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ias\Downloads\Training IP\"/>
    </mc:Choice>
  </mc:AlternateContent>
  <xr:revisionPtr revIDLastSave="0" documentId="13_ncr:1_{325E8B0A-73E7-4FC0-B5C1-DD27464CB475}" xr6:coauthVersionLast="47" xr6:coauthVersionMax="47" xr10:uidLastSave="{00000000-0000-0000-0000-000000000000}"/>
  <bookViews>
    <workbookView xWindow="-110" yWindow="-110" windowWidth="19420" windowHeight="10300" activeTab="5" xr2:uid="{00000000-000D-0000-FFFF-FFFF00000000}"/>
  </bookViews>
  <sheets>
    <sheet name="SSC" sheetId="12" r:id="rId1"/>
    <sheet name="Chart2" sheetId="8" r:id="rId2"/>
    <sheet name="Drift Flux" sheetId="6" r:id="rId3"/>
    <sheet name="Sheet1" sheetId="10" r:id="rId4"/>
    <sheet name="Sheet3" sheetId="11" r:id="rId5"/>
    <sheet name="Sheet2" sheetId="9" r:id="rId6"/>
    <sheet name="TRAJECTORY" sheetId="1" state="hidden" r:id="rId7"/>
    <sheet name="Chart1" sheetId="4" state="hidden" r:id="rId8"/>
  </sheets>
  <functionGroups builtInGroupCount="19"/>
  <calcPr calcId="191029"/>
</workbook>
</file>

<file path=xl/calcChain.xml><?xml version="1.0" encoding="utf-8"?>
<calcChain xmlns="http://schemas.openxmlformats.org/spreadsheetml/2006/main">
  <c r="B22" i="11" l="1"/>
  <c r="B21" i="11"/>
  <c r="B20" i="11"/>
  <c r="B18" i="11"/>
  <c r="B17" i="11"/>
  <c r="B16" i="11"/>
  <c r="B3" i="11"/>
  <c r="B7" i="11"/>
  <c r="B8" i="11" s="1"/>
  <c r="I6" i="10"/>
  <c r="I7" i="10"/>
  <c r="I8" i="10"/>
  <c r="I9" i="10"/>
  <c r="I5" i="10"/>
  <c r="G6" i="10"/>
  <c r="G7" i="10"/>
  <c r="G8" i="10"/>
  <c r="G9" i="10"/>
  <c r="G5" i="10"/>
  <c r="C6" i="12"/>
  <c r="C5" i="12"/>
  <c r="C7" i="12"/>
  <c r="C9" i="12"/>
  <c r="C3" i="12"/>
  <c r="C11" i="12"/>
  <c r="C10" i="12"/>
  <c r="C8" i="12" l="1"/>
  <c r="C12" i="12" s="1"/>
  <c r="C13" i="12" s="1"/>
  <c r="C14" i="12" s="1"/>
  <c r="B9" i="11"/>
  <c r="B11" i="11" s="1"/>
  <c r="B12" i="11" s="1"/>
  <c r="C4" i="10"/>
  <c r="E4" i="10" s="1"/>
  <c r="C5" i="10"/>
  <c r="E5" i="10" s="1"/>
  <c r="C6" i="10"/>
  <c r="E6" i="10" s="1"/>
  <c r="C9" i="10"/>
  <c r="E9" i="10" s="1"/>
  <c r="C8" i="10"/>
  <c r="E8" i="10" s="1"/>
  <c r="C7" i="10"/>
  <c r="E7" i="10" s="1"/>
  <c r="C16" i="12" l="1"/>
  <c r="C17" i="12" s="1"/>
  <c r="C15" i="12"/>
  <c r="A799" i="9" l="1"/>
  <c r="B799" i="9"/>
  <c r="C799" i="9"/>
  <c r="D799" i="9"/>
  <c r="E799" i="9"/>
  <c r="N504" i="6"/>
  <c r="AH504" i="6"/>
  <c r="AI504" i="6"/>
  <c r="AU504" i="6"/>
  <c r="AV504" i="6"/>
  <c r="BF504" i="6"/>
  <c r="BH504" i="6"/>
  <c r="BV504" i="6"/>
  <c r="BX504" i="6"/>
  <c r="DD504" i="6"/>
  <c r="N505" i="6"/>
  <c r="AH505" i="6"/>
  <c r="AI505" i="6"/>
  <c r="AU505" i="6"/>
  <c r="AV505" i="6"/>
  <c r="BF505" i="6"/>
  <c r="BH505" i="6"/>
  <c r="BV505" i="6"/>
  <c r="BX505" i="6"/>
  <c r="DD505" i="6"/>
  <c r="N506" i="6"/>
  <c r="AH506" i="6"/>
  <c r="AI506" i="6"/>
  <c r="AU506" i="6"/>
  <c r="AV506" i="6"/>
  <c r="BF506" i="6"/>
  <c r="BH506" i="6"/>
  <c r="BV506" i="6"/>
  <c r="BX506" i="6"/>
  <c r="DD506" i="6"/>
  <c r="N507" i="6"/>
  <c r="AH507" i="6"/>
  <c r="AI507" i="6"/>
  <c r="AU507" i="6"/>
  <c r="AV507" i="6"/>
  <c r="BF507" i="6"/>
  <c r="BH507" i="6"/>
  <c r="BV507" i="6"/>
  <c r="BX507" i="6"/>
  <c r="DD507" i="6"/>
  <c r="N508" i="6"/>
  <c r="AH508" i="6"/>
  <c r="AI508" i="6"/>
  <c r="AU508" i="6"/>
  <c r="AV508" i="6"/>
  <c r="BF508" i="6"/>
  <c r="BH508" i="6"/>
  <c r="BV508" i="6"/>
  <c r="BX508" i="6"/>
  <c r="DD508" i="6"/>
  <c r="N509" i="6"/>
  <c r="AH509" i="6"/>
  <c r="AI509" i="6"/>
  <c r="AU509" i="6"/>
  <c r="AV509" i="6"/>
  <c r="BF509" i="6"/>
  <c r="BH509" i="6"/>
  <c r="BV509" i="6"/>
  <c r="BX509" i="6"/>
  <c r="DD509" i="6"/>
  <c r="N510" i="6"/>
  <c r="AH510" i="6"/>
  <c r="AI510" i="6"/>
  <c r="AU510" i="6"/>
  <c r="AV510" i="6"/>
  <c r="BF510" i="6"/>
  <c r="BH510" i="6"/>
  <c r="BV510" i="6"/>
  <c r="BX510" i="6"/>
  <c r="DD510" i="6"/>
  <c r="N511" i="6"/>
  <c r="AH511" i="6"/>
  <c r="AI511" i="6"/>
  <c r="AU511" i="6"/>
  <c r="AV511" i="6"/>
  <c r="BF511" i="6"/>
  <c r="BH511" i="6"/>
  <c r="BV511" i="6"/>
  <c r="BX511" i="6"/>
  <c r="DD511" i="6"/>
  <c r="N512" i="6"/>
  <c r="AH512" i="6"/>
  <c r="AI512" i="6"/>
  <c r="AU512" i="6"/>
  <c r="AV512" i="6"/>
  <c r="BF512" i="6"/>
  <c r="BH512" i="6"/>
  <c r="BV512" i="6"/>
  <c r="BX512" i="6"/>
  <c r="DD512" i="6"/>
  <c r="N513" i="6"/>
  <c r="AH513" i="6"/>
  <c r="AI513" i="6"/>
  <c r="AU513" i="6"/>
  <c r="AV513" i="6"/>
  <c r="BF513" i="6"/>
  <c r="BH513" i="6"/>
  <c r="BV513" i="6"/>
  <c r="BX513" i="6"/>
  <c r="DD513" i="6"/>
  <c r="N514" i="6"/>
  <c r="AH514" i="6"/>
  <c r="AI514" i="6"/>
  <c r="AU514" i="6"/>
  <c r="AV514" i="6"/>
  <c r="BF514" i="6"/>
  <c r="BH514" i="6"/>
  <c r="BV514" i="6"/>
  <c r="BX514" i="6"/>
  <c r="DD514" i="6"/>
  <c r="N515" i="6"/>
  <c r="AH515" i="6"/>
  <c r="AI515" i="6"/>
  <c r="AU515" i="6"/>
  <c r="AV515" i="6"/>
  <c r="BF515" i="6"/>
  <c r="BH515" i="6"/>
  <c r="BV515" i="6"/>
  <c r="BX515" i="6"/>
  <c r="DD515" i="6"/>
  <c r="N516" i="6"/>
  <c r="AH516" i="6"/>
  <c r="AI516" i="6"/>
  <c r="AU516" i="6"/>
  <c r="AV516" i="6"/>
  <c r="BF516" i="6"/>
  <c r="BH516" i="6"/>
  <c r="BV516" i="6"/>
  <c r="BX516" i="6"/>
  <c r="DD516" i="6"/>
  <c r="N517" i="6"/>
  <c r="AH517" i="6"/>
  <c r="AI517" i="6"/>
  <c r="AU517" i="6"/>
  <c r="AV517" i="6"/>
  <c r="BF517" i="6"/>
  <c r="BH517" i="6"/>
  <c r="BV517" i="6"/>
  <c r="BX517" i="6"/>
  <c r="DD517" i="6"/>
  <c r="N518" i="6"/>
  <c r="AH518" i="6"/>
  <c r="AI518" i="6"/>
  <c r="AU518" i="6"/>
  <c r="AV518" i="6"/>
  <c r="BF518" i="6"/>
  <c r="BH518" i="6"/>
  <c r="BV518" i="6"/>
  <c r="BX518" i="6"/>
  <c r="DD518" i="6"/>
  <c r="N519" i="6"/>
  <c r="AH519" i="6"/>
  <c r="AI519" i="6"/>
  <c r="AU519" i="6"/>
  <c r="AV519" i="6"/>
  <c r="BF519" i="6"/>
  <c r="BH519" i="6"/>
  <c r="BV519" i="6"/>
  <c r="BX519" i="6"/>
  <c r="DD519" i="6"/>
  <c r="N520" i="6"/>
  <c r="AH520" i="6"/>
  <c r="AI520" i="6"/>
  <c r="AU520" i="6"/>
  <c r="AV520" i="6"/>
  <c r="BF520" i="6"/>
  <c r="BH520" i="6"/>
  <c r="BV520" i="6"/>
  <c r="BX520" i="6"/>
  <c r="DD520" i="6"/>
  <c r="N521" i="6"/>
  <c r="AH521" i="6"/>
  <c r="AI521" i="6"/>
  <c r="AU521" i="6"/>
  <c r="AV521" i="6"/>
  <c r="BF521" i="6"/>
  <c r="BH521" i="6"/>
  <c r="BV521" i="6"/>
  <c r="BX521" i="6"/>
  <c r="DD521" i="6"/>
  <c r="N522" i="6"/>
  <c r="AH522" i="6"/>
  <c r="AI522" i="6"/>
  <c r="AU522" i="6"/>
  <c r="AV522" i="6"/>
  <c r="BF522" i="6"/>
  <c r="BH522" i="6"/>
  <c r="BV522" i="6"/>
  <c r="BX522" i="6"/>
  <c r="DD522" i="6"/>
  <c r="N523" i="6"/>
  <c r="AH523" i="6"/>
  <c r="AI523" i="6"/>
  <c r="AU523" i="6"/>
  <c r="AV523" i="6"/>
  <c r="BF523" i="6"/>
  <c r="BH523" i="6"/>
  <c r="BV523" i="6"/>
  <c r="BX523" i="6"/>
  <c r="DD523" i="6"/>
  <c r="N524" i="6"/>
  <c r="AH524" i="6"/>
  <c r="AI524" i="6"/>
  <c r="AU524" i="6"/>
  <c r="AV524" i="6"/>
  <c r="BF524" i="6"/>
  <c r="BH524" i="6"/>
  <c r="BV524" i="6"/>
  <c r="BX524" i="6"/>
  <c r="DD524" i="6"/>
  <c r="N525" i="6"/>
  <c r="AH525" i="6"/>
  <c r="AI525" i="6"/>
  <c r="AU525" i="6"/>
  <c r="AV525" i="6"/>
  <c r="BF525" i="6"/>
  <c r="BH525" i="6"/>
  <c r="BV525" i="6"/>
  <c r="BX525" i="6"/>
  <c r="DD525" i="6"/>
  <c r="N526" i="6"/>
  <c r="AH526" i="6"/>
  <c r="AI526" i="6"/>
  <c r="AU526" i="6"/>
  <c r="AV526" i="6"/>
  <c r="BF526" i="6"/>
  <c r="BH526" i="6"/>
  <c r="BV526" i="6"/>
  <c r="BX526" i="6"/>
  <c r="DD526" i="6"/>
  <c r="N527" i="6"/>
  <c r="AH527" i="6"/>
  <c r="AI527" i="6"/>
  <c r="AU527" i="6"/>
  <c r="AV527" i="6"/>
  <c r="BF527" i="6"/>
  <c r="BH527" i="6"/>
  <c r="BV527" i="6"/>
  <c r="BX527" i="6"/>
  <c r="DD527" i="6"/>
  <c r="N528" i="6"/>
  <c r="AH528" i="6"/>
  <c r="AI528" i="6"/>
  <c r="AU528" i="6"/>
  <c r="AV528" i="6"/>
  <c r="BF528" i="6"/>
  <c r="BH528" i="6"/>
  <c r="BV528" i="6"/>
  <c r="BX528" i="6"/>
  <c r="DD528" i="6"/>
  <c r="N529" i="6"/>
  <c r="AH529" i="6"/>
  <c r="AI529" i="6"/>
  <c r="AU529" i="6"/>
  <c r="AV529" i="6"/>
  <c r="BF529" i="6"/>
  <c r="BH529" i="6"/>
  <c r="BV529" i="6"/>
  <c r="BX529" i="6"/>
  <c r="DD529" i="6"/>
  <c r="N530" i="6"/>
  <c r="AH530" i="6"/>
  <c r="AI530" i="6"/>
  <c r="AU530" i="6"/>
  <c r="AV530" i="6"/>
  <c r="BF530" i="6"/>
  <c r="BH530" i="6"/>
  <c r="BV530" i="6"/>
  <c r="BX530" i="6"/>
  <c r="DD530" i="6"/>
  <c r="N531" i="6"/>
  <c r="AH531" i="6"/>
  <c r="AI531" i="6"/>
  <c r="AU531" i="6"/>
  <c r="AV531" i="6"/>
  <c r="BF531" i="6"/>
  <c r="BH531" i="6"/>
  <c r="BV531" i="6"/>
  <c r="BX531" i="6"/>
  <c r="DD531" i="6"/>
  <c r="N532" i="6"/>
  <c r="AH532" i="6"/>
  <c r="AI532" i="6"/>
  <c r="AU532" i="6"/>
  <c r="AV532" i="6"/>
  <c r="BF532" i="6"/>
  <c r="BH532" i="6"/>
  <c r="BV532" i="6"/>
  <c r="BX532" i="6"/>
  <c r="DD532" i="6"/>
  <c r="N533" i="6"/>
  <c r="AH533" i="6"/>
  <c r="AI533" i="6"/>
  <c r="AU533" i="6"/>
  <c r="AV533" i="6"/>
  <c r="BF533" i="6"/>
  <c r="BH533" i="6"/>
  <c r="BV533" i="6"/>
  <c r="BX533" i="6"/>
  <c r="DD533" i="6"/>
  <c r="N534" i="6"/>
  <c r="AH534" i="6"/>
  <c r="AI534" i="6"/>
  <c r="AU534" i="6"/>
  <c r="AV534" i="6"/>
  <c r="BF534" i="6"/>
  <c r="BH534" i="6"/>
  <c r="BV534" i="6"/>
  <c r="BX534" i="6"/>
  <c r="DD534" i="6"/>
  <c r="N535" i="6"/>
  <c r="AH535" i="6"/>
  <c r="AI535" i="6"/>
  <c r="AU535" i="6"/>
  <c r="AV535" i="6"/>
  <c r="BF535" i="6"/>
  <c r="BH535" i="6"/>
  <c r="BV535" i="6"/>
  <c r="BX535" i="6"/>
  <c r="DD535" i="6"/>
  <c r="N536" i="6"/>
  <c r="AH536" i="6"/>
  <c r="AI536" i="6"/>
  <c r="AU536" i="6"/>
  <c r="AV536" i="6"/>
  <c r="BF536" i="6"/>
  <c r="BH536" i="6"/>
  <c r="BV536" i="6"/>
  <c r="BX536" i="6"/>
  <c r="DD536" i="6"/>
  <c r="N537" i="6"/>
  <c r="AH537" i="6"/>
  <c r="AI537" i="6"/>
  <c r="AU537" i="6"/>
  <c r="AV537" i="6"/>
  <c r="BF537" i="6"/>
  <c r="BH537" i="6"/>
  <c r="BV537" i="6"/>
  <c r="BX537" i="6"/>
  <c r="DD537" i="6"/>
  <c r="N538" i="6"/>
  <c r="AH538" i="6"/>
  <c r="AI538" i="6"/>
  <c r="AU538" i="6"/>
  <c r="AV538" i="6"/>
  <c r="BF538" i="6"/>
  <c r="BH538" i="6"/>
  <c r="BV538" i="6"/>
  <c r="BX538" i="6"/>
  <c r="DD538" i="6"/>
  <c r="N539" i="6"/>
  <c r="AH539" i="6"/>
  <c r="AI539" i="6"/>
  <c r="AU539" i="6"/>
  <c r="AV539" i="6"/>
  <c r="BF539" i="6"/>
  <c r="BH539" i="6"/>
  <c r="BV539" i="6"/>
  <c r="BX539" i="6"/>
  <c r="DD539" i="6"/>
  <c r="N540" i="6"/>
  <c r="AH540" i="6"/>
  <c r="AI540" i="6"/>
  <c r="AU540" i="6"/>
  <c r="AV540" i="6"/>
  <c r="BF540" i="6"/>
  <c r="BH540" i="6"/>
  <c r="BV540" i="6"/>
  <c r="BX540" i="6"/>
  <c r="DD540" i="6"/>
  <c r="N541" i="6"/>
  <c r="AH541" i="6"/>
  <c r="AI541" i="6"/>
  <c r="AU541" i="6"/>
  <c r="AV541" i="6"/>
  <c r="BF541" i="6"/>
  <c r="BH541" i="6"/>
  <c r="BV541" i="6"/>
  <c r="BX541" i="6"/>
  <c r="DD541" i="6"/>
  <c r="N542" i="6"/>
  <c r="AH542" i="6"/>
  <c r="AI542" i="6"/>
  <c r="AU542" i="6"/>
  <c r="AV542" i="6"/>
  <c r="BF542" i="6"/>
  <c r="BH542" i="6"/>
  <c r="BV542" i="6"/>
  <c r="BX542" i="6"/>
  <c r="DD542" i="6"/>
  <c r="N543" i="6"/>
  <c r="AH543" i="6"/>
  <c r="AI543" i="6"/>
  <c r="AU543" i="6"/>
  <c r="AV543" i="6"/>
  <c r="BF543" i="6"/>
  <c r="BH543" i="6"/>
  <c r="BV543" i="6"/>
  <c r="BX543" i="6"/>
  <c r="DD543" i="6"/>
  <c r="N544" i="6"/>
  <c r="AH544" i="6"/>
  <c r="AI544" i="6"/>
  <c r="AU544" i="6"/>
  <c r="AV544" i="6"/>
  <c r="BF544" i="6"/>
  <c r="BH544" i="6"/>
  <c r="BV544" i="6"/>
  <c r="BX544" i="6"/>
  <c r="DD544" i="6"/>
  <c r="N545" i="6"/>
  <c r="AH545" i="6"/>
  <c r="AI545" i="6"/>
  <c r="AU545" i="6"/>
  <c r="AV545" i="6"/>
  <c r="BF545" i="6"/>
  <c r="BH545" i="6"/>
  <c r="BV545" i="6"/>
  <c r="BX545" i="6"/>
  <c r="DD545" i="6"/>
  <c r="N546" i="6"/>
  <c r="AH546" i="6"/>
  <c r="AI546" i="6"/>
  <c r="AU546" i="6"/>
  <c r="AV546" i="6"/>
  <c r="BF546" i="6"/>
  <c r="BH546" i="6"/>
  <c r="BV546" i="6"/>
  <c r="BX546" i="6"/>
  <c r="DD546" i="6"/>
  <c r="N547" i="6"/>
  <c r="AH547" i="6"/>
  <c r="AI547" i="6"/>
  <c r="AU547" i="6"/>
  <c r="AV547" i="6"/>
  <c r="BF547" i="6"/>
  <c r="BH547" i="6"/>
  <c r="BV547" i="6"/>
  <c r="BX547" i="6"/>
  <c r="DD547" i="6"/>
  <c r="N548" i="6"/>
  <c r="AH548" i="6"/>
  <c r="AI548" i="6"/>
  <c r="AU548" i="6"/>
  <c r="AV548" i="6"/>
  <c r="BF548" i="6"/>
  <c r="BH548" i="6"/>
  <c r="BV548" i="6"/>
  <c r="BX548" i="6"/>
  <c r="DD548" i="6"/>
  <c r="N549" i="6"/>
  <c r="AH549" i="6"/>
  <c r="AI549" i="6"/>
  <c r="AU549" i="6"/>
  <c r="AV549" i="6"/>
  <c r="BF549" i="6"/>
  <c r="BH549" i="6"/>
  <c r="BV549" i="6"/>
  <c r="BX549" i="6"/>
  <c r="DD549" i="6"/>
  <c r="N550" i="6"/>
  <c r="AH550" i="6"/>
  <c r="AI550" i="6"/>
  <c r="AU550" i="6"/>
  <c r="AV550" i="6"/>
  <c r="BF550" i="6"/>
  <c r="BH550" i="6"/>
  <c r="BV550" i="6"/>
  <c r="BX550" i="6"/>
  <c r="DD550" i="6"/>
  <c r="N551" i="6"/>
  <c r="AH551" i="6"/>
  <c r="AI551" i="6"/>
  <c r="AU551" i="6"/>
  <c r="AV551" i="6"/>
  <c r="BF551" i="6"/>
  <c r="BH551" i="6"/>
  <c r="BV551" i="6"/>
  <c r="BX551" i="6"/>
  <c r="DD551" i="6"/>
  <c r="N552" i="6"/>
  <c r="AH552" i="6"/>
  <c r="AI552" i="6"/>
  <c r="AU552" i="6"/>
  <c r="AV552" i="6"/>
  <c r="BF552" i="6"/>
  <c r="BH552" i="6"/>
  <c r="BV552" i="6"/>
  <c r="BX552" i="6"/>
  <c r="DD552" i="6"/>
  <c r="N553" i="6"/>
  <c r="AH553" i="6"/>
  <c r="AI553" i="6"/>
  <c r="AU553" i="6"/>
  <c r="AV553" i="6"/>
  <c r="BF553" i="6"/>
  <c r="BH553" i="6"/>
  <c r="BV553" i="6"/>
  <c r="BX553" i="6"/>
  <c r="DD553" i="6"/>
  <c r="N554" i="6"/>
  <c r="AH554" i="6"/>
  <c r="AI554" i="6"/>
  <c r="AU554" i="6"/>
  <c r="AV554" i="6"/>
  <c r="BF554" i="6"/>
  <c r="BH554" i="6"/>
  <c r="BV554" i="6"/>
  <c r="BX554" i="6"/>
  <c r="DD554" i="6"/>
  <c r="N555" i="6"/>
  <c r="AH555" i="6"/>
  <c r="AI555" i="6"/>
  <c r="AU555" i="6"/>
  <c r="AV555" i="6"/>
  <c r="BF555" i="6"/>
  <c r="BH555" i="6"/>
  <c r="BV555" i="6"/>
  <c r="BX555" i="6"/>
  <c r="DD555" i="6"/>
  <c r="N556" i="6"/>
  <c r="AH556" i="6"/>
  <c r="AI556" i="6"/>
  <c r="AU556" i="6"/>
  <c r="AV556" i="6"/>
  <c r="BF556" i="6"/>
  <c r="BH556" i="6"/>
  <c r="BV556" i="6"/>
  <c r="BX556" i="6"/>
  <c r="DD556" i="6"/>
  <c r="N557" i="6"/>
  <c r="AH557" i="6"/>
  <c r="AI557" i="6"/>
  <c r="AU557" i="6"/>
  <c r="AV557" i="6"/>
  <c r="BF557" i="6"/>
  <c r="BH557" i="6"/>
  <c r="BV557" i="6"/>
  <c r="BX557" i="6"/>
  <c r="DD557" i="6"/>
  <c r="N558" i="6"/>
  <c r="AH558" i="6"/>
  <c r="AI558" i="6"/>
  <c r="AU558" i="6"/>
  <c r="AV558" i="6"/>
  <c r="BF558" i="6"/>
  <c r="BH558" i="6"/>
  <c r="BV558" i="6"/>
  <c r="BX558" i="6"/>
  <c r="DD558" i="6"/>
  <c r="N559" i="6"/>
  <c r="AH559" i="6"/>
  <c r="AI559" i="6"/>
  <c r="AU559" i="6"/>
  <c r="AV559" i="6"/>
  <c r="BF559" i="6"/>
  <c r="BH559" i="6"/>
  <c r="BV559" i="6"/>
  <c r="BX559" i="6"/>
  <c r="DD559" i="6"/>
  <c r="N560" i="6"/>
  <c r="AH560" i="6"/>
  <c r="AI560" i="6"/>
  <c r="AU560" i="6"/>
  <c r="AV560" i="6"/>
  <c r="BF560" i="6"/>
  <c r="BH560" i="6"/>
  <c r="BV560" i="6"/>
  <c r="BX560" i="6"/>
  <c r="DD560" i="6"/>
  <c r="N561" i="6"/>
  <c r="AH561" i="6"/>
  <c r="AI561" i="6"/>
  <c r="AU561" i="6"/>
  <c r="AV561" i="6"/>
  <c r="BF561" i="6"/>
  <c r="BH561" i="6"/>
  <c r="BV561" i="6"/>
  <c r="BX561" i="6"/>
  <c r="DD561" i="6"/>
  <c r="N562" i="6"/>
  <c r="AH562" i="6"/>
  <c r="AI562" i="6"/>
  <c r="AU562" i="6"/>
  <c r="AV562" i="6"/>
  <c r="BF562" i="6"/>
  <c r="BH562" i="6"/>
  <c r="BV562" i="6"/>
  <c r="BX562" i="6"/>
  <c r="DD562" i="6"/>
  <c r="N563" i="6"/>
  <c r="AH563" i="6"/>
  <c r="AI563" i="6"/>
  <c r="AU563" i="6"/>
  <c r="AV563" i="6"/>
  <c r="BF563" i="6"/>
  <c r="BH563" i="6"/>
  <c r="BV563" i="6"/>
  <c r="BX563" i="6"/>
  <c r="DD563" i="6"/>
  <c r="N564" i="6"/>
  <c r="AH564" i="6"/>
  <c r="AI564" i="6"/>
  <c r="AU564" i="6"/>
  <c r="AV564" i="6"/>
  <c r="BF564" i="6"/>
  <c r="BH564" i="6"/>
  <c r="BV564" i="6"/>
  <c r="BX564" i="6"/>
  <c r="DD564" i="6"/>
  <c r="N565" i="6"/>
  <c r="AH565" i="6"/>
  <c r="AI565" i="6"/>
  <c r="AU565" i="6"/>
  <c r="AV565" i="6"/>
  <c r="BF565" i="6"/>
  <c r="BH565" i="6"/>
  <c r="BV565" i="6"/>
  <c r="BX565" i="6"/>
  <c r="DD565" i="6"/>
  <c r="N566" i="6"/>
  <c r="AH566" i="6"/>
  <c r="AI566" i="6"/>
  <c r="AU566" i="6"/>
  <c r="AV566" i="6"/>
  <c r="BF566" i="6"/>
  <c r="BH566" i="6"/>
  <c r="BV566" i="6"/>
  <c r="BX566" i="6"/>
  <c r="DD566" i="6"/>
  <c r="N567" i="6"/>
  <c r="AH567" i="6"/>
  <c r="AI567" i="6"/>
  <c r="AU567" i="6"/>
  <c r="AV567" i="6"/>
  <c r="BF567" i="6"/>
  <c r="BH567" i="6"/>
  <c r="BV567" i="6"/>
  <c r="BX567" i="6"/>
  <c r="DD567" i="6"/>
  <c r="N568" i="6"/>
  <c r="AH568" i="6"/>
  <c r="AI568" i="6"/>
  <c r="AU568" i="6"/>
  <c r="AV568" i="6"/>
  <c r="BF568" i="6"/>
  <c r="BH568" i="6"/>
  <c r="BV568" i="6"/>
  <c r="BX568" i="6"/>
  <c r="DD568" i="6"/>
  <c r="N569" i="6"/>
  <c r="AH569" i="6"/>
  <c r="AI569" i="6"/>
  <c r="AU569" i="6"/>
  <c r="AV569" i="6"/>
  <c r="BF569" i="6"/>
  <c r="BH569" i="6"/>
  <c r="BV569" i="6"/>
  <c r="BX569" i="6"/>
  <c r="DD569" i="6"/>
  <c r="N570" i="6"/>
  <c r="AH570" i="6"/>
  <c r="AI570" i="6"/>
  <c r="AU570" i="6"/>
  <c r="AV570" i="6"/>
  <c r="BF570" i="6"/>
  <c r="BH570" i="6"/>
  <c r="BV570" i="6"/>
  <c r="BX570" i="6"/>
  <c r="DD570" i="6"/>
  <c r="N571" i="6"/>
  <c r="AH571" i="6"/>
  <c r="AI571" i="6"/>
  <c r="AU571" i="6"/>
  <c r="AV571" i="6"/>
  <c r="BF571" i="6"/>
  <c r="BH571" i="6"/>
  <c r="BV571" i="6"/>
  <c r="BX571" i="6"/>
  <c r="DD571" i="6"/>
  <c r="N572" i="6"/>
  <c r="AH572" i="6"/>
  <c r="AI572" i="6"/>
  <c r="AU572" i="6"/>
  <c r="AV572" i="6"/>
  <c r="BF572" i="6"/>
  <c r="BH572" i="6"/>
  <c r="BV572" i="6"/>
  <c r="BX572" i="6"/>
  <c r="DD572" i="6"/>
  <c r="N573" i="6"/>
  <c r="AH573" i="6"/>
  <c r="AI573" i="6"/>
  <c r="AU573" i="6"/>
  <c r="AV573" i="6"/>
  <c r="BF573" i="6"/>
  <c r="BH573" i="6"/>
  <c r="BV573" i="6"/>
  <c r="BX573" i="6"/>
  <c r="DD573" i="6"/>
  <c r="N574" i="6"/>
  <c r="AH574" i="6"/>
  <c r="AI574" i="6"/>
  <c r="AU574" i="6"/>
  <c r="AV574" i="6"/>
  <c r="BF574" i="6"/>
  <c r="BH574" i="6"/>
  <c r="BV574" i="6"/>
  <c r="BX574" i="6"/>
  <c r="DD574" i="6"/>
  <c r="N575" i="6"/>
  <c r="AH575" i="6"/>
  <c r="AI575" i="6"/>
  <c r="AU575" i="6"/>
  <c r="AV575" i="6"/>
  <c r="BF575" i="6"/>
  <c r="BH575" i="6"/>
  <c r="BV575" i="6"/>
  <c r="BX575" i="6"/>
  <c r="DD575" i="6"/>
  <c r="N576" i="6"/>
  <c r="AH576" i="6"/>
  <c r="AI576" i="6"/>
  <c r="AU576" i="6"/>
  <c r="AV576" i="6"/>
  <c r="BF576" i="6"/>
  <c r="BH576" i="6"/>
  <c r="BV576" i="6"/>
  <c r="BX576" i="6"/>
  <c r="DD576" i="6"/>
  <c r="N577" i="6"/>
  <c r="AH577" i="6"/>
  <c r="AI577" i="6"/>
  <c r="AU577" i="6"/>
  <c r="AV577" i="6"/>
  <c r="BF577" i="6"/>
  <c r="BH577" i="6"/>
  <c r="BV577" i="6"/>
  <c r="BX577" i="6"/>
  <c r="DD577" i="6"/>
  <c r="N578" i="6"/>
  <c r="AH578" i="6"/>
  <c r="AI578" i="6"/>
  <c r="AU578" i="6"/>
  <c r="AV578" i="6"/>
  <c r="BF578" i="6"/>
  <c r="BH578" i="6"/>
  <c r="BV578" i="6"/>
  <c r="BX578" i="6"/>
  <c r="DD578" i="6"/>
  <c r="N579" i="6"/>
  <c r="AH579" i="6"/>
  <c r="AI579" i="6"/>
  <c r="AU579" i="6"/>
  <c r="AV579" i="6"/>
  <c r="BF579" i="6"/>
  <c r="BH579" i="6"/>
  <c r="BV579" i="6"/>
  <c r="BX579" i="6"/>
  <c r="DD579" i="6"/>
  <c r="N580" i="6"/>
  <c r="AH580" i="6"/>
  <c r="AI580" i="6"/>
  <c r="AU580" i="6"/>
  <c r="AV580" i="6"/>
  <c r="BF580" i="6"/>
  <c r="BH580" i="6"/>
  <c r="BV580" i="6"/>
  <c r="BX580" i="6"/>
  <c r="DD580" i="6"/>
  <c r="N581" i="6"/>
  <c r="AH581" i="6"/>
  <c r="AI581" i="6"/>
  <c r="AU581" i="6"/>
  <c r="AV581" i="6"/>
  <c r="BF581" i="6"/>
  <c r="BH581" i="6"/>
  <c r="BV581" i="6"/>
  <c r="BX581" i="6"/>
  <c r="DD581" i="6"/>
  <c r="N582" i="6"/>
  <c r="AH582" i="6"/>
  <c r="AI582" i="6"/>
  <c r="AU582" i="6"/>
  <c r="AV582" i="6"/>
  <c r="BF582" i="6"/>
  <c r="BH582" i="6"/>
  <c r="BV582" i="6"/>
  <c r="BX582" i="6"/>
  <c r="DD582" i="6"/>
  <c r="N583" i="6"/>
  <c r="AH583" i="6"/>
  <c r="AI583" i="6"/>
  <c r="AU583" i="6"/>
  <c r="AV583" i="6"/>
  <c r="BF583" i="6"/>
  <c r="BH583" i="6"/>
  <c r="BV583" i="6"/>
  <c r="BX583" i="6"/>
  <c r="DD583" i="6"/>
  <c r="N584" i="6"/>
  <c r="AH584" i="6"/>
  <c r="AI584" i="6"/>
  <c r="AU584" i="6"/>
  <c r="AV584" i="6"/>
  <c r="BF584" i="6"/>
  <c r="BH584" i="6"/>
  <c r="BV584" i="6"/>
  <c r="BX584" i="6"/>
  <c r="DD584" i="6"/>
  <c r="N585" i="6"/>
  <c r="AH585" i="6"/>
  <c r="AI585" i="6"/>
  <c r="AU585" i="6"/>
  <c r="AV585" i="6"/>
  <c r="BF585" i="6"/>
  <c r="BH585" i="6"/>
  <c r="BV585" i="6"/>
  <c r="BX585" i="6"/>
  <c r="DD585" i="6"/>
  <c r="N586" i="6"/>
  <c r="AH586" i="6"/>
  <c r="AI586" i="6"/>
  <c r="AU586" i="6"/>
  <c r="AV586" i="6"/>
  <c r="BF586" i="6"/>
  <c r="BH586" i="6"/>
  <c r="BV586" i="6"/>
  <c r="BX586" i="6"/>
  <c r="DD586" i="6"/>
  <c r="N587" i="6"/>
  <c r="AH587" i="6"/>
  <c r="AI587" i="6"/>
  <c r="AU587" i="6"/>
  <c r="AV587" i="6"/>
  <c r="BF587" i="6"/>
  <c r="BH587" i="6"/>
  <c r="BV587" i="6"/>
  <c r="BX587" i="6"/>
  <c r="DD587" i="6"/>
  <c r="N588" i="6"/>
  <c r="AH588" i="6"/>
  <c r="AI588" i="6"/>
  <c r="AU588" i="6"/>
  <c r="AV588" i="6"/>
  <c r="BF588" i="6"/>
  <c r="BH588" i="6"/>
  <c r="BV588" i="6"/>
  <c r="BX588" i="6"/>
  <c r="DD588" i="6"/>
  <c r="N589" i="6"/>
  <c r="AH589" i="6"/>
  <c r="AI589" i="6"/>
  <c r="AU589" i="6"/>
  <c r="AV589" i="6"/>
  <c r="BF589" i="6"/>
  <c r="BH589" i="6"/>
  <c r="BV589" i="6"/>
  <c r="BX589" i="6"/>
  <c r="DD589" i="6"/>
  <c r="N590" i="6"/>
  <c r="AH590" i="6"/>
  <c r="AI590" i="6"/>
  <c r="AU590" i="6"/>
  <c r="AV590" i="6"/>
  <c r="BF590" i="6"/>
  <c r="BH590" i="6"/>
  <c r="BV590" i="6"/>
  <c r="BX590" i="6"/>
  <c r="DD590" i="6"/>
  <c r="N591" i="6"/>
  <c r="AH591" i="6"/>
  <c r="AI591" i="6"/>
  <c r="AU591" i="6"/>
  <c r="AV591" i="6"/>
  <c r="BF591" i="6"/>
  <c r="BH591" i="6"/>
  <c r="BV591" i="6"/>
  <c r="BX591" i="6"/>
  <c r="DD591" i="6"/>
  <c r="N592" i="6"/>
  <c r="AH592" i="6"/>
  <c r="AI592" i="6"/>
  <c r="AU592" i="6"/>
  <c r="AV592" i="6"/>
  <c r="BF592" i="6"/>
  <c r="BH592" i="6"/>
  <c r="BV592" i="6"/>
  <c r="BX592" i="6"/>
  <c r="DD592" i="6"/>
  <c r="N593" i="6"/>
  <c r="AH593" i="6"/>
  <c r="AI593" i="6"/>
  <c r="AU593" i="6"/>
  <c r="AV593" i="6"/>
  <c r="BF593" i="6"/>
  <c r="BH593" i="6"/>
  <c r="BV593" i="6"/>
  <c r="BX593" i="6"/>
  <c r="DD593" i="6"/>
  <c r="N594" i="6"/>
  <c r="AH594" i="6"/>
  <c r="AI594" i="6"/>
  <c r="AU594" i="6"/>
  <c r="AV594" i="6"/>
  <c r="BF594" i="6"/>
  <c r="BH594" i="6"/>
  <c r="BV594" i="6"/>
  <c r="BX594" i="6"/>
  <c r="DD594" i="6"/>
  <c r="N595" i="6"/>
  <c r="AH595" i="6"/>
  <c r="AI595" i="6"/>
  <c r="AU595" i="6"/>
  <c r="AV595" i="6"/>
  <c r="BF595" i="6"/>
  <c r="BH595" i="6"/>
  <c r="BV595" i="6"/>
  <c r="BX595" i="6"/>
  <c r="DD595" i="6"/>
  <c r="N596" i="6"/>
  <c r="AH596" i="6"/>
  <c r="AI596" i="6"/>
  <c r="AU596" i="6"/>
  <c r="AV596" i="6"/>
  <c r="BF596" i="6"/>
  <c r="BH596" i="6"/>
  <c r="BV596" i="6"/>
  <c r="BX596" i="6"/>
  <c r="DD596" i="6"/>
  <c r="N597" i="6"/>
  <c r="AH597" i="6"/>
  <c r="AI597" i="6"/>
  <c r="AU597" i="6"/>
  <c r="AV597" i="6"/>
  <c r="BF597" i="6"/>
  <c r="BH597" i="6"/>
  <c r="BV597" i="6"/>
  <c r="BX597" i="6"/>
  <c r="DD597" i="6"/>
  <c r="N598" i="6"/>
  <c r="AH598" i="6"/>
  <c r="AI598" i="6"/>
  <c r="AU598" i="6"/>
  <c r="AV598" i="6"/>
  <c r="BF598" i="6"/>
  <c r="BH598" i="6"/>
  <c r="BV598" i="6"/>
  <c r="BX598" i="6"/>
  <c r="DD598" i="6"/>
  <c r="N599" i="6"/>
  <c r="AH599" i="6"/>
  <c r="AI599" i="6"/>
  <c r="AU599" i="6"/>
  <c r="AV599" i="6"/>
  <c r="BF599" i="6"/>
  <c r="BH599" i="6"/>
  <c r="BV599" i="6"/>
  <c r="BX599" i="6"/>
  <c r="DD599" i="6"/>
  <c r="N600" i="6"/>
  <c r="AH600" i="6"/>
  <c r="AI600" i="6"/>
  <c r="AU600" i="6"/>
  <c r="AV600" i="6"/>
  <c r="BF600" i="6"/>
  <c r="BH600" i="6"/>
  <c r="BV600" i="6"/>
  <c r="BX600" i="6"/>
  <c r="DD600" i="6"/>
  <c r="N601" i="6"/>
  <c r="AH601" i="6"/>
  <c r="AI601" i="6"/>
  <c r="AU601" i="6"/>
  <c r="AV601" i="6"/>
  <c r="BF601" i="6"/>
  <c r="BH601" i="6"/>
  <c r="BV601" i="6"/>
  <c r="BX601" i="6"/>
  <c r="DD601" i="6"/>
  <c r="N602" i="6"/>
  <c r="AH602" i="6"/>
  <c r="AI602" i="6"/>
  <c r="AU602" i="6"/>
  <c r="AV602" i="6"/>
  <c r="BF602" i="6"/>
  <c r="BH602" i="6"/>
  <c r="BV602" i="6"/>
  <c r="BX602" i="6"/>
  <c r="DD602" i="6"/>
  <c r="N603" i="6"/>
  <c r="AH603" i="6"/>
  <c r="AI603" i="6"/>
  <c r="AU603" i="6"/>
  <c r="AV603" i="6"/>
  <c r="BF603" i="6"/>
  <c r="BH603" i="6"/>
  <c r="BV603" i="6"/>
  <c r="BX603" i="6"/>
  <c r="DD603" i="6"/>
  <c r="C2" i="9" l="1"/>
  <c r="B2" i="9"/>
  <c r="A2" i="9"/>
  <c r="W3" i="6"/>
  <c r="DD4" i="6" l="1"/>
  <c r="DD5" i="6"/>
  <c r="DD6" i="6"/>
  <c r="DD7" i="6"/>
  <c r="DD8" i="6"/>
  <c r="DD9" i="6"/>
  <c r="DD10" i="6"/>
  <c r="DD11" i="6"/>
  <c r="DD12" i="6"/>
  <c r="DD13" i="6"/>
  <c r="DD14" i="6"/>
  <c r="DD15" i="6"/>
  <c r="DD16" i="6"/>
  <c r="DD17" i="6"/>
  <c r="DD18" i="6"/>
  <c r="DD19" i="6"/>
  <c r="DD20" i="6"/>
  <c r="DD21" i="6"/>
  <c r="DD22" i="6"/>
  <c r="DD23" i="6"/>
  <c r="DD24" i="6"/>
  <c r="DD25" i="6"/>
  <c r="DD26" i="6"/>
  <c r="DD27" i="6"/>
  <c r="DD28" i="6"/>
  <c r="DD29" i="6"/>
  <c r="DD30" i="6"/>
  <c r="DD31" i="6"/>
  <c r="DD32" i="6"/>
  <c r="DD33" i="6"/>
  <c r="DD34" i="6"/>
  <c r="DD35" i="6"/>
  <c r="DD36" i="6"/>
  <c r="DD37" i="6"/>
  <c r="DD38" i="6"/>
  <c r="DD39" i="6"/>
  <c r="DD40" i="6"/>
  <c r="DD41" i="6"/>
  <c r="DD42" i="6"/>
  <c r="DD43" i="6"/>
  <c r="DD44" i="6"/>
  <c r="DD45" i="6"/>
  <c r="DD46" i="6"/>
  <c r="DD47" i="6"/>
  <c r="DD48" i="6"/>
  <c r="DD49" i="6"/>
  <c r="DD50" i="6"/>
  <c r="DD51" i="6"/>
  <c r="DD52" i="6"/>
  <c r="DD53" i="6"/>
  <c r="DD54" i="6"/>
  <c r="DD55" i="6"/>
  <c r="DD56" i="6"/>
  <c r="DD57" i="6"/>
  <c r="DD58" i="6"/>
  <c r="DD59" i="6"/>
  <c r="DD60" i="6"/>
  <c r="DD61" i="6"/>
  <c r="DD62" i="6"/>
  <c r="DD63" i="6"/>
  <c r="DD64" i="6"/>
  <c r="DD65" i="6"/>
  <c r="DD66" i="6"/>
  <c r="DD67" i="6"/>
  <c r="DD68" i="6"/>
  <c r="DD69" i="6"/>
  <c r="DD70" i="6"/>
  <c r="DD71" i="6"/>
  <c r="DD72" i="6"/>
  <c r="DD73" i="6"/>
  <c r="DD74" i="6"/>
  <c r="DD75" i="6"/>
  <c r="DD76" i="6"/>
  <c r="DD77" i="6"/>
  <c r="DD78" i="6"/>
  <c r="DD79" i="6"/>
  <c r="DD80" i="6"/>
  <c r="DD81" i="6"/>
  <c r="DD82" i="6"/>
  <c r="DD83" i="6"/>
  <c r="DD84" i="6"/>
  <c r="DD85" i="6"/>
  <c r="DD86" i="6"/>
  <c r="DD87" i="6"/>
  <c r="DD88" i="6"/>
  <c r="DD89" i="6"/>
  <c r="DD90" i="6"/>
  <c r="DD91" i="6"/>
  <c r="DD92" i="6"/>
  <c r="DD93" i="6"/>
  <c r="DD94" i="6"/>
  <c r="DD95" i="6"/>
  <c r="DD96" i="6"/>
  <c r="DD97" i="6"/>
  <c r="DD98" i="6"/>
  <c r="DD99" i="6"/>
  <c r="DD100" i="6"/>
  <c r="DD101" i="6"/>
  <c r="DD102" i="6"/>
  <c r="DD103" i="6"/>
  <c r="DD104" i="6"/>
  <c r="DD105" i="6"/>
  <c r="DD106" i="6"/>
  <c r="DD107" i="6"/>
  <c r="DD108" i="6"/>
  <c r="DD109" i="6"/>
  <c r="DD110" i="6"/>
  <c r="DD111" i="6"/>
  <c r="DD112" i="6"/>
  <c r="DD113" i="6"/>
  <c r="DD114" i="6"/>
  <c r="DD115" i="6"/>
  <c r="DD116" i="6"/>
  <c r="DD117" i="6"/>
  <c r="DD118" i="6"/>
  <c r="DD119" i="6"/>
  <c r="DD120" i="6"/>
  <c r="DD121" i="6"/>
  <c r="DD122" i="6"/>
  <c r="DD123" i="6"/>
  <c r="DD124" i="6"/>
  <c r="DD125" i="6"/>
  <c r="DD126" i="6"/>
  <c r="DD127" i="6"/>
  <c r="DD128" i="6"/>
  <c r="DD129" i="6"/>
  <c r="DD130" i="6"/>
  <c r="DD131" i="6"/>
  <c r="DD132" i="6"/>
  <c r="DD133" i="6"/>
  <c r="DD134" i="6"/>
  <c r="DD135" i="6"/>
  <c r="DD136" i="6"/>
  <c r="DD137" i="6"/>
  <c r="DD138" i="6"/>
  <c r="DD139" i="6"/>
  <c r="DD140" i="6"/>
  <c r="DD141" i="6"/>
  <c r="DD142" i="6"/>
  <c r="DD143" i="6"/>
  <c r="DD144" i="6"/>
  <c r="DD145" i="6"/>
  <c r="DD146" i="6"/>
  <c r="DD147" i="6"/>
  <c r="DD148" i="6"/>
  <c r="DD149" i="6"/>
  <c r="DD150" i="6"/>
  <c r="DD151" i="6"/>
  <c r="DD152" i="6"/>
  <c r="DD153" i="6"/>
  <c r="DD154" i="6"/>
  <c r="DD155" i="6"/>
  <c r="DD156" i="6"/>
  <c r="DD157" i="6"/>
  <c r="DD158" i="6"/>
  <c r="DD159" i="6"/>
  <c r="DD160" i="6"/>
  <c r="DD161" i="6"/>
  <c r="DD162" i="6"/>
  <c r="DD163" i="6"/>
  <c r="DD164" i="6"/>
  <c r="DD165" i="6"/>
  <c r="DD166" i="6"/>
  <c r="DD167" i="6"/>
  <c r="DD168" i="6"/>
  <c r="DD169" i="6"/>
  <c r="DD170" i="6"/>
  <c r="DD171" i="6"/>
  <c r="DD172" i="6"/>
  <c r="DD173" i="6"/>
  <c r="DD174" i="6"/>
  <c r="DD175" i="6"/>
  <c r="DD176" i="6"/>
  <c r="DD177" i="6"/>
  <c r="DD178" i="6"/>
  <c r="DD179" i="6"/>
  <c r="DD180" i="6"/>
  <c r="DD181" i="6"/>
  <c r="DD182" i="6"/>
  <c r="DD183" i="6"/>
  <c r="DD184" i="6"/>
  <c r="DD185" i="6"/>
  <c r="DD186" i="6"/>
  <c r="DD187" i="6"/>
  <c r="DD188" i="6"/>
  <c r="DD189" i="6"/>
  <c r="DD190" i="6"/>
  <c r="DD191" i="6"/>
  <c r="DD192" i="6"/>
  <c r="DD193" i="6"/>
  <c r="DD194" i="6"/>
  <c r="DD195" i="6"/>
  <c r="DD196" i="6"/>
  <c r="DD197" i="6"/>
  <c r="DD198" i="6"/>
  <c r="DD199" i="6"/>
  <c r="DD200" i="6"/>
  <c r="DD201" i="6"/>
  <c r="DD202" i="6"/>
  <c r="DD203" i="6"/>
  <c r="DD204" i="6"/>
  <c r="DD205" i="6"/>
  <c r="DD206" i="6"/>
  <c r="DD207" i="6"/>
  <c r="DD208" i="6"/>
  <c r="DD209" i="6"/>
  <c r="DD210" i="6"/>
  <c r="DD211" i="6"/>
  <c r="DD212" i="6"/>
  <c r="DD213" i="6"/>
  <c r="DD214" i="6"/>
  <c r="DD215" i="6"/>
  <c r="DD216" i="6"/>
  <c r="DD217" i="6"/>
  <c r="DD218" i="6"/>
  <c r="DD219" i="6"/>
  <c r="DD220" i="6"/>
  <c r="DD221" i="6"/>
  <c r="DD222" i="6"/>
  <c r="DD223" i="6"/>
  <c r="DD224" i="6"/>
  <c r="DD225" i="6"/>
  <c r="DD226" i="6"/>
  <c r="DD227" i="6"/>
  <c r="DD228" i="6"/>
  <c r="DD229" i="6"/>
  <c r="DD230" i="6"/>
  <c r="DD231" i="6"/>
  <c r="DD232" i="6"/>
  <c r="DD233" i="6"/>
  <c r="DD234" i="6"/>
  <c r="DD235" i="6"/>
  <c r="DD236" i="6"/>
  <c r="DD237" i="6"/>
  <c r="DD238" i="6"/>
  <c r="DD239" i="6"/>
  <c r="DD240" i="6"/>
  <c r="DD241" i="6"/>
  <c r="DD242" i="6"/>
  <c r="DD243" i="6"/>
  <c r="DD244" i="6"/>
  <c r="DD245" i="6"/>
  <c r="DD246" i="6"/>
  <c r="DD247" i="6"/>
  <c r="DD248" i="6"/>
  <c r="DD249" i="6"/>
  <c r="DD250" i="6"/>
  <c r="DD251" i="6"/>
  <c r="DD252" i="6"/>
  <c r="DD253" i="6"/>
  <c r="DD254" i="6"/>
  <c r="DD255" i="6"/>
  <c r="DD256" i="6"/>
  <c r="DD257" i="6"/>
  <c r="DD258" i="6"/>
  <c r="DD259" i="6"/>
  <c r="DD260" i="6"/>
  <c r="DD261" i="6"/>
  <c r="DD262" i="6"/>
  <c r="DD263" i="6"/>
  <c r="DD264" i="6"/>
  <c r="DD265" i="6"/>
  <c r="DD266" i="6"/>
  <c r="DD267" i="6"/>
  <c r="DD268" i="6"/>
  <c r="DD269" i="6"/>
  <c r="DD270" i="6"/>
  <c r="DD271" i="6"/>
  <c r="DD272" i="6"/>
  <c r="DD273" i="6"/>
  <c r="DD274" i="6"/>
  <c r="DD275" i="6"/>
  <c r="DD276" i="6"/>
  <c r="DD277" i="6"/>
  <c r="DD278" i="6"/>
  <c r="DD279" i="6"/>
  <c r="DD280" i="6"/>
  <c r="DD281" i="6"/>
  <c r="DD282" i="6"/>
  <c r="DD283" i="6"/>
  <c r="DD284" i="6"/>
  <c r="DD285" i="6"/>
  <c r="DD286" i="6"/>
  <c r="DD287" i="6"/>
  <c r="DD288" i="6"/>
  <c r="DD289" i="6"/>
  <c r="DD290" i="6"/>
  <c r="DD291" i="6"/>
  <c r="DD292" i="6"/>
  <c r="DD293" i="6"/>
  <c r="DD294" i="6"/>
  <c r="DD295" i="6"/>
  <c r="DD296" i="6"/>
  <c r="DD297" i="6"/>
  <c r="DD298" i="6"/>
  <c r="DD299" i="6"/>
  <c r="DD300" i="6"/>
  <c r="DD301" i="6"/>
  <c r="DD302" i="6"/>
  <c r="DD303" i="6"/>
  <c r="DD304" i="6"/>
  <c r="DD305" i="6"/>
  <c r="DD306" i="6"/>
  <c r="DD307" i="6"/>
  <c r="DD308" i="6"/>
  <c r="DD309" i="6"/>
  <c r="DD310" i="6"/>
  <c r="DD311" i="6"/>
  <c r="DD312" i="6"/>
  <c r="DD313" i="6"/>
  <c r="DD314" i="6"/>
  <c r="DD315" i="6"/>
  <c r="DD316" i="6"/>
  <c r="DD317" i="6"/>
  <c r="DD318" i="6"/>
  <c r="DD319" i="6"/>
  <c r="DD320" i="6"/>
  <c r="DD321" i="6"/>
  <c r="DD322" i="6"/>
  <c r="DD323" i="6"/>
  <c r="DD324" i="6"/>
  <c r="DD325" i="6"/>
  <c r="DD326" i="6"/>
  <c r="DD327" i="6"/>
  <c r="DD328" i="6"/>
  <c r="DD329" i="6"/>
  <c r="DD330" i="6"/>
  <c r="DD331" i="6"/>
  <c r="DD332" i="6"/>
  <c r="DD333" i="6"/>
  <c r="DD334" i="6"/>
  <c r="DD335" i="6"/>
  <c r="DD336" i="6"/>
  <c r="DD337" i="6"/>
  <c r="DD338" i="6"/>
  <c r="DD339" i="6"/>
  <c r="DD340" i="6"/>
  <c r="DD341" i="6"/>
  <c r="DD342" i="6"/>
  <c r="DD343" i="6"/>
  <c r="DD344" i="6"/>
  <c r="DD345" i="6"/>
  <c r="DD346" i="6"/>
  <c r="DD347" i="6"/>
  <c r="DD348" i="6"/>
  <c r="DD349" i="6"/>
  <c r="DD350" i="6"/>
  <c r="DD351" i="6"/>
  <c r="DD352" i="6"/>
  <c r="DD353" i="6"/>
  <c r="DD354" i="6"/>
  <c r="DD355" i="6"/>
  <c r="DD356" i="6"/>
  <c r="DD357" i="6"/>
  <c r="DD358" i="6"/>
  <c r="DD359" i="6"/>
  <c r="DD360" i="6"/>
  <c r="DD361" i="6"/>
  <c r="DD362" i="6"/>
  <c r="DD363" i="6"/>
  <c r="DD364" i="6"/>
  <c r="DD365" i="6"/>
  <c r="DD366" i="6"/>
  <c r="DD367" i="6"/>
  <c r="DD368" i="6"/>
  <c r="DD369" i="6"/>
  <c r="DD370" i="6"/>
  <c r="DD371" i="6"/>
  <c r="DD372" i="6"/>
  <c r="DD373" i="6"/>
  <c r="DD374" i="6"/>
  <c r="DD375" i="6"/>
  <c r="DD376" i="6"/>
  <c r="DD377" i="6"/>
  <c r="DD378" i="6"/>
  <c r="DD379" i="6"/>
  <c r="DD380" i="6"/>
  <c r="DD381" i="6"/>
  <c r="DD382" i="6"/>
  <c r="DD383" i="6"/>
  <c r="DD384" i="6"/>
  <c r="DD385" i="6"/>
  <c r="DD386" i="6"/>
  <c r="DD387" i="6"/>
  <c r="DD388" i="6"/>
  <c r="DD389" i="6"/>
  <c r="DD390" i="6"/>
  <c r="DD391" i="6"/>
  <c r="DD392" i="6"/>
  <c r="DD393" i="6"/>
  <c r="DD394" i="6"/>
  <c r="DD395" i="6"/>
  <c r="DD396" i="6"/>
  <c r="DD397" i="6"/>
  <c r="DD398" i="6"/>
  <c r="DD399" i="6"/>
  <c r="DD400" i="6"/>
  <c r="DD401" i="6"/>
  <c r="DD402" i="6"/>
  <c r="DD403" i="6"/>
  <c r="DD404" i="6"/>
  <c r="DD405" i="6"/>
  <c r="DD406" i="6"/>
  <c r="DD407" i="6"/>
  <c r="DD408" i="6"/>
  <c r="DD409" i="6"/>
  <c r="DD410" i="6"/>
  <c r="DD411" i="6"/>
  <c r="DD412" i="6"/>
  <c r="DD413" i="6"/>
  <c r="DD414" i="6"/>
  <c r="DD415" i="6"/>
  <c r="DD416" i="6"/>
  <c r="DD417" i="6"/>
  <c r="DD418" i="6"/>
  <c r="DD419" i="6"/>
  <c r="DD420" i="6"/>
  <c r="DD421" i="6"/>
  <c r="DD422" i="6"/>
  <c r="DD423" i="6"/>
  <c r="DD424" i="6"/>
  <c r="DD425" i="6"/>
  <c r="DD426" i="6"/>
  <c r="DD427" i="6"/>
  <c r="DD428" i="6"/>
  <c r="DD429" i="6"/>
  <c r="DD430" i="6"/>
  <c r="DD431" i="6"/>
  <c r="DD432" i="6"/>
  <c r="DD433" i="6"/>
  <c r="DD434" i="6"/>
  <c r="DD435" i="6"/>
  <c r="DD436" i="6"/>
  <c r="DD437" i="6"/>
  <c r="DD438" i="6"/>
  <c r="DD439" i="6"/>
  <c r="DD440" i="6"/>
  <c r="DD441" i="6"/>
  <c r="DD442" i="6"/>
  <c r="DD443" i="6"/>
  <c r="DD444" i="6"/>
  <c r="DD445" i="6"/>
  <c r="DD446" i="6"/>
  <c r="DD447" i="6"/>
  <c r="DD448" i="6"/>
  <c r="DD449" i="6"/>
  <c r="DD450" i="6"/>
  <c r="DD451" i="6"/>
  <c r="DD452" i="6"/>
  <c r="DD453" i="6"/>
  <c r="DD454" i="6"/>
  <c r="DD455" i="6"/>
  <c r="DD456" i="6"/>
  <c r="DD457" i="6"/>
  <c r="DD458" i="6"/>
  <c r="DD459" i="6"/>
  <c r="DD460" i="6"/>
  <c r="DD461" i="6"/>
  <c r="DD462" i="6"/>
  <c r="DD463" i="6"/>
  <c r="DD464" i="6"/>
  <c r="DD465" i="6"/>
  <c r="DD466" i="6"/>
  <c r="DD467" i="6"/>
  <c r="DD468" i="6"/>
  <c r="DD469" i="6"/>
  <c r="DD470" i="6"/>
  <c r="DD471" i="6"/>
  <c r="DD472" i="6"/>
  <c r="DD473" i="6"/>
  <c r="DD474" i="6"/>
  <c r="DD475" i="6"/>
  <c r="DD476" i="6"/>
  <c r="DD477" i="6"/>
  <c r="DD478" i="6"/>
  <c r="DD479" i="6"/>
  <c r="DD480" i="6"/>
  <c r="DD481" i="6"/>
  <c r="DD482" i="6"/>
  <c r="DD483" i="6"/>
  <c r="DD484" i="6"/>
  <c r="DD485" i="6"/>
  <c r="DD486" i="6"/>
  <c r="DD487" i="6"/>
  <c r="DD488" i="6"/>
  <c r="DD489" i="6"/>
  <c r="DD490" i="6"/>
  <c r="DD491" i="6"/>
  <c r="DD492" i="6"/>
  <c r="DD493" i="6"/>
  <c r="DD494" i="6"/>
  <c r="DD495" i="6"/>
  <c r="DD496" i="6"/>
  <c r="DD497" i="6"/>
  <c r="DD498" i="6"/>
  <c r="DD499" i="6"/>
  <c r="DD500" i="6"/>
  <c r="DD501" i="6"/>
  <c r="DD502" i="6"/>
  <c r="DD503" i="6"/>
  <c r="A4" i="6" l="1"/>
  <c r="A3" i="9" s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E3" i="1" s="1"/>
  <c r="O3" i="6"/>
  <c r="Q3" i="6"/>
  <c r="R3" i="6"/>
  <c r="P3" i="6"/>
  <c r="L3" i="6"/>
  <c r="S3" i="6"/>
  <c r="I3" i="6"/>
  <c r="A5" i="6" l="1"/>
  <c r="A4" i="9" s="1"/>
  <c r="E4" i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A6" i="6" l="1"/>
  <c r="A5" i="9" s="1"/>
  <c r="BV503" i="6"/>
  <c r="A7" i="6" l="1"/>
  <c r="A6" i="9" s="1"/>
  <c r="BF503" i="6"/>
  <c r="AU503" i="6"/>
  <c r="AI503" i="6"/>
  <c r="AH503" i="6"/>
  <c r="A8" i="6" l="1"/>
  <c r="A7" i="9" s="1"/>
  <c r="BV502" i="6"/>
  <c r="A9" i="6" l="1"/>
  <c r="A8" i="9" s="1"/>
  <c r="BF502" i="6"/>
  <c r="A10" i="6" l="1"/>
  <c r="A9" i="9" s="1"/>
  <c r="AU502" i="6"/>
  <c r="A11" i="6" l="1"/>
  <c r="A10" i="9" s="1"/>
  <c r="AI502" i="6"/>
  <c r="AH502" i="6"/>
  <c r="A12" i="6" l="1"/>
  <c r="A11" i="9" s="1"/>
  <c r="BV501" i="6"/>
  <c r="A13" i="6" l="1"/>
  <c r="A12" i="9" s="1"/>
  <c r="BF501" i="6"/>
  <c r="A14" i="6" l="1"/>
  <c r="A13" i="9" s="1"/>
  <c r="AU501" i="6"/>
  <c r="AI501" i="6"/>
  <c r="AH501" i="6"/>
  <c r="A15" i="6" l="1"/>
  <c r="A14" i="9" s="1"/>
  <c r="BV500" i="6"/>
  <c r="A16" i="6" l="1"/>
  <c r="A15" i="9" s="1"/>
  <c r="BF500" i="6"/>
  <c r="A17" i="6" l="1"/>
  <c r="A16" i="9" s="1"/>
  <c r="AU500" i="6"/>
  <c r="A18" i="6" l="1"/>
  <c r="A17" i="9" s="1"/>
  <c r="AI500" i="6"/>
  <c r="AH500" i="6"/>
  <c r="A19" i="6" l="1"/>
  <c r="A18" i="9" s="1"/>
  <c r="BV499" i="6"/>
  <c r="A20" i="6" l="1"/>
  <c r="A19" i="9" s="1"/>
  <c r="BF499" i="6"/>
  <c r="AU499" i="6"/>
  <c r="AI499" i="6"/>
  <c r="AH499" i="6"/>
  <c r="A21" i="6" l="1"/>
  <c r="A20" i="9" s="1"/>
  <c r="BV498" i="6"/>
  <c r="BF498" i="6"/>
  <c r="A22" i="6" l="1"/>
  <c r="A21" i="9" s="1"/>
  <c r="AU498" i="6"/>
  <c r="A23" i="6" l="1"/>
  <c r="A22" i="9" s="1"/>
  <c r="AI498" i="6"/>
  <c r="AH498" i="6"/>
  <c r="A24" i="6" l="1"/>
  <c r="A23" i="9" s="1"/>
  <c r="BV497" i="6"/>
  <c r="A25" i="6" l="1"/>
  <c r="A24" i="9" s="1"/>
  <c r="BF497" i="6"/>
  <c r="AU497" i="6"/>
  <c r="AI497" i="6"/>
  <c r="AH497" i="6"/>
  <c r="A26" i="6" l="1"/>
  <c r="A25" i="9" s="1"/>
  <c r="BV496" i="6"/>
  <c r="A27" i="6" l="1"/>
  <c r="A26" i="9" s="1"/>
  <c r="BF496" i="6"/>
  <c r="A28" i="6" l="1"/>
  <c r="A27" i="9" s="1"/>
  <c r="AU496" i="6"/>
  <c r="AI496" i="6"/>
  <c r="AH496" i="6"/>
  <c r="A29" i="6" l="1"/>
  <c r="A28" i="9" s="1"/>
  <c r="BV495" i="6"/>
  <c r="A30" i="6" l="1"/>
  <c r="A29" i="9" s="1"/>
  <c r="BF495" i="6"/>
  <c r="AU495" i="6"/>
  <c r="AI495" i="6"/>
  <c r="AH495" i="6"/>
  <c r="A31" i="6" l="1"/>
  <c r="A30" i="9" s="1"/>
  <c r="BV494" i="6"/>
  <c r="A32" i="6" l="1"/>
  <c r="A31" i="9" s="1"/>
  <c r="BF494" i="6"/>
  <c r="AU494" i="6"/>
  <c r="AI494" i="6"/>
  <c r="AH494" i="6"/>
  <c r="A33" i="6" l="1"/>
  <c r="A32" i="9" s="1"/>
  <c r="BV493" i="6"/>
  <c r="A34" i="6" l="1"/>
  <c r="A33" i="9" s="1"/>
  <c r="BF493" i="6"/>
  <c r="AU493" i="6"/>
  <c r="A35" i="6" l="1"/>
  <c r="A34" i="9" s="1"/>
  <c r="AI493" i="6"/>
  <c r="AH493" i="6"/>
  <c r="A36" i="6" l="1"/>
  <c r="A35" i="9" s="1"/>
  <c r="BV492" i="6"/>
  <c r="A37" i="6" l="1"/>
  <c r="A36" i="9" s="1"/>
  <c r="BF492" i="6"/>
  <c r="AU492" i="6"/>
  <c r="AI492" i="6"/>
  <c r="AH492" i="6"/>
  <c r="A38" i="6" l="1"/>
  <c r="A37" i="9" s="1"/>
  <c r="BV491" i="6"/>
  <c r="A39" i="6" l="1"/>
  <c r="A38" i="9" s="1"/>
  <c r="BF491" i="6"/>
  <c r="A40" i="6" l="1"/>
  <c r="A39" i="9" s="1"/>
  <c r="AU491" i="6"/>
  <c r="A41" i="6" l="1"/>
  <c r="A40" i="9" s="1"/>
  <c r="AI491" i="6"/>
  <c r="AH491" i="6"/>
  <c r="A42" i="6" l="1"/>
  <c r="A41" i="9" s="1"/>
  <c r="BV490" i="6"/>
  <c r="A43" i="6" l="1"/>
  <c r="A42" i="9" s="1"/>
  <c r="BF490" i="6"/>
  <c r="AU490" i="6"/>
  <c r="A44" i="6" l="1"/>
  <c r="A43" i="9" s="1"/>
  <c r="AI490" i="6"/>
  <c r="AH490" i="6"/>
  <c r="A45" i="6" l="1"/>
  <c r="A44" i="9" s="1"/>
  <c r="BV489" i="6"/>
  <c r="A46" i="6" l="1"/>
  <c r="A45" i="9" s="1"/>
  <c r="BF489" i="6"/>
  <c r="A47" i="6" l="1"/>
  <c r="A46" i="9" s="1"/>
  <c r="AU489" i="6"/>
  <c r="AI489" i="6"/>
  <c r="AH489" i="6"/>
  <c r="A48" i="6" l="1"/>
  <c r="A47" i="9" s="1"/>
  <c r="BV488" i="6"/>
  <c r="A49" i="6" l="1"/>
  <c r="A48" i="9" s="1"/>
  <c r="BF488" i="6"/>
  <c r="AU488" i="6"/>
  <c r="A50" i="6" l="1"/>
  <c r="A49" i="9" s="1"/>
  <c r="AI488" i="6"/>
  <c r="AH488" i="6"/>
  <c r="A51" i="6" l="1"/>
  <c r="A50" i="9" s="1"/>
  <c r="BV487" i="6"/>
  <c r="A52" i="6" l="1"/>
  <c r="A51" i="9" s="1"/>
  <c r="BF487" i="6"/>
  <c r="AU487" i="6"/>
  <c r="AI487" i="6"/>
  <c r="AH487" i="6"/>
  <c r="A53" i="6" l="1"/>
  <c r="A52" i="9" s="1"/>
  <c r="BV486" i="6"/>
  <c r="A54" i="6" l="1"/>
  <c r="A53" i="9" s="1"/>
  <c r="BF486" i="6"/>
  <c r="A55" i="6" l="1"/>
  <c r="A54" i="9" s="1"/>
  <c r="AU486" i="6"/>
  <c r="AI486" i="6"/>
  <c r="AH486" i="6"/>
  <c r="A56" i="6" l="1"/>
  <c r="A55" i="9" s="1"/>
  <c r="BV485" i="6"/>
  <c r="A57" i="6" l="1"/>
  <c r="A56" i="9" s="1"/>
  <c r="BF485" i="6"/>
  <c r="AU485" i="6"/>
  <c r="AI485" i="6"/>
  <c r="AH485" i="6"/>
  <c r="A58" i="6" l="1"/>
  <c r="A57" i="9" s="1"/>
  <c r="BV484" i="6"/>
  <c r="A59" i="6" l="1"/>
  <c r="A58" i="9" s="1"/>
  <c r="BF484" i="6"/>
  <c r="AU484" i="6"/>
  <c r="A60" i="6" l="1"/>
  <c r="A59" i="9" s="1"/>
  <c r="AI484" i="6"/>
  <c r="AH484" i="6"/>
  <c r="A61" i="6" l="1"/>
  <c r="A60" i="9" s="1"/>
  <c r="BV483" i="6"/>
  <c r="A62" i="6" l="1"/>
  <c r="A61" i="9" s="1"/>
  <c r="BF483" i="6"/>
  <c r="AU483" i="6"/>
  <c r="A63" i="6" l="1"/>
  <c r="A62" i="9" s="1"/>
  <c r="AI483" i="6"/>
  <c r="AH483" i="6"/>
  <c r="A64" i="6" l="1"/>
  <c r="A63" i="9" s="1"/>
  <c r="BV482" i="6"/>
  <c r="A65" i="6" l="1"/>
  <c r="A64" i="9" s="1"/>
  <c r="BF482" i="6"/>
  <c r="AU482" i="6"/>
  <c r="AI482" i="6"/>
  <c r="AH482" i="6"/>
  <c r="A66" i="6" l="1"/>
  <c r="A65" i="9" s="1"/>
  <c r="BV481" i="6"/>
  <c r="BF481" i="6"/>
  <c r="A67" i="6" l="1"/>
  <c r="A66" i="9" s="1"/>
  <c r="AU481" i="6"/>
  <c r="A68" i="6" l="1"/>
  <c r="A67" i="9" s="1"/>
  <c r="AI481" i="6"/>
  <c r="AH481" i="6"/>
  <c r="A69" i="6" l="1"/>
  <c r="A68" i="9" s="1"/>
  <c r="BV480" i="6"/>
  <c r="A70" i="6" l="1"/>
  <c r="A69" i="9" s="1"/>
  <c r="BF480" i="6"/>
  <c r="AU480" i="6"/>
  <c r="AI480" i="6"/>
  <c r="AH480" i="6"/>
  <c r="A71" i="6" l="1"/>
  <c r="A70" i="9" s="1"/>
  <c r="BV479" i="6"/>
  <c r="A72" i="6" l="1"/>
  <c r="A71" i="9" s="1"/>
  <c r="BF479" i="6"/>
  <c r="AU479" i="6"/>
  <c r="AI479" i="6"/>
  <c r="AH479" i="6"/>
  <c r="A73" i="6" l="1"/>
  <c r="A72" i="9" s="1"/>
  <c r="BV478" i="6"/>
  <c r="A74" i="6" l="1"/>
  <c r="A73" i="9" s="1"/>
  <c r="BF478" i="6"/>
  <c r="AU478" i="6"/>
  <c r="AI478" i="6"/>
  <c r="AH478" i="6"/>
  <c r="A75" i="6" l="1"/>
  <c r="A74" i="9" s="1"/>
  <c r="BV477" i="6"/>
  <c r="A76" i="6" l="1"/>
  <c r="A75" i="9" s="1"/>
  <c r="BF477" i="6"/>
  <c r="AU477" i="6"/>
  <c r="A77" i="6" l="1"/>
  <c r="A76" i="9" s="1"/>
  <c r="AI477" i="6"/>
  <c r="AH477" i="6"/>
  <c r="A78" i="6" l="1"/>
  <c r="A77" i="9" s="1"/>
  <c r="BV476" i="6"/>
  <c r="A79" i="6" l="1"/>
  <c r="A78" i="9" s="1"/>
  <c r="BF476" i="6"/>
  <c r="A80" i="6" l="1"/>
  <c r="A79" i="9" s="1"/>
  <c r="AU476" i="6"/>
  <c r="AI476" i="6"/>
  <c r="AH476" i="6"/>
  <c r="A81" i="6" l="1"/>
  <c r="A80" i="9" s="1"/>
  <c r="BV475" i="6"/>
  <c r="A82" i="6" l="1"/>
  <c r="A81" i="9" s="1"/>
  <c r="BF475" i="6"/>
  <c r="AU475" i="6"/>
  <c r="A83" i="6" l="1"/>
  <c r="A82" i="9" s="1"/>
  <c r="AI475" i="6"/>
  <c r="AH475" i="6"/>
  <c r="A84" i="6" l="1"/>
  <c r="A83" i="9" s="1"/>
  <c r="BV474" i="6"/>
  <c r="A85" i="6" l="1"/>
  <c r="A84" i="9" s="1"/>
  <c r="BF474" i="6"/>
  <c r="AU474" i="6"/>
  <c r="AI474" i="6"/>
  <c r="AH474" i="6"/>
  <c r="A86" i="6" l="1"/>
  <c r="A85" i="9" s="1"/>
  <c r="BV473" i="6"/>
  <c r="A87" i="6" l="1"/>
  <c r="A86" i="9" s="1"/>
  <c r="BF473" i="6"/>
  <c r="A88" i="6" l="1"/>
  <c r="A87" i="9" s="1"/>
  <c r="AU473" i="6"/>
  <c r="AI473" i="6"/>
  <c r="AH473" i="6"/>
  <c r="A89" i="6" l="1"/>
  <c r="A88" i="9" s="1"/>
  <c r="BV472" i="6"/>
  <c r="A90" i="6" l="1"/>
  <c r="A89" i="9" s="1"/>
  <c r="BF472" i="6"/>
  <c r="A91" i="6" l="1"/>
  <c r="A90" i="9" s="1"/>
  <c r="AU472" i="6"/>
  <c r="A92" i="6" l="1"/>
  <c r="A91" i="9" s="1"/>
  <c r="AI472" i="6"/>
  <c r="AH472" i="6"/>
  <c r="A93" i="6" l="1"/>
  <c r="A92" i="9" s="1"/>
  <c r="BV471" i="6"/>
  <c r="A94" i="6" l="1"/>
  <c r="A93" i="9" s="1"/>
  <c r="BF471" i="6"/>
  <c r="A95" i="6" l="1"/>
  <c r="A94" i="9" s="1"/>
  <c r="AU471" i="6"/>
  <c r="AI471" i="6"/>
  <c r="AH471" i="6"/>
  <c r="A96" i="6" l="1"/>
  <c r="A95" i="9" s="1"/>
  <c r="BV470" i="6"/>
  <c r="A97" i="6" l="1"/>
  <c r="A96" i="9" s="1"/>
  <c r="BF470" i="6"/>
  <c r="AU470" i="6"/>
  <c r="A98" i="6" l="1"/>
  <c r="A97" i="9" s="1"/>
  <c r="AI470" i="6"/>
  <c r="AH470" i="6"/>
  <c r="A99" i="6" l="1"/>
  <c r="A98" i="9" s="1"/>
  <c r="BV469" i="6"/>
  <c r="A100" i="6" l="1"/>
  <c r="A99" i="9" s="1"/>
  <c r="BF469" i="6"/>
  <c r="AU469" i="6"/>
  <c r="A101" i="6" l="1"/>
  <c r="A100" i="9" s="1"/>
  <c r="AI469" i="6"/>
  <c r="AH469" i="6"/>
  <c r="A102" i="6" l="1"/>
  <c r="A101" i="9" s="1"/>
  <c r="BV468" i="6"/>
  <c r="A103" i="6" l="1"/>
  <c r="A102" i="9" s="1"/>
  <c r="BF468" i="6"/>
  <c r="AU468" i="6"/>
  <c r="A104" i="6" l="1"/>
  <c r="A103" i="9" s="1"/>
  <c r="AI468" i="6"/>
  <c r="AH468" i="6"/>
  <c r="A105" i="6" l="1"/>
  <c r="A104" i="9" s="1"/>
  <c r="BV467" i="6"/>
  <c r="BF467" i="6"/>
  <c r="AU467" i="6"/>
  <c r="AI467" i="6"/>
  <c r="AH467" i="6"/>
  <c r="A106" i="6" l="1"/>
  <c r="A105" i="9" s="1"/>
  <c r="BV466" i="6"/>
  <c r="A107" i="6" l="1"/>
  <c r="A106" i="9" s="1"/>
  <c r="BF466" i="6"/>
  <c r="A108" i="6" l="1"/>
  <c r="A107" i="9" s="1"/>
  <c r="AU466" i="6"/>
  <c r="AI466" i="6"/>
  <c r="AH466" i="6"/>
  <c r="A109" i="6" l="1"/>
  <c r="A108" i="9" s="1"/>
  <c r="BV465" i="6"/>
  <c r="A110" i="6" l="1"/>
  <c r="A109" i="9" s="1"/>
  <c r="BF465" i="6"/>
  <c r="AU465" i="6"/>
  <c r="AI465" i="6"/>
  <c r="AH465" i="6"/>
  <c r="A111" i="6" l="1"/>
  <c r="A110" i="9" s="1"/>
  <c r="BV464" i="6"/>
  <c r="A112" i="6" l="1"/>
  <c r="A111" i="9" s="1"/>
  <c r="BF464" i="6"/>
  <c r="A113" i="6" l="1"/>
  <c r="A112" i="9" s="1"/>
  <c r="AU464" i="6"/>
  <c r="A114" i="6" l="1"/>
  <c r="A113" i="9" s="1"/>
  <c r="AI464" i="6"/>
  <c r="AH464" i="6"/>
  <c r="A115" i="6" l="1"/>
  <c r="A114" i="9" s="1"/>
  <c r="BV463" i="6"/>
  <c r="A116" i="6" l="1"/>
  <c r="A115" i="9" s="1"/>
  <c r="BF463" i="6"/>
  <c r="AU463" i="6"/>
  <c r="AI463" i="6"/>
  <c r="AH463" i="6"/>
  <c r="A117" i="6" l="1"/>
  <c r="A116" i="9" s="1"/>
  <c r="BV462" i="6"/>
  <c r="A118" i="6" l="1"/>
  <c r="A117" i="9" s="1"/>
  <c r="BF462" i="6"/>
  <c r="A119" i="6" l="1"/>
  <c r="A118" i="9" s="1"/>
  <c r="AU462" i="6"/>
  <c r="A120" i="6" l="1"/>
  <c r="A119" i="9" s="1"/>
  <c r="AI462" i="6"/>
  <c r="AH462" i="6"/>
  <c r="A121" i="6" l="1"/>
  <c r="A120" i="9" s="1"/>
  <c r="BV461" i="6"/>
  <c r="A122" i="6" l="1"/>
  <c r="A121" i="9" s="1"/>
  <c r="BF461" i="6"/>
  <c r="AU461" i="6"/>
  <c r="AI461" i="6"/>
  <c r="AH461" i="6"/>
  <c r="A123" i="6" l="1"/>
  <c r="A122" i="9" s="1"/>
  <c r="BV460" i="6"/>
  <c r="A124" i="6" l="1"/>
  <c r="A123" i="9" s="1"/>
  <c r="BF460" i="6"/>
  <c r="A125" i="6" l="1"/>
  <c r="A124" i="9" s="1"/>
  <c r="AU460" i="6"/>
  <c r="A126" i="6" l="1"/>
  <c r="A125" i="9" s="1"/>
  <c r="AI460" i="6"/>
  <c r="AH460" i="6"/>
  <c r="A127" i="6" l="1"/>
  <c r="A126" i="9" s="1"/>
  <c r="BV459" i="6"/>
  <c r="A128" i="6" l="1"/>
  <c r="A127" i="9" s="1"/>
  <c r="BF459" i="6"/>
  <c r="AU459" i="6"/>
  <c r="A129" i="6" l="1"/>
  <c r="A128" i="9" s="1"/>
  <c r="AI459" i="6"/>
  <c r="AH459" i="6"/>
  <c r="A130" i="6" l="1"/>
  <c r="A129" i="9" s="1"/>
  <c r="BV458" i="6"/>
  <c r="A131" i="6" l="1"/>
  <c r="A130" i="9" s="1"/>
  <c r="BF458" i="6"/>
  <c r="A132" i="6" l="1"/>
  <c r="A131" i="9" s="1"/>
  <c r="AU458" i="6"/>
  <c r="AI458" i="6"/>
  <c r="AH458" i="6"/>
  <c r="A133" i="6" l="1"/>
  <c r="A132" i="9" s="1"/>
  <c r="BV457" i="6"/>
  <c r="A134" i="6" l="1"/>
  <c r="A133" i="9" s="1"/>
  <c r="BF457" i="6"/>
  <c r="A135" i="6" l="1"/>
  <c r="A134" i="9" s="1"/>
  <c r="AU457" i="6"/>
  <c r="AI457" i="6"/>
  <c r="AH457" i="6"/>
  <c r="A136" i="6" l="1"/>
  <c r="A135" i="9" s="1"/>
  <c r="BV456" i="6"/>
  <c r="A137" i="6" l="1"/>
  <c r="A136" i="9" s="1"/>
  <c r="BF456" i="6"/>
  <c r="AU456" i="6"/>
  <c r="AI456" i="6"/>
  <c r="AH456" i="6"/>
  <c r="A138" i="6" l="1"/>
  <c r="A137" i="9" s="1"/>
  <c r="BV455" i="6"/>
  <c r="A139" i="6" l="1"/>
  <c r="A138" i="9" s="1"/>
  <c r="BF455" i="6"/>
  <c r="AU455" i="6"/>
  <c r="AI455" i="6"/>
  <c r="AH455" i="6"/>
  <c r="A140" i="6" l="1"/>
  <c r="A139" i="9" s="1"/>
  <c r="BV454" i="6"/>
  <c r="A141" i="6" l="1"/>
  <c r="A140" i="9" s="1"/>
  <c r="BF454" i="6"/>
  <c r="AU454" i="6"/>
  <c r="A142" i="6" l="1"/>
  <c r="A141" i="9" s="1"/>
  <c r="AI454" i="6"/>
  <c r="AH454" i="6"/>
  <c r="A143" i="6" l="1"/>
  <c r="A142" i="9" s="1"/>
  <c r="BV453" i="6"/>
  <c r="A144" i="6" l="1"/>
  <c r="A143" i="9" s="1"/>
  <c r="BF453" i="6"/>
  <c r="AU453" i="6"/>
  <c r="AI453" i="6"/>
  <c r="AH453" i="6"/>
  <c r="A145" i="6" l="1"/>
  <c r="A144" i="9" s="1"/>
  <c r="BV452" i="6"/>
  <c r="A146" i="6" l="1"/>
  <c r="A145" i="9" s="1"/>
  <c r="BF452" i="6"/>
  <c r="AU452" i="6"/>
  <c r="AI452" i="6"/>
  <c r="AH452" i="6"/>
  <c r="A147" i="6" l="1"/>
  <c r="A146" i="9" s="1"/>
  <c r="BV451" i="6"/>
  <c r="A148" i="6" l="1"/>
  <c r="A147" i="9" s="1"/>
  <c r="BF451" i="6"/>
  <c r="AU451" i="6"/>
  <c r="AI451" i="6"/>
  <c r="AH451" i="6"/>
  <c r="A149" i="6" l="1"/>
  <c r="A148" i="9" s="1"/>
  <c r="BV450" i="6"/>
  <c r="A150" i="6" l="1"/>
  <c r="A149" i="9" s="1"/>
  <c r="BF450" i="6"/>
  <c r="AU450" i="6"/>
  <c r="AI450" i="6"/>
  <c r="AH450" i="6"/>
  <c r="A151" i="6" l="1"/>
  <c r="A150" i="9" s="1"/>
  <c r="BV449" i="6"/>
  <c r="A152" i="6" l="1"/>
  <c r="A151" i="9" s="1"/>
  <c r="BF449" i="6"/>
  <c r="AU449" i="6"/>
  <c r="AI449" i="6"/>
  <c r="AH449" i="6"/>
  <c r="A153" i="6" l="1"/>
  <c r="A152" i="9" s="1"/>
  <c r="BV448" i="6"/>
  <c r="A154" i="6" l="1"/>
  <c r="A153" i="9" s="1"/>
  <c r="BF448" i="6"/>
  <c r="AU448" i="6"/>
  <c r="AI448" i="6"/>
  <c r="AH448" i="6"/>
  <c r="A155" i="6" l="1"/>
  <c r="A154" i="9" s="1"/>
  <c r="BV447" i="6"/>
  <c r="A156" i="6" l="1"/>
  <c r="A155" i="9" s="1"/>
  <c r="BF447" i="6"/>
  <c r="AU447" i="6"/>
  <c r="AI447" i="6"/>
  <c r="AH447" i="6"/>
  <c r="A157" i="6" l="1"/>
  <c r="A156" i="9" s="1"/>
  <c r="BV446" i="6"/>
  <c r="A158" i="6" l="1"/>
  <c r="A157" i="9" s="1"/>
  <c r="BF446" i="6"/>
  <c r="AU446" i="6"/>
  <c r="AI446" i="6"/>
  <c r="AH446" i="6"/>
  <c r="A159" i="6" l="1"/>
  <c r="A158" i="9" s="1"/>
  <c r="BV445" i="6"/>
  <c r="A160" i="6" l="1"/>
  <c r="A159" i="9" s="1"/>
  <c r="BF445" i="6"/>
  <c r="AU445" i="6"/>
  <c r="AI445" i="6"/>
  <c r="AH445" i="6"/>
  <c r="A161" i="6" l="1"/>
  <c r="A160" i="9" s="1"/>
  <c r="BV444" i="6"/>
  <c r="A162" i="6" l="1"/>
  <c r="A161" i="9" s="1"/>
  <c r="BF444" i="6"/>
  <c r="AU444" i="6"/>
  <c r="AI444" i="6"/>
  <c r="AH444" i="6"/>
  <c r="A163" i="6" l="1"/>
  <c r="A162" i="9" s="1"/>
  <c r="BV443" i="6"/>
  <c r="BF443" i="6"/>
  <c r="A164" i="6" l="1"/>
  <c r="A163" i="9" s="1"/>
  <c r="AU443" i="6"/>
  <c r="AI443" i="6"/>
  <c r="AH443" i="6"/>
  <c r="A165" i="6" l="1"/>
  <c r="A164" i="9" s="1"/>
  <c r="BV442" i="6"/>
  <c r="A166" i="6" l="1"/>
  <c r="A165" i="9" s="1"/>
  <c r="BF442" i="6"/>
  <c r="AU442" i="6"/>
  <c r="AI442" i="6"/>
  <c r="AH442" i="6"/>
  <c r="A167" i="6" l="1"/>
  <c r="A166" i="9" s="1"/>
  <c r="BV441" i="6"/>
  <c r="A168" i="6" l="1"/>
  <c r="A167" i="9" s="1"/>
  <c r="BF441" i="6"/>
  <c r="AU441" i="6"/>
  <c r="AI441" i="6"/>
  <c r="AH441" i="6"/>
  <c r="A169" i="6" l="1"/>
  <c r="A168" i="9" s="1"/>
  <c r="BV440" i="6"/>
  <c r="A170" i="6" l="1"/>
  <c r="A169" i="9" s="1"/>
  <c r="BF440" i="6"/>
  <c r="AU440" i="6"/>
  <c r="A171" i="6" l="1"/>
  <c r="A170" i="9" s="1"/>
  <c r="AI440" i="6"/>
  <c r="AH440" i="6"/>
  <c r="A172" i="6" l="1"/>
  <c r="A171" i="9" s="1"/>
  <c r="BV439" i="6"/>
  <c r="A173" i="6" l="1"/>
  <c r="A172" i="9" s="1"/>
  <c r="BF439" i="6"/>
  <c r="AU439" i="6"/>
  <c r="A174" i="6" l="1"/>
  <c r="A173" i="9" s="1"/>
  <c r="AI439" i="6"/>
  <c r="AH439" i="6"/>
  <c r="A175" i="6" l="1"/>
  <c r="A174" i="9" s="1"/>
  <c r="BV438" i="6"/>
  <c r="BF438" i="6"/>
  <c r="A176" i="6" l="1"/>
  <c r="A175" i="9" s="1"/>
  <c r="AU438" i="6"/>
  <c r="A177" i="6" l="1"/>
  <c r="A176" i="9" s="1"/>
  <c r="AI438" i="6"/>
  <c r="AH438" i="6"/>
  <c r="A178" i="6" l="1"/>
  <c r="A177" i="9" s="1"/>
  <c r="BV437" i="6"/>
  <c r="A179" i="6" l="1"/>
  <c r="A178" i="9" s="1"/>
  <c r="BF437" i="6"/>
  <c r="A180" i="6" l="1"/>
  <c r="A179" i="9" s="1"/>
  <c r="AU437" i="6"/>
  <c r="A181" i="6" l="1"/>
  <c r="A180" i="9" s="1"/>
  <c r="AI437" i="6"/>
  <c r="AH437" i="6"/>
  <c r="A182" i="6" l="1"/>
  <c r="A181" i="9" s="1"/>
  <c r="BV436" i="6"/>
  <c r="A183" i="6" l="1"/>
  <c r="A182" i="9" s="1"/>
  <c r="BF436" i="6"/>
  <c r="A184" i="6" l="1"/>
  <c r="A183" i="9" s="1"/>
  <c r="AU436" i="6"/>
  <c r="AI436" i="6"/>
  <c r="AH436" i="6"/>
  <c r="A185" i="6" l="1"/>
  <c r="A184" i="9" s="1"/>
  <c r="BV435" i="6"/>
  <c r="BF435" i="6"/>
  <c r="AU435" i="6"/>
  <c r="A186" i="6" l="1"/>
  <c r="A185" i="9" s="1"/>
  <c r="AI435" i="6"/>
  <c r="AH435" i="6"/>
  <c r="A187" i="6" l="1"/>
  <c r="A186" i="9" s="1"/>
  <c r="BV434" i="6"/>
  <c r="A188" i="6" l="1"/>
  <c r="A187" i="9" s="1"/>
  <c r="BF434" i="6"/>
  <c r="A189" i="6" l="1"/>
  <c r="A188" i="9" s="1"/>
  <c r="AU434" i="6"/>
  <c r="AI434" i="6"/>
  <c r="AH434" i="6"/>
  <c r="A190" i="6" l="1"/>
  <c r="A189" i="9" s="1"/>
  <c r="BV433" i="6"/>
  <c r="A191" i="6" l="1"/>
  <c r="A190" i="9" s="1"/>
  <c r="BF433" i="6"/>
  <c r="AU433" i="6"/>
  <c r="AI433" i="6"/>
  <c r="AH433" i="6"/>
  <c r="A192" i="6" l="1"/>
  <c r="A191" i="9" s="1"/>
  <c r="BV432" i="6"/>
  <c r="A193" i="6" l="1"/>
  <c r="A192" i="9" s="1"/>
  <c r="BF432" i="6"/>
  <c r="AU432" i="6"/>
  <c r="A194" i="6" l="1"/>
  <c r="A193" i="9" s="1"/>
  <c r="AI432" i="6"/>
  <c r="AH432" i="6"/>
  <c r="A195" i="6" l="1"/>
  <c r="A194" i="9" s="1"/>
  <c r="BV431" i="6"/>
  <c r="A196" i="6" l="1"/>
  <c r="A195" i="9" s="1"/>
  <c r="BF431" i="6"/>
  <c r="A197" i="6" l="1"/>
  <c r="A196" i="9" s="1"/>
  <c r="AU431" i="6"/>
  <c r="AI431" i="6"/>
  <c r="AH431" i="6"/>
  <c r="A198" i="6" l="1"/>
  <c r="A197" i="9" s="1"/>
  <c r="BV430" i="6"/>
  <c r="A199" i="6" l="1"/>
  <c r="A198" i="9" s="1"/>
  <c r="BF430" i="6"/>
  <c r="AU430" i="6"/>
  <c r="A200" i="6" l="1"/>
  <c r="A199" i="9" s="1"/>
  <c r="AI430" i="6"/>
  <c r="AH430" i="6"/>
  <c r="A201" i="6" l="1"/>
  <c r="A200" i="9" s="1"/>
  <c r="BV429" i="6"/>
  <c r="BF429" i="6"/>
  <c r="A202" i="6" l="1"/>
  <c r="A201" i="9" s="1"/>
  <c r="AU429" i="6"/>
  <c r="A203" i="6" l="1"/>
  <c r="A202" i="9" s="1"/>
  <c r="AI429" i="6"/>
  <c r="AH429" i="6"/>
  <c r="A204" i="6" l="1"/>
  <c r="A203" i="9" s="1"/>
  <c r="BV428" i="6"/>
  <c r="A205" i="6" l="1"/>
  <c r="A204" i="9" s="1"/>
  <c r="BF428" i="6"/>
  <c r="A206" i="6" l="1"/>
  <c r="A205" i="9" s="1"/>
  <c r="AU428" i="6"/>
  <c r="A207" i="6" l="1"/>
  <c r="A206" i="9" s="1"/>
  <c r="AI428" i="6"/>
  <c r="AH428" i="6"/>
  <c r="A208" i="6" l="1"/>
  <c r="A207" i="9" s="1"/>
  <c r="BV427" i="6"/>
  <c r="A209" i="6" l="1"/>
  <c r="A208" i="9" s="1"/>
  <c r="BF427" i="6"/>
  <c r="AU427" i="6"/>
  <c r="AI427" i="6"/>
  <c r="AH427" i="6"/>
  <c r="A210" i="6" l="1"/>
  <c r="A209" i="9" s="1"/>
  <c r="BV426" i="6"/>
  <c r="A211" i="6" l="1"/>
  <c r="A210" i="9" s="1"/>
  <c r="BF426" i="6"/>
  <c r="AU426" i="6"/>
  <c r="A212" i="6" l="1"/>
  <c r="A211" i="9" s="1"/>
  <c r="AI426" i="6"/>
  <c r="AH426" i="6"/>
  <c r="A213" i="6" l="1"/>
  <c r="A212" i="9" s="1"/>
  <c r="BV425" i="6"/>
  <c r="A214" i="6" l="1"/>
  <c r="A213" i="9" s="1"/>
  <c r="BF425" i="6"/>
  <c r="AU425" i="6"/>
  <c r="A215" i="6" l="1"/>
  <c r="A214" i="9" s="1"/>
  <c r="AI425" i="6"/>
  <c r="AH425" i="6"/>
  <c r="A216" i="6" l="1"/>
  <c r="A215" i="9" s="1"/>
  <c r="BV424" i="6"/>
  <c r="BF424" i="6"/>
  <c r="AU424" i="6"/>
  <c r="A217" i="6" l="1"/>
  <c r="A216" i="9" s="1"/>
  <c r="AI424" i="6"/>
  <c r="AH424" i="6"/>
  <c r="A218" i="6" l="1"/>
  <c r="A217" i="9" s="1"/>
  <c r="BV423" i="6"/>
  <c r="A219" i="6" l="1"/>
  <c r="A218" i="9" s="1"/>
  <c r="BF423" i="6"/>
  <c r="AU423" i="6"/>
  <c r="A220" i="6" l="1"/>
  <c r="A219" i="9" s="1"/>
  <c r="AI423" i="6"/>
  <c r="AH423" i="6"/>
  <c r="A221" i="6" l="1"/>
  <c r="A220" i="9" s="1"/>
  <c r="BV422" i="6"/>
  <c r="A222" i="6" l="1"/>
  <c r="A221" i="9" s="1"/>
  <c r="BF422" i="6"/>
  <c r="AU422" i="6"/>
  <c r="AI422" i="6"/>
  <c r="AH422" i="6"/>
  <c r="A223" i="6" l="1"/>
  <c r="A222" i="9" s="1"/>
  <c r="BV421" i="6"/>
  <c r="A224" i="6" l="1"/>
  <c r="A223" i="9" s="1"/>
  <c r="BF421" i="6"/>
  <c r="A225" i="6" l="1"/>
  <c r="A224" i="9" s="1"/>
  <c r="AU421" i="6"/>
  <c r="A226" i="6" l="1"/>
  <c r="A225" i="9" s="1"/>
  <c r="AI421" i="6"/>
  <c r="AH421" i="6"/>
  <c r="A227" i="6" l="1"/>
  <c r="A226" i="9" s="1"/>
  <c r="BV420" i="6"/>
  <c r="A228" i="6" l="1"/>
  <c r="A227" i="9" s="1"/>
  <c r="BF420" i="6"/>
  <c r="AU420" i="6"/>
  <c r="A229" i="6" l="1"/>
  <c r="A228" i="9" s="1"/>
  <c r="AI420" i="6"/>
  <c r="AH420" i="6"/>
  <c r="A230" i="6" l="1"/>
  <c r="A229" i="9" s="1"/>
  <c r="BV419" i="6"/>
  <c r="A231" i="6" l="1"/>
  <c r="A230" i="9" s="1"/>
  <c r="BF419" i="6"/>
  <c r="AU419" i="6"/>
  <c r="AI419" i="6"/>
  <c r="AH419" i="6"/>
  <c r="A232" i="6" l="1"/>
  <c r="A231" i="9" s="1"/>
  <c r="BV418" i="6"/>
  <c r="A233" i="6" l="1"/>
  <c r="A232" i="9" s="1"/>
  <c r="BF418" i="6"/>
  <c r="A234" i="6" l="1"/>
  <c r="A233" i="9" s="1"/>
  <c r="AU418" i="6"/>
  <c r="AI418" i="6"/>
  <c r="AH418" i="6"/>
  <c r="A235" i="6" l="1"/>
  <c r="A234" i="9" s="1"/>
  <c r="BV417" i="6"/>
  <c r="A236" i="6" l="1"/>
  <c r="A235" i="9" s="1"/>
  <c r="BF417" i="6"/>
  <c r="AU417" i="6"/>
  <c r="AI417" i="6"/>
  <c r="AH417" i="6"/>
  <c r="A237" i="6" l="1"/>
  <c r="A236" i="9" s="1"/>
  <c r="BV416" i="6"/>
  <c r="A238" i="6" l="1"/>
  <c r="A237" i="9" s="1"/>
  <c r="BF416" i="6"/>
  <c r="AU416" i="6"/>
  <c r="A239" i="6" l="1"/>
  <c r="A238" i="9" s="1"/>
  <c r="AI416" i="6"/>
  <c r="AH416" i="6"/>
  <c r="A240" i="6" l="1"/>
  <c r="A239" i="9" s="1"/>
  <c r="BV415" i="6"/>
  <c r="A241" i="6" l="1"/>
  <c r="A240" i="9" s="1"/>
  <c r="BF415" i="6"/>
  <c r="AU415" i="6"/>
  <c r="A242" i="6" l="1"/>
  <c r="A241" i="9" s="1"/>
  <c r="AI415" i="6"/>
  <c r="AH415" i="6"/>
  <c r="A243" i="6" l="1"/>
  <c r="A242" i="9" s="1"/>
  <c r="BV414" i="6"/>
  <c r="A244" i="6" l="1"/>
  <c r="A243" i="9" s="1"/>
  <c r="BF414" i="6"/>
  <c r="A245" i="6" l="1"/>
  <c r="A244" i="9" s="1"/>
  <c r="AU414" i="6"/>
  <c r="AI414" i="6"/>
  <c r="AH414" i="6"/>
  <c r="A246" i="6" l="1"/>
  <c r="A245" i="9" s="1"/>
  <c r="BV413" i="6"/>
  <c r="A247" i="6" l="1"/>
  <c r="A246" i="9" s="1"/>
  <c r="BF413" i="6"/>
  <c r="A248" i="6" l="1"/>
  <c r="A247" i="9" s="1"/>
  <c r="AU413" i="6"/>
  <c r="A249" i="6" l="1"/>
  <c r="A248" i="9" s="1"/>
  <c r="AI413" i="6"/>
  <c r="AH413" i="6"/>
  <c r="A250" i="6" l="1"/>
  <c r="A249" i="9" s="1"/>
  <c r="BV412" i="6"/>
  <c r="A251" i="6" l="1"/>
  <c r="A250" i="9" s="1"/>
  <c r="BF412" i="6"/>
  <c r="A252" i="6" l="1"/>
  <c r="A251" i="9" s="1"/>
  <c r="AU412" i="6"/>
  <c r="AI412" i="6"/>
  <c r="AH412" i="6"/>
  <c r="A253" i="6" l="1"/>
  <c r="A252" i="9" s="1"/>
  <c r="BV411" i="6"/>
  <c r="A254" i="6" l="1"/>
  <c r="A253" i="9" s="1"/>
  <c r="BF411" i="6"/>
  <c r="AU411" i="6"/>
  <c r="AI411" i="6"/>
  <c r="AH411" i="6"/>
  <c r="A255" i="6" l="1"/>
  <c r="A254" i="9" s="1"/>
  <c r="BV410" i="6"/>
  <c r="A256" i="6" l="1"/>
  <c r="A255" i="9" s="1"/>
  <c r="BF410" i="6"/>
  <c r="A257" i="6" l="1"/>
  <c r="A256" i="9" s="1"/>
  <c r="AU410" i="6"/>
  <c r="AI410" i="6"/>
  <c r="AH410" i="6"/>
  <c r="A258" i="6" l="1"/>
  <c r="A257" i="9" s="1"/>
  <c r="BV409" i="6"/>
  <c r="BF409" i="6"/>
  <c r="A259" i="6" l="1"/>
  <c r="A258" i="9" s="1"/>
  <c r="AU409" i="6"/>
  <c r="A260" i="6" l="1"/>
  <c r="A259" i="9" s="1"/>
  <c r="AI409" i="6"/>
  <c r="AH409" i="6"/>
  <c r="A261" i="6" l="1"/>
  <c r="A260" i="9" s="1"/>
  <c r="BV408" i="6"/>
  <c r="A262" i="6" l="1"/>
  <c r="A261" i="9" s="1"/>
  <c r="BF408" i="6"/>
  <c r="A263" i="6" l="1"/>
  <c r="A262" i="9" s="1"/>
  <c r="AU408" i="6"/>
  <c r="AI408" i="6"/>
  <c r="AH408" i="6"/>
  <c r="A264" i="6" l="1"/>
  <c r="A263" i="9" s="1"/>
  <c r="BV407" i="6"/>
  <c r="A265" i="6" l="1"/>
  <c r="A264" i="9" s="1"/>
  <c r="BF407" i="6"/>
  <c r="A266" i="6" l="1"/>
  <c r="A265" i="9" s="1"/>
  <c r="AU407" i="6"/>
  <c r="A267" i="6" l="1"/>
  <c r="A266" i="9" s="1"/>
  <c r="AI407" i="6"/>
  <c r="AH407" i="6"/>
  <c r="A268" i="6" l="1"/>
  <c r="A267" i="9" s="1"/>
  <c r="BV406" i="6"/>
  <c r="A269" i="6" l="1"/>
  <c r="A268" i="9" s="1"/>
  <c r="BF406" i="6"/>
  <c r="AU406" i="6"/>
  <c r="A270" i="6" l="1"/>
  <c r="A269" i="9" s="1"/>
  <c r="AI406" i="6"/>
  <c r="AH406" i="6"/>
  <c r="A271" i="6" l="1"/>
  <c r="A270" i="9" s="1"/>
  <c r="BV405" i="6"/>
  <c r="A272" i="6" l="1"/>
  <c r="A271" i="9" s="1"/>
  <c r="BF405" i="6"/>
  <c r="AU405" i="6"/>
  <c r="AI405" i="6"/>
  <c r="AH405" i="6"/>
  <c r="A273" i="6" l="1"/>
  <c r="A272" i="9" s="1"/>
  <c r="BV404" i="6"/>
  <c r="A274" i="6" l="1"/>
  <c r="A273" i="9" s="1"/>
  <c r="BF404" i="6"/>
  <c r="AU404" i="6"/>
  <c r="AI404" i="6"/>
  <c r="AH404" i="6"/>
  <c r="A275" i="6" l="1"/>
  <c r="A274" i="9" s="1"/>
  <c r="BV403" i="6"/>
  <c r="A276" i="6" l="1"/>
  <c r="A275" i="9" s="1"/>
  <c r="BF403" i="6"/>
  <c r="A277" i="6" l="1"/>
  <c r="A276" i="9" s="1"/>
  <c r="AU403" i="6"/>
  <c r="A278" i="6" l="1"/>
  <c r="A277" i="9" s="1"/>
  <c r="AI403" i="6"/>
  <c r="AH403" i="6"/>
  <c r="A279" i="6" l="1"/>
  <c r="A278" i="9" s="1"/>
  <c r="BV402" i="6"/>
  <c r="A280" i="6" l="1"/>
  <c r="A279" i="9" s="1"/>
  <c r="BF402" i="6"/>
  <c r="A281" i="6" l="1"/>
  <c r="A280" i="9" s="1"/>
  <c r="AU402" i="6"/>
  <c r="A282" i="6" l="1"/>
  <c r="A281" i="9" s="1"/>
  <c r="AI402" i="6"/>
  <c r="AH402" i="6"/>
  <c r="A283" i="6" l="1"/>
  <c r="A282" i="9" s="1"/>
  <c r="BV401" i="6"/>
  <c r="A284" i="6" l="1"/>
  <c r="A283" i="9" s="1"/>
  <c r="BF401" i="6"/>
  <c r="A285" i="6" l="1"/>
  <c r="A284" i="9" s="1"/>
  <c r="AU401" i="6"/>
  <c r="AI401" i="6"/>
  <c r="AH401" i="6"/>
  <c r="A286" i="6" l="1"/>
  <c r="A285" i="9" s="1"/>
  <c r="BV400" i="6"/>
  <c r="A287" i="6" l="1"/>
  <c r="A286" i="9" s="1"/>
  <c r="BF400" i="6"/>
  <c r="AU400" i="6"/>
  <c r="A288" i="6" l="1"/>
  <c r="A287" i="9" s="1"/>
  <c r="AI400" i="6"/>
  <c r="AH400" i="6"/>
  <c r="A289" i="6" l="1"/>
  <c r="A288" i="9" s="1"/>
  <c r="BV399" i="6"/>
  <c r="A290" i="6" l="1"/>
  <c r="A289" i="9" s="1"/>
  <c r="BF399" i="6"/>
  <c r="AU399" i="6"/>
  <c r="A291" i="6" l="1"/>
  <c r="A290" i="9" s="1"/>
  <c r="AI399" i="6"/>
  <c r="AH399" i="6"/>
  <c r="A292" i="6" l="1"/>
  <c r="A291" i="9" s="1"/>
  <c r="BV398" i="6"/>
  <c r="A293" i="6" l="1"/>
  <c r="A292" i="9" s="1"/>
  <c r="BF398" i="6"/>
  <c r="A294" i="6" l="1"/>
  <c r="A293" i="9" s="1"/>
  <c r="AU398" i="6"/>
  <c r="AI398" i="6"/>
  <c r="AH398" i="6"/>
  <c r="A295" i="6" l="1"/>
  <c r="A294" i="9" s="1"/>
  <c r="BV397" i="6"/>
  <c r="A296" i="6" l="1"/>
  <c r="A295" i="9" s="1"/>
  <c r="BF397" i="6"/>
  <c r="AU397" i="6"/>
  <c r="AI397" i="6"/>
  <c r="AH397" i="6"/>
  <c r="A297" i="6" l="1"/>
  <c r="A296" i="9" s="1"/>
  <c r="BV396" i="6"/>
  <c r="A298" i="6" l="1"/>
  <c r="A297" i="9" s="1"/>
  <c r="BF396" i="6"/>
  <c r="A299" i="6" l="1"/>
  <c r="A298" i="9" s="1"/>
  <c r="AU396" i="6"/>
  <c r="AI396" i="6"/>
  <c r="AH396" i="6"/>
  <c r="A300" i="6" l="1"/>
  <c r="A299" i="9" s="1"/>
  <c r="BV395" i="6"/>
  <c r="A301" i="6" l="1"/>
  <c r="A300" i="9" s="1"/>
  <c r="BF395" i="6"/>
  <c r="A302" i="6" l="1"/>
  <c r="A301" i="9" s="1"/>
  <c r="AU395" i="6"/>
  <c r="AI395" i="6"/>
  <c r="AH395" i="6"/>
  <c r="A303" i="6" l="1"/>
  <c r="A302" i="9" s="1"/>
  <c r="BV394" i="6"/>
  <c r="BF394" i="6"/>
  <c r="A304" i="6" l="1"/>
  <c r="A303" i="9" s="1"/>
  <c r="AU394" i="6"/>
  <c r="A305" i="6" l="1"/>
  <c r="A304" i="9" s="1"/>
  <c r="AI394" i="6"/>
  <c r="AH394" i="6"/>
  <c r="A306" i="6" l="1"/>
  <c r="A305" i="9" s="1"/>
  <c r="BV393" i="6"/>
  <c r="A307" i="6" l="1"/>
  <c r="A306" i="9" s="1"/>
  <c r="BF393" i="6"/>
  <c r="AU393" i="6"/>
  <c r="AI393" i="6"/>
  <c r="AH393" i="6"/>
  <c r="A308" i="6" l="1"/>
  <c r="A307" i="9" s="1"/>
  <c r="BV392" i="6"/>
  <c r="A309" i="6" l="1"/>
  <c r="A308" i="9" s="1"/>
  <c r="BF392" i="6"/>
  <c r="AU392" i="6"/>
  <c r="A310" i="6" l="1"/>
  <c r="A309" i="9" s="1"/>
  <c r="AI392" i="6"/>
  <c r="AH392" i="6"/>
  <c r="A311" i="6" l="1"/>
  <c r="A310" i="9" s="1"/>
  <c r="BV391" i="6"/>
  <c r="BF391" i="6"/>
  <c r="AU391" i="6"/>
  <c r="A312" i="6" l="1"/>
  <c r="A311" i="9" s="1"/>
  <c r="AI391" i="6"/>
  <c r="AH391" i="6"/>
  <c r="A313" i="6" l="1"/>
  <c r="A312" i="9" s="1"/>
  <c r="BV390" i="6"/>
  <c r="A314" i="6" l="1"/>
  <c r="A313" i="9" s="1"/>
  <c r="BF390" i="6"/>
  <c r="AU390" i="6"/>
  <c r="AI390" i="6"/>
  <c r="AH390" i="6"/>
  <c r="A315" i="6" l="1"/>
  <c r="A314" i="9" s="1"/>
  <c r="BV389" i="6"/>
  <c r="A316" i="6" l="1"/>
  <c r="A315" i="9" s="1"/>
  <c r="BF389" i="6"/>
  <c r="AU389" i="6"/>
  <c r="A317" i="6" l="1"/>
  <c r="A316" i="9" s="1"/>
  <c r="AI389" i="6"/>
  <c r="AH389" i="6"/>
  <c r="A318" i="6" l="1"/>
  <c r="A317" i="9" s="1"/>
  <c r="BV388" i="6"/>
  <c r="A319" i="6" l="1"/>
  <c r="A318" i="9" s="1"/>
  <c r="BF388" i="6"/>
  <c r="A320" i="6" l="1"/>
  <c r="A319" i="9" s="1"/>
  <c r="AU388" i="6"/>
  <c r="A321" i="6" l="1"/>
  <c r="A320" i="9" s="1"/>
  <c r="AI388" i="6"/>
  <c r="AH388" i="6"/>
  <c r="A322" i="6" l="1"/>
  <c r="A321" i="9" s="1"/>
  <c r="BV387" i="6"/>
  <c r="A323" i="6" l="1"/>
  <c r="A322" i="9" s="1"/>
  <c r="BF387" i="6"/>
  <c r="A324" i="6" l="1"/>
  <c r="A323" i="9" s="1"/>
  <c r="AU387" i="6"/>
  <c r="AI387" i="6"/>
  <c r="AH387" i="6"/>
  <c r="A325" i="6" l="1"/>
  <c r="A324" i="9" s="1"/>
  <c r="BV386" i="6"/>
  <c r="A326" i="6" l="1"/>
  <c r="A325" i="9" s="1"/>
  <c r="BF386" i="6"/>
  <c r="AU386" i="6"/>
  <c r="A327" i="6" l="1"/>
  <c r="A326" i="9" s="1"/>
  <c r="AI386" i="6"/>
  <c r="AH386" i="6"/>
  <c r="A328" i="6" l="1"/>
  <c r="A327" i="9" s="1"/>
  <c r="BV385" i="6"/>
  <c r="BF385" i="6"/>
  <c r="A329" i="6" l="1"/>
  <c r="A328" i="9" s="1"/>
  <c r="AU385" i="6"/>
  <c r="A330" i="6" l="1"/>
  <c r="A329" i="9" s="1"/>
  <c r="AI385" i="6"/>
  <c r="AH385" i="6"/>
  <c r="A331" i="6" l="1"/>
  <c r="A330" i="9" s="1"/>
  <c r="BV384" i="6"/>
  <c r="A332" i="6" l="1"/>
  <c r="A331" i="9" s="1"/>
  <c r="BF384" i="6"/>
  <c r="AU384" i="6"/>
  <c r="A333" i="6" l="1"/>
  <c r="A332" i="9" s="1"/>
  <c r="AI384" i="6"/>
  <c r="AH384" i="6"/>
  <c r="A334" i="6" l="1"/>
  <c r="A333" i="9" s="1"/>
  <c r="BV383" i="6"/>
  <c r="A335" i="6" l="1"/>
  <c r="A334" i="9" s="1"/>
  <c r="BF383" i="6"/>
  <c r="AU383" i="6"/>
  <c r="A336" i="6" l="1"/>
  <c r="A335" i="9" s="1"/>
  <c r="AI383" i="6"/>
  <c r="AH383" i="6"/>
  <c r="A337" i="6" l="1"/>
  <c r="A336" i="9" s="1"/>
  <c r="BV382" i="6"/>
  <c r="A338" i="6" l="1"/>
  <c r="A337" i="9" s="1"/>
  <c r="BF382" i="6"/>
  <c r="AU382" i="6"/>
  <c r="A339" i="6" l="1"/>
  <c r="A338" i="9" s="1"/>
  <c r="AI382" i="6"/>
  <c r="AH382" i="6"/>
  <c r="A340" i="6" l="1"/>
  <c r="A339" i="9" s="1"/>
  <c r="BV381" i="6"/>
  <c r="A341" i="6" l="1"/>
  <c r="A340" i="9" s="1"/>
  <c r="BF381" i="6"/>
  <c r="AU381" i="6"/>
  <c r="AI381" i="6"/>
  <c r="AH381" i="6"/>
  <c r="A342" i="6" l="1"/>
  <c r="A341" i="9" s="1"/>
  <c r="BV380" i="6"/>
  <c r="A343" i="6" l="1"/>
  <c r="A342" i="9" s="1"/>
  <c r="BF380" i="6"/>
  <c r="AU380" i="6"/>
  <c r="AI380" i="6"/>
  <c r="AH380" i="6"/>
  <c r="A344" i="6" l="1"/>
  <c r="A343" i="9" s="1"/>
  <c r="BV379" i="6"/>
  <c r="A345" i="6" l="1"/>
  <c r="A344" i="9" s="1"/>
  <c r="BF379" i="6"/>
  <c r="A346" i="6" l="1"/>
  <c r="A345" i="9" s="1"/>
  <c r="AU379" i="6"/>
  <c r="A347" i="6" l="1"/>
  <c r="A346" i="9" s="1"/>
  <c r="AI379" i="6"/>
  <c r="AH379" i="6"/>
  <c r="A348" i="6" l="1"/>
  <c r="A347" i="9" s="1"/>
  <c r="BV378" i="6"/>
  <c r="BF378" i="6"/>
  <c r="A349" i="6" l="1"/>
  <c r="A348" i="9" s="1"/>
  <c r="AU378" i="6"/>
  <c r="A350" i="6" l="1"/>
  <c r="A349" i="9" s="1"/>
  <c r="AI378" i="6"/>
  <c r="AH378" i="6"/>
  <c r="A351" i="6" l="1"/>
  <c r="A350" i="9" s="1"/>
  <c r="BV377" i="6"/>
  <c r="A352" i="6" l="1"/>
  <c r="A351" i="9" s="1"/>
  <c r="BF377" i="6"/>
  <c r="A353" i="6" l="1"/>
  <c r="A352" i="9" s="1"/>
  <c r="AU377" i="6"/>
  <c r="AI377" i="6"/>
  <c r="AH377" i="6"/>
  <c r="A354" i="6" l="1"/>
  <c r="A353" i="9" s="1"/>
  <c r="BV376" i="6"/>
  <c r="BF376" i="6"/>
  <c r="AU376" i="6"/>
  <c r="A355" i="6" l="1"/>
  <c r="A354" i="9" s="1"/>
  <c r="AI376" i="6"/>
  <c r="AH376" i="6"/>
  <c r="A356" i="6" l="1"/>
  <c r="A355" i="9" s="1"/>
  <c r="BV375" i="6"/>
  <c r="A357" i="6" l="1"/>
  <c r="A356" i="9" s="1"/>
  <c r="BF375" i="6"/>
  <c r="AU375" i="6"/>
  <c r="A358" i="6" l="1"/>
  <c r="A357" i="9" s="1"/>
  <c r="AI375" i="6"/>
  <c r="AH375" i="6"/>
  <c r="A359" i="6" l="1"/>
  <c r="A358" i="9" s="1"/>
  <c r="BV374" i="6"/>
  <c r="A360" i="6" l="1"/>
  <c r="A359" i="9" s="1"/>
  <c r="BF374" i="6"/>
  <c r="AU374" i="6"/>
  <c r="A361" i="6" l="1"/>
  <c r="A360" i="9" s="1"/>
  <c r="AI374" i="6"/>
  <c r="AH374" i="6"/>
  <c r="A362" i="6" l="1"/>
  <c r="A361" i="9" s="1"/>
  <c r="BV373" i="6"/>
  <c r="A363" i="6" l="1"/>
  <c r="A362" i="9" s="1"/>
  <c r="BF373" i="6"/>
  <c r="A364" i="6" l="1"/>
  <c r="A363" i="9" s="1"/>
  <c r="AU373" i="6"/>
  <c r="A365" i="6" l="1"/>
  <c r="A364" i="9" s="1"/>
  <c r="AI373" i="6"/>
  <c r="AH373" i="6"/>
  <c r="A366" i="6" l="1"/>
  <c r="A365" i="9" s="1"/>
  <c r="BV372" i="6"/>
  <c r="A367" i="6" l="1"/>
  <c r="A366" i="9" s="1"/>
  <c r="BF372" i="6"/>
  <c r="AU372" i="6"/>
  <c r="A368" i="6" l="1"/>
  <c r="A367" i="9" s="1"/>
  <c r="AI372" i="6"/>
  <c r="AH372" i="6"/>
  <c r="A369" i="6" l="1"/>
  <c r="A368" i="9" s="1"/>
  <c r="BV371" i="6"/>
  <c r="A370" i="6" l="1"/>
  <c r="A369" i="9" s="1"/>
  <c r="BF371" i="6"/>
  <c r="AU371" i="6"/>
  <c r="A371" i="6" l="1"/>
  <c r="A370" i="9" s="1"/>
  <c r="AI371" i="6"/>
  <c r="AH371" i="6"/>
  <c r="A372" i="6" l="1"/>
  <c r="A371" i="9" s="1"/>
  <c r="BV370" i="6"/>
  <c r="A373" i="6" l="1"/>
  <c r="A372" i="9" s="1"/>
  <c r="BF370" i="6"/>
  <c r="AU370" i="6"/>
  <c r="AI370" i="6"/>
  <c r="AH370" i="6"/>
  <c r="A374" i="6" l="1"/>
  <c r="A373" i="9" s="1"/>
  <c r="BV369" i="6"/>
  <c r="A375" i="6" l="1"/>
  <c r="A374" i="9" s="1"/>
  <c r="BF369" i="6"/>
  <c r="AU369" i="6"/>
  <c r="A376" i="6" l="1"/>
  <c r="A375" i="9" s="1"/>
  <c r="AI369" i="6"/>
  <c r="AH369" i="6"/>
  <c r="A377" i="6" l="1"/>
  <c r="A376" i="9" s="1"/>
  <c r="BV368" i="6"/>
  <c r="A378" i="6" l="1"/>
  <c r="A377" i="9" s="1"/>
  <c r="BF368" i="6"/>
  <c r="A379" i="6" l="1"/>
  <c r="A378" i="9" s="1"/>
  <c r="AU368" i="6"/>
  <c r="AI368" i="6"/>
  <c r="AH368" i="6"/>
  <c r="A380" i="6" l="1"/>
  <c r="A379" i="9" s="1"/>
  <c r="BV367" i="6"/>
  <c r="A381" i="6" l="1"/>
  <c r="A380" i="9" s="1"/>
  <c r="BF367" i="6"/>
  <c r="A382" i="6" l="1"/>
  <c r="A381" i="9" s="1"/>
  <c r="AU367" i="6"/>
  <c r="AI367" i="6"/>
  <c r="AH367" i="6"/>
  <c r="A383" i="6" l="1"/>
  <c r="A382" i="9" s="1"/>
  <c r="BV366" i="6"/>
  <c r="A384" i="6" l="1"/>
  <c r="A383" i="9" s="1"/>
  <c r="BF366" i="6"/>
  <c r="AU366" i="6"/>
  <c r="AI366" i="6"/>
  <c r="AH366" i="6"/>
  <c r="A385" i="6" l="1"/>
  <c r="A384" i="9" s="1"/>
  <c r="BV365" i="6"/>
  <c r="A386" i="6" l="1"/>
  <c r="A385" i="9" s="1"/>
  <c r="BF365" i="6"/>
  <c r="AU365" i="6"/>
  <c r="A387" i="6" l="1"/>
  <c r="A386" i="9" s="1"/>
  <c r="AI365" i="6"/>
  <c r="AH365" i="6"/>
  <c r="A388" i="6" l="1"/>
  <c r="A387" i="9" s="1"/>
  <c r="BV364" i="6"/>
  <c r="A389" i="6" l="1"/>
  <c r="A388" i="9" s="1"/>
  <c r="BF364" i="6"/>
  <c r="AU364" i="6"/>
  <c r="AI364" i="6"/>
  <c r="AH364" i="6"/>
  <c r="A390" i="6" l="1"/>
  <c r="A389" i="9" s="1"/>
  <c r="BV363" i="6"/>
  <c r="A391" i="6" l="1"/>
  <c r="A390" i="9" s="1"/>
  <c r="BF363" i="6"/>
  <c r="A392" i="6" l="1"/>
  <c r="A391" i="9" s="1"/>
  <c r="AU363" i="6"/>
  <c r="AI363" i="6"/>
  <c r="AH363" i="6"/>
  <c r="A393" i="6" l="1"/>
  <c r="A392" i="9" s="1"/>
  <c r="BV362" i="6"/>
  <c r="A394" i="6" l="1"/>
  <c r="A393" i="9" s="1"/>
  <c r="BF362" i="6"/>
  <c r="AU362" i="6"/>
  <c r="AI362" i="6"/>
  <c r="AH362" i="6"/>
  <c r="A395" i="6" l="1"/>
  <c r="A394" i="9" s="1"/>
  <c r="BV361" i="6"/>
  <c r="A396" i="6" l="1"/>
  <c r="A395" i="9" s="1"/>
  <c r="BF361" i="6"/>
  <c r="A397" i="6" l="1"/>
  <c r="A396" i="9" s="1"/>
  <c r="AU361" i="6"/>
  <c r="AI361" i="6"/>
  <c r="AH361" i="6"/>
  <c r="A398" i="6" l="1"/>
  <c r="A397" i="9" s="1"/>
  <c r="BV360" i="6"/>
  <c r="A399" i="6" l="1"/>
  <c r="A398" i="9" s="1"/>
  <c r="BF360" i="6"/>
  <c r="A400" i="6" l="1"/>
  <c r="A399" i="9" s="1"/>
  <c r="AU360" i="6"/>
  <c r="A401" i="6" l="1"/>
  <c r="A400" i="9" s="1"/>
  <c r="AI360" i="6"/>
  <c r="AH360" i="6"/>
  <c r="A402" i="6" l="1"/>
  <c r="A401" i="9" s="1"/>
  <c r="BV359" i="6"/>
  <c r="A403" i="6" l="1"/>
  <c r="A402" i="9" s="1"/>
  <c r="BF359" i="6"/>
  <c r="AU359" i="6"/>
  <c r="A404" i="6" l="1"/>
  <c r="A403" i="9" s="1"/>
  <c r="AI359" i="6"/>
  <c r="AH359" i="6"/>
  <c r="A405" i="6" l="1"/>
  <c r="A404" i="9" s="1"/>
  <c r="BV358" i="6"/>
  <c r="A406" i="6" l="1"/>
  <c r="A405" i="9" s="1"/>
  <c r="BF358" i="6"/>
  <c r="A407" i="6" l="1"/>
  <c r="A406" i="9" s="1"/>
  <c r="AU358" i="6"/>
  <c r="AI358" i="6"/>
  <c r="AH358" i="6"/>
  <c r="A408" i="6" l="1"/>
  <c r="A407" i="9" s="1"/>
  <c r="BV357" i="6"/>
  <c r="A409" i="6" l="1"/>
  <c r="A408" i="9" s="1"/>
  <c r="BF357" i="6"/>
  <c r="AU357" i="6"/>
  <c r="A410" i="6" l="1"/>
  <c r="A409" i="9" s="1"/>
  <c r="AI357" i="6"/>
  <c r="AH357" i="6"/>
  <c r="A411" i="6" l="1"/>
  <c r="A410" i="9" s="1"/>
  <c r="BV356" i="6"/>
  <c r="A412" i="6" l="1"/>
  <c r="A411" i="9" s="1"/>
  <c r="BF356" i="6"/>
  <c r="AU356" i="6"/>
  <c r="A413" i="6" l="1"/>
  <c r="A412" i="9" s="1"/>
  <c r="AI356" i="6"/>
  <c r="AH356" i="6"/>
  <c r="A414" i="6" l="1"/>
  <c r="A413" i="9" s="1"/>
  <c r="BV355" i="6"/>
  <c r="A415" i="6" l="1"/>
  <c r="A414" i="9" s="1"/>
  <c r="BF355" i="6"/>
  <c r="A416" i="6" l="1"/>
  <c r="A415" i="9" s="1"/>
  <c r="AU355" i="6"/>
  <c r="AI355" i="6"/>
  <c r="AH355" i="6"/>
  <c r="A417" i="6" l="1"/>
  <c r="A416" i="9" s="1"/>
  <c r="BV354" i="6"/>
  <c r="A418" i="6" l="1"/>
  <c r="A417" i="9" s="1"/>
  <c r="BF354" i="6"/>
  <c r="AU354" i="6"/>
  <c r="A419" i="6" l="1"/>
  <c r="A418" i="9" s="1"/>
  <c r="AI354" i="6"/>
  <c r="AH354" i="6"/>
  <c r="A420" i="6" l="1"/>
  <c r="A419" i="9" s="1"/>
  <c r="BV353" i="6"/>
  <c r="BF353" i="6"/>
  <c r="AU353" i="6"/>
  <c r="AI353" i="6"/>
  <c r="AH353" i="6"/>
  <c r="A421" i="6" l="1"/>
  <c r="A420" i="9" s="1"/>
  <c r="BV352" i="6"/>
  <c r="A422" i="6" l="1"/>
  <c r="A421" i="9" s="1"/>
  <c r="BF352" i="6"/>
  <c r="AU352" i="6"/>
  <c r="A423" i="6" l="1"/>
  <c r="A422" i="9" s="1"/>
  <c r="AI352" i="6"/>
  <c r="AH352" i="6"/>
  <c r="A424" i="6" l="1"/>
  <c r="A423" i="9" s="1"/>
  <c r="BV351" i="6"/>
  <c r="A425" i="6" l="1"/>
  <c r="A424" i="9" s="1"/>
  <c r="BF351" i="6"/>
  <c r="AU351" i="6"/>
  <c r="AI351" i="6"/>
  <c r="AH351" i="6"/>
  <c r="A426" i="6" l="1"/>
  <c r="A425" i="9" s="1"/>
  <c r="BV350" i="6"/>
  <c r="A427" i="6" l="1"/>
  <c r="A426" i="9" s="1"/>
  <c r="BF350" i="6"/>
  <c r="AU350" i="6"/>
  <c r="AI350" i="6"/>
  <c r="AH350" i="6"/>
  <c r="A428" i="6" l="1"/>
  <c r="A427" i="9" s="1"/>
  <c r="BV349" i="6"/>
  <c r="A429" i="6" l="1"/>
  <c r="A428" i="9" s="1"/>
  <c r="BF349" i="6"/>
  <c r="A430" i="6" l="1"/>
  <c r="A429" i="9" s="1"/>
  <c r="AU349" i="6"/>
  <c r="AI349" i="6"/>
  <c r="AH349" i="6"/>
  <c r="A431" i="6" l="1"/>
  <c r="A430" i="9" s="1"/>
  <c r="BV348" i="6"/>
  <c r="A432" i="6" l="1"/>
  <c r="A431" i="9" s="1"/>
  <c r="BF348" i="6"/>
  <c r="A433" i="6" l="1"/>
  <c r="A432" i="9" s="1"/>
  <c r="AU348" i="6"/>
  <c r="AI348" i="6"/>
  <c r="AH348" i="6"/>
  <c r="A434" i="6" l="1"/>
  <c r="A433" i="9" s="1"/>
  <c r="BV347" i="6"/>
  <c r="A435" i="6" l="1"/>
  <c r="A434" i="9" s="1"/>
  <c r="BF347" i="6"/>
  <c r="A436" i="6" l="1"/>
  <c r="A435" i="9" s="1"/>
  <c r="AU347" i="6"/>
  <c r="A437" i="6" l="1"/>
  <c r="A436" i="9" s="1"/>
  <c r="AI347" i="6"/>
  <c r="AH347" i="6"/>
  <c r="A438" i="6" l="1"/>
  <c r="A437" i="9" s="1"/>
  <c r="BV346" i="6"/>
  <c r="BF346" i="6"/>
  <c r="AU346" i="6"/>
  <c r="A439" i="6" l="1"/>
  <c r="A438" i="9" s="1"/>
  <c r="AI346" i="6"/>
  <c r="AH346" i="6"/>
  <c r="A440" i="6" l="1"/>
  <c r="A439" i="9" s="1"/>
  <c r="BV345" i="6"/>
  <c r="A441" i="6" l="1"/>
  <c r="A440" i="9" s="1"/>
  <c r="BF345" i="6"/>
  <c r="AU345" i="6"/>
  <c r="A442" i="6" l="1"/>
  <c r="A441" i="9" s="1"/>
  <c r="AI345" i="6"/>
  <c r="AH345" i="6"/>
  <c r="A443" i="6" l="1"/>
  <c r="A442" i="9" s="1"/>
  <c r="BV344" i="6"/>
  <c r="A444" i="6" l="1"/>
  <c r="A443" i="9" s="1"/>
  <c r="BF344" i="6"/>
  <c r="A445" i="6" l="1"/>
  <c r="A444" i="9" s="1"/>
  <c r="AU344" i="6"/>
  <c r="AI344" i="6"/>
  <c r="AH344" i="6"/>
  <c r="A446" i="6" l="1"/>
  <c r="A445" i="9" s="1"/>
  <c r="BV343" i="6"/>
  <c r="A447" i="6" l="1"/>
  <c r="A446" i="9" s="1"/>
  <c r="BF343" i="6"/>
  <c r="AU343" i="6"/>
  <c r="AI343" i="6"/>
  <c r="AH343" i="6"/>
  <c r="A448" i="6" l="1"/>
  <c r="A447" i="9" s="1"/>
  <c r="BV342" i="6"/>
  <c r="A449" i="6" l="1"/>
  <c r="A448" i="9" s="1"/>
  <c r="BF342" i="6"/>
  <c r="AU342" i="6"/>
  <c r="A450" i="6" l="1"/>
  <c r="A449" i="9" s="1"/>
  <c r="AI342" i="6"/>
  <c r="AH342" i="6"/>
  <c r="A451" i="6" l="1"/>
  <c r="A450" i="9" s="1"/>
  <c r="BV341" i="6"/>
  <c r="A452" i="6" l="1"/>
  <c r="A451" i="9" s="1"/>
  <c r="BF341" i="6"/>
  <c r="A453" i="6" l="1"/>
  <c r="A452" i="9" s="1"/>
  <c r="AU341" i="6"/>
  <c r="A454" i="6" l="1"/>
  <c r="A453" i="9" s="1"/>
  <c r="AI341" i="6"/>
  <c r="AH341" i="6"/>
  <c r="A455" i="6" l="1"/>
  <c r="A454" i="9" s="1"/>
  <c r="BV340" i="6"/>
  <c r="A456" i="6" l="1"/>
  <c r="A455" i="9" s="1"/>
  <c r="BF340" i="6"/>
  <c r="AU340" i="6"/>
  <c r="AI340" i="6"/>
  <c r="AH340" i="6"/>
  <c r="A457" i="6" l="1"/>
  <c r="A456" i="9" s="1"/>
  <c r="BV339" i="6"/>
  <c r="A458" i="6" l="1"/>
  <c r="A457" i="9" s="1"/>
  <c r="BF339" i="6"/>
  <c r="AU339" i="6"/>
  <c r="AI339" i="6"/>
  <c r="AH339" i="6"/>
  <c r="A459" i="6" l="1"/>
  <c r="A458" i="9" s="1"/>
  <c r="BV338" i="6"/>
  <c r="A460" i="6" l="1"/>
  <c r="A459" i="9" s="1"/>
  <c r="BF338" i="6"/>
  <c r="A461" i="6" l="1"/>
  <c r="A460" i="9" s="1"/>
  <c r="AU338" i="6"/>
  <c r="AI338" i="6"/>
  <c r="AH338" i="6"/>
  <c r="A462" i="6" l="1"/>
  <c r="A461" i="9" s="1"/>
  <c r="BV337" i="6"/>
  <c r="A463" i="6" l="1"/>
  <c r="A462" i="9" s="1"/>
  <c r="BF337" i="6"/>
  <c r="AU337" i="6"/>
  <c r="A464" i="6" l="1"/>
  <c r="A463" i="9" s="1"/>
  <c r="AI337" i="6"/>
  <c r="AH337" i="6"/>
  <c r="A465" i="6" l="1"/>
  <c r="A464" i="9" s="1"/>
  <c r="BV336" i="6"/>
  <c r="A466" i="6" l="1"/>
  <c r="A465" i="9" s="1"/>
  <c r="BF336" i="6"/>
  <c r="AU336" i="6"/>
  <c r="A467" i="6" l="1"/>
  <c r="A466" i="9" s="1"/>
  <c r="AI336" i="6"/>
  <c r="AH336" i="6"/>
  <c r="A468" i="6" l="1"/>
  <c r="A467" i="9" s="1"/>
  <c r="BV335" i="6"/>
  <c r="A469" i="6" l="1"/>
  <c r="A468" i="9" s="1"/>
  <c r="BF335" i="6"/>
  <c r="A470" i="6" l="1"/>
  <c r="A469" i="9" s="1"/>
  <c r="AU335" i="6"/>
  <c r="AI335" i="6"/>
  <c r="AH335" i="6"/>
  <c r="A471" i="6" l="1"/>
  <c r="A470" i="9" s="1"/>
  <c r="BV334" i="6"/>
  <c r="A472" i="6" l="1"/>
  <c r="A471" i="9" s="1"/>
  <c r="BF334" i="6"/>
  <c r="A473" i="6" l="1"/>
  <c r="A472" i="9" s="1"/>
  <c r="AU334" i="6"/>
  <c r="A474" i="6" l="1"/>
  <c r="A473" i="9" s="1"/>
  <c r="AI334" i="6"/>
  <c r="AH334" i="6"/>
  <c r="A475" i="6" l="1"/>
  <c r="A474" i="9" s="1"/>
  <c r="BV333" i="6"/>
  <c r="A476" i="6" l="1"/>
  <c r="A475" i="9" s="1"/>
  <c r="BF333" i="6"/>
  <c r="AU333" i="6"/>
  <c r="A477" i="6" l="1"/>
  <c r="A476" i="9" s="1"/>
  <c r="AI333" i="6"/>
  <c r="AH333" i="6"/>
  <c r="A478" i="6" l="1"/>
  <c r="A477" i="9" s="1"/>
  <c r="BV332" i="6"/>
  <c r="A479" i="6" l="1"/>
  <c r="A478" i="9" s="1"/>
  <c r="BF332" i="6"/>
  <c r="AU332" i="6"/>
  <c r="AI332" i="6"/>
  <c r="AH332" i="6"/>
  <c r="A480" i="6" l="1"/>
  <c r="A479" i="9" s="1"/>
  <c r="BV331" i="6"/>
  <c r="A481" i="6" l="1"/>
  <c r="A480" i="9" s="1"/>
  <c r="BF331" i="6"/>
  <c r="AU331" i="6"/>
  <c r="A482" i="6" l="1"/>
  <c r="A481" i="9" s="1"/>
  <c r="AI331" i="6"/>
  <c r="AH331" i="6"/>
  <c r="A483" i="6" l="1"/>
  <c r="A482" i="9" s="1"/>
  <c r="BV330" i="6"/>
  <c r="A484" i="6" l="1"/>
  <c r="A483" i="9" s="1"/>
  <c r="BF330" i="6"/>
  <c r="AU330" i="6"/>
  <c r="A485" i="6" l="1"/>
  <c r="A484" i="9" s="1"/>
  <c r="AI330" i="6"/>
  <c r="AH330" i="6"/>
  <c r="A486" i="6" l="1"/>
  <c r="A485" i="9" s="1"/>
  <c r="BV329" i="6"/>
  <c r="A487" i="6" l="1"/>
  <c r="A486" i="9" s="1"/>
  <c r="BF329" i="6"/>
  <c r="A488" i="6" l="1"/>
  <c r="A487" i="9" s="1"/>
  <c r="AU329" i="6"/>
  <c r="AI329" i="6"/>
  <c r="AH329" i="6"/>
  <c r="A489" i="6" l="1"/>
  <c r="A488" i="9" s="1"/>
  <c r="BV328" i="6"/>
  <c r="A490" i="6" l="1"/>
  <c r="A489" i="9" s="1"/>
  <c r="BF328" i="6"/>
  <c r="A491" i="6" l="1"/>
  <c r="A490" i="9" s="1"/>
  <c r="AU328" i="6"/>
  <c r="AI328" i="6"/>
  <c r="AH328" i="6"/>
  <c r="A492" i="6" l="1"/>
  <c r="A491" i="9" s="1"/>
  <c r="BV327" i="6"/>
  <c r="A493" i="6" l="1"/>
  <c r="A492" i="9" s="1"/>
  <c r="BF327" i="6"/>
  <c r="A494" i="6" l="1"/>
  <c r="A493" i="9" s="1"/>
  <c r="AU327" i="6"/>
  <c r="AI327" i="6"/>
  <c r="AH327" i="6"/>
  <c r="A495" i="6" l="1"/>
  <c r="A494" i="9" s="1"/>
  <c r="BV326" i="6"/>
  <c r="A496" i="6" l="1"/>
  <c r="A495" i="9" s="1"/>
  <c r="BF326" i="6"/>
  <c r="AU326" i="6"/>
  <c r="AI326" i="6"/>
  <c r="AH326" i="6"/>
  <c r="A497" i="6" l="1"/>
  <c r="A496" i="9" s="1"/>
  <c r="BV325" i="6"/>
  <c r="A498" i="6" l="1"/>
  <c r="A497" i="9" s="1"/>
  <c r="BF325" i="6"/>
  <c r="A499" i="6" l="1"/>
  <c r="A498" i="9" s="1"/>
  <c r="AU325" i="6"/>
  <c r="AI325" i="6"/>
  <c r="AH325" i="6"/>
  <c r="A500" i="6" l="1"/>
  <c r="A499" i="9" s="1"/>
  <c r="BV324" i="6"/>
  <c r="A501" i="6" l="1"/>
  <c r="A500" i="9" s="1"/>
  <c r="BF324" i="6"/>
  <c r="A502" i="6" l="1"/>
  <c r="A501" i="9" s="1"/>
  <c r="AU324" i="6"/>
  <c r="A503" i="6" l="1"/>
  <c r="AI324" i="6"/>
  <c r="AH324" i="6"/>
  <c r="A502" i="9" l="1"/>
  <c r="A504" i="6"/>
  <c r="BV323" i="6"/>
  <c r="A503" i="9" l="1"/>
  <c r="A505" i="6"/>
  <c r="BF323" i="6"/>
  <c r="A506" i="6" l="1"/>
  <c r="A504" i="9"/>
  <c r="AU323" i="6"/>
  <c r="AI323" i="6"/>
  <c r="AH323" i="6"/>
  <c r="A507" i="6" l="1"/>
  <c r="A505" i="9"/>
  <c r="BV322" i="6"/>
  <c r="BF322" i="6"/>
  <c r="A508" i="6" l="1"/>
  <c r="A506" i="9"/>
  <c r="AU322" i="6"/>
  <c r="A509" i="6" l="1"/>
  <c r="A507" i="9"/>
  <c r="AI322" i="6"/>
  <c r="AH322" i="6"/>
  <c r="A510" i="6" l="1"/>
  <c r="A508" i="9"/>
  <c r="BV321" i="6"/>
  <c r="A511" i="6" l="1"/>
  <c r="A509" i="9"/>
  <c r="BF321" i="6"/>
  <c r="AU321" i="6"/>
  <c r="AI321" i="6"/>
  <c r="AH321" i="6"/>
  <c r="A512" i="6" l="1"/>
  <c r="A510" i="9"/>
  <c r="BV320" i="6"/>
  <c r="A513" i="6" l="1"/>
  <c r="A511" i="9"/>
  <c r="BF320" i="6"/>
  <c r="AU320" i="6"/>
  <c r="AI320" i="6"/>
  <c r="AH320" i="6"/>
  <c r="A514" i="6" l="1"/>
  <c r="A512" i="9"/>
  <c r="BV319" i="6"/>
  <c r="A515" i="6" l="1"/>
  <c r="A513" i="9"/>
  <c r="BF319" i="6"/>
  <c r="AU319" i="6"/>
  <c r="AI319" i="6"/>
  <c r="AH319" i="6"/>
  <c r="A516" i="6" l="1"/>
  <c r="A514" i="9"/>
  <c r="BV318" i="6"/>
  <c r="A517" i="6" l="1"/>
  <c r="A515" i="9"/>
  <c r="BF318" i="6"/>
  <c r="A518" i="6" l="1"/>
  <c r="A516" i="9"/>
  <c r="AU318" i="6"/>
  <c r="AI318" i="6"/>
  <c r="AH318" i="6"/>
  <c r="A519" i="6" l="1"/>
  <c r="A517" i="9"/>
  <c r="BV317" i="6"/>
  <c r="A520" i="6" l="1"/>
  <c r="A518" i="9"/>
  <c r="BF317" i="6"/>
  <c r="A521" i="6" l="1"/>
  <c r="A519" i="9"/>
  <c r="AU317" i="6"/>
  <c r="AI317" i="6"/>
  <c r="AH317" i="6"/>
  <c r="A522" i="6" l="1"/>
  <c r="A520" i="9"/>
  <c r="BV316" i="6"/>
  <c r="A523" i="6" l="1"/>
  <c r="A521" i="9"/>
  <c r="BF316" i="6"/>
  <c r="AU316" i="6"/>
  <c r="AI316" i="6"/>
  <c r="AH316" i="6"/>
  <c r="A524" i="6" l="1"/>
  <c r="A522" i="9"/>
  <c r="BV315" i="6"/>
  <c r="A525" i="6" l="1"/>
  <c r="A523" i="9"/>
  <c r="BF315" i="6"/>
  <c r="AU315" i="6"/>
  <c r="AI315" i="6"/>
  <c r="AH315" i="6"/>
  <c r="A526" i="6" l="1"/>
  <c r="A524" i="9"/>
  <c r="BV314" i="6"/>
  <c r="A527" i="6" l="1"/>
  <c r="A525" i="9"/>
  <c r="BF314" i="6"/>
  <c r="AU314" i="6"/>
  <c r="A528" i="6" l="1"/>
  <c r="A526" i="9"/>
  <c r="AI314" i="6"/>
  <c r="AH314" i="6"/>
  <c r="A529" i="6" l="1"/>
  <c r="A527" i="9"/>
  <c r="BV313" i="6"/>
  <c r="A530" i="6" l="1"/>
  <c r="A528" i="9"/>
  <c r="BF313" i="6"/>
  <c r="AU313" i="6"/>
  <c r="AI313" i="6"/>
  <c r="AH313" i="6"/>
  <c r="A531" i="6" l="1"/>
  <c r="A529" i="9"/>
  <c r="BV312" i="6"/>
  <c r="A532" i="6" l="1"/>
  <c r="A530" i="9"/>
  <c r="BF312" i="6"/>
  <c r="A533" i="6" l="1"/>
  <c r="A531" i="9"/>
  <c r="AU312" i="6"/>
  <c r="AI312" i="6"/>
  <c r="AH312" i="6"/>
  <c r="A534" i="6" l="1"/>
  <c r="A532" i="9"/>
  <c r="BV311" i="6"/>
  <c r="A535" i="6" l="1"/>
  <c r="A533" i="9"/>
  <c r="BF311" i="6"/>
  <c r="AU311" i="6"/>
  <c r="A536" i="6" l="1"/>
  <c r="A534" i="9"/>
  <c r="AI311" i="6"/>
  <c r="AH311" i="6"/>
  <c r="A537" i="6" l="1"/>
  <c r="A535" i="9"/>
  <c r="BV310" i="6"/>
  <c r="A538" i="6" l="1"/>
  <c r="A536" i="9"/>
  <c r="BF310" i="6"/>
  <c r="AU310" i="6"/>
  <c r="A539" i="6" l="1"/>
  <c r="A537" i="9"/>
  <c r="AI310" i="6"/>
  <c r="AH310" i="6"/>
  <c r="A540" i="6" l="1"/>
  <c r="A538" i="9"/>
  <c r="BV309" i="6"/>
  <c r="A541" i="6" l="1"/>
  <c r="A539" i="9"/>
  <c r="BF309" i="6"/>
  <c r="A542" i="6" l="1"/>
  <c r="A540" i="9"/>
  <c r="AU309" i="6"/>
  <c r="AI309" i="6"/>
  <c r="AH309" i="6"/>
  <c r="A543" i="6" l="1"/>
  <c r="A541" i="9"/>
  <c r="BV308" i="6"/>
  <c r="A544" i="6" l="1"/>
  <c r="A542" i="9"/>
  <c r="BF308" i="6"/>
  <c r="AU308" i="6"/>
  <c r="AI308" i="6"/>
  <c r="AH308" i="6"/>
  <c r="A545" i="6" l="1"/>
  <c r="A543" i="9"/>
  <c r="BV307" i="6"/>
  <c r="A546" i="6" l="1"/>
  <c r="A544" i="9"/>
  <c r="BF307" i="6"/>
  <c r="AU307" i="6"/>
  <c r="AI307" i="6"/>
  <c r="AH307" i="6"/>
  <c r="A547" i="6" l="1"/>
  <c r="A545" i="9"/>
  <c r="BV306" i="6"/>
  <c r="A548" i="6" l="1"/>
  <c r="A546" i="9"/>
  <c r="BF306" i="6"/>
  <c r="AU306" i="6"/>
  <c r="A549" i="6" l="1"/>
  <c r="A547" i="9"/>
  <c r="AI306" i="6"/>
  <c r="AH306" i="6"/>
  <c r="A550" i="6" l="1"/>
  <c r="A548" i="9"/>
  <c r="BV305" i="6"/>
  <c r="A551" i="6" l="1"/>
  <c r="A549" i="9"/>
  <c r="BF305" i="6"/>
  <c r="AU305" i="6"/>
  <c r="A552" i="6" l="1"/>
  <c r="A550" i="9"/>
  <c r="AI305" i="6"/>
  <c r="AH305" i="6"/>
  <c r="A553" i="6" l="1"/>
  <c r="A551" i="9"/>
  <c r="BV304" i="6"/>
  <c r="A554" i="6" l="1"/>
  <c r="A552" i="9"/>
  <c r="BF304" i="6"/>
  <c r="A555" i="6" l="1"/>
  <c r="A553" i="9"/>
  <c r="AU304" i="6"/>
  <c r="A556" i="6" l="1"/>
  <c r="A554" i="9"/>
  <c r="AI304" i="6"/>
  <c r="AH304" i="6"/>
  <c r="A557" i="6" l="1"/>
  <c r="A555" i="9"/>
  <c r="BV303" i="6"/>
  <c r="A558" i="6" l="1"/>
  <c r="A556" i="9"/>
  <c r="BF303" i="6"/>
  <c r="AU303" i="6"/>
  <c r="AI303" i="6"/>
  <c r="AH303" i="6"/>
  <c r="A559" i="6" l="1"/>
  <c r="A557" i="9"/>
  <c r="BV302" i="6"/>
  <c r="BF302" i="6"/>
  <c r="A560" i="6" l="1"/>
  <c r="A558" i="9"/>
  <c r="AU302" i="6"/>
  <c r="A561" i="6" l="1"/>
  <c r="A559" i="9"/>
  <c r="AI302" i="6"/>
  <c r="AH302" i="6"/>
  <c r="A562" i="6" l="1"/>
  <c r="A560" i="9"/>
  <c r="BV301" i="6"/>
  <c r="A563" i="6" l="1"/>
  <c r="A561" i="9"/>
  <c r="BF301" i="6"/>
  <c r="A564" i="6" l="1"/>
  <c r="A562" i="9"/>
  <c r="AU301" i="6"/>
  <c r="AI301" i="6"/>
  <c r="AH301" i="6"/>
  <c r="A565" i="6" l="1"/>
  <c r="A563" i="9"/>
  <c r="BV300" i="6"/>
  <c r="A566" i="6" l="1"/>
  <c r="A564" i="9"/>
  <c r="BF300" i="6"/>
  <c r="AU300" i="6"/>
  <c r="A567" i="6" l="1"/>
  <c r="A565" i="9"/>
  <c r="AI300" i="6"/>
  <c r="AH300" i="6"/>
  <c r="A568" i="6" l="1"/>
  <c r="A566" i="9"/>
  <c r="BV299" i="6"/>
  <c r="A569" i="6" l="1"/>
  <c r="A567" i="9"/>
  <c r="BF299" i="6"/>
  <c r="AU299" i="6"/>
  <c r="A570" i="6" l="1"/>
  <c r="A568" i="9"/>
  <c r="AI299" i="6"/>
  <c r="AH299" i="6"/>
  <c r="A571" i="6" l="1"/>
  <c r="A569" i="9"/>
  <c r="BV298" i="6"/>
  <c r="A572" i="6" l="1"/>
  <c r="A570" i="9"/>
  <c r="BF298" i="6"/>
  <c r="AU298" i="6"/>
  <c r="AI298" i="6"/>
  <c r="AH298" i="6"/>
  <c r="A573" i="6" l="1"/>
  <c r="A571" i="9"/>
  <c r="BV297" i="6"/>
  <c r="A574" i="6" l="1"/>
  <c r="A572" i="9"/>
  <c r="BF297" i="6"/>
  <c r="AU297" i="6"/>
  <c r="AI297" i="6"/>
  <c r="AH297" i="6"/>
  <c r="A575" i="6" l="1"/>
  <c r="A573" i="9"/>
  <c r="BV296" i="6"/>
  <c r="A576" i="6" l="1"/>
  <c r="A574" i="9"/>
  <c r="BF296" i="6"/>
  <c r="AU296" i="6"/>
  <c r="A577" i="6" l="1"/>
  <c r="A575" i="9"/>
  <c r="AI296" i="6"/>
  <c r="AH296" i="6"/>
  <c r="A578" i="6" l="1"/>
  <c r="A576" i="9"/>
  <c r="BV295" i="6"/>
  <c r="A579" i="6" l="1"/>
  <c r="A577" i="9"/>
  <c r="BF295" i="6"/>
  <c r="AU295" i="6"/>
  <c r="A580" i="6" l="1"/>
  <c r="A578" i="9"/>
  <c r="AI295" i="6"/>
  <c r="AH295" i="6"/>
  <c r="A581" i="6" l="1"/>
  <c r="A579" i="9"/>
  <c r="BV294" i="6"/>
  <c r="A582" i="6" l="1"/>
  <c r="A580" i="9"/>
  <c r="BF294" i="6"/>
  <c r="AU294" i="6"/>
  <c r="AI294" i="6"/>
  <c r="AH294" i="6"/>
  <c r="A583" i="6" l="1"/>
  <c r="A581" i="9"/>
  <c r="BV293" i="6"/>
  <c r="A584" i="6" l="1"/>
  <c r="A582" i="9"/>
  <c r="BF293" i="6"/>
  <c r="AU293" i="6"/>
  <c r="A585" i="6" l="1"/>
  <c r="A583" i="9"/>
  <c r="AI293" i="6"/>
  <c r="AH293" i="6"/>
  <c r="A586" i="6" l="1"/>
  <c r="A584" i="9"/>
  <c r="BV292" i="6"/>
  <c r="A587" i="6" l="1"/>
  <c r="A585" i="9"/>
  <c r="BF292" i="6"/>
  <c r="AU292" i="6"/>
  <c r="A588" i="6" l="1"/>
  <c r="A586" i="9"/>
  <c r="AI292" i="6"/>
  <c r="AH292" i="6"/>
  <c r="A589" i="6" l="1"/>
  <c r="A587" i="9"/>
  <c r="BV291" i="6"/>
  <c r="A590" i="6" l="1"/>
  <c r="A588" i="9"/>
  <c r="BF291" i="6"/>
  <c r="AU291" i="6"/>
  <c r="A591" i="6" l="1"/>
  <c r="A589" i="9"/>
  <c r="AI291" i="6"/>
  <c r="AH291" i="6"/>
  <c r="A592" i="6" l="1"/>
  <c r="A590" i="9"/>
  <c r="BV290" i="6"/>
  <c r="A593" i="6" l="1"/>
  <c r="A591" i="9"/>
  <c r="BF290" i="6"/>
  <c r="A594" i="6" l="1"/>
  <c r="A592" i="9"/>
  <c r="AU290" i="6"/>
  <c r="A595" i="6" l="1"/>
  <c r="A593" i="9"/>
  <c r="AI290" i="6"/>
  <c r="AH290" i="6"/>
  <c r="A596" i="6" l="1"/>
  <c r="A594" i="9"/>
  <c r="BV289" i="6"/>
  <c r="A597" i="6" l="1"/>
  <c r="A595" i="9"/>
  <c r="BF289" i="6"/>
  <c r="AU289" i="6"/>
  <c r="A598" i="6" l="1"/>
  <c r="A596" i="9"/>
  <c r="AI289" i="6"/>
  <c r="AH289" i="6"/>
  <c r="A599" i="6" l="1"/>
  <c r="A597" i="9"/>
  <c r="BV288" i="6"/>
  <c r="BF288" i="6"/>
  <c r="AU288" i="6"/>
  <c r="A600" i="6" l="1"/>
  <c r="A598" i="9"/>
  <c r="AI288" i="6"/>
  <c r="AH288" i="6"/>
  <c r="A601" i="6" l="1"/>
  <c r="A599" i="9"/>
  <c r="BV287" i="6"/>
  <c r="A602" i="6" l="1"/>
  <c r="A600" i="9"/>
  <c r="BF287" i="6"/>
  <c r="AU287" i="6"/>
  <c r="A603" i="6" l="1"/>
  <c r="A601" i="9"/>
  <c r="AI287" i="6"/>
  <c r="AH287" i="6"/>
  <c r="A602" i="9" l="1"/>
  <c r="BV286" i="6"/>
  <c r="A603" i="9" l="1"/>
  <c r="BF286" i="6"/>
  <c r="A604" i="9" l="1"/>
  <c r="AU286" i="6"/>
  <c r="A605" i="9" l="1"/>
  <c r="AI286" i="6"/>
  <c r="AH286" i="6"/>
  <c r="A606" i="9" l="1"/>
  <c r="BV285" i="6"/>
  <c r="A607" i="9" l="1"/>
  <c r="BF285" i="6"/>
  <c r="A608" i="9" l="1"/>
  <c r="AU285" i="6"/>
  <c r="AI285" i="6"/>
  <c r="AH285" i="6"/>
  <c r="A609" i="9" l="1"/>
  <c r="BV284" i="6"/>
  <c r="A610" i="9" l="1"/>
  <c r="BF284" i="6"/>
  <c r="A611" i="9" l="1"/>
  <c r="AU284" i="6"/>
  <c r="A612" i="9" l="1"/>
  <c r="AI284" i="6"/>
  <c r="AH284" i="6"/>
  <c r="A613" i="9" l="1"/>
  <c r="BV283" i="6"/>
  <c r="BF283" i="6"/>
  <c r="A614" i="9" l="1"/>
  <c r="AU283" i="6"/>
  <c r="AI283" i="6"/>
  <c r="AH283" i="6"/>
  <c r="A615" i="9" l="1"/>
  <c r="BV282" i="6"/>
  <c r="A616" i="9" l="1"/>
  <c r="BF282" i="6"/>
  <c r="AU282" i="6"/>
  <c r="AI282" i="6"/>
  <c r="AH282" i="6"/>
  <c r="A617" i="9" l="1"/>
  <c r="BV281" i="6"/>
  <c r="A618" i="9" l="1"/>
  <c r="BF281" i="6"/>
  <c r="A619" i="9" l="1"/>
  <c r="AU281" i="6"/>
  <c r="A620" i="9" l="1"/>
  <c r="AI281" i="6"/>
  <c r="AH281" i="6"/>
  <c r="A621" i="9" l="1"/>
  <c r="BV280" i="6"/>
  <c r="A622" i="9" l="1"/>
  <c r="BF280" i="6"/>
  <c r="AU280" i="6"/>
  <c r="A623" i="9" l="1"/>
  <c r="AI280" i="6"/>
  <c r="AH280" i="6"/>
  <c r="A624" i="9" l="1"/>
  <c r="BV279" i="6"/>
  <c r="A625" i="9" l="1"/>
  <c r="BF279" i="6"/>
  <c r="A626" i="9" l="1"/>
  <c r="AU279" i="6"/>
  <c r="A627" i="9" l="1"/>
  <c r="AI279" i="6"/>
  <c r="AH279" i="6"/>
  <c r="A628" i="9" l="1"/>
  <c r="BV278" i="6"/>
  <c r="A629" i="9" l="1"/>
  <c r="BF278" i="6"/>
  <c r="AU278" i="6"/>
  <c r="A630" i="9" l="1"/>
  <c r="AI278" i="6"/>
  <c r="AH278" i="6"/>
  <c r="A631" i="9" l="1"/>
  <c r="BV277" i="6"/>
  <c r="A632" i="9" l="1"/>
  <c r="BF277" i="6"/>
  <c r="A633" i="9" l="1"/>
  <c r="AU277" i="6"/>
  <c r="AI277" i="6"/>
  <c r="AH277" i="6"/>
  <c r="A634" i="9" l="1"/>
  <c r="BV276" i="6"/>
  <c r="A635" i="9" l="1"/>
  <c r="BF276" i="6"/>
  <c r="A636" i="9" l="1"/>
  <c r="AU276" i="6"/>
  <c r="A637" i="9" l="1"/>
  <c r="AI276" i="6"/>
  <c r="AH276" i="6"/>
  <c r="A638" i="9" l="1"/>
  <c r="BV275" i="6"/>
  <c r="A639" i="9" l="1"/>
  <c r="BF275" i="6"/>
  <c r="AU275" i="6"/>
  <c r="AI275" i="6"/>
  <c r="AH275" i="6"/>
  <c r="A640" i="9" l="1"/>
  <c r="BV274" i="6"/>
  <c r="A641" i="9" l="1"/>
  <c r="BF274" i="6"/>
  <c r="AU274" i="6"/>
  <c r="A642" i="9" l="1"/>
  <c r="AI274" i="6"/>
  <c r="AH274" i="6"/>
  <c r="A643" i="9" l="1"/>
  <c r="BV273" i="6"/>
  <c r="A644" i="9" l="1"/>
  <c r="BF273" i="6"/>
  <c r="AU273" i="6"/>
  <c r="A645" i="9" l="1"/>
  <c r="AI273" i="6"/>
  <c r="AH273" i="6"/>
  <c r="A646" i="9" l="1"/>
  <c r="BV272" i="6"/>
  <c r="A647" i="9" l="1"/>
  <c r="BF272" i="6"/>
  <c r="AU272" i="6"/>
  <c r="AI272" i="6"/>
  <c r="AH272" i="6"/>
  <c r="A648" i="9" l="1"/>
  <c r="BV271" i="6"/>
  <c r="A649" i="9" l="1"/>
  <c r="BF271" i="6"/>
  <c r="A650" i="9" l="1"/>
  <c r="AU271" i="6"/>
  <c r="A651" i="9" l="1"/>
  <c r="AI271" i="6"/>
  <c r="AH271" i="6"/>
  <c r="A652" i="9" l="1"/>
  <c r="BV270" i="6"/>
  <c r="A653" i="9" l="1"/>
  <c r="BF270" i="6"/>
  <c r="AU270" i="6"/>
  <c r="A654" i="9" l="1"/>
  <c r="AI270" i="6"/>
  <c r="AH270" i="6"/>
  <c r="A655" i="9" l="1"/>
  <c r="BV269" i="6"/>
  <c r="A656" i="9" l="1"/>
  <c r="BF269" i="6"/>
  <c r="AU269" i="6"/>
  <c r="A657" i="9" l="1"/>
  <c r="AI269" i="6"/>
  <c r="AH269" i="6"/>
  <c r="A658" i="9" l="1"/>
  <c r="BV268" i="6"/>
  <c r="A659" i="9" l="1"/>
  <c r="BF268" i="6"/>
  <c r="AU268" i="6"/>
  <c r="A660" i="9" l="1"/>
  <c r="AI268" i="6"/>
  <c r="AH268" i="6"/>
  <c r="A661" i="9" l="1"/>
  <c r="BV267" i="6"/>
  <c r="A662" i="9" l="1"/>
  <c r="BF267" i="6"/>
  <c r="AU267" i="6"/>
  <c r="A663" i="9" l="1"/>
  <c r="AI267" i="6"/>
  <c r="AH267" i="6"/>
  <c r="A664" i="9" l="1"/>
  <c r="BV266" i="6"/>
  <c r="A665" i="9" l="1"/>
  <c r="BF266" i="6"/>
  <c r="AU266" i="6"/>
  <c r="A666" i="9" l="1"/>
  <c r="AI266" i="6"/>
  <c r="AH266" i="6"/>
  <c r="A667" i="9" l="1"/>
  <c r="BV265" i="6"/>
  <c r="BF265" i="6"/>
  <c r="A668" i="9" l="1"/>
  <c r="AU265" i="6"/>
  <c r="A669" i="9" l="1"/>
  <c r="AI265" i="6"/>
  <c r="AH265" i="6"/>
  <c r="A670" i="9" l="1"/>
  <c r="BV264" i="6"/>
  <c r="A671" i="9" l="1"/>
  <c r="BF264" i="6"/>
  <c r="AU264" i="6"/>
  <c r="AI264" i="6"/>
  <c r="AH264" i="6"/>
  <c r="A672" i="9" l="1"/>
  <c r="BV263" i="6"/>
  <c r="A673" i="9" l="1"/>
  <c r="BF263" i="6"/>
  <c r="AU263" i="6"/>
  <c r="A674" i="9" l="1"/>
  <c r="AI263" i="6"/>
  <c r="AH263" i="6"/>
  <c r="A675" i="9" l="1"/>
  <c r="BV262" i="6"/>
  <c r="A676" i="9" l="1"/>
  <c r="BF262" i="6"/>
  <c r="A677" i="9" l="1"/>
  <c r="AU262" i="6"/>
  <c r="A678" i="9" l="1"/>
  <c r="AI262" i="6"/>
  <c r="AH262" i="6"/>
  <c r="A679" i="9" l="1"/>
  <c r="BV261" i="6"/>
  <c r="A680" i="9" l="1"/>
  <c r="BF261" i="6"/>
  <c r="AU261" i="6"/>
  <c r="A681" i="9" l="1"/>
  <c r="AI261" i="6"/>
  <c r="AH261" i="6"/>
  <c r="A682" i="9" l="1"/>
  <c r="BV260" i="6"/>
  <c r="A683" i="9" l="1"/>
  <c r="BF260" i="6"/>
  <c r="A684" i="9" l="1"/>
  <c r="AU260" i="6"/>
  <c r="A685" i="9" l="1"/>
  <c r="AI260" i="6"/>
  <c r="AH260" i="6"/>
  <c r="A686" i="9" l="1"/>
  <c r="BV259" i="6"/>
  <c r="A687" i="9" l="1"/>
  <c r="BF259" i="6"/>
  <c r="A688" i="9" l="1"/>
  <c r="AU259" i="6"/>
  <c r="AI259" i="6"/>
  <c r="AH259" i="6"/>
  <c r="A689" i="9" l="1"/>
  <c r="BV258" i="6"/>
  <c r="A690" i="9" l="1"/>
  <c r="BF258" i="6"/>
  <c r="A691" i="9" l="1"/>
  <c r="AU258" i="6"/>
  <c r="AI258" i="6"/>
  <c r="AH258" i="6"/>
  <c r="A692" i="9" l="1"/>
  <c r="BV257" i="6"/>
  <c r="A693" i="9" l="1"/>
  <c r="BF257" i="6"/>
  <c r="AU257" i="6"/>
  <c r="AI257" i="6"/>
  <c r="AH257" i="6"/>
  <c r="A694" i="9" l="1"/>
  <c r="BV256" i="6"/>
  <c r="A695" i="9" l="1"/>
  <c r="BF256" i="6"/>
  <c r="AU256" i="6"/>
  <c r="A696" i="9" l="1"/>
  <c r="AI256" i="6"/>
  <c r="AH256" i="6"/>
  <c r="A697" i="9" l="1"/>
  <c r="BV255" i="6"/>
  <c r="A698" i="9" l="1"/>
  <c r="BF255" i="6"/>
  <c r="AU255" i="6"/>
  <c r="A699" i="9" l="1"/>
  <c r="AI255" i="6"/>
  <c r="AH255" i="6"/>
  <c r="A700" i="9" l="1"/>
  <c r="BV254" i="6"/>
  <c r="A701" i="9" l="1"/>
  <c r="BF254" i="6"/>
  <c r="A702" i="9" l="1"/>
  <c r="AU254" i="6"/>
  <c r="A703" i="9" l="1"/>
  <c r="AI254" i="6"/>
  <c r="AH254" i="6"/>
  <c r="A704" i="9" l="1"/>
  <c r="BV253" i="6"/>
  <c r="A705" i="9" l="1"/>
  <c r="BF253" i="6"/>
  <c r="A706" i="9" l="1"/>
  <c r="AU253" i="6"/>
  <c r="AI253" i="6"/>
  <c r="AH253" i="6"/>
  <c r="A707" i="9" l="1"/>
  <c r="BV252" i="6"/>
  <c r="A708" i="9" l="1"/>
  <c r="BF252" i="6"/>
  <c r="A709" i="9" l="1"/>
  <c r="AU252" i="6"/>
  <c r="AI252" i="6"/>
  <c r="AH252" i="6"/>
  <c r="A710" i="9" l="1"/>
  <c r="BV251" i="6"/>
  <c r="A711" i="9" l="1"/>
  <c r="BF251" i="6"/>
  <c r="A712" i="9" l="1"/>
  <c r="AU251" i="6"/>
  <c r="AI251" i="6"/>
  <c r="AH251" i="6"/>
  <c r="A713" i="9" l="1"/>
  <c r="BV250" i="6"/>
  <c r="BF250" i="6"/>
  <c r="A714" i="9" l="1"/>
  <c r="AU250" i="6"/>
  <c r="A715" i="9" l="1"/>
  <c r="AI250" i="6"/>
  <c r="AH250" i="6"/>
  <c r="A716" i="9" l="1"/>
  <c r="BV249" i="6"/>
  <c r="A717" i="9" l="1"/>
  <c r="BF249" i="6"/>
  <c r="AU249" i="6"/>
  <c r="A718" i="9" l="1"/>
  <c r="AI249" i="6"/>
  <c r="AH249" i="6"/>
  <c r="A719" i="9" l="1"/>
  <c r="BV248" i="6"/>
  <c r="A720" i="9" l="1"/>
  <c r="BF248" i="6"/>
  <c r="A721" i="9" l="1"/>
  <c r="AU248" i="6"/>
  <c r="AI248" i="6"/>
  <c r="AH248" i="6"/>
  <c r="A722" i="9" l="1"/>
  <c r="BV247" i="6"/>
  <c r="A723" i="9" l="1"/>
  <c r="BF247" i="6"/>
  <c r="AU247" i="6"/>
  <c r="AI247" i="6"/>
  <c r="AH247" i="6"/>
  <c r="A724" i="9" l="1"/>
  <c r="BV246" i="6"/>
  <c r="A725" i="9" l="1"/>
  <c r="BF246" i="6"/>
  <c r="AU246" i="6"/>
  <c r="A726" i="9" l="1"/>
  <c r="AI246" i="6"/>
  <c r="AH246" i="6"/>
  <c r="A727" i="9" l="1"/>
  <c r="BV245" i="6"/>
  <c r="A728" i="9" l="1"/>
  <c r="BF245" i="6"/>
  <c r="AU245" i="6"/>
  <c r="A729" i="9" l="1"/>
  <c r="AI245" i="6"/>
  <c r="AH245" i="6"/>
  <c r="A730" i="9" l="1"/>
  <c r="BV244" i="6"/>
  <c r="A731" i="9" l="1"/>
  <c r="BF244" i="6"/>
  <c r="A732" i="9" l="1"/>
  <c r="AU244" i="6"/>
  <c r="AI244" i="6"/>
  <c r="AH244" i="6"/>
  <c r="A733" i="9" l="1"/>
  <c r="BV243" i="6"/>
  <c r="A734" i="9" l="1"/>
  <c r="BF243" i="6"/>
  <c r="A735" i="9" l="1"/>
  <c r="AU243" i="6"/>
  <c r="AI243" i="6"/>
  <c r="AH243" i="6"/>
  <c r="A736" i="9" l="1"/>
  <c r="BV242" i="6"/>
  <c r="A737" i="9" l="1"/>
  <c r="BF242" i="6"/>
  <c r="A738" i="9" l="1"/>
  <c r="AU242" i="6"/>
  <c r="A739" i="9" l="1"/>
  <c r="AI242" i="6"/>
  <c r="AH242" i="6"/>
  <c r="A740" i="9" l="1"/>
  <c r="BV241" i="6"/>
  <c r="A741" i="9" l="1"/>
  <c r="BF241" i="6"/>
  <c r="AU241" i="6"/>
  <c r="A742" i="9" l="1"/>
  <c r="AI241" i="6"/>
  <c r="AH241" i="6"/>
  <c r="A743" i="9" l="1"/>
  <c r="BV240" i="6"/>
  <c r="A744" i="9" l="1"/>
  <c r="BF240" i="6"/>
  <c r="AU240" i="6"/>
  <c r="AI240" i="6"/>
  <c r="AH240" i="6"/>
  <c r="A745" i="9" l="1"/>
  <c r="BV239" i="6"/>
  <c r="BF239" i="6"/>
  <c r="AU239" i="6"/>
  <c r="A746" i="9" l="1"/>
  <c r="AI239" i="6"/>
  <c r="AH239" i="6"/>
  <c r="A747" i="9" l="1"/>
  <c r="BV238" i="6"/>
  <c r="A748" i="9" l="1"/>
  <c r="BF238" i="6"/>
  <c r="A749" i="9" l="1"/>
  <c r="AU238" i="6"/>
  <c r="A750" i="9" l="1"/>
  <c r="AI238" i="6"/>
  <c r="AH238" i="6"/>
  <c r="A751" i="9" l="1"/>
  <c r="BV237" i="6"/>
  <c r="A752" i="9" l="1"/>
  <c r="BF237" i="6"/>
  <c r="AU237" i="6"/>
  <c r="A753" i="9" l="1"/>
  <c r="AI237" i="6"/>
  <c r="AH237" i="6"/>
  <c r="A754" i="9" l="1"/>
  <c r="BV236" i="6"/>
  <c r="A755" i="9" l="1"/>
  <c r="BF236" i="6"/>
  <c r="AU236" i="6"/>
  <c r="AI236" i="6"/>
  <c r="AH236" i="6"/>
  <c r="A756" i="9" l="1"/>
  <c r="BV235" i="6"/>
  <c r="A757" i="9" l="1"/>
  <c r="BF235" i="6"/>
  <c r="A758" i="9" l="1"/>
  <c r="AU235" i="6"/>
  <c r="AI235" i="6"/>
  <c r="AH235" i="6"/>
  <c r="A759" i="9" l="1"/>
  <c r="BV234" i="6"/>
  <c r="A760" i="9" l="1"/>
  <c r="BF234" i="6"/>
  <c r="AU234" i="6"/>
  <c r="A761" i="9" l="1"/>
  <c r="AI234" i="6"/>
  <c r="AH234" i="6"/>
  <c r="A762" i="9" l="1"/>
  <c r="BV233" i="6"/>
  <c r="A763" i="9" l="1"/>
  <c r="BF233" i="6"/>
  <c r="AU233" i="6"/>
  <c r="A764" i="9" l="1"/>
  <c r="AI233" i="6"/>
  <c r="AH233" i="6"/>
  <c r="A765" i="9" l="1"/>
  <c r="BV232" i="6"/>
  <c r="A766" i="9" l="1"/>
  <c r="BF232" i="6"/>
  <c r="A767" i="9" l="1"/>
  <c r="AU232" i="6"/>
  <c r="A768" i="9" l="1"/>
  <c r="AI232" i="6"/>
  <c r="AH232" i="6"/>
  <c r="A769" i="9" l="1"/>
  <c r="BV231" i="6"/>
  <c r="A770" i="9" l="1"/>
  <c r="BF231" i="6"/>
  <c r="AU231" i="6"/>
  <c r="AI231" i="6"/>
  <c r="AH231" i="6"/>
  <c r="A771" i="9" l="1"/>
  <c r="BV230" i="6"/>
  <c r="A772" i="9" l="1"/>
  <c r="BF230" i="6"/>
  <c r="AU230" i="6"/>
  <c r="AI230" i="6"/>
  <c r="AH230" i="6"/>
  <c r="A773" i="9" l="1"/>
  <c r="BV229" i="6"/>
  <c r="A774" i="9" l="1"/>
  <c r="BF229" i="6"/>
  <c r="A775" i="9" l="1"/>
  <c r="AU229" i="6"/>
  <c r="AI229" i="6"/>
  <c r="AH229" i="6"/>
  <c r="A776" i="9" l="1"/>
  <c r="BV228" i="6"/>
  <c r="A777" i="9" l="1"/>
  <c r="BF228" i="6"/>
  <c r="AU228" i="6"/>
  <c r="A778" i="9" l="1"/>
  <c r="AI228" i="6"/>
  <c r="AH228" i="6"/>
  <c r="A779" i="9" l="1"/>
  <c r="BV227" i="6"/>
  <c r="A780" i="9" l="1"/>
  <c r="BF227" i="6"/>
  <c r="A781" i="9" l="1"/>
  <c r="AU227" i="6"/>
  <c r="AI227" i="6"/>
  <c r="AH227" i="6"/>
  <c r="A782" i="9" l="1"/>
  <c r="BV226" i="6"/>
  <c r="A783" i="9" l="1"/>
  <c r="BF226" i="6"/>
  <c r="AU226" i="6"/>
  <c r="AI226" i="6"/>
  <c r="AH226" i="6"/>
  <c r="A784" i="9" l="1"/>
  <c r="BV225" i="6"/>
  <c r="A785" i="9" l="1"/>
  <c r="BF225" i="6"/>
  <c r="AU225" i="6"/>
  <c r="A786" i="9" l="1"/>
  <c r="AI225" i="6"/>
  <c r="AH225" i="6"/>
  <c r="A787" i="9" l="1"/>
  <c r="BV224" i="6"/>
  <c r="A788" i="9" l="1"/>
  <c r="BF224" i="6"/>
  <c r="A789" i="9" l="1"/>
  <c r="AU224" i="6"/>
  <c r="AI224" i="6"/>
  <c r="AH224" i="6"/>
  <c r="A790" i="9" l="1"/>
  <c r="BV223" i="6"/>
  <c r="A791" i="9" l="1"/>
  <c r="BF223" i="6"/>
  <c r="AU223" i="6"/>
  <c r="AI223" i="6"/>
  <c r="AH223" i="6"/>
  <c r="A792" i="9" l="1"/>
  <c r="BV222" i="6"/>
  <c r="A793" i="9" l="1"/>
  <c r="BF222" i="6"/>
  <c r="AU222" i="6"/>
  <c r="AI222" i="6"/>
  <c r="AH222" i="6"/>
  <c r="A794" i="9" l="1"/>
  <c r="BV221" i="6"/>
  <c r="A795" i="9" l="1"/>
  <c r="BF221" i="6"/>
  <c r="AU221" i="6"/>
  <c r="AI221" i="6"/>
  <c r="AH221" i="6"/>
  <c r="A796" i="9" l="1"/>
  <c r="BV220" i="6"/>
  <c r="A798" i="9" l="1"/>
  <c r="A797" i="9"/>
  <c r="BF220" i="6"/>
  <c r="AU220" i="6"/>
  <c r="AI220" i="6"/>
  <c r="AH220" i="6"/>
  <c r="BV219" i="6" l="1"/>
  <c r="BF219" i="6" l="1"/>
  <c r="AU219" i="6"/>
  <c r="AI219" i="6"/>
  <c r="AH219" i="6"/>
  <c r="BV218" i="6" l="1"/>
  <c r="BF218" i="6" l="1"/>
  <c r="AU218" i="6"/>
  <c r="AI218" i="6" l="1"/>
  <c r="AH218" i="6"/>
  <c r="BV217" i="6" l="1"/>
  <c r="BF217" i="6" l="1"/>
  <c r="AU217" i="6"/>
  <c r="AI217" i="6" l="1"/>
  <c r="AH217" i="6"/>
  <c r="BV216" i="6" l="1"/>
  <c r="BF216" i="6" l="1"/>
  <c r="AU216" i="6"/>
  <c r="AI216" i="6" l="1"/>
  <c r="AH216" i="6"/>
  <c r="BV215" i="6" l="1"/>
  <c r="BF215" i="6" l="1"/>
  <c r="AU215" i="6"/>
  <c r="AI215" i="6"/>
  <c r="AH215" i="6"/>
  <c r="BV214" i="6" l="1"/>
  <c r="BF214" i="6" l="1"/>
  <c r="AU214" i="6"/>
  <c r="AI214" i="6"/>
  <c r="AH214" i="6"/>
  <c r="BV213" i="6" l="1"/>
  <c r="BF213" i="6" l="1"/>
  <c r="AU213" i="6"/>
  <c r="AI213" i="6"/>
  <c r="AH213" i="6"/>
  <c r="BV212" i="6" l="1"/>
  <c r="BF212" i="6"/>
  <c r="AU212" i="6" l="1"/>
  <c r="AI212" i="6"/>
  <c r="AH212" i="6"/>
  <c r="BV211" i="6" l="1"/>
  <c r="BF211" i="6" l="1"/>
  <c r="AU211" i="6" l="1"/>
  <c r="AI211" i="6"/>
  <c r="AH211" i="6"/>
  <c r="BV210" i="6" l="1"/>
  <c r="BF210" i="6" l="1"/>
  <c r="AU210" i="6" l="1"/>
  <c r="AI210" i="6" l="1"/>
  <c r="AH210" i="6"/>
  <c r="BV209" i="6" l="1"/>
  <c r="BF209" i="6" l="1"/>
  <c r="AU209" i="6"/>
  <c r="AI209" i="6"/>
  <c r="AH209" i="6"/>
  <c r="BV208" i="6" l="1"/>
  <c r="BF208" i="6" l="1"/>
  <c r="AU208" i="6" l="1"/>
  <c r="AI208" i="6"/>
  <c r="AH208" i="6"/>
  <c r="BV207" i="6" l="1"/>
  <c r="BF207" i="6" l="1"/>
  <c r="AU207" i="6"/>
  <c r="AI207" i="6"/>
  <c r="AH207" i="6"/>
  <c r="BV206" i="6" l="1"/>
  <c r="BF206" i="6" l="1"/>
  <c r="AU206" i="6" l="1"/>
  <c r="AI206" i="6" l="1"/>
  <c r="AH206" i="6"/>
  <c r="BV205" i="6" l="1"/>
  <c r="BF205" i="6" l="1"/>
  <c r="AU205" i="6" l="1"/>
  <c r="AI205" i="6" l="1"/>
  <c r="AH205" i="6"/>
  <c r="BV204" i="6" l="1"/>
  <c r="BF204" i="6" l="1"/>
  <c r="AU204" i="6"/>
  <c r="AI204" i="6"/>
  <c r="AH204" i="6"/>
  <c r="BV203" i="6" l="1"/>
  <c r="BF203" i="6"/>
  <c r="AU203" i="6" l="1"/>
  <c r="AI203" i="6"/>
  <c r="AH203" i="6"/>
  <c r="BV202" i="6" l="1"/>
  <c r="BF202" i="6" l="1"/>
  <c r="AU202" i="6" l="1"/>
  <c r="AI202" i="6" l="1"/>
  <c r="AH202" i="6"/>
  <c r="BV201" i="6" l="1"/>
  <c r="BF201" i="6" l="1"/>
  <c r="AU201" i="6"/>
  <c r="AI201" i="6"/>
  <c r="AH201" i="6"/>
  <c r="BV200" i="6" l="1"/>
  <c r="BF200" i="6" l="1"/>
  <c r="AU200" i="6"/>
  <c r="AI200" i="6" l="1"/>
  <c r="AH200" i="6"/>
  <c r="BV199" i="6" l="1"/>
  <c r="BF199" i="6" l="1"/>
  <c r="AU199" i="6"/>
  <c r="AI199" i="6"/>
  <c r="AH199" i="6"/>
  <c r="BV198" i="6" l="1"/>
  <c r="BF198" i="6"/>
  <c r="AU198" i="6"/>
  <c r="AI198" i="6" l="1"/>
  <c r="AH198" i="6"/>
  <c r="BV197" i="6" l="1"/>
  <c r="BF197" i="6" l="1"/>
  <c r="AU197" i="6"/>
  <c r="AI197" i="6"/>
  <c r="AH197" i="6"/>
  <c r="BV196" i="6" l="1"/>
  <c r="BF196" i="6" l="1"/>
  <c r="AU196" i="6"/>
  <c r="AI196" i="6" l="1"/>
  <c r="AH196" i="6"/>
  <c r="BV195" i="6" l="1"/>
  <c r="BF195" i="6" l="1"/>
  <c r="AU195" i="6" l="1"/>
  <c r="AI195" i="6"/>
  <c r="AH195" i="6"/>
  <c r="BV194" i="6" l="1"/>
  <c r="BF194" i="6" l="1"/>
  <c r="AU194" i="6"/>
  <c r="AI194" i="6" l="1"/>
  <c r="AH194" i="6"/>
  <c r="BV193" i="6" l="1"/>
  <c r="BF193" i="6" l="1"/>
  <c r="AU193" i="6" l="1"/>
  <c r="AI193" i="6"/>
  <c r="AH193" i="6"/>
  <c r="BV192" i="6" l="1"/>
  <c r="BF192" i="6" l="1"/>
  <c r="AU192" i="6"/>
  <c r="AI192" i="6"/>
  <c r="AH192" i="6"/>
  <c r="BV191" i="6" l="1"/>
  <c r="BF191" i="6" l="1"/>
  <c r="AU191" i="6"/>
  <c r="AI191" i="6"/>
  <c r="AH191" i="6"/>
  <c r="BV190" i="6" l="1"/>
  <c r="BF190" i="6" l="1"/>
  <c r="AU190" i="6"/>
  <c r="AI190" i="6" l="1"/>
  <c r="AH190" i="6"/>
  <c r="BV189" i="6" l="1"/>
  <c r="BF189" i="6" l="1"/>
  <c r="AU189" i="6"/>
  <c r="AI189" i="6"/>
  <c r="AH189" i="6"/>
  <c r="BV188" i="6" l="1"/>
  <c r="BF188" i="6"/>
  <c r="AU188" i="6" l="1"/>
  <c r="AI188" i="6" l="1"/>
  <c r="AH188" i="6"/>
  <c r="BV187" i="6" l="1"/>
  <c r="BF187" i="6" l="1"/>
  <c r="AU187" i="6"/>
  <c r="AI187" i="6" l="1"/>
  <c r="AH187" i="6"/>
  <c r="BV186" i="6" l="1"/>
  <c r="BF186" i="6" l="1"/>
  <c r="AU186" i="6"/>
  <c r="AI186" i="6" l="1"/>
  <c r="AH186" i="6"/>
  <c r="BV185" i="6" l="1"/>
  <c r="BF185" i="6" l="1"/>
  <c r="AU185" i="6"/>
  <c r="AI185" i="6"/>
  <c r="AH185" i="6"/>
  <c r="BV184" i="6" l="1"/>
  <c r="BF184" i="6" l="1"/>
  <c r="AU184" i="6" l="1"/>
  <c r="AI184" i="6"/>
  <c r="AH184" i="6"/>
  <c r="BV183" i="6" l="1"/>
  <c r="BF183" i="6" l="1"/>
  <c r="AU183" i="6"/>
  <c r="AI183" i="6" l="1"/>
  <c r="AH183" i="6"/>
  <c r="BV182" i="6" l="1"/>
  <c r="BF182" i="6" l="1"/>
  <c r="AU182" i="6"/>
  <c r="AI182" i="6"/>
  <c r="AH182" i="6"/>
  <c r="BV181" i="6" l="1"/>
  <c r="BF181" i="6" l="1"/>
  <c r="AU181" i="6"/>
  <c r="AI181" i="6"/>
  <c r="AH181" i="6"/>
  <c r="BV180" i="6" l="1"/>
  <c r="BF180" i="6" l="1"/>
  <c r="AU180" i="6" l="1"/>
  <c r="AI180" i="6"/>
  <c r="AH180" i="6"/>
  <c r="BV179" i="6" l="1"/>
  <c r="BF179" i="6"/>
  <c r="AU179" i="6" l="1"/>
  <c r="AI179" i="6"/>
  <c r="AH179" i="6"/>
  <c r="BV178" i="6" l="1"/>
  <c r="BF178" i="6" l="1"/>
  <c r="AU178" i="6"/>
  <c r="AI178" i="6"/>
  <c r="AH178" i="6"/>
  <c r="BV177" i="6" l="1"/>
  <c r="BF177" i="6" l="1"/>
  <c r="AU177" i="6" l="1"/>
  <c r="AI177" i="6"/>
  <c r="AH177" i="6"/>
  <c r="BV176" i="6" l="1"/>
  <c r="BF176" i="6" l="1"/>
  <c r="AU176" i="6"/>
  <c r="AI176" i="6"/>
  <c r="AH176" i="6"/>
  <c r="BV175" i="6" l="1"/>
  <c r="BF175" i="6" l="1"/>
  <c r="AU175" i="6" l="1"/>
  <c r="AI175" i="6"/>
  <c r="AH175" i="6"/>
  <c r="BV174" i="6" l="1"/>
  <c r="BF174" i="6" l="1"/>
  <c r="AU174" i="6" l="1"/>
  <c r="AI174" i="6"/>
  <c r="AH174" i="6"/>
  <c r="BV173" i="6" l="1"/>
  <c r="BF173" i="6" l="1"/>
  <c r="AU173" i="6" l="1"/>
  <c r="AI173" i="6"/>
  <c r="AH173" i="6"/>
  <c r="BV172" i="6" l="1"/>
  <c r="BF172" i="6" l="1"/>
  <c r="AU172" i="6" l="1"/>
  <c r="AI172" i="6"/>
  <c r="AH172" i="6"/>
  <c r="BV171" i="6" l="1"/>
  <c r="BF171" i="6"/>
  <c r="AU171" i="6"/>
  <c r="AI171" i="6" l="1"/>
  <c r="AH171" i="6"/>
  <c r="BV170" i="6" l="1"/>
  <c r="BF170" i="6" l="1"/>
  <c r="AU170" i="6"/>
  <c r="AI170" i="6" l="1"/>
  <c r="AH170" i="6"/>
  <c r="BV169" i="6" l="1"/>
  <c r="BF169" i="6" l="1"/>
  <c r="AU169" i="6"/>
  <c r="AI169" i="6"/>
  <c r="AH169" i="6"/>
  <c r="BV168" i="6" l="1"/>
  <c r="BF168" i="6" l="1"/>
  <c r="AU168" i="6" l="1"/>
  <c r="AI168" i="6"/>
  <c r="AH168" i="6"/>
  <c r="BV167" i="6" l="1"/>
  <c r="BF167" i="6" l="1"/>
  <c r="AU167" i="6"/>
  <c r="AI167" i="6"/>
  <c r="AH167" i="6"/>
  <c r="BV166" i="6" l="1"/>
  <c r="BF166" i="6" l="1"/>
  <c r="AU166" i="6"/>
  <c r="AI166" i="6" l="1"/>
  <c r="AH166" i="6"/>
  <c r="BV165" i="6" l="1"/>
  <c r="BF165" i="6" l="1"/>
  <c r="AU165" i="6" l="1"/>
  <c r="AI165" i="6" l="1"/>
  <c r="AH165" i="6"/>
  <c r="BV164" i="6" l="1"/>
  <c r="BF164" i="6" l="1"/>
  <c r="AU164" i="6" l="1"/>
  <c r="AI164" i="6"/>
  <c r="AH164" i="6"/>
  <c r="BV163" i="6" l="1"/>
  <c r="BF163" i="6" l="1"/>
  <c r="AU163" i="6"/>
  <c r="AI163" i="6" l="1"/>
  <c r="AH163" i="6"/>
  <c r="BV162" i="6" l="1"/>
  <c r="BF162" i="6" l="1"/>
  <c r="AU162" i="6"/>
  <c r="AI162" i="6"/>
  <c r="AH162" i="6"/>
  <c r="BV161" i="6" l="1"/>
  <c r="BF161" i="6" l="1"/>
  <c r="AU161" i="6" l="1"/>
  <c r="AI161" i="6" l="1"/>
  <c r="AH161" i="6"/>
  <c r="BV160" i="6" l="1"/>
  <c r="BF160" i="6" l="1"/>
  <c r="AU160" i="6"/>
  <c r="AI160" i="6"/>
  <c r="AH160" i="6"/>
  <c r="BV159" i="6" l="1"/>
  <c r="BF159" i="6" l="1"/>
  <c r="AU159" i="6" l="1"/>
  <c r="AI159" i="6"/>
  <c r="AH159" i="6"/>
  <c r="BV158" i="6" l="1"/>
  <c r="BF158" i="6" l="1"/>
  <c r="AU158" i="6"/>
  <c r="AI158" i="6"/>
  <c r="AH158" i="6"/>
  <c r="BV157" i="6" l="1"/>
  <c r="BF157" i="6" l="1"/>
  <c r="AU157" i="6"/>
  <c r="AI157" i="6"/>
  <c r="AH157" i="6"/>
  <c r="BV156" i="6" l="1"/>
  <c r="BF156" i="6" l="1"/>
  <c r="AU156" i="6"/>
  <c r="AI156" i="6"/>
  <c r="AH156" i="6"/>
  <c r="BV155" i="6" l="1"/>
  <c r="BF155" i="6" l="1"/>
  <c r="AU155" i="6"/>
  <c r="AI155" i="6" l="1"/>
  <c r="AH155" i="6"/>
  <c r="BV154" i="6" l="1"/>
  <c r="BF154" i="6" l="1"/>
  <c r="AU154" i="6" l="1"/>
  <c r="AI154" i="6"/>
  <c r="AH154" i="6"/>
  <c r="BV153" i="6" l="1"/>
  <c r="BF153" i="6" l="1"/>
  <c r="AU153" i="6" l="1"/>
  <c r="AI153" i="6" l="1"/>
  <c r="AH153" i="6"/>
  <c r="BV152" i="6" l="1"/>
  <c r="BF152" i="6" l="1"/>
  <c r="AU152" i="6" l="1"/>
  <c r="AI152" i="6"/>
  <c r="AH152" i="6"/>
  <c r="BV151" i="6" l="1"/>
  <c r="BF151" i="6" l="1"/>
  <c r="AU151" i="6"/>
  <c r="AI151" i="6"/>
  <c r="AH151" i="6"/>
  <c r="BV150" i="6" l="1"/>
  <c r="BF150" i="6" l="1"/>
  <c r="AU150" i="6"/>
  <c r="AI150" i="6" l="1"/>
  <c r="AH150" i="6"/>
  <c r="BV149" i="6" l="1"/>
  <c r="BF149" i="6" l="1"/>
  <c r="AU149" i="6"/>
  <c r="AI149" i="6" l="1"/>
  <c r="AH149" i="6"/>
  <c r="BV148" i="6" l="1"/>
  <c r="BF148" i="6" l="1"/>
  <c r="AU148" i="6"/>
  <c r="AI148" i="6"/>
  <c r="AH148" i="6"/>
  <c r="BV147" i="6" l="1"/>
  <c r="BF147" i="6" l="1"/>
  <c r="AU147" i="6"/>
  <c r="AI147" i="6"/>
  <c r="AH147" i="6"/>
  <c r="BV146" i="6" l="1"/>
  <c r="BF146" i="6" l="1"/>
  <c r="AU146" i="6" l="1"/>
  <c r="AI146" i="6"/>
  <c r="AH146" i="6"/>
  <c r="BV145" i="6" l="1"/>
  <c r="BF145" i="6" l="1"/>
  <c r="AU145" i="6" l="1"/>
  <c r="AI145" i="6"/>
  <c r="AH145" i="6"/>
  <c r="BV144" i="6" l="1"/>
  <c r="BF144" i="6" l="1"/>
  <c r="AU144" i="6" l="1"/>
  <c r="AI144" i="6"/>
  <c r="AH144" i="6"/>
  <c r="BV143" i="6" l="1"/>
  <c r="BF143" i="6" l="1"/>
  <c r="AU143" i="6"/>
  <c r="AI143" i="6" l="1"/>
  <c r="AH143" i="6"/>
  <c r="BV142" i="6" l="1"/>
  <c r="BF142" i="6" l="1"/>
  <c r="AU142" i="6"/>
  <c r="AI142" i="6"/>
  <c r="AH142" i="6"/>
  <c r="BV141" i="6" l="1"/>
  <c r="BF141" i="6" l="1"/>
  <c r="AU141" i="6"/>
  <c r="AI141" i="6"/>
  <c r="AH141" i="6"/>
  <c r="BV140" i="6" l="1"/>
  <c r="BF140" i="6" l="1"/>
  <c r="AU140" i="6"/>
  <c r="AI140" i="6" l="1"/>
  <c r="AH140" i="6"/>
  <c r="BV139" i="6" l="1"/>
  <c r="BF139" i="6" l="1"/>
  <c r="AU139" i="6"/>
  <c r="AI139" i="6"/>
  <c r="AH139" i="6"/>
  <c r="BV138" i="6" l="1"/>
  <c r="BF138" i="6" l="1"/>
  <c r="AU138" i="6" l="1"/>
  <c r="AI138" i="6"/>
  <c r="AH138" i="6"/>
  <c r="BV137" i="6" l="1"/>
  <c r="BF137" i="6" l="1"/>
  <c r="AU137" i="6" l="1"/>
  <c r="AI137" i="6"/>
  <c r="AH137" i="6"/>
  <c r="BV136" i="6" l="1"/>
  <c r="BF136" i="6" l="1"/>
  <c r="AU136" i="6"/>
  <c r="AI136" i="6" l="1"/>
  <c r="AH136" i="6"/>
  <c r="BV135" i="6" l="1"/>
  <c r="BF135" i="6" l="1"/>
  <c r="AU135" i="6"/>
  <c r="AI135" i="6"/>
  <c r="AH135" i="6"/>
  <c r="BV134" i="6" l="1"/>
  <c r="BF134" i="6" l="1"/>
  <c r="AU134" i="6" l="1"/>
  <c r="AI134" i="6" l="1"/>
  <c r="AH134" i="6"/>
  <c r="BV133" i="6" l="1"/>
  <c r="BF133" i="6" l="1"/>
  <c r="AU133" i="6" l="1"/>
  <c r="AI133" i="6"/>
  <c r="AH133" i="6"/>
  <c r="BV132" i="6" l="1"/>
  <c r="BF132" i="6" l="1"/>
  <c r="AU132" i="6"/>
  <c r="AI132" i="6" l="1"/>
  <c r="AH132" i="6"/>
  <c r="BV131" i="6" l="1"/>
  <c r="BF131" i="6" l="1"/>
  <c r="AU131" i="6"/>
  <c r="AI131" i="6"/>
  <c r="AH131" i="6"/>
  <c r="BV130" i="6" l="1"/>
  <c r="BF130" i="6" l="1"/>
  <c r="AU130" i="6"/>
  <c r="AI130" i="6" l="1"/>
  <c r="AH130" i="6"/>
  <c r="BV129" i="6" l="1"/>
  <c r="BF129" i="6" l="1"/>
  <c r="AU129" i="6"/>
  <c r="AI129" i="6" l="1"/>
  <c r="AH129" i="6"/>
  <c r="BV128" i="6" l="1"/>
  <c r="BF128" i="6" l="1"/>
  <c r="AU128" i="6"/>
  <c r="AI128" i="6"/>
  <c r="AH128" i="6"/>
  <c r="BV127" i="6" l="1"/>
  <c r="BF127" i="6" l="1"/>
  <c r="AU127" i="6"/>
  <c r="AI127" i="6" l="1"/>
  <c r="AH127" i="6"/>
  <c r="BV126" i="6" l="1"/>
  <c r="BF126" i="6" l="1"/>
  <c r="AU126" i="6"/>
  <c r="AI126" i="6" l="1"/>
  <c r="AH126" i="6"/>
  <c r="BV125" i="6" l="1"/>
  <c r="BF125" i="6" l="1"/>
  <c r="AU125" i="6"/>
  <c r="AI125" i="6"/>
  <c r="AH125" i="6"/>
  <c r="BV124" i="6" l="1"/>
  <c r="BF124" i="6" l="1"/>
  <c r="AU124" i="6"/>
  <c r="AI124" i="6"/>
  <c r="AH124" i="6"/>
  <c r="BV123" i="6" l="1"/>
  <c r="BF123" i="6" l="1"/>
  <c r="AU123" i="6"/>
  <c r="AI123" i="6" l="1"/>
  <c r="AH123" i="6"/>
  <c r="BV122" i="6" l="1"/>
  <c r="BF122" i="6" l="1"/>
  <c r="AU122" i="6" l="1"/>
  <c r="AI122" i="6" l="1"/>
  <c r="AH122" i="6"/>
  <c r="BV121" i="6" l="1"/>
  <c r="BF121" i="6" l="1"/>
  <c r="AU121" i="6"/>
  <c r="AI121" i="6"/>
  <c r="AH121" i="6"/>
  <c r="BV120" i="6" l="1"/>
  <c r="BF120" i="6" l="1"/>
  <c r="AU120" i="6" l="1"/>
  <c r="AI120" i="6" l="1"/>
  <c r="AH120" i="6"/>
  <c r="BV119" i="6" l="1"/>
  <c r="BF119" i="6" l="1"/>
  <c r="AU119" i="6"/>
  <c r="AI119" i="6" l="1"/>
  <c r="AH119" i="6"/>
  <c r="BV118" i="6" l="1"/>
  <c r="BF118" i="6" l="1"/>
  <c r="AU118" i="6"/>
  <c r="AI118" i="6"/>
  <c r="AH118" i="6"/>
  <c r="BV117" i="6" l="1"/>
  <c r="BF117" i="6" l="1"/>
  <c r="AU117" i="6"/>
  <c r="AI117" i="6"/>
  <c r="AH117" i="6"/>
  <c r="BV116" i="6" l="1"/>
  <c r="BF116" i="6" l="1"/>
  <c r="AU116" i="6" l="1"/>
  <c r="AI116" i="6"/>
  <c r="AH116" i="6"/>
  <c r="BV115" i="6" l="1"/>
  <c r="BF115" i="6" l="1"/>
  <c r="AU115" i="6" l="1"/>
  <c r="AI115" i="6" l="1"/>
  <c r="AH115" i="6"/>
  <c r="BV114" i="6" l="1"/>
  <c r="BF114" i="6" l="1"/>
  <c r="AU114" i="6"/>
  <c r="AI114" i="6" l="1"/>
  <c r="AH114" i="6"/>
  <c r="BV113" i="6" l="1"/>
  <c r="BF113" i="6" l="1"/>
  <c r="AU113" i="6" l="1"/>
  <c r="AI113" i="6" l="1"/>
  <c r="AH113" i="6"/>
  <c r="BV112" i="6" l="1"/>
  <c r="BF112" i="6" l="1"/>
  <c r="AU112" i="6"/>
  <c r="AI112" i="6"/>
  <c r="AH112" i="6"/>
  <c r="BV111" i="6" l="1"/>
  <c r="BF111" i="6" l="1"/>
  <c r="AU111" i="6"/>
  <c r="AI111" i="6" l="1"/>
  <c r="AH111" i="6"/>
  <c r="BV110" i="6" l="1"/>
  <c r="BF110" i="6" l="1"/>
  <c r="AU110" i="6" l="1"/>
  <c r="AI110" i="6" l="1"/>
  <c r="AH110" i="6"/>
  <c r="BV109" i="6" l="1"/>
  <c r="BF109" i="6" l="1"/>
  <c r="AU109" i="6"/>
  <c r="AI109" i="6" l="1"/>
  <c r="AH109" i="6"/>
  <c r="BV108" i="6" l="1"/>
  <c r="BF108" i="6" l="1"/>
  <c r="AU108" i="6"/>
  <c r="AI108" i="6"/>
  <c r="AH108" i="6"/>
  <c r="BV107" i="6" l="1"/>
  <c r="BF107" i="6" l="1"/>
  <c r="AU107" i="6" l="1"/>
  <c r="AI107" i="6"/>
  <c r="AH107" i="6"/>
  <c r="BV106" i="6" l="1"/>
  <c r="BF106" i="6" l="1"/>
  <c r="AU106" i="6"/>
  <c r="AI106" i="6" l="1"/>
  <c r="AH106" i="6"/>
  <c r="BV105" i="6" l="1"/>
  <c r="BF105" i="6" l="1"/>
  <c r="AU105" i="6" l="1"/>
  <c r="AI105" i="6"/>
  <c r="AH105" i="6"/>
  <c r="BV104" i="6" l="1"/>
  <c r="BF104" i="6" l="1"/>
  <c r="AU104" i="6"/>
  <c r="AI104" i="6"/>
  <c r="AH104" i="6"/>
  <c r="BV103" i="6" l="1"/>
  <c r="BF103" i="6" l="1"/>
  <c r="AU103" i="6" l="1"/>
  <c r="AI103" i="6"/>
  <c r="AH103" i="6"/>
  <c r="BV102" i="6" l="1"/>
  <c r="BF102" i="6" l="1"/>
  <c r="AU102" i="6"/>
  <c r="AI102" i="6"/>
  <c r="AH102" i="6"/>
  <c r="BV101" i="6" l="1"/>
  <c r="BF101" i="6" l="1"/>
  <c r="AU101" i="6"/>
  <c r="AI101" i="6"/>
  <c r="AH101" i="6"/>
  <c r="BV100" i="6" l="1"/>
  <c r="BF100" i="6" l="1"/>
  <c r="AU100" i="6" l="1"/>
  <c r="AI100" i="6"/>
  <c r="AH100" i="6"/>
  <c r="BV99" i="6" l="1"/>
  <c r="BF99" i="6" l="1"/>
  <c r="AU99" i="6"/>
  <c r="AI99" i="6" l="1"/>
  <c r="AH99" i="6"/>
  <c r="BV98" i="6" l="1"/>
  <c r="BF98" i="6" l="1"/>
  <c r="AU98" i="6"/>
  <c r="AI98" i="6" l="1"/>
  <c r="AH98" i="6"/>
  <c r="BV97" i="6" l="1"/>
  <c r="BF97" i="6" l="1"/>
  <c r="AU97" i="6"/>
  <c r="AI97" i="6"/>
  <c r="AH97" i="6"/>
  <c r="BV96" i="6" l="1"/>
  <c r="BF96" i="6" l="1"/>
  <c r="AU96" i="6"/>
  <c r="AI96" i="6"/>
  <c r="AH96" i="6"/>
  <c r="BV95" i="6" l="1"/>
  <c r="BF95" i="6" l="1"/>
  <c r="AU95" i="6" l="1"/>
  <c r="AI95" i="6"/>
  <c r="AH95" i="6"/>
  <c r="BV94" i="6" l="1"/>
  <c r="BF94" i="6" l="1"/>
  <c r="AU94" i="6"/>
  <c r="AI94" i="6"/>
  <c r="AH94" i="6"/>
  <c r="BV93" i="6" l="1"/>
  <c r="BF93" i="6"/>
  <c r="AU93" i="6"/>
  <c r="AI93" i="6" l="1"/>
  <c r="AH93" i="6"/>
  <c r="BV92" i="6" l="1"/>
  <c r="BF92" i="6" l="1"/>
  <c r="AU92" i="6" l="1"/>
  <c r="AI92" i="6"/>
  <c r="AH92" i="6"/>
  <c r="BV91" i="6" l="1"/>
  <c r="BF91" i="6" l="1"/>
  <c r="AU91" i="6" l="1"/>
  <c r="AI91" i="6" l="1"/>
  <c r="AH91" i="6"/>
  <c r="BV90" i="6" l="1"/>
  <c r="BF90" i="6" l="1"/>
  <c r="AU90" i="6"/>
  <c r="AI90" i="6" l="1"/>
  <c r="AH90" i="6"/>
  <c r="BV89" i="6" l="1"/>
  <c r="BF89" i="6" l="1"/>
  <c r="AU89" i="6" l="1"/>
  <c r="AI89" i="6"/>
  <c r="AH89" i="6"/>
  <c r="BV88" i="6" l="1"/>
  <c r="BF88" i="6" l="1"/>
  <c r="AU88" i="6" l="1"/>
  <c r="AI88" i="6"/>
  <c r="AH88" i="6"/>
  <c r="BV87" i="6" l="1"/>
  <c r="BF87" i="6" l="1"/>
  <c r="AU87" i="6"/>
  <c r="AI87" i="6"/>
  <c r="AH87" i="6"/>
  <c r="BV86" i="6" l="1"/>
  <c r="BF86" i="6" l="1"/>
  <c r="AU86" i="6"/>
  <c r="AI86" i="6" l="1"/>
  <c r="AH86" i="6"/>
  <c r="BV85" i="6" l="1"/>
  <c r="BF85" i="6" l="1"/>
  <c r="AU85" i="6"/>
  <c r="AI85" i="6"/>
  <c r="AH85" i="6"/>
  <c r="BV84" i="6" l="1"/>
  <c r="BF84" i="6" l="1"/>
  <c r="AU84" i="6"/>
  <c r="AI84" i="6" l="1"/>
  <c r="AH84" i="6"/>
  <c r="BV83" i="6" l="1"/>
  <c r="BF83" i="6" l="1"/>
  <c r="AU83" i="6"/>
  <c r="AI83" i="6"/>
  <c r="AH83" i="6"/>
  <c r="BV82" i="6" l="1"/>
  <c r="BF82" i="6" l="1"/>
  <c r="AU82" i="6" l="1"/>
  <c r="AI82" i="6" l="1"/>
  <c r="AH82" i="6"/>
  <c r="BV81" i="6" l="1"/>
  <c r="BF81" i="6" l="1"/>
  <c r="AU81" i="6"/>
  <c r="AI81" i="6"/>
  <c r="AH81" i="6"/>
  <c r="BV80" i="6" l="1"/>
  <c r="BF80" i="6" l="1"/>
  <c r="AU80" i="6" l="1"/>
  <c r="AI80" i="6" l="1"/>
  <c r="AH80" i="6"/>
  <c r="BV79" i="6" l="1"/>
  <c r="BF79" i="6" l="1"/>
  <c r="AU79" i="6" l="1"/>
  <c r="AI79" i="6"/>
  <c r="AH79" i="6"/>
  <c r="BV78" i="6" l="1"/>
  <c r="BF78" i="6"/>
  <c r="AU78" i="6" l="1"/>
  <c r="AI78" i="6"/>
  <c r="AH78" i="6"/>
  <c r="BV77" i="6" l="1"/>
  <c r="BF77" i="6" l="1"/>
  <c r="AU77" i="6"/>
  <c r="AI77" i="6" l="1"/>
  <c r="AH77" i="6"/>
  <c r="BV76" i="6" l="1"/>
  <c r="BF76" i="6"/>
  <c r="AU76" i="6" l="1"/>
  <c r="AI76" i="6" l="1"/>
  <c r="AH76" i="6"/>
  <c r="BV75" i="6" l="1"/>
  <c r="BF75" i="6" l="1"/>
  <c r="AU75" i="6"/>
  <c r="AI75" i="6"/>
  <c r="AH75" i="6"/>
  <c r="BV74" i="6" l="1"/>
  <c r="BF74" i="6" l="1"/>
  <c r="AU74" i="6" l="1"/>
  <c r="AI74" i="6"/>
  <c r="AH74" i="6"/>
  <c r="BV73" i="6" l="1"/>
  <c r="BF73" i="6" l="1"/>
  <c r="AU73" i="6"/>
  <c r="AI73" i="6" l="1"/>
  <c r="AH73" i="6"/>
  <c r="BV72" i="6" l="1"/>
  <c r="BF72" i="6" l="1"/>
  <c r="AU72" i="6"/>
  <c r="AI72" i="6" l="1"/>
  <c r="AH72" i="6"/>
  <c r="BV71" i="6" l="1"/>
  <c r="BF71" i="6"/>
  <c r="AU71" i="6" l="1"/>
  <c r="AI71" i="6"/>
  <c r="AH71" i="6"/>
  <c r="BV70" i="6" l="1"/>
  <c r="BF70" i="6" l="1"/>
  <c r="AU70" i="6"/>
  <c r="AI70" i="6"/>
  <c r="AH70" i="6"/>
  <c r="BV69" i="6" l="1"/>
  <c r="BF69" i="6" l="1"/>
  <c r="AU69" i="6"/>
  <c r="AI69" i="6" l="1"/>
  <c r="AH69" i="6"/>
  <c r="BV68" i="6" l="1"/>
  <c r="BF68" i="6" l="1"/>
  <c r="AU68" i="6" l="1"/>
  <c r="AI68" i="6"/>
  <c r="AH68" i="6"/>
  <c r="BV67" i="6" l="1"/>
  <c r="BF67" i="6"/>
  <c r="AU67" i="6"/>
  <c r="AI67" i="6" l="1"/>
  <c r="AH67" i="6"/>
  <c r="BV66" i="6" l="1"/>
  <c r="BF66" i="6"/>
  <c r="AU66" i="6" l="1"/>
  <c r="AI66" i="6" l="1"/>
  <c r="AH66" i="6"/>
  <c r="BV65" i="6" l="1"/>
  <c r="BF65" i="6" l="1"/>
  <c r="AU65" i="6" l="1"/>
  <c r="AI65" i="6" l="1"/>
  <c r="AH65" i="6"/>
  <c r="BV64" i="6" l="1"/>
  <c r="BF64" i="6" l="1"/>
  <c r="AU64" i="6"/>
  <c r="AI64" i="6"/>
  <c r="AH64" i="6"/>
  <c r="BV63" i="6" l="1"/>
  <c r="BF63" i="6" l="1"/>
  <c r="AU63" i="6" l="1"/>
  <c r="AI63" i="6"/>
  <c r="AH63" i="6"/>
  <c r="BV62" i="6" l="1"/>
  <c r="BF62" i="6" l="1"/>
  <c r="AU62" i="6"/>
  <c r="AI62" i="6"/>
  <c r="AH62" i="6"/>
  <c r="BV61" i="6" l="1"/>
  <c r="BF61" i="6" l="1"/>
  <c r="AU61" i="6"/>
  <c r="AI61" i="6"/>
  <c r="AH61" i="6"/>
  <c r="BV60" i="6" l="1"/>
  <c r="BF60" i="6" l="1"/>
  <c r="AU60" i="6"/>
  <c r="AI60" i="6" l="1"/>
  <c r="AH60" i="6"/>
  <c r="BV59" i="6" l="1"/>
  <c r="BF59" i="6"/>
  <c r="AU59" i="6"/>
  <c r="AI59" i="6" l="1"/>
  <c r="AH59" i="6"/>
  <c r="BV58" i="6" l="1"/>
  <c r="BF58" i="6" l="1"/>
  <c r="AU58" i="6" l="1"/>
  <c r="AI58" i="6" l="1"/>
  <c r="AH58" i="6"/>
  <c r="BV57" i="6" l="1"/>
  <c r="BF57" i="6" l="1"/>
  <c r="AU57" i="6"/>
  <c r="AI57" i="6"/>
  <c r="AH57" i="6"/>
  <c r="BV56" i="6" l="1"/>
  <c r="BF56" i="6"/>
  <c r="AU56" i="6"/>
  <c r="AI56" i="6" l="1"/>
  <c r="AH56" i="6"/>
  <c r="BV55" i="6" l="1"/>
  <c r="BF55" i="6" l="1"/>
  <c r="AU55" i="6"/>
  <c r="AI55" i="6" l="1"/>
  <c r="AH55" i="6"/>
  <c r="BV54" i="6" l="1"/>
  <c r="BF54" i="6" l="1"/>
  <c r="AU54" i="6"/>
  <c r="AI54" i="6"/>
  <c r="AH54" i="6"/>
  <c r="BV53" i="6" l="1"/>
  <c r="BF53" i="6" l="1"/>
  <c r="AU53" i="6" l="1"/>
  <c r="AI53" i="6"/>
  <c r="AH53" i="6"/>
  <c r="BV52" i="6" l="1"/>
  <c r="BF52" i="6" l="1"/>
  <c r="AU52" i="6" l="1"/>
  <c r="AI52" i="6"/>
  <c r="AH52" i="6"/>
  <c r="BV51" i="6" l="1"/>
  <c r="BF51" i="6" l="1"/>
  <c r="AU51" i="6" l="1"/>
  <c r="AI51" i="6" l="1"/>
  <c r="AH51" i="6"/>
  <c r="BV50" i="6" l="1"/>
  <c r="BF50" i="6"/>
  <c r="AU50" i="6" l="1"/>
  <c r="AI50" i="6" l="1"/>
  <c r="AH50" i="6"/>
  <c r="BV49" i="6" l="1"/>
  <c r="BF49" i="6"/>
  <c r="AU49" i="6" l="1"/>
  <c r="AI49" i="6"/>
  <c r="AH49" i="6"/>
  <c r="BV48" i="6" l="1"/>
  <c r="BF48" i="6" l="1"/>
  <c r="AU48" i="6" l="1"/>
  <c r="AI48" i="6"/>
  <c r="AH48" i="6"/>
  <c r="BV47" i="6" l="1"/>
  <c r="BF47" i="6" l="1"/>
  <c r="AU47" i="6" l="1"/>
  <c r="AI47" i="6"/>
  <c r="AH47" i="6"/>
  <c r="BV46" i="6" l="1"/>
  <c r="BF46" i="6" l="1"/>
  <c r="AU46" i="6" l="1"/>
  <c r="AI46" i="6"/>
  <c r="AH46" i="6"/>
  <c r="BV45" i="6" l="1"/>
  <c r="BF45" i="6"/>
  <c r="AU45" i="6" l="1"/>
  <c r="AI45" i="6"/>
  <c r="AH45" i="6"/>
  <c r="BV44" i="6" l="1"/>
  <c r="BF44" i="6" l="1"/>
  <c r="AU44" i="6" l="1"/>
  <c r="AI44" i="6"/>
  <c r="AH44" i="6"/>
  <c r="BV43" i="6" l="1"/>
  <c r="BF43" i="6"/>
  <c r="AU43" i="6" l="1"/>
  <c r="AI43" i="6"/>
  <c r="AH43" i="6"/>
  <c r="BV42" i="6" l="1"/>
  <c r="BF42" i="6" l="1"/>
  <c r="AU42" i="6" l="1"/>
  <c r="AI42" i="6"/>
  <c r="AH42" i="6"/>
  <c r="BV41" i="6" l="1"/>
  <c r="BF41" i="6" l="1"/>
  <c r="AU41" i="6" l="1"/>
  <c r="AI41" i="6" l="1"/>
  <c r="AH41" i="6"/>
  <c r="BV40" i="6" l="1"/>
  <c r="BF40" i="6" l="1"/>
  <c r="AU40" i="6" l="1"/>
  <c r="AI40" i="6"/>
  <c r="AH40" i="6"/>
  <c r="BV39" i="6" l="1"/>
  <c r="BF39" i="6" l="1"/>
  <c r="AU39" i="6" l="1"/>
  <c r="AI39" i="6" l="1"/>
  <c r="AH39" i="6"/>
  <c r="BV38" i="6" l="1"/>
  <c r="BF38" i="6" l="1"/>
  <c r="AU38" i="6" l="1"/>
  <c r="AI38" i="6" l="1"/>
  <c r="AH38" i="6"/>
  <c r="BV37" i="6" l="1"/>
  <c r="BF37" i="6" l="1"/>
  <c r="AU37" i="6" l="1"/>
  <c r="AI37" i="6"/>
  <c r="AH37" i="6"/>
  <c r="BV36" i="6" l="1"/>
  <c r="BF36" i="6" l="1"/>
  <c r="AU36" i="6"/>
  <c r="AI36" i="6" l="1"/>
  <c r="AH36" i="6"/>
  <c r="BV35" i="6" l="1"/>
  <c r="BF35" i="6" l="1"/>
  <c r="AU35" i="6" l="1"/>
  <c r="AI35" i="6"/>
  <c r="AH35" i="6"/>
  <c r="BV34" i="6" l="1"/>
  <c r="BF34" i="6" l="1"/>
  <c r="AU34" i="6" l="1"/>
  <c r="AI34" i="6"/>
  <c r="AH34" i="6"/>
  <c r="BV33" i="6" l="1"/>
  <c r="BF33" i="6" l="1"/>
  <c r="AU33" i="6" l="1"/>
  <c r="AI33" i="6" l="1"/>
  <c r="AH33" i="6"/>
  <c r="BV32" i="6" l="1"/>
  <c r="BF32" i="6" l="1"/>
  <c r="AU32" i="6"/>
  <c r="AI32" i="6" l="1"/>
  <c r="AH32" i="6"/>
  <c r="BV31" i="6" l="1"/>
  <c r="BF31" i="6" l="1"/>
  <c r="AU31" i="6" l="1"/>
  <c r="AI31" i="6"/>
  <c r="AH31" i="6"/>
  <c r="BV30" i="6" l="1"/>
  <c r="BF30" i="6" l="1"/>
  <c r="AU30" i="6"/>
  <c r="AI30" i="6"/>
  <c r="AH30" i="6"/>
  <c r="BV29" i="6" l="1"/>
  <c r="BF29" i="6" l="1"/>
  <c r="AU29" i="6" l="1"/>
  <c r="AI29" i="6"/>
  <c r="AH29" i="6"/>
  <c r="BV28" i="6" l="1"/>
  <c r="BF28" i="6" l="1"/>
  <c r="AU28" i="6"/>
  <c r="AI28" i="6"/>
  <c r="AH28" i="6"/>
  <c r="BV27" i="6" l="1"/>
  <c r="BF27" i="6" l="1"/>
  <c r="AU27" i="6" l="1"/>
  <c r="AI27" i="6"/>
  <c r="AH27" i="6"/>
  <c r="BV26" i="6" l="1"/>
  <c r="BF26" i="6" l="1"/>
  <c r="AU26" i="6" l="1"/>
  <c r="AI26" i="6" l="1"/>
  <c r="AH26" i="6"/>
  <c r="BV25" i="6" l="1"/>
  <c r="BF25" i="6" l="1"/>
  <c r="AU25" i="6" l="1"/>
  <c r="AI25" i="6" l="1"/>
  <c r="AH25" i="6"/>
  <c r="BV24" i="6" l="1"/>
  <c r="BF24" i="6" l="1"/>
  <c r="AU24" i="6"/>
  <c r="AI24" i="6" l="1"/>
  <c r="AH24" i="6"/>
  <c r="BV23" i="6" l="1"/>
  <c r="BF23" i="6"/>
  <c r="AU23" i="6"/>
  <c r="AI23" i="6" l="1"/>
  <c r="AH23" i="6"/>
  <c r="BV22" i="6" l="1"/>
  <c r="BF22" i="6"/>
  <c r="AU22" i="6" l="1"/>
  <c r="AI22" i="6" l="1"/>
  <c r="AH22" i="6"/>
  <c r="BV21" i="6" l="1"/>
  <c r="BF21" i="6" l="1"/>
  <c r="AU21" i="6"/>
  <c r="AI21" i="6"/>
  <c r="AH21" i="6"/>
  <c r="BV20" i="6" l="1"/>
  <c r="BF20" i="6"/>
  <c r="AU20" i="6"/>
  <c r="AI20" i="6" l="1"/>
  <c r="AH20" i="6"/>
  <c r="BV19" i="6" l="1"/>
  <c r="BF19" i="6" l="1"/>
  <c r="AU19" i="6" l="1"/>
  <c r="AI19" i="6"/>
  <c r="AH19" i="6"/>
  <c r="BV18" i="6" l="1"/>
  <c r="BF18" i="6" l="1"/>
  <c r="AU18" i="6"/>
  <c r="AI18" i="6" l="1"/>
  <c r="AH18" i="6"/>
  <c r="BV17" i="6" l="1"/>
  <c r="BF17" i="6" l="1"/>
  <c r="AU17" i="6" l="1"/>
  <c r="AI17" i="6" l="1"/>
  <c r="AH17" i="6"/>
  <c r="BV16" i="6" l="1"/>
  <c r="BF16" i="6" l="1"/>
  <c r="AU16" i="6" l="1"/>
  <c r="AI16" i="6" l="1"/>
  <c r="AH16" i="6"/>
  <c r="BV15" i="6" l="1"/>
  <c r="BF15" i="6"/>
  <c r="AU15" i="6" l="1"/>
  <c r="AI15" i="6" l="1"/>
  <c r="AH15" i="6"/>
  <c r="BV14" i="6" l="1"/>
  <c r="BF14" i="6"/>
  <c r="AU14" i="6" l="1"/>
  <c r="AI14" i="6"/>
  <c r="AH14" i="6"/>
  <c r="BV13" i="6" l="1"/>
  <c r="BF13" i="6" l="1"/>
  <c r="AU13" i="6"/>
  <c r="AI13" i="6"/>
  <c r="AH13" i="6"/>
  <c r="BV12" i="6" l="1"/>
  <c r="BF12" i="6" l="1"/>
  <c r="AU12" i="6"/>
  <c r="AI12" i="6"/>
  <c r="AH12" i="6"/>
  <c r="BV11" i="6" l="1"/>
  <c r="BF11" i="6" l="1"/>
  <c r="AU11" i="6"/>
  <c r="AI11" i="6" l="1"/>
  <c r="AH11" i="6"/>
  <c r="BV10" i="6" l="1"/>
  <c r="BF10" i="6" l="1"/>
  <c r="AU10" i="6"/>
  <c r="AI10" i="6"/>
  <c r="AH10" i="6"/>
  <c r="BV9" i="6" l="1"/>
  <c r="BF9" i="6" l="1"/>
  <c r="AU9" i="6"/>
  <c r="AI9" i="6" l="1"/>
  <c r="AH9" i="6"/>
  <c r="BV8" i="6" l="1"/>
  <c r="BF8" i="6" l="1"/>
  <c r="AU8" i="6" l="1"/>
  <c r="AI8" i="6"/>
  <c r="AH8" i="6"/>
  <c r="BV7" i="6" l="1"/>
  <c r="BF7" i="6" l="1"/>
  <c r="AU7" i="6"/>
  <c r="AI7" i="6"/>
  <c r="AH7" i="6"/>
  <c r="BV6" i="6" l="1"/>
  <c r="BF6" i="6" l="1"/>
  <c r="AU6" i="6"/>
  <c r="AI6" i="6"/>
  <c r="AH6" i="6"/>
  <c r="BV5" i="6" l="1"/>
  <c r="BF5" i="6" l="1"/>
  <c r="AU5" i="6"/>
  <c r="AI5" i="6" l="1"/>
  <c r="AH5" i="6"/>
  <c r="BV4" i="6" l="1"/>
  <c r="BF4" i="6" l="1"/>
  <c r="AU4" i="6"/>
  <c r="AI4" i="6"/>
  <c r="AH4" i="6"/>
  <c r="G4" i="6" l="1"/>
  <c r="N4" i="6" l="1"/>
  <c r="BX4" i="6" l="1"/>
  <c r="AV4" i="6"/>
  <c r="BH4" i="6"/>
  <c r="N5" i="6" l="1"/>
  <c r="AV5" i="6"/>
  <c r="BV3" i="6"/>
  <c r="BH5" i="6" l="1"/>
  <c r="BX5" i="6"/>
  <c r="N6" i="6"/>
  <c r="AV6" i="6"/>
  <c r="BH6" i="6" l="1"/>
  <c r="BX6" i="6"/>
  <c r="N7" i="6"/>
  <c r="BX7" i="6" l="1"/>
  <c r="AV7" i="6"/>
  <c r="BH7" i="6"/>
  <c r="N8" i="6"/>
  <c r="AV8" i="6"/>
  <c r="BF3" i="6"/>
  <c r="AU3" i="6"/>
  <c r="BH8" i="6" l="1"/>
  <c r="BX8" i="6"/>
  <c r="N9" i="6"/>
  <c r="AV9" i="6"/>
  <c r="AI3" i="6"/>
  <c r="AH3" i="6"/>
  <c r="BH9" i="6" l="1"/>
  <c r="BX9" i="6"/>
  <c r="N10" i="6"/>
  <c r="AV10" i="6"/>
  <c r="BH10" i="6" l="1"/>
  <c r="BX10" i="6"/>
  <c r="N11" i="6"/>
  <c r="AV11" i="6"/>
  <c r="BH11" i="6" l="1"/>
  <c r="BX11" i="6"/>
  <c r="CK3" i="6"/>
  <c r="N12" i="6"/>
  <c r="AV12" i="6"/>
  <c r="BZ3" i="6"/>
  <c r="BJ3" i="6"/>
  <c r="AW3" i="6"/>
  <c r="AJ3" i="6"/>
  <c r="BH12" i="6" l="1"/>
  <c r="BX12" i="6"/>
  <c r="N13" i="6"/>
  <c r="AV13" i="6"/>
  <c r="K3" i="6"/>
  <c r="J3" i="6"/>
  <c r="DD3" i="6"/>
  <c r="BX3" i="6" l="1"/>
  <c r="BY3" i="6" s="1"/>
  <c r="AV3" i="6"/>
  <c r="BH13" i="6"/>
  <c r="BX13" i="6"/>
  <c r="AF3" i="6"/>
  <c r="BH3" i="6"/>
  <c r="BI3" i="6" s="1"/>
  <c r="N14" i="6"/>
  <c r="AV14" i="6"/>
  <c r="DF3" i="6"/>
  <c r="N3" i="6"/>
  <c r="BH14" i="6" l="1"/>
  <c r="BX14" i="6"/>
  <c r="N15" i="6"/>
  <c r="AV15" i="6"/>
  <c r="U3" i="6"/>
  <c r="Y3" i="6" s="1"/>
  <c r="T3" i="6"/>
  <c r="BH15" i="6" l="1"/>
  <c r="BX15" i="6"/>
  <c r="BK3" i="6"/>
  <c r="BL3" i="6" s="1"/>
  <c r="AX3" i="6"/>
  <c r="N16" i="6"/>
  <c r="AV16" i="6"/>
  <c r="CL3" i="6"/>
  <c r="AS3" i="6"/>
  <c r="V3" i="6"/>
  <c r="BM3" i="6" l="1"/>
  <c r="AY3" i="6"/>
  <c r="AZ3" i="6" s="1"/>
  <c r="Z3" i="6"/>
  <c r="AG3" i="6" s="1"/>
  <c r="BH16" i="6"/>
  <c r="BX16" i="6"/>
  <c r="N17" i="6"/>
  <c r="AV17" i="6"/>
  <c r="AK3" i="6"/>
  <c r="CI3" i="6"/>
  <c r="AQ3" i="6"/>
  <c r="BE3" i="6" l="1"/>
  <c r="AA3" i="6"/>
  <c r="BH17" i="6"/>
  <c r="BX17" i="6"/>
  <c r="AV18" i="6"/>
  <c r="N18" i="6"/>
  <c r="BH18" i="6" l="1"/>
  <c r="BX18" i="6"/>
  <c r="N19" i="6"/>
  <c r="AV19" i="6"/>
  <c r="BH19" i="6" l="1"/>
  <c r="BX19" i="6"/>
  <c r="N20" i="6"/>
  <c r="AV20" i="6"/>
  <c r="BH20" i="6" l="1"/>
  <c r="BX20" i="6"/>
  <c r="N21" i="6"/>
  <c r="AV21" i="6"/>
  <c r="BH21" i="6" l="1"/>
  <c r="BX21" i="6"/>
  <c r="N22" i="6"/>
  <c r="AV22" i="6"/>
  <c r="BH22" i="6" l="1"/>
  <c r="BX22" i="6"/>
  <c r="N23" i="6"/>
  <c r="AV23" i="6"/>
  <c r="BH23" i="6" l="1"/>
  <c r="BX23" i="6"/>
  <c r="AV24" i="6"/>
  <c r="N24" i="6"/>
  <c r="BH24" i="6" l="1"/>
  <c r="BX24" i="6"/>
  <c r="N25" i="6"/>
  <c r="AV25" i="6"/>
  <c r="BH25" i="6" l="1"/>
  <c r="BX25" i="6"/>
  <c r="AV26" i="6"/>
  <c r="N26" i="6"/>
  <c r="BH26" i="6" l="1"/>
  <c r="BX26" i="6"/>
  <c r="N27" i="6"/>
  <c r="AV27" i="6"/>
  <c r="BH27" i="6" l="1"/>
  <c r="BX27" i="6"/>
  <c r="AV28" i="6"/>
  <c r="N28" i="6"/>
  <c r="BH28" i="6" l="1"/>
  <c r="BX28" i="6"/>
  <c r="N29" i="6"/>
  <c r="AV29" i="6"/>
  <c r="BH29" i="6" l="1"/>
  <c r="BX29" i="6"/>
  <c r="AV30" i="6"/>
  <c r="N30" i="6"/>
  <c r="BH30" i="6" l="1"/>
  <c r="BX30" i="6"/>
  <c r="AV31" i="6"/>
  <c r="N31" i="6"/>
  <c r="BH31" i="6" l="1"/>
  <c r="BX31" i="6"/>
  <c r="AV32" i="6"/>
  <c r="N32" i="6"/>
  <c r="BH32" i="6" l="1"/>
  <c r="BX32" i="6"/>
  <c r="AV33" i="6"/>
  <c r="N33" i="6"/>
  <c r="BH33" i="6" l="1"/>
  <c r="BX33" i="6"/>
  <c r="AV34" i="6"/>
  <c r="N34" i="6"/>
  <c r="BH34" i="6" l="1"/>
  <c r="BX34" i="6"/>
  <c r="N35" i="6"/>
  <c r="AV35" i="6"/>
  <c r="BH35" i="6" l="1"/>
  <c r="BX35" i="6"/>
  <c r="AV36" i="6"/>
  <c r="N36" i="6"/>
  <c r="BH36" i="6" l="1"/>
  <c r="BX36" i="6"/>
  <c r="AV37" i="6"/>
  <c r="N37" i="6"/>
  <c r="BH37" i="6" l="1"/>
  <c r="BX37" i="6"/>
  <c r="AV38" i="6"/>
  <c r="N38" i="6"/>
  <c r="BH38" i="6" l="1"/>
  <c r="BX38" i="6"/>
  <c r="N39" i="6"/>
  <c r="AV39" i="6"/>
  <c r="BH39" i="6" l="1"/>
  <c r="BX39" i="6"/>
  <c r="N40" i="6"/>
  <c r="AV40" i="6"/>
  <c r="BH40" i="6" l="1"/>
  <c r="BX40" i="6"/>
  <c r="N41" i="6"/>
  <c r="AV41" i="6"/>
  <c r="BH41" i="6" l="1"/>
  <c r="BX41" i="6"/>
  <c r="N42" i="6"/>
  <c r="AV42" i="6"/>
  <c r="BH42" i="6" l="1"/>
  <c r="BX42" i="6"/>
  <c r="AV43" i="6"/>
  <c r="N43" i="6"/>
  <c r="BH43" i="6" l="1"/>
  <c r="BX43" i="6"/>
  <c r="AV44" i="6"/>
  <c r="N44" i="6"/>
  <c r="BH44" i="6" l="1"/>
  <c r="BX44" i="6"/>
  <c r="AV45" i="6"/>
  <c r="N45" i="6"/>
  <c r="BH45" i="6" l="1"/>
  <c r="BX45" i="6"/>
  <c r="AV46" i="6"/>
  <c r="N46" i="6"/>
  <c r="BH46" i="6" l="1"/>
  <c r="BX46" i="6"/>
  <c r="AV47" i="6"/>
  <c r="N47" i="6"/>
  <c r="BH47" i="6" l="1"/>
  <c r="BX47" i="6"/>
  <c r="AV48" i="6"/>
  <c r="N48" i="6"/>
  <c r="BH48" i="6" l="1"/>
  <c r="BX48" i="6"/>
  <c r="N49" i="6"/>
  <c r="AV49" i="6"/>
  <c r="BH49" i="6" l="1"/>
  <c r="BX49" i="6"/>
  <c r="N50" i="6"/>
  <c r="AV50" i="6"/>
  <c r="BH50" i="6" l="1"/>
  <c r="BX50" i="6"/>
  <c r="N51" i="6"/>
  <c r="AV51" i="6"/>
  <c r="BH51" i="6" l="1"/>
  <c r="BX51" i="6"/>
  <c r="N52" i="6"/>
  <c r="AV52" i="6"/>
  <c r="BH52" i="6" l="1"/>
  <c r="BX52" i="6"/>
  <c r="N53" i="6"/>
  <c r="AV53" i="6"/>
  <c r="BH53" i="6" l="1"/>
  <c r="BX53" i="6"/>
  <c r="AV54" i="6"/>
  <c r="N54" i="6"/>
  <c r="BH54" i="6" l="1"/>
  <c r="BX54" i="6"/>
  <c r="N55" i="6"/>
  <c r="AV55" i="6"/>
  <c r="BH55" i="6" l="1"/>
  <c r="BX55" i="6"/>
  <c r="N56" i="6"/>
  <c r="AV56" i="6"/>
  <c r="BH56" i="6" l="1"/>
  <c r="BX56" i="6"/>
  <c r="N57" i="6"/>
  <c r="AV57" i="6"/>
  <c r="BH57" i="6" l="1"/>
  <c r="BX57" i="6"/>
  <c r="N58" i="6"/>
  <c r="BX58" i="6" l="1"/>
  <c r="AV58" i="6"/>
  <c r="BH58" i="6"/>
  <c r="N59" i="6"/>
  <c r="AV59" i="6"/>
  <c r="BH59" i="6" l="1"/>
  <c r="BX59" i="6"/>
  <c r="N60" i="6"/>
  <c r="AV60" i="6"/>
  <c r="BH60" i="6" l="1"/>
  <c r="BX60" i="6"/>
  <c r="N61" i="6"/>
  <c r="BX61" i="6" l="1"/>
  <c r="AV61" i="6"/>
  <c r="BH61" i="6"/>
  <c r="N62" i="6"/>
  <c r="AV62" i="6"/>
  <c r="BH62" i="6" l="1"/>
  <c r="BX62" i="6"/>
  <c r="AV63" i="6"/>
  <c r="N63" i="6"/>
  <c r="BH63" i="6" l="1"/>
  <c r="BX63" i="6"/>
  <c r="AV64" i="6"/>
  <c r="N64" i="6"/>
  <c r="BH64" i="6" l="1"/>
  <c r="BX64" i="6"/>
  <c r="N65" i="6"/>
  <c r="AV65" i="6"/>
  <c r="BH65" i="6" l="1"/>
  <c r="BX65" i="6"/>
  <c r="N66" i="6"/>
  <c r="AV66" i="6"/>
  <c r="BH66" i="6" l="1"/>
  <c r="BX66" i="6"/>
  <c r="AV67" i="6"/>
  <c r="N67" i="6"/>
  <c r="BH67" i="6" l="1"/>
  <c r="BX67" i="6"/>
  <c r="N68" i="6"/>
  <c r="AV68" i="6"/>
  <c r="BH68" i="6" l="1"/>
  <c r="BX68" i="6"/>
  <c r="N69" i="6"/>
  <c r="AV69" i="6"/>
  <c r="BH69" i="6" l="1"/>
  <c r="BX69" i="6"/>
  <c r="N70" i="6"/>
  <c r="AV70" i="6"/>
  <c r="BH70" i="6" l="1"/>
  <c r="BX70" i="6"/>
  <c r="N71" i="6"/>
  <c r="AV71" i="6"/>
  <c r="BH71" i="6" l="1"/>
  <c r="BX71" i="6"/>
  <c r="AV72" i="6"/>
  <c r="N72" i="6"/>
  <c r="BH72" i="6" l="1"/>
  <c r="BX72" i="6"/>
  <c r="N73" i="6"/>
  <c r="AV73" i="6"/>
  <c r="BH73" i="6" l="1"/>
  <c r="BX73" i="6"/>
  <c r="N74" i="6"/>
  <c r="AV74" i="6"/>
  <c r="BH74" i="6" l="1"/>
  <c r="BX74" i="6"/>
  <c r="N75" i="6"/>
  <c r="AV75" i="6"/>
  <c r="BH75" i="6" l="1"/>
  <c r="BX75" i="6"/>
  <c r="AV76" i="6"/>
  <c r="N76" i="6"/>
  <c r="BH76" i="6" l="1"/>
  <c r="BX76" i="6"/>
  <c r="AV77" i="6"/>
  <c r="N77" i="6"/>
  <c r="BH77" i="6" l="1"/>
  <c r="BX77" i="6"/>
  <c r="N78" i="6"/>
  <c r="BX78" i="6" l="1"/>
  <c r="AV78" i="6"/>
  <c r="BH78" i="6"/>
  <c r="N79" i="6"/>
  <c r="AV79" i="6"/>
  <c r="BH79" i="6" l="1"/>
  <c r="BX79" i="6"/>
  <c r="N80" i="6"/>
  <c r="AV80" i="6"/>
  <c r="BH80" i="6" l="1"/>
  <c r="BX80" i="6"/>
  <c r="N81" i="6"/>
  <c r="AV81" i="6"/>
  <c r="BH81" i="6" l="1"/>
  <c r="BX81" i="6"/>
  <c r="AV82" i="6"/>
  <c r="N82" i="6"/>
  <c r="BH82" i="6" l="1"/>
  <c r="BX82" i="6"/>
  <c r="N83" i="6"/>
  <c r="AV83" i="6"/>
  <c r="BH83" i="6" l="1"/>
  <c r="BX83" i="6"/>
  <c r="AV84" i="6"/>
  <c r="N84" i="6"/>
  <c r="BH84" i="6" l="1"/>
  <c r="BX84" i="6"/>
  <c r="N85" i="6"/>
  <c r="AV85" i="6"/>
  <c r="BH85" i="6" l="1"/>
  <c r="BX85" i="6"/>
  <c r="N86" i="6"/>
  <c r="BX86" i="6" l="1"/>
  <c r="AV86" i="6"/>
  <c r="BH86" i="6"/>
  <c r="N87" i="6"/>
  <c r="AV87" i="6"/>
  <c r="BH87" i="6" l="1"/>
  <c r="BX87" i="6"/>
  <c r="N88" i="6"/>
  <c r="AV88" i="6"/>
  <c r="BH88" i="6" l="1"/>
  <c r="BX88" i="6"/>
  <c r="AV89" i="6"/>
  <c r="N89" i="6"/>
  <c r="BH89" i="6" l="1"/>
  <c r="BX89" i="6"/>
  <c r="N90" i="6"/>
  <c r="AV90" i="6"/>
  <c r="BH90" i="6" l="1"/>
  <c r="BX90" i="6"/>
  <c r="N91" i="6"/>
  <c r="AV91" i="6"/>
  <c r="BH91" i="6" l="1"/>
  <c r="BX91" i="6"/>
  <c r="N92" i="6"/>
  <c r="AV92" i="6"/>
  <c r="BH92" i="6" l="1"/>
  <c r="BX92" i="6"/>
  <c r="N93" i="6"/>
  <c r="AV93" i="6"/>
  <c r="BH93" i="6" l="1"/>
  <c r="BX93" i="6"/>
  <c r="AV94" i="6"/>
  <c r="N94" i="6"/>
  <c r="BH94" i="6" l="1"/>
  <c r="BX94" i="6"/>
  <c r="N95" i="6"/>
  <c r="AV95" i="6"/>
  <c r="BH95" i="6" l="1"/>
  <c r="BX95" i="6"/>
  <c r="N96" i="6"/>
  <c r="AV96" i="6"/>
  <c r="BH96" i="6" l="1"/>
  <c r="BX96" i="6"/>
  <c r="N97" i="6"/>
  <c r="AV97" i="6"/>
  <c r="BH97" i="6" l="1"/>
  <c r="BX97" i="6"/>
  <c r="N98" i="6"/>
  <c r="AV98" i="6"/>
  <c r="BH98" i="6" l="1"/>
  <c r="BX98" i="6"/>
  <c r="N99" i="6"/>
  <c r="AV99" i="6"/>
  <c r="BH99" i="6" l="1"/>
  <c r="BX99" i="6"/>
  <c r="N100" i="6"/>
  <c r="AV100" i="6"/>
  <c r="BH100" i="6" l="1"/>
  <c r="BX100" i="6"/>
  <c r="N101" i="6"/>
  <c r="AV101" i="6"/>
  <c r="BH101" i="6" l="1"/>
  <c r="BX101" i="6"/>
  <c r="AV102" i="6"/>
  <c r="N102" i="6"/>
  <c r="BH102" i="6" l="1"/>
  <c r="BX102" i="6"/>
  <c r="N103" i="6"/>
  <c r="AV103" i="6"/>
  <c r="BH103" i="6" l="1"/>
  <c r="BX103" i="6"/>
  <c r="N104" i="6"/>
  <c r="AV104" i="6"/>
  <c r="BH104" i="6" l="1"/>
  <c r="BX104" i="6"/>
  <c r="AV105" i="6"/>
  <c r="N105" i="6"/>
  <c r="BH105" i="6" l="1"/>
  <c r="BX105" i="6"/>
  <c r="AV106" i="6"/>
  <c r="N106" i="6"/>
  <c r="BH106" i="6" l="1"/>
  <c r="BX106" i="6"/>
  <c r="N107" i="6"/>
  <c r="AV107" i="6"/>
  <c r="BH107" i="6" l="1"/>
  <c r="BX107" i="6"/>
  <c r="N108" i="6"/>
  <c r="AV108" i="6"/>
  <c r="BH108" i="6" l="1"/>
  <c r="BX108" i="6"/>
  <c r="N109" i="6"/>
  <c r="AV109" i="6"/>
  <c r="BH109" i="6" l="1"/>
  <c r="BX109" i="6"/>
  <c r="AV110" i="6"/>
  <c r="N110" i="6"/>
  <c r="BH110" i="6" l="1"/>
  <c r="BX110" i="6"/>
  <c r="N111" i="6"/>
  <c r="AV111" i="6"/>
  <c r="BH111" i="6" l="1"/>
  <c r="BX111" i="6"/>
  <c r="N112" i="6"/>
  <c r="AV112" i="6"/>
  <c r="BH112" i="6" l="1"/>
  <c r="BX112" i="6"/>
  <c r="AV113" i="6"/>
  <c r="N113" i="6"/>
  <c r="BH113" i="6" l="1"/>
  <c r="BX113" i="6"/>
  <c r="N114" i="6"/>
  <c r="AV114" i="6"/>
  <c r="BH114" i="6" l="1"/>
  <c r="BX114" i="6"/>
  <c r="N115" i="6"/>
  <c r="AV115" i="6"/>
  <c r="BH115" i="6" l="1"/>
  <c r="BX115" i="6"/>
  <c r="N116" i="6"/>
  <c r="AV116" i="6"/>
  <c r="BH116" i="6" l="1"/>
  <c r="BX116" i="6"/>
  <c r="AV117" i="6"/>
  <c r="N117" i="6"/>
  <c r="BH117" i="6" l="1"/>
  <c r="BX117" i="6"/>
  <c r="AV118" i="6"/>
  <c r="N118" i="6"/>
  <c r="BH118" i="6" l="1"/>
  <c r="BX118" i="6"/>
  <c r="AV119" i="6"/>
  <c r="N119" i="6"/>
  <c r="BH119" i="6" l="1"/>
  <c r="BX119" i="6"/>
  <c r="N120" i="6"/>
  <c r="BX120" i="6" l="1"/>
  <c r="AV120" i="6"/>
  <c r="BH120" i="6"/>
  <c r="N121" i="6"/>
  <c r="AV121" i="6"/>
  <c r="BH121" i="6" l="1"/>
  <c r="BX121" i="6"/>
  <c r="N122" i="6"/>
  <c r="AV122" i="6"/>
  <c r="BH122" i="6" l="1"/>
  <c r="BX122" i="6"/>
  <c r="N123" i="6"/>
  <c r="AV123" i="6"/>
  <c r="BH123" i="6" l="1"/>
  <c r="BX123" i="6"/>
  <c r="N124" i="6"/>
  <c r="AV124" i="6"/>
  <c r="BH124" i="6" l="1"/>
  <c r="BX124" i="6"/>
  <c r="N125" i="6"/>
  <c r="AV125" i="6"/>
  <c r="BH125" i="6" l="1"/>
  <c r="BX125" i="6"/>
  <c r="N126" i="6"/>
  <c r="AV126" i="6"/>
  <c r="BH126" i="6" l="1"/>
  <c r="BX126" i="6"/>
  <c r="N127" i="6"/>
  <c r="AV127" i="6"/>
  <c r="BH127" i="6" l="1"/>
  <c r="BX127" i="6"/>
  <c r="N128" i="6"/>
  <c r="AV128" i="6"/>
  <c r="BH128" i="6" l="1"/>
  <c r="BX128" i="6"/>
  <c r="N129" i="6"/>
  <c r="AV129" i="6"/>
  <c r="BH129" i="6" l="1"/>
  <c r="BX129" i="6"/>
  <c r="N130" i="6"/>
  <c r="AV130" i="6"/>
  <c r="BH130" i="6" l="1"/>
  <c r="BX130" i="6"/>
  <c r="N131" i="6"/>
  <c r="AV131" i="6"/>
  <c r="BH131" i="6" l="1"/>
  <c r="BX131" i="6"/>
  <c r="N132" i="6"/>
  <c r="AV132" i="6"/>
  <c r="BH132" i="6" l="1"/>
  <c r="BX132" i="6"/>
  <c r="AV133" i="6"/>
  <c r="N133" i="6"/>
  <c r="BH133" i="6" l="1"/>
  <c r="BX133" i="6"/>
  <c r="N134" i="6"/>
  <c r="AV134" i="6"/>
  <c r="BH134" i="6" l="1"/>
  <c r="BX134" i="6"/>
  <c r="AV135" i="6"/>
  <c r="N135" i="6"/>
  <c r="BH135" i="6" l="1"/>
  <c r="BX135" i="6"/>
  <c r="N136" i="6"/>
  <c r="AV136" i="6"/>
  <c r="BH136" i="6" l="1"/>
  <c r="BX136" i="6"/>
  <c r="N137" i="6"/>
  <c r="BX137" i="6" l="1"/>
  <c r="AV137" i="6"/>
  <c r="BH137" i="6"/>
  <c r="AV138" i="6"/>
  <c r="N138" i="6"/>
  <c r="BH138" i="6" l="1"/>
  <c r="BX138" i="6"/>
  <c r="N139" i="6"/>
  <c r="AV139" i="6"/>
  <c r="BH139" i="6" l="1"/>
  <c r="BX139" i="6"/>
  <c r="AV140" i="6"/>
  <c r="N140" i="6"/>
  <c r="BH140" i="6" l="1"/>
  <c r="BX140" i="6"/>
  <c r="N141" i="6"/>
  <c r="AV141" i="6"/>
  <c r="BH141" i="6" l="1"/>
  <c r="BX141" i="6"/>
  <c r="N142" i="6"/>
  <c r="BX142" i="6" l="1"/>
  <c r="AV142" i="6"/>
  <c r="BH142" i="6"/>
  <c r="N143" i="6"/>
  <c r="AV143" i="6"/>
  <c r="BH143" i="6" l="1"/>
  <c r="BX143" i="6"/>
  <c r="N144" i="6"/>
  <c r="AV144" i="6"/>
  <c r="BH144" i="6" l="1"/>
  <c r="BX144" i="6"/>
  <c r="AV145" i="6"/>
  <c r="N145" i="6"/>
  <c r="BH145" i="6" l="1"/>
  <c r="BX145" i="6"/>
  <c r="N146" i="6"/>
  <c r="AV146" i="6"/>
  <c r="BH146" i="6" l="1"/>
  <c r="BX146" i="6"/>
  <c r="N147" i="6"/>
  <c r="AV147" i="6"/>
  <c r="BH147" i="6" l="1"/>
  <c r="BX147" i="6"/>
  <c r="N148" i="6"/>
  <c r="AV148" i="6"/>
  <c r="BH148" i="6" l="1"/>
  <c r="BX148" i="6"/>
  <c r="N149" i="6"/>
  <c r="AV149" i="6"/>
  <c r="BH149" i="6" l="1"/>
  <c r="BX149" i="6"/>
  <c r="N150" i="6"/>
  <c r="AV150" i="6"/>
  <c r="BH150" i="6" l="1"/>
  <c r="BX150" i="6"/>
  <c r="N151" i="6"/>
  <c r="AV151" i="6"/>
  <c r="BH151" i="6" l="1"/>
  <c r="BX151" i="6"/>
  <c r="N152" i="6"/>
  <c r="AV152" i="6"/>
  <c r="BH152" i="6" l="1"/>
  <c r="BX152" i="6"/>
  <c r="N153" i="6"/>
  <c r="AV153" i="6"/>
  <c r="BH153" i="6" l="1"/>
  <c r="BX153" i="6"/>
  <c r="N154" i="6"/>
  <c r="AV154" i="6"/>
  <c r="BH154" i="6" l="1"/>
  <c r="BX154" i="6"/>
  <c r="N155" i="6"/>
  <c r="AV155" i="6"/>
  <c r="BH155" i="6" l="1"/>
  <c r="BX155" i="6"/>
  <c r="N156" i="6"/>
  <c r="AV156" i="6"/>
  <c r="BH156" i="6" l="1"/>
  <c r="BX156" i="6"/>
  <c r="AV157" i="6"/>
  <c r="N157" i="6"/>
  <c r="BH157" i="6" l="1"/>
  <c r="BX157" i="6"/>
  <c r="AV158" i="6"/>
  <c r="N158" i="6"/>
  <c r="BH158" i="6" l="1"/>
  <c r="BX158" i="6"/>
  <c r="N159" i="6"/>
  <c r="BX159" i="6" l="1"/>
  <c r="AV159" i="6"/>
  <c r="BH159" i="6"/>
  <c r="AV160" i="6"/>
  <c r="N160" i="6"/>
  <c r="BH160" i="6" l="1"/>
  <c r="BX160" i="6"/>
  <c r="AV161" i="6"/>
  <c r="N161" i="6"/>
  <c r="BH161" i="6" l="1"/>
  <c r="BX161" i="6"/>
  <c r="N162" i="6"/>
  <c r="AV162" i="6"/>
  <c r="BH162" i="6" l="1"/>
  <c r="BX162" i="6"/>
  <c r="N163" i="6"/>
  <c r="AV163" i="6"/>
  <c r="BH163" i="6" l="1"/>
  <c r="BX163" i="6"/>
  <c r="N164" i="6"/>
  <c r="BX164" i="6" l="1"/>
  <c r="AV164" i="6"/>
  <c r="BH164" i="6"/>
  <c r="AV165" i="6"/>
  <c r="N165" i="6"/>
  <c r="BH165" i="6" l="1"/>
  <c r="BX165" i="6"/>
  <c r="AV166" i="6"/>
  <c r="N166" i="6"/>
  <c r="BH166" i="6" l="1"/>
  <c r="BX166" i="6"/>
  <c r="N167" i="6"/>
  <c r="AV167" i="6"/>
  <c r="BH167" i="6" l="1"/>
  <c r="BX167" i="6"/>
  <c r="AV168" i="6"/>
  <c r="N168" i="6"/>
  <c r="BH168" i="6" l="1"/>
  <c r="BX168" i="6"/>
  <c r="N169" i="6"/>
  <c r="AV169" i="6"/>
  <c r="BH169" i="6" l="1"/>
  <c r="BX169" i="6"/>
  <c r="N170" i="6"/>
  <c r="AV170" i="6"/>
  <c r="BH170" i="6" l="1"/>
  <c r="BX170" i="6"/>
  <c r="AV171" i="6"/>
  <c r="N171" i="6"/>
  <c r="BH171" i="6" l="1"/>
  <c r="BX171" i="6"/>
  <c r="N172" i="6"/>
  <c r="BX172" i="6" l="1"/>
  <c r="AV172" i="6"/>
  <c r="BH172" i="6"/>
  <c r="N173" i="6"/>
  <c r="AV173" i="6"/>
  <c r="BH173" i="6" l="1"/>
  <c r="BX173" i="6"/>
  <c r="N174" i="6"/>
  <c r="AV174" i="6"/>
  <c r="BH174" i="6" l="1"/>
  <c r="BX174" i="6"/>
  <c r="N175" i="6"/>
  <c r="AV175" i="6"/>
  <c r="BH175" i="6" l="1"/>
  <c r="BX175" i="6"/>
  <c r="N176" i="6"/>
  <c r="AV176" i="6"/>
  <c r="BH176" i="6" l="1"/>
  <c r="BX176" i="6"/>
  <c r="N177" i="6"/>
  <c r="AV177" i="6"/>
  <c r="BH177" i="6" l="1"/>
  <c r="BX177" i="6"/>
  <c r="N178" i="6"/>
  <c r="AV178" i="6"/>
  <c r="BH178" i="6" l="1"/>
  <c r="BX178" i="6"/>
  <c r="AV179" i="6"/>
  <c r="N179" i="6"/>
  <c r="BH179" i="6" l="1"/>
  <c r="BX179" i="6"/>
  <c r="N180" i="6"/>
  <c r="AV180" i="6"/>
  <c r="BH180" i="6" l="1"/>
  <c r="BX180" i="6"/>
  <c r="N181" i="6"/>
  <c r="AV181" i="6"/>
  <c r="BH181" i="6" l="1"/>
  <c r="BX181" i="6"/>
  <c r="N182" i="6"/>
  <c r="AV182" i="6"/>
  <c r="BH182" i="6" l="1"/>
  <c r="BX182" i="6"/>
  <c r="AV183" i="6"/>
  <c r="N183" i="6"/>
  <c r="BH183" i="6" l="1"/>
  <c r="BX183" i="6"/>
  <c r="N184" i="6"/>
  <c r="AV184" i="6"/>
  <c r="BH184" i="6" l="1"/>
  <c r="BX184" i="6"/>
  <c r="N185" i="6"/>
  <c r="AV185" i="6"/>
  <c r="BH185" i="6" l="1"/>
  <c r="BX185" i="6"/>
  <c r="N186" i="6"/>
  <c r="AV186" i="6"/>
  <c r="BH186" i="6" l="1"/>
  <c r="BX186" i="6"/>
  <c r="N187" i="6"/>
  <c r="AV187" i="6"/>
  <c r="BH187" i="6" l="1"/>
  <c r="BX187" i="6"/>
  <c r="N188" i="6"/>
  <c r="AV188" i="6"/>
  <c r="BH188" i="6" l="1"/>
  <c r="BX188" i="6"/>
  <c r="AV189" i="6"/>
  <c r="N189" i="6"/>
  <c r="BH189" i="6" l="1"/>
  <c r="BX189" i="6"/>
  <c r="N190" i="6"/>
  <c r="AV190" i="6"/>
  <c r="BH190" i="6" l="1"/>
  <c r="BX190" i="6"/>
  <c r="N191" i="6"/>
  <c r="AV191" i="6"/>
  <c r="BH191" i="6" l="1"/>
  <c r="BX191" i="6"/>
  <c r="N192" i="6"/>
  <c r="AV192" i="6"/>
  <c r="BH192" i="6" l="1"/>
  <c r="BX192" i="6"/>
  <c r="AV193" i="6"/>
  <c r="N193" i="6"/>
  <c r="BH193" i="6" l="1"/>
  <c r="BX193" i="6"/>
  <c r="N194" i="6"/>
  <c r="AV194" i="6"/>
  <c r="BH194" i="6" l="1"/>
  <c r="BX194" i="6"/>
  <c r="AV195" i="6"/>
  <c r="N195" i="6"/>
  <c r="BH195" i="6" l="1"/>
  <c r="BX195" i="6"/>
  <c r="N196" i="6"/>
  <c r="AV196" i="6"/>
  <c r="BH196" i="6" l="1"/>
  <c r="BX196" i="6"/>
  <c r="AV197" i="6"/>
  <c r="N197" i="6"/>
  <c r="BH197" i="6" l="1"/>
  <c r="BX197" i="6"/>
  <c r="AV198" i="6"/>
  <c r="N198" i="6"/>
  <c r="BH198" i="6" l="1"/>
  <c r="BX198" i="6"/>
  <c r="N199" i="6"/>
  <c r="AV199" i="6"/>
  <c r="BH199" i="6" l="1"/>
  <c r="BX199" i="6"/>
  <c r="AV200" i="6"/>
  <c r="N200" i="6"/>
  <c r="BH200" i="6" l="1"/>
  <c r="BX200" i="6"/>
  <c r="N201" i="6"/>
  <c r="AV201" i="6"/>
  <c r="BH201" i="6" l="1"/>
  <c r="BX201" i="6"/>
  <c r="N202" i="6"/>
  <c r="AV202" i="6"/>
  <c r="BH202" i="6" l="1"/>
  <c r="BX202" i="6"/>
  <c r="N203" i="6"/>
  <c r="AV203" i="6"/>
  <c r="BH203" i="6" l="1"/>
  <c r="BX203" i="6"/>
  <c r="N204" i="6"/>
  <c r="AV204" i="6"/>
  <c r="BH204" i="6" l="1"/>
  <c r="BX204" i="6"/>
  <c r="AV205" i="6"/>
  <c r="N205" i="6"/>
  <c r="BH205" i="6" l="1"/>
  <c r="BX205" i="6"/>
  <c r="AV206" i="6"/>
  <c r="N206" i="6"/>
  <c r="BH206" i="6" l="1"/>
  <c r="BX206" i="6"/>
  <c r="N207" i="6"/>
  <c r="AV207" i="6"/>
  <c r="BH207" i="6" l="1"/>
  <c r="BX207" i="6"/>
  <c r="N208" i="6"/>
  <c r="AV208" i="6"/>
  <c r="BH208" i="6" l="1"/>
  <c r="BX208" i="6"/>
  <c r="N209" i="6"/>
  <c r="AV209" i="6"/>
  <c r="BH209" i="6" l="1"/>
  <c r="BX209" i="6"/>
  <c r="AV210" i="6"/>
  <c r="N210" i="6"/>
  <c r="BH210" i="6" l="1"/>
  <c r="BX210" i="6"/>
  <c r="N211" i="6"/>
  <c r="AV211" i="6"/>
  <c r="BH211" i="6" l="1"/>
  <c r="BX211" i="6"/>
  <c r="AV212" i="6"/>
  <c r="N212" i="6"/>
  <c r="BH212" i="6" l="1"/>
  <c r="BX212" i="6"/>
  <c r="AV213" i="6"/>
  <c r="N213" i="6"/>
  <c r="BH213" i="6" l="1"/>
  <c r="BX213" i="6"/>
  <c r="AV214" i="6"/>
  <c r="N214" i="6"/>
  <c r="BH214" i="6" l="1"/>
  <c r="BX214" i="6"/>
  <c r="N215" i="6"/>
  <c r="AV215" i="6"/>
  <c r="BH215" i="6" l="1"/>
  <c r="BX215" i="6"/>
  <c r="N216" i="6"/>
  <c r="AV216" i="6"/>
  <c r="BH216" i="6" l="1"/>
  <c r="BX216" i="6"/>
  <c r="N217" i="6"/>
  <c r="AV217" i="6"/>
  <c r="BH217" i="6" l="1"/>
  <c r="BX217" i="6"/>
  <c r="N218" i="6"/>
  <c r="AV218" i="6"/>
  <c r="BH218" i="6" l="1"/>
  <c r="BX218" i="6"/>
  <c r="N219" i="6"/>
  <c r="AV219" i="6"/>
  <c r="BH219" i="6" l="1"/>
  <c r="BX219" i="6"/>
  <c r="N220" i="6"/>
  <c r="AV220" i="6"/>
  <c r="BH220" i="6" l="1"/>
  <c r="BX220" i="6"/>
  <c r="AV221" i="6"/>
  <c r="BH221" i="6" l="1"/>
  <c r="BX221" i="6"/>
  <c r="AV222" i="6"/>
  <c r="N222" i="6"/>
  <c r="BH222" i="6" l="1"/>
  <c r="BX222" i="6"/>
  <c r="N223" i="6"/>
  <c r="AV223" i="6"/>
  <c r="BH223" i="6" l="1"/>
  <c r="BX223" i="6"/>
  <c r="N224" i="6"/>
  <c r="AV224" i="6"/>
  <c r="BH224" i="6" l="1"/>
  <c r="BX224" i="6"/>
  <c r="N225" i="6"/>
  <c r="AV225" i="6"/>
  <c r="BH225" i="6" l="1"/>
  <c r="BX225" i="6"/>
  <c r="N226" i="6"/>
  <c r="AV226" i="6"/>
  <c r="BH226" i="6" l="1"/>
  <c r="BX226" i="6"/>
  <c r="AV227" i="6"/>
  <c r="N227" i="6"/>
  <c r="BH227" i="6" l="1"/>
  <c r="BX227" i="6"/>
  <c r="AV228" i="6"/>
  <c r="N228" i="6"/>
  <c r="BH228" i="6" l="1"/>
  <c r="BX228" i="6"/>
  <c r="N229" i="6"/>
  <c r="AV229" i="6"/>
  <c r="BH229" i="6" l="1"/>
  <c r="BX229" i="6"/>
  <c r="AV230" i="6"/>
  <c r="N230" i="6"/>
  <c r="BH230" i="6" l="1"/>
  <c r="BX230" i="6"/>
  <c r="AV231" i="6"/>
  <c r="N231" i="6"/>
  <c r="BH231" i="6" l="1"/>
  <c r="BX231" i="6"/>
  <c r="AV232" i="6"/>
  <c r="N232" i="6"/>
  <c r="BH232" i="6" l="1"/>
  <c r="BX232" i="6"/>
  <c r="N233" i="6"/>
  <c r="AV233" i="6"/>
  <c r="BH233" i="6" l="1"/>
  <c r="BX233" i="6"/>
  <c r="N234" i="6"/>
  <c r="AV234" i="6"/>
  <c r="BH234" i="6" l="1"/>
  <c r="BX234" i="6"/>
  <c r="N235" i="6"/>
  <c r="AV235" i="6"/>
  <c r="BH235" i="6" l="1"/>
  <c r="BX235" i="6"/>
  <c r="N236" i="6"/>
  <c r="AV236" i="6"/>
  <c r="BH236" i="6" l="1"/>
  <c r="BX236" i="6"/>
  <c r="N237" i="6"/>
  <c r="AV237" i="6"/>
  <c r="BH237" i="6" l="1"/>
  <c r="BX237" i="6"/>
  <c r="N238" i="6"/>
  <c r="AV238" i="6"/>
  <c r="BH238" i="6" l="1"/>
  <c r="BX238" i="6"/>
  <c r="N239" i="6"/>
  <c r="AV239" i="6"/>
  <c r="BH239" i="6" l="1"/>
  <c r="BX239" i="6"/>
  <c r="N240" i="6"/>
  <c r="AV240" i="6"/>
  <c r="BH240" i="6" l="1"/>
  <c r="BX240" i="6"/>
  <c r="N241" i="6"/>
  <c r="AV241" i="6"/>
  <c r="BH241" i="6" l="1"/>
  <c r="BX241" i="6"/>
  <c r="N242" i="6"/>
  <c r="AV242" i="6"/>
  <c r="BH242" i="6" l="1"/>
  <c r="BX242" i="6"/>
  <c r="AV243" i="6"/>
  <c r="BH243" i="6" l="1"/>
  <c r="BX243" i="6"/>
  <c r="AV244" i="6"/>
  <c r="N244" i="6"/>
  <c r="BH244" i="6" l="1"/>
  <c r="BX244" i="6"/>
  <c r="N245" i="6"/>
  <c r="AV245" i="6"/>
  <c r="BH245" i="6" l="1"/>
  <c r="BX245" i="6"/>
  <c r="AV246" i="6"/>
  <c r="N246" i="6"/>
  <c r="BH246" i="6" l="1"/>
  <c r="BX246" i="6"/>
  <c r="AV247" i="6"/>
  <c r="N247" i="6"/>
  <c r="BH247" i="6" l="1"/>
  <c r="BX247" i="6"/>
  <c r="AV248" i="6"/>
  <c r="N248" i="6"/>
  <c r="BH248" i="6" l="1"/>
  <c r="BX248" i="6"/>
  <c r="AV249" i="6"/>
  <c r="N249" i="6"/>
  <c r="BH249" i="6" l="1"/>
  <c r="BX249" i="6"/>
  <c r="N250" i="6"/>
  <c r="AV250" i="6"/>
  <c r="BH250" i="6" l="1"/>
  <c r="BX250" i="6"/>
  <c r="N251" i="6"/>
  <c r="AV251" i="6"/>
  <c r="BH251" i="6" l="1"/>
  <c r="BX251" i="6"/>
  <c r="AV252" i="6"/>
  <c r="N252" i="6"/>
  <c r="BH252" i="6" l="1"/>
  <c r="BX252" i="6"/>
  <c r="N253" i="6"/>
  <c r="AV253" i="6"/>
  <c r="BH253" i="6" l="1"/>
  <c r="BX253" i="6"/>
  <c r="N254" i="6"/>
  <c r="AV254" i="6"/>
  <c r="BH254" i="6" l="1"/>
  <c r="BX254" i="6"/>
  <c r="N255" i="6"/>
  <c r="AV255" i="6"/>
  <c r="BH255" i="6" l="1"/>
  <c r="BX255" i="6"/>
  <c r="N256" i="6"/>
  <c r="AV256" i="6"/>
  <c r="BH256" i="6" l="1"/>
  <c r="BX256" i="6"/>
  <c r="AV257" i="6"/>
  <c r="N257" i="6"/>
  <c r="BH257" i="6" l="1"/>
  <c r="BX257" i="6"/>
  <c r="N258" i="6"/>
  <c r="AV258" i="6"/>
  <c r="BH258" i="6" l="1"/>
  <c r="BX258" i="6"/>
  <c r="AV259" i="6"/>
  <c r="N259" i="6"/>
  <c r="BH259" i="6" l="1"/>
  <c r="BX259" i="6"/>
  <c r="N260" i="6"/>
  <c r="AV260" i="6"/>
  <c r="BH260" i="6" l="1"/>
  <c r="BX260" i="6"/>
  <c r="N261" i="6"/>
  <c r="AV261" i="6"/>
  <c r="BH261" i="6" l="1"/>
  <c r="BX261" i="6"/>
  <c r="AV262" i="6"/>
  <c r="N262" i="6"/>
  <c r="BH262" i="6" l="1"/>
  <c r="BX262" i="6"/>
  <c r="AV263" i="6"/>
  <c r="N263" i="6"/>
  <c r="BH263" i="6" l="1"/>
  <c r="BX263" i="6"/>
  <c r="AV264" i="6"/>
  <c r="N264" i="6"/>
  <c r="BH264" i="6" l="1"/>
  <c r="BX264" i="6"/>
  <c r="N265" i="6"/>
  <c r="AV265" i="6"/>
  <c r="BH265" i="6" l="1"/>
  <c r="BX265" i="6"/>
  <c r="N266" i="6"/>
  <c r="AV266" i="6"/>
  <c r="BH266" i="6" l="1"/>
  <c r="BX266" i="6"/>
  <c r="AV267" i="6"/>
  <c r="N267" i="6"/>
  <c r="BH267" i="6" l="1"/>
  <c r="BX267" i="6"/>
  <c r="N268" i="6"/>
  <c r="AV268" i="6"/>
  <c r="BH268" i="6" l="1"/>
  <c r="BX268" i="6"/>
  <c r="AV269" i="6"/>
  <c r="N269" i="6"/>
  <c r="BH269" i="6" l="1"/>
  <c r="BX269" i="6"/>
  <c r="N270" i="6"/>
  <c r="AV270" i="6"/>
  <c r="BH270" i="6" l="1"/>
  <c r="BX270" i="6"/>
  <c r="AV271" i="6"/>
  <c r="N271" i="6"/>
  <c r="BH271" i="6" l="1"/>
  <c r="BX271" i="6"/>
  <c r="AV272" i="6"/>
  <c r="N272" i="6"/>
  <c r="BH272" i="6" l="1"/>
  <c r="BX272" i="6"/>
  <c r="N273" i="6"/>
  <c r="AV273" i="6"/>
  <c r="BH273" i="6" l="1"/>
  <c r="BX273" i="6"/>
  <c r="N274" i="6"/>
  <c r="AV274" i="6"/>
  <c r="BH274" i="6" l="1"/>
  <c r="BX274" i="6"/>
  <c r="N275" i="6"/>
  <c r="AV275" i="6"/>
  <c r="BH275" i="6" l="1"/>
  <c r="BX275" i="6"/>
  <c r="N276" i="6"/>
  <c r="AV276" i="6"/>
  <c r="BH276" i="6" l="1"/>
  <c r="BX276" i="6"/>
  <c r="N277" i="6"/>
  <c r="AV277" i="6"/>
  <c r="BH277" i="6" l="1"/>
  <c r="BX277" i="6"/>
  <c r="N278" i="6"/>
  <c r="AV278" i="6"/>
  <c r="BH278" i="6" l="1"/>
  <c r="BX278" i="6"/>
  <c r="N279" i="6"/>
  <c r="AV279" i="6"/>
  <c r="BH279" i="6" l="1"/>
  <c r="BX279" i="6"/>
  <c r="AV280" i="6"/>
  <c r="BH280" i="6" l="1"/>
  <c r="BX280" i="6"/>
  <c r="AV281" i="6"/>
  <c r="N281" i="6"/>
  <c r="BH281" i="6" l="1"/>
  <c r="BX281" i="6"/>
  <c r="N282" i="6"/>
  <c r="AV282" i="6"/>
  <c r="BH282" i="6" l="1"/>
  <c r="BX282" i="6"/>
  <c r="N283" i="6"/>
  <c r="AV283" i="6"/>
  <c r="BH283" i="6" l="1"/>
  <c r="BX283" i="6"/>
  <c r="AV284" i="6"/>
  <c r="N284" i="6"/>
  <c r="BH284" i="6" l="1"/>
  <c r="BX284" i="6"/>
  <c r="AV285" i="6"/>
  <c r="N285" i="6"/>
  <c r="BH285" i="6" l="1"/>
  <c r="BX285" i="6"/>
  <c r="N286" i="6"/>
  <c r="AV286" i="6"/>
  <c r="BH286" i="6" l="1"/>
  <c r="BX286" i="6"/>
  <c r="AV287" i="6"/>
  <c r="N287" i="6"/>
  <c r="BH287" i="6" l="1"/>
  <c r="BX287" i="6"/>
  <c r="N288" i="6"/>
  <c r="AV288" i="6"/>
  <c r="BH288" i="6" l="1"/>
  <c r="BX288" i="6"/>
  <c r="N289" i="6"/>
  <c r="AV289" i="6"/>
  <c r="BH289" i="6" l="1"/>
  <c r="BX289" i="6"/>
  <c r="AV290" i="6"/>
  <c r="N290" i="6"/>
  <c r="BH290" i="6" l="1"/>
  <c r="BX290" i="6"/>
  <c r="N291" i="6"/>
  <c r="AV291" i="6"/>
  <c r="BH291" i="6" l="1"/>
  <c r="BX291" i="6"/>
  <c r="N292" i="6"/>
  <c r="AV292" i="6"/>
  <c r="BH292" i="6" l="1"/>
  <c r="BX292" i="6"/>
  <c r="AV293" i="6"/>
  <c r="N293" i="6"/>
  <c r="BH293" i="6" l="1"/>
  <c r="BX293" i="6"/>
  <c r="AV294" i="6"/>
  <c r="N294" i="6"/>
  <c r="BH294" i="6" l="1"/>
  <c r="BX294" i="6"/>
  <c r="N295" i="6"/>
  <c r="AV295" i="6"/>
  <c r="BH295" i="6" l="1"/>
  <c r="BX295" i="6"/>
  <c r="AV296" i="6"/>
  <c r="N296" i="6"/>
  <c r="BH296" i="6" l="1"/>
  <c r="BX296" i="6"/>
  <c r="N297" i="6"/>
  <c r="AV297" i="6"/>
  <c r="BH297" i="6" l="1"/>
  <c r="BX297" i="6"/>
  <c r="N298" i="6"/>
  <c r="AV298" i="6"/>
  <c r="BH298" i="6" l="1"/>
  <c r="BX298" i="6"/>
  <c r="AV299" i="6"/>
  <c r="N299" i="6"/>
  <c r="BH299" i="6" l="1"/>
  <c r="BX299" i="6"/>
  <c r="N300" i="6"/>
  <c r="AV300" i="6"/>
  <c r="BH300" i="6" l="1"/>
  <c r="BX300" i="6"/>
  <c r="N301" i="6"/>
  <c r="AV301" i="6"/>
  <c r="BH301" i="6" l="1"/>
  <c r="BX301" i="6"/>
  <c r="N302" i="6"/>
  <c r="AV302" i="6"/>
  <c r="BH302" i="6" l="1"/>
  <c r="BX302" i="6"/>
  <c r="N303" i="6"/>
  <c r="AV303" i="6"/>
  <c r="BH303" i="6" l="1"/>
  <c r="BX303" i="6"/>
  <c r="N304" i="6"/>
  <c r="AV304" i="6"/>
  <c r="BH304" i="6" l="1"/>
  <c r="BX304" i="6"/>
  <c r="N305" i="6"/>
  <c r="AV305" i="6"/>
  <c r="BH305" i="6" l="1"/>
  <c r="BX305" i="6"/>
  <c r="N306" i="6"/>
  <c r="AV306" i="6"/>
  <c r="BH306" i="6" l="1"/>
  <c r="BX306" i="6"/>
  <c r="N307" i="6"/>
  <c r="AV307" i="6"/>
  <c r="BH307" i="6" l="1"/>
  <c r="BX307" i="6"/>
  <c r="AV308" i="6"/>
  <c r="N308" i="6"/>
  <c r="BH308" i="6" l="1"/>
  <c r="BX308" i="6"/>
  <c r="AV309" i="6"/>
  <c r="N309" i="6"/>
  <c r="BH309" i="6" l="1"/>
  <c r="BX309" i="6"/>
  <c r="N310" i="6"/>
  <c r="AV310" i="6"/>
  <c r="BH310" i="6" l="1"/>
  <c r="BX310" i="6"/>
  <c r="AV311" i="6"/>
  <c r="N311" i="6"/>
  <c r="BH311" i="6" l="1"/>
  <c r="BX311" i="6"/>
  <c r="N312" i="6"/>
  <c r="AV312" i="6"/>
  <c r="BH312" i="6" l="1"/>
  <c r="BX312" i="6"/>
  <c r="N313" i="6"/>
  <c r="AV313" i="6"/>
  <c r="BH313" i="6" l="1"/>
  <c r="BX313" i="6"/>
  <c r="N314" i="6"/>
  <c r="AV314" i="6"/>
  <c r="BH314" i="6" l="1"/>
  <c r="BX314" i="6"/>
  <c r="N315" i="6"/>
  <c r="AV315" i="6"/>
  <c r="BH315" i="6" l="1"/>
  <c r="BX315" i="6"/>
  <c r="N316" i="6"/>
  <c r="AV316" i="6"/>
  <c r="BH316" i="6" l="1"/>
  <c r="BX316" i="6"/>
  <c r="N317" i="6"/>
  <c r="AV317" i="6"/>
  <c r="BH317" i="6" l="1"/>
  <c r="BX317" i="6"/>
  <c r="N318" i="6"/>
  <c r="AV318" i="6"/>
  <c r="BH318" i="6" l="1"/>
  <c r="BX318" i="6"/>
  <c r="N319" i="6"/>
  <c r="AV319" i="6"/>
  <c r="BH319" i="6" l="1"/>
  <c r="BX319" i="6"/>
  <c r="N320" i="6"/>
  <c r="AV320" i="6"/>
  <c r="BH320" i="6" l="1"/>
  <c r="BX320" i="6"/>
  <c r="N321" i="6"/>
  <c r="AV321" i="6"/>
  <c r="BH321" i="6" l="1"/>
  <c r="BX321" i="6"/>
  <c r="AV322" i="6"/>
  <c r="N322" i="6"/>
  <c r="BH322" i="6" l="1"/>
  <c r="BX322" i="6"/>
  <c r="N323" i="6"/>
  <c r="AV323" i="6"/>
  <c r="BH323" i="6" l="1"/>
  <c r="BX323" i="6"/>
  <c r="N324" i="6"/>
  <c r="AV324" i="6"/>
  <c r="BH324" i="6" l="1"/>
  <c r="BX324" i="6"/>
  <c r="N325" i="6"/>
  <c r="AV325" i="6"/>
  <c r="BH325" i="6" l="1"/>
  <c r="BX325" i="6"/>
  <c r="N326" i="6"/>
  <c r="AV326" i="6"/>
  <c r="BH326" i="6" l="1"/>
  <c r="BX326" i="6"/>
  <c r="AV327" i="6"/>
  <c r="N327" i="6"/>
  <c r="BH327" i="6" l="1"/>
  <c r="BX327" i="6"/>
  <c r="AV328" i="6"/>
  <c r="N328" i="6"/>
  <c r="BH328" i="6" l="1"/>
  <c r="BX328" i="6"/>
  <c r="AV329" i="6"/>
  <c r="N329" i="6"/>
  <c r="BH329" i="6" l="1"/>
  <c r="BX329" i="6"/>
  <c r="N330" i="6"/>
  <c r="BX330" i="6" l="1"/>
  <c r="AV330" i="6"/>
  <c r="BH330" i="6"/>
  <c r="AV331" i="6"/>
  <c r="N331" i="6"/>
  <c r="BH331" i="6" l="1"/>
  <c r="BX331" i="6"/>
  <c r="N332" i="6"/>
  <c r="AV332" i="6"/>
  <c r="BH332" i="6" l="1"/>
  <c r="BX332" i="6"/>
  <c r="AV333" i="6"/>
  <c r="N333" i="6"/>
  <c r="BH333" i="6" l="1"/>
  <c r="BX333" i="6"/>
  <c r="N334" i="6"/>
  <c r="AV334" i="6"/>
  <c r="BH334" i="6" l="1"/>
  <c r="BX334" i="6"/>
  <c r="N335" i="6"/>
  <c r="AV335" i="6"/>
  <c r="BH335" i="6" l="1"/>
  <c r="BX335" i="6"/>
  <c r="N336" i="6"/>
  <c r="AV336" i="6"/>
  <c r="BH336" i="6" l="1"/>
  <c r="BX336" i="6"/>
  <c r="N337" i="6"/>
  <c r="AV337" i="6"/>
  <c r="BH337" i="6" l="1"/>
  <c r="BX337" i="6"/>
  <c r="AV338" i="6"/>
  <c r="N338" i="6"/>
  <c r="BH338" i="6" l="1"/>
  <c r="BX338" i="6"/>
  <c r="AV339" i="6"/>
  <c r="N339" i="6"/>
  <c r="BH339" i="6" l="1"/>
  <c r="BX339" i="6"/>
  <c r="N340" i="6"/>
  <c r="AV340" i="6"/>
  <c r="BH340" i="6" l="1"/>
  <c r="BX340" i="6"/>
  <c r="N341" i="6"/>
  <c r="AV341" i="6"/>
  <c r="BH341" i="6" l="1"/>
  <c r="BX341" i="6"/>
  <c r="AV342" i="6"/>
  <c r="N342" i="6"/>
  <c r="BH342" i="6" l="1"/>
  <c r="BX342" i="6"/>
  <c r="N343" i="6"/>
  <c r="AV343" i="6"/>
  <c r="BH343" i="6" l="1"/>
  <c r="BX343" i="6"/>
  <c r="N344" i="6"/>
  <c r="AV344" i="6"/>
  <c r="BH344" i="6" l="1"/>
  <c r="BX344" i="6"/>
  <c r="N345" i="6"/>
  <c r="AV345" i="6"/>
  <c r="BH345" i="6" l="1"/>
  <c r="BX345" i="6"/>
  <c r="AV346" i="6"/>
  <c r="N346" i="6"/>
  <c r="BH346" i="6" l="1"/>
  <c r="BX346" i="6"/>
  <c r="N347" i="6"/>
  <c r="AV347" i="6"/>
  <c r="BH347" i="6" l="1"/>
  <c r="BX347" i="6"/>
  <c r="N348" i="6"/>
  <c r="AV348" i="6"/>
  <c r="BH348" i="6" l="1"/>
  <c r="BX348" i="6"/>
  <c r="AV349" i="6"/>
  <c r="N349" i="6"/>
  <c r="BH349" i="6" l="1"/>
  <c r="BX349" i="6"/>
  <c r="N350" i="6"/>
  <c r="AV350" i="6"/>
  <c r="BH350" i="6" l="1"/>
  <c r="BX350" i="6"/>
  <c r="N351" i="6"/>
  <c r="AV351" i="6"/>
  <c r="BH351" i="6" l="1"/>
  <c r="BX351" i="6"/>
  <c r="N352" i="6"/>
  <c r="AV352" i="6"/>
  <c r="BH352" i="6" l="1"/>
  <c r="BX352" i="6"/>
  <c r="AV353" i="6"/>
  <c r="N353" i="6"/>
  <c r="BH353" i="6" l="1"/>
  <c r="BX353" i="6"/>
  <c r="N354" i="6"/>
  <c r="AV354" i="6"/>
  <c r="BH354" i="6" l="1"/>
  <c r="BX354" i="6"/>
  <c r="AV355" i="6"/>
  <c r="N355" i="6"/>
  <c r="BH355" i="6" l="1"/>
  <c r="BX355" i="6"/>
  <c r="AV356" i="6"/>
  <c r="N356" i="6"/>
  <c r="BH356" i="6" l="1"/>
  <c r="BX356" i="6"/>
  <c r="AV357" i="6"/>
  <c r="N357" i="6"/>
  <c r="BH357" i="6" l="1"/>
  <c r="BX357" i="6"/>
  <c r="AV358" i="6"/>
  <c r="N358" i="6"/>
  <c r="BH358" i="6" l="1"/>
  <c r="BX358" i="6"/>
  <c r="AV359" i="6"/>
  <c r="BH359" i="6" l="1"/>
  <c r="BX359" i="6"/>
  <c r="N360" i="6"/>
  <c r="AV360" i="6"/>
  <c r="BH360" i="6" l="1"/>
  <c r="BX360" i="6"/>
  <c r="N361" i="6"/>
  <c r="AV361" i="6"/>
  <c r="BH361" i="6" l="1"/>
  <c r="BX361" i="6"/>
  <c r="N362" i="6"/>
  <c r="AV362" i="6"/>
  <c r="BH362" i="6" l="1"/>
  <c r="BX362" i="6"/>
  <c r="N363" i="6"/>
  <c r="AV363" i="6"/>
  <c r="BH363" i="6" l="1"/>
  <c r="BX363" i="6"/>
  <c r="N364" i="6"/>
  <c r="AV364" i="6"/>
  <c r="BH364" i="6" l="1"/>
  <c r="BX364" i="6"/>
  <c r="N365" i="6"/>
  <c r="AV365" i="6"/>
  <c r="BH365" i="6" l="1"/>
  <c r="BX365" i="6"/>
  <c r="N366" i="6"/>
  <c r="AV366" i="6"/>
  <c r="BH366" i="6" l="1"/>
  <c r="BX366" i="6"/>
  <c r="N367" i="6"/>
  <c r="AV367" i="6"/>
  <c r="BH367" i="6" l="1"/>
  <c r="BX367" i="6"/>
  <c r="N368" i="6"/>
  <c r="AV368" i="6"/>
  <c r="BH368" i="6" l="1"/>
  <c r="BX368" i="6"/>
  <c r="N369" i="6"/>
  <c r="AV369" i="6"/>
  <c r="BH369" i="6" l="1"/>
  <c r="BX369" i="6"/>
  <c r="N370" i="6"/>
  <c r="AV370" i="6"/>
  <c r="BH370" i="6" l="1"/>
  <c r="BX370" i="6"/>
  <c r="AV371" i="6"/>
  <c r="N371" i="6"/>
  <c r="BH371" i="6" l="1"/>
  <c r="BX371" i="6"/>
  <c r="AV372" i="6"/>
  <c r="N372" i="6"/>
  <c r="BH372" i="6" l="1"/>
  <c r="BX372" i="6"/>
  <c r="N373" i="6"/>
  <c r="AV373" i="6"/>
  <c r="BH373" i="6" l="1"/>
  <c r="BX373" i="6"/>
  <c r="N374" i="6"/>
  <c r="AV374" i="6"/>
  <c r="BH374" i="6" l="1"/>
  <c r="BX374" i="6"/>
  <c r="AV375" i="6"/>
  <c r="N375" i="6"/>
  <c r="BH375" i="6" l="1"/>
  <c r="BX375" i="6"/>
  <c r="AV376" i="6"/>
  <c r="N376" i="6"/>
  <c r="BH376" i="6" l="1"/>
  <c r="BX376" i="6"/>
  <c r="N377" i="6"/>
  <c r="AV377" i="6"/>
  <c r="BH377" i="6" l="1"/>
  <c r="BX377" i="6"/>
  <c r="N378" i="6"/>
  <c r="AV378" i="6"/>
  <c r="BH378" i="6" l="1"/>
  <c r="BX378" i="6"/>
  <c r="N379" i="6"/>
  <c r="AV379" i="6"/>
  <c r="BH379" i="6" l="1"/>
  <c r="BX379" i="6"/>
  <c r="N380" i="6"/>
  <c r="AV380" i="6"/>
  <c r="BH380" i="6" l="1"/>
  <c r="BX380" i="6"/>
  <c r="N381" i="6"/>
  <c r="AV381" i="6"/>
  <c r="BH381" i="6" l="1"/>
  <c r="BX381" i="6"/>
  <c r="N382" i="6"/>
  <c r="AV382" i="6"/>
  <c r="BH382" i="6" l="1"/>
  <c r="BX382" i="6"/>
  <c r="N383" i="6"/>
  <c r="AV383" i="6"/>
  <c r="BH383" i="6" l="1"/>
  <c r="BX383" i="6"/>
  <c r="N384" i="6"/>
  <c r="AV384" i="6"/>
  <c r="BH384" i="6" l="1"/>
  <c r="BX384" i="6"/>
  <c r="N385" i="6"/>
  <c r="AV385" i="6"/>
  <c r="BH385" i="6" l="1"/>
  <c r="BX385" i="6"/>
  <c r="N386" i="6"/>
  <c r="AV386" i="6"/>
  <c r="BH386" i="6" l="1"/>
  <c r="BX386" i="6"/>
  <c r="N387" i="6"/>
  <c r="AV387" i="6"/>
  <c r="BH387" i="6" l="1"/>
  <c r="BX387" i="6"/>
  <c r="N388" i="6"/>
  <c r="BX388" i="6" l="1"/>
  <c r="AV388" i="6"/>
  <c r="BH388" i="6"/>
  <c r="N389" i="6"/>
  <c r="AV389" i="6"/>
  <c r="BH389" i="6" l="1"/>
  <c r="BX389" i="6"/>
  <c r="N390" i="6"/>
  <c r="AV390" i="6"/>
  <c r="BH390" i="6" l="1"/>
  <c r="BX390" i="6"/>
  <c r="N391" i="6"/>
  <c r="AV391" i="6"/>
  <c r="BH391" i="6" l="1"/>
  <c r="BX391" i="6"/>
  <c r="N392" i="6"/>
  <c r="AV392" i="6"/>
  <c r="BH392" i="6" l="1"/>
  <c r="BX392" i="6"/>
  <c r="N393" i="6"/>
  <c r="AV393" i="6"/>
  <c r="BH393" i="6" l="1"/>
  <c r="BX393" i="6"/>
  <c r="AV394" i="6"/>
  <c r="N394" i="6"/>
  <c r="BH394" i="6" l="1"/>
  <c r="BX394" i="6"/>
  <c r="AV395" i="6"/>
  <c r="N395" i="6"/>
  <c r="BH395" i="6" l="1"/>
  <c r="BX395" i="6"/>
  <c r="AV396" i="6"/>
  <c r="N396" i="6"/>
  <c r="BH396" i="6" l="1"/>
  <c r="BX396" i="6"/>
  <c r="N397" i="6"/>
  <c r="AV397" i="6"/>
  <c r="BH397" i="6" l="1"/>
  <c r="BX397" i="6"/>
  <c r="N398" i="6"/>
  <c r="AV398" i="6"/>
  <c r="BH398" i="6" l="1"/>
  <c r="BX398" i="6"/>
  <c r="N399" i="6"/>
  <c r="AV399" i="6"/>
  <c r="BH399" i="6" l="1"/>
  <c r="BX399" i="6"/>
  <c r="N400" i="6"/>
  <c r="AV400" i="6"/>
  <c r="BH400" i="6" l="1"/>
  <c r="BX400" i="6"/>
  <c r="AV401" i="6"/>
  <c r="N401" i="6"/>
  <c r="BH401" i="6" l="1"/>
  <c r="BX401" i="6"/>
  <c r="N402" i="6"/>
  <c r="AV402" i="6"/>
  <c r="BH402" i="6" l="1"/>
  <c r="BX402" i="6"/>
  <c r="N403" i="6"/>
  <c r="AV403" i="6"/>
  <c r="BH403" i="6" l="1"/>
  <c r="BX403" i="6"/>
  <c r="AV404" i="6"/>
  <c r="N404" i="6"/>
  <c r="BH404" i="6" l="1"/>
  <c r="BX404" i="6"/>
  <c r="N405" i="6"/>
  <c r="AV405" i="6"/>
  <c r="BH405" i="6" l="1"/>
  <c r="BX405" i="6"/>
  <c r="N406" i="6"/>
  <c r="AV406" i="6"/>
  <c r="BH406" i="6" l="1"/>
  <c r="BX406" i="6"/>
  <c r="AV407" i="6"/>
  <c r="BH407" i="6" l="1"/>
  <c r="BX407" i="6"/>
  <c r="AV408" i="6"/>
  <c r="N408" i="6"/>
  <c r="BH408" i="6" l="1"/>
  <c r="BX408" i="6"/>
  <c r="N409" i="6"/>
  <c r="AV409" i="6"/>
  <c r="BH409" i="6" l="1"/>
  <c r="BX409" i="6"/>
  <c r="N410" i="6"/>
  <c r="AV410" i="6"/>
  <c r="BH410" i="6" l="1"/>
  <c r="BX410" i="6"/>
  <c r="N411" i="6"/>
  <c r="AV411" i="6"/>
  <c r="BH411" i="6" l="1"/>
  <c r="BX411" i="6"/>
  <c r="N412" i="6"/>
  <c r="AV412" i="6"/>
  <c r="BH412" i="6" l="1"/>
  <c r="BX412" i="6"/>
  <c r="N413" i="6"/>
  <c r="AV413" i="6"/>
  <c r="BH413" i="6" l="1"/>
  <c r="BX413" i="6"/>
  <c r="AV414" i="6"/>
  <c r="N414" i="6"/>
  <c r="BH414" i="6" l="1"/>
  <c r="BX414" i="6"/>
  <c r="N415" i="6"/>
  <c r="AV415" i="6"/>
  <c r="BH415" i="6" l="1"/>
  <c r="BX415" i="6"/>
  <c r="N416" i="6"/>
  <c r="AV416" i="6"/>
  <c r="BH416" i="6" l="1"/>
  <c r="BX416" i="6"/>
  <c r="AV417" i="6"/>
  <c r="N417" i="6"/>
  <c r="BH417" i="6" l="1"/>
  <c r="BX417" i="6"/>
  <c r="N418" i="6"/>
  <c r="AV418" i="6"/>
  <c r="BH418" i="6" l="1"/>
  <c r="BX418" i="6"/>
  <c r="AV419" i="6"/>
  <c r="N419" i="6"/>
  <c r="BH419" i="6" l="1"/>
  <c r="BX419" i="6"/>
  <c r="N420" i="6"/>
  <c r="AV420" i="6"/>
  <c r="BH420" i="6" l="1"/>
  <c r="BX420" i="6"/>
  <c r="N421" i="6"/>
  <c r="AV421" i="6"/>
  <c r="BH421" i="6" l="1"/>
  <c r="BX421" i="6"/>
  <c r="AV422" i="6"/>
  <c r="N422" i="6"/>
  <c r="BH422" i="6" l="1"/>
  <c r="BX422" i="6"/>
  <c r="AV423" i="6"/>
  <c r="N423" i="6"/>
  <c r="BH423" i="6" l="1"/>
  <c r="BX423" i="6"/>
  <c r="N424" i="6"/>
  <c r="AV424" i="6"/>
  <c r="BH424" i="6" l="1"/>
  <c r="BX424" i="6"/>
  <c r="N425" i="6"/>
  <c r="AV425" i="6"/>
  <c r="BH425" i="6" l="1"/>
  <c r="BX425" i="6"/>
  <c r="AV426" i="6"/>
  <c r="N426" i="6"/>
  <c r="BH426" i="6" l="1"/>
  <c r="BX426" i="6"/>
  <c r="AV427" i="6"/>
  <c r="N427" i="6"/>
  <c r="BH427" i="6" l="1"/>
  <c r="BX427" i="6"/>
  <c r="N428" i="6"/>
  <c r="AV428" i="6"/>
  <c r="BH428" i="6" l="1"/>
  <c r="BX428" i="6"/>
  <c r="N429" i="6"/>
  <c r="BX429" i="6" l="1"/>
  <c r="AV429" i="6"/>
  <c r="BH429" i="6"/>
  <c r="AV430" i="6"/>
  <c r="N430" i="6"/>
  <c r="BH430" i="6" l="1"/>
  <c r="BX430" i="6"/>
  <c r="N431" i="6"/>
  <c r="AV431" i="6"/>
  <c r="BH431" i="6" l="1"/>
  <c r="BX431" i="6"/>
  <c r="AV432" i="6"/>
  <c r="N432" i="6"/>
  <c r="BH432" i="6" l="1"/>
  <c r="BX432" i="6"/>
  <c r="N433" i="6"/>
  <c r="AV433" i="6"/>
  <c r="BH433" i="6" l="1"/>
  <c r="BX433" i="6"/>
  <c r="AV434" i="6"/>
  <c r="N434" i="6"/>
  <c r="BH434" i="6" l="1"/>
  <c r="BX434" i="6"/>
  <c r="N435" i="6"/>
  <c r="AV435" i="6"/>
  <c r="BH435" i="6" l="1"/>
  <c r="BX435" i="6"/>
  <c r="N436" i="6"/>
  <c r="AV436" i="6"/>
  <c r="BH436" i="6" l="1"/>
  <c r="BX436" i="6"/>
  <c r="AV437" i="6"/>
  <c r="N437" i="6"/>
  <c r="BH437" i="6" l="1"/>
  <c r="BX437" i="6"/>
  <c r="AV438" i="6"/>
  <c r="N438" i="6"/>
  <c r="BH438" i="6" l="1"/>
  <c r="BX438" i="6"/>
  <c r="AV439" i="6"/>
  <c r="N439" i="6"/>
  <c r="BH439" i="6" l="1"/>
  <c r="BX439" i="6"/>
  <c r="N440" i="6"/>
  <c r="AV440" i="6"/>
  <c r="BH440" i="6" l="1"/>
  <c r="BX440" i="6"/>
  <c r="N441" i="6"/>
  <c r="AV441" i="6"/>
  <c r="BH441" i="6" l="1"/>
  <c r="BX441" i="6"/>
  <c r="N442" i="6"/>
  <c r="AV442" i="6"/>
  <c r="BH442" i="6" l="1"/>
  <c r="BX442" i="6"/>
  <c r="N443" i="6"/>
  <c r="AV443" i="6"/>
  <c r="BH443" i="6" l="1"/>
  <c r="BX443" i="6"/>
  <c r="N444" i="6"/>
  <c r="AV444" i="6"/>
  <c r="BH444" i="6" l="1"/>
  <c r="BX444" i="6"/>
  <c r="AV445" i="6"/>
  <c r="N445" i="6"/>
  <c r="BH445" i="6" l="1"/>
  <c r="BX445" i="6"/>
  <c r="AV446" i="6"/>
  <c r="N446" i="6"/>
  <c r="BH446" i="6" l="1"/>
  <c r="BX446" i="6"/>
  <c r="AV447" i="6"/>
  <c r="N447" i="6"/>
  <c r="BH447" i="6" l="1"/>
  <c r="BX447" i="6"/>
  <c r="N448" i="6"/>
  <c r="BX448" i="6" l="1"/>
  <c r="AV448" i="6"/>
  <c r="BH448" i="6"/>
  <c r="N449" i="6"/>
  <c r="AV449" i="6"/>
  <c r="BH449" i="6" l="1"/>
  <c r="BX449" i="6"/>
  <c r="AV450" i="6"/>
  <c r="N450" i="6"/>
  <c r="BH450" i="6" l="1"/>
  <c r="BX450" i="6"/>
  <c r="N451" i="6"/>
  <c r="AV451" i="6"/>
  <c r="BH451" i="6" l="1"/>
  <c r="BX451" i="6"/>
  <c r="N452" i="6"/>
  <c r="AV452" i="6"/>
  <c r="BH452" i="6" l="1"/>
  <c r="BX452" i="6"/>
  <c r="N453" i="6"/>
  <c r="AV453" i="6"/>
  <c r="BH453" i="6" l="1"/>
  <c r="BX453" i="6"/>
  <c r="N454" i="6"/>
  <c r="AV454" i="6"/>
  <c r="BH454" i="6" l="1"/>
  <c r="BX454" i="6"/>
  <c r="N455" i="6"/>
  <c r="AV455" i="6"/>
  <c r="BH455" i="6" l="1"/>
  <c r="BX455" i="6"/>
  <c r="N456" i="6"/>
  <c r="AV456" i="6"/>
  <c r="BH456" i="6" l="1"/>
  <c r="BX456" i="6"/>
  <c r="AV457" i="6"/>
  <c r="N457" i="6"/>
  <c r="BH457" i="6" l="1"/>
  <c r="BX457" i="6"/>
  <c r="N458" i="6"/>
  <c r="AV458" i="6"/>
  <c r="BH458" i="6" l="1"/>
  <c r="BX458" i="6"/>
  <c r="AV459" i="6"/>
  <c r="N459" i="6"/>
  <c r="BH459" i="6" l="1"/>
  <c r="BX459" i="6"/>
  <c r="AV460" i="6"/>
  <c r="N460" i="6"/>
  <c r="BH460" i="6" l="1"/>
  <c r="BX460" i="6"/>
  <c r="N461" i="6"/>
  <c r="AV461" i="6"/>
  <c r="BH461" i="6" l="1"/>
  <c r="BX461" i="6"/>
  <c r="AV462" i="6"/>
  <c r="N462" i="6"/>
  <c r="BH462" i="6" l="1"/>
  <c r="BX462" i="6"/>
  <c r="AV463" i="6"/>
  <c r="N463" i="6"/>
  <c r="BH463" i="6" l="1"/>
  <c r="BX463" i="6"/>
  <c r="N464" i="6"/>
  <c r="AV464" i="6"/>
  <c r="BH464" i="6" l="1"/>
  <c r="BX464" i="6"/>
  <c r="N465" i="6"/>
  <c r="AV465" i="6"/>
  <c r="BH465" i="6" l="1"/>
  <c r="BX465" i="6"/>
  <c r="AV466" i="6"/>
  <c r="N466" i="6"/>
  <c r="BH466" i="6" l="1"/>
  <c r="BX466" i="6"/>
  <c r="AV467" i="6"/>
  <c r="BH467" i="6" l="1"/>
  <c r="BX467" i="6"/>
  <c r="N468" i="6"/>
  <c r="AV468" i="6"/>
  <c r="BH468" i="6" l="1"/>
  <c r="BX468" i="6"/>
  <c r="N469" i="6"/>
  <c r="AV469" i="6"/>
  <c r="BH469" i="6" l="1"/>
  <c r="BX469" i="6"/>
  <c r="N470" i="6"/>
  <c r="AV470" i="6"/>
  <c r="BH470" i="6" l="1"/>
  <c r="BX470" i="6"/>
  <c r="AV471" i="6"/>
  <c r="N471" i="6"/>
  <c r="BH471" i="6" l="1"/>
  <c r="BX471" i="6"/>
  <c r="N472" i="6"/>
  <c r="AV472" i="6"/>
  <c r="BH472" i="6" l="1"/>
  <c r="BX472" i="6"/>
  <c r="AV473" i="6"/>
  <c r="N473" i="6"/>
  <c r="BH473" i="6" l="1"/>
  <c r="BX473" i="6"/>
  <c r="N474" i="6"/>
  <c r="AV474" i="6"/>
  <c r="BH474" i="6" l="1"/>
  <c r="BX474" i="6"/>
  <c r="N475" i="6"/>
  <c r="AV475" i="6"/>
  <c r="BH475" i="6" l="1"/>
  <c r="BX475" i="6"/>
  <c r="AV476" i="6"/>
  <c r="N476" i="6"/>
  <c r="BH476" i="6" l="1"/>
  <c r="BX476" i="6"/>
  <c r="AV477" i="6"/>
  <c r="N477" i="6"/>
  <c r="BH477" i="6" l="1"/>
  <c r="BX477" i="6"/>
  <c r="N478" i="6"/>
  <c r="AV478" i="6"/>
  <c r="BH478" i="6" l="1"/>
  <c r="BX478" i="6"/>
  <c r="N479" i="6"/>
  <c r="AV479" i="6"/>
  <c r="BH479" i="6" l="1"/>
  <c r="BX479" i="6"/>
  <c r="N480" i="6"/>
  <c r="AV480" i="6"/>
  <c r="BH480" i="6" l="1"/>
  <c r="BX480" i="6"/>
  <c r="AV481" i="6"/>
  <c r="N481" i="6"/>
  <c r="BH481" i="6" l="1"/>
  <c r="BX481" i="6"/>
  <c r="N482" i="6"/>
  <c r="AV482" i="6"/>
  <c r="BH482" i="6" l="1"/>
  <c r="BX482" i="6"/>
  <c r="AV483" i="6"/>
  <c r="N483" i="6"/>
  <c r="BH483" i="6" l="1"/>
  <c r="BX483" i="6"/>
  <c r="AV484" i="6"/>
  <c r="N484" i="6"/>
  <c r="BH484" i="6" l="1"/>
  <c r="BX484" i="6"/>
  <c r="AV485" i="6"/>
  <c r="N485" i="6"/>
  <c r="BH485" i="6" l="1"/>
  <c r="BX485" i="6"/>
  <c r="N486" i="6"/>
  <c r="AV486" i="6"/>
  <c r="BH486" i="6" l="1"/>
  <c r="BX486" i="6"/>
  <c r="N487" i="6"/>
  <c r="AV487" i="6"/>
  <c r="BH487" i="6" l="1"/>
  <c r="BX487" i="6"/>
  <c r="N488" i="6"/>
  <c r="AV488" i="6"/>
  <c r="BH488" i="6" l="1"/>
  <c r="BX488" i="6"/>
  <c r="N489" i="6"/>
  <c r="BX489" i="6" l="1"/>
  <c r="AV489" i="6"/>
  <c r="BH489" i="6"/>
  <c r="AV490" i="6"/>
  <c r="N490" i="6"/>
  <c r="BH490" i="6" l="1"/>
  <c r="BX490" i="6"/>
  <c r="N491" i="6"/>
  <c r="AV491" i="6"/>
  <c r="BH491" i="6" l="1"/>
  <c r="BX491" i="6"/>
  <c r="AV492" i="6"/>
  <c r="N492" i="6"/>
  <c r="BH492" i="6" l="1"/>
  <c r="BX492" i="6"/>
  <c r="N493" i="6"/>
  <c r="AV493" i="6"/>
  <c r="BH493" i="6" l="1"/>
  <c r="BX493" i="6"/>
  <c r="AV494" i="6"/>
  <c r="N494" i="6"/>
  <c r="BH494" i="6" l="1"/>
  <c r="BX494" i="6"/>
  <c r="AV495" i="6"/>
  <c r="N495" i="6"/>
  <c r="BH495" i="6" l="1"/>
  <c r="BX495" i="6"/>
  <c r="AV496" i="6"/>
  <c r="N496" i="6"/>
  <c r="BH496" i="6" l="1"/>
  <c r="BX496" i="6"/>
  <c r="N497" i="6"/>
  <c r="BX497" i="6" l="1"/>
  <c r="AV497" i="6"/>
  <c r="BH497" i="6"/>
  <c r="AV498" i="6"/>
  <c r="N498" i="6"/>
  <c r="BH498" i="6" l="1"/>
  <c r="BX498" i="6"/>
  <c r="N499" i="6"/>
  <c r="AV499" i="6"/>
  <c r="BH499" i="6" l="1"/>
  <c r="BX499" i="6"/>
  <c r="AV500" i="6"/>
  <c r="N500" i="6"/>
  <c r="BH500" i="6" l="1"/>
  <c r="BX500" i="6"/>
  <c r="N501" i="6"/>
  <c r="AV501" i="6"/>
  <c r="BH501" i="6" l="1"/>
  <c r="BX501" i="6"/>
  <c r="AV502" i="6"/>
  <c r="N502" i="6"/>
  <c r="BH502" i="6" l="1"/>
  <c r="BX502" i="6"/>
  <c r="N503" i="6"/>
  <c r="AV503" i="6"/>
  <c r="BH503" i="6" l="1"/>
  <c r="BX503" i="6"/>
  <c r="AB3" i="6" l="1"/>
  <c r="AC3" i="6" s="1"/>
  <c r="AD3" i="6" s="1"/>
  <c r="H4" i="6"/>
  <c r="C3" i="9" l="1"/>
  <c r="AE3" i="6"/>
  <c r="DF4" i="6" l="1"/>
  <c r="H5" i="6" l="1"/>
  <c r="C4" i="9" s="1"/>
  <c r="DF5" i="6" l="1"/>
  <c r="H6" i="6" s="1"/>
  <c r="C5" i="9" s="1"/>
  <c r="DF6" i="6" l="1"/>
  <c r="H7" i="6" s="1"/>
  <c r="C6" i="9" l="1"/>
  <c r="DF7" i="6"/>
  <c r="H8" i="6" s="1"/>
  <c r="DF8" i="6" l="1"/>
  <c r="C7" i="9"/>
  <c r="H9" i="6"/>
  <c r="DF9" i="6" l="1"/>
  <c r="C8" i="9"/>
  <c r="H10" i="6"/>
  <c r="C9" i="9" s="1"/>
  <c r="DF10" i="6" l="1"/>
  <c r="H11" i="6"/>
  <c r="DF11" i="6" l="1"/>
  <c r="H12" i="6" s="1"/>
  <c r="C10" i="9"/>
  <c r="DF12" i="6" l="1"/>
  <c r="C11" i="9"/>
  <c r="H13" i="6"/>
  <c r="DF13" i="6" l="1"/>
  <c r="C12" i="9"/>
  <c r="H14" i="6"/>
  <c r="DF14" i="6" l="1"/>
  <c r="H15" i="6" s="1"/>
  <c r="C13" i="9"/>
  <c r="C14" i="9" l="1"/>
  <c r="DF15" i="6"/>
  <c r="H16" i="6" s="1"/>
  <c r="C15" i="9" s="1"/>
  <c r="DF16" i="6" l="1"/>
  <c r="H17" i="6" s="1"/>
  <c r="C16" i="9" l="1"/>
  <c r="DF17" i="6"/>
  <c r="H18" i="6" s="1"/>
  <c r="DF18" i="6" l="1"/>
  <c r="H19" i="6" s="1"/>
  <c r="C17" i="9"/>
  <c r="DF19" i="6" l="1"/>
  <c r="H20" i="6" s="1"/>
  <c r="C18" i="9"/>
  <c r="C19" i="9" l="1"/>
  <c r="DF20" i="6"/>
  <c r="H21" i="6" s="1"/>
  <c r="C20" i="9" s="1"/>
  <c r="DF21" i="6" l="1"/>
  <c r="H22" i="6" s="1"/>
  <c r="C21" i="9" s="1"/>
  <c r="DF22" i="6" l="1"/>
  <c r="H23" i="6" s="1"/>
  <c r="DF23" i="6" l="1"/>
  <c r="H24" i="6" s="1"/>
  <c r="C22" i="9"/>
  <c r="C23" i="9" l="1"/>
  <c r="DF24" i="6"/>
  <c r="H25" i="6" s="1"/>
  <c r="C24" i="9" s="1"/>
  <c r="DF25" i="6" l="1"/>
  <c r="H26" i="6" s="1"/>
  <c r="DF26" i="6" l="1"/>
  <c r="C25" i="9"/>
  <c r="H27" i="6"/>
  <c r="C26" i="9" s="1"/>
  <c r="DF27" i="6" l="1"/>
  <c r="H28" i="6" s="1"/>
  <c r="C27" i="9" l="1"/>
  <c r="DF28" i="6"/>
  <c r="H29" i="6" s="1"/>
  <c r="C28" i="9" s="1"/>
  <c r="DF29" i="6" l="1"/>
  <c r="H30" i="6" s="1"/>
  <c r="C29" i="9" s="1"/>
  <c r="DF30" i="6" l="1"/>
  <c r="H31" i="6" s="1"/>
  <c r="C30" i="9" l="1"/>
  <c r="DF31" i="6"/>
  <c r="H32" i="6" s="1"/>
  <c r="C31" i="9" l="1"/>
  <c r="DF32" i="6"/>
  <c r="H33" i="6" s="1"/>
  <c r="C32" i="9" s="1"/>
  <c r="DF33" i="6" l="1"/>
  <c r="H34" i="6" s="1"/>
  <c r="DF34" i="6" l="1"/>
  <c r="H35" i="6" s="1"/>
  <c r="C33" i="9"/>
  <c r="DF35" i="6" l="1"/>
  <c r="H36" i="6" s="1"/>
  <c r="C34" i="9"/>
  <c r="C35" i="9" l="1"/>
  <c r="DF36" i="6"/>
  <c r="H37" i="6" s="1"/>
  <c r="C36" i="9" s="1"/>
  <c r="DF37" i="6" l="1"/>
  <c r="H38" i="6"/>
  <c r="C37" i="9" s="1"/>
  <c r="DF38" i="6" l="1"/>
  <c r="H39" i="6" s="1"/>
  <c r="C38" i="9" s="1"/>
  <c r="DF39" i="6" l="1"/>
  <c r="H40" i="6" s="1"/>
  <c r="C39" i="9" l="1"/>
  <c r="DF40" i="6"/>
  <c r="H41" i="6" s="1"/>
  <c r="C40" i="9" s="1"/>
  <c r="DF41" i="6" l="1"/>
  <c r="H42" i="6" s="1"/>
  <c r="DF42" i="6" l="1"/>
  <c r="C41" i="9"/>
  <c r="H43" i="6"/>
  <c r="C42" i="9" s="1"/>
  <c r="DF43" i="6" l="1"/>
  <c r="H44" i="6" s="1"/>
  <c r="C43" i="9" s="1"/>
  <c r="DF44" i="6" l="1"/>
  <c r="H45" i="6"/>
  <c r="C44" i="9" s="1"/>
  <c r="DF45" i="6" l="1"/>
  <c r="H46" i="6"/>
  <c r="C45" i="9" s="1"/>
  <c r="DF46" i="6" l="1"/>
  <c r="H47" i="6" s="1"/>
  <c r="DF47" i="6" l="1"/>
  <c r="C46" i="9"/>
  <c r="H48" i="6"/>
  <c r="C47" i="9" s="1"/>
  <c r="DF48" i="6" l="1"/>
  <c r="H49" i="6" s="1"/>
  <c r="C48" i="9" s="1"/>
  <c r="DF49" i="6" l="1"/>
  <c r="H50" i="6" s="1"/>
  <c r="C49" i="9" s="1"/>
  <c r="DF50" i="6" l="1"/>
  <c r="H51" i="6" s="1"/>
  <c r="C50" i="9" l="1"/>
  <c r="DF51" i="6"/>
  <c r="H52" i="6" s="1"/>
  <c r="C51" i="9" l="1"/>
  <c r="DF52" i="6"/>
  <c r="H53" i="6" s="1"/>
  <c r="C52" i="9" s="1"/>
  <c r="DF53" i="6" l="1"/>
  <c r="H54" i="6" s="1"/>
  <c r="C53" i="9" l="1"/>
  <c r="DF54" i="6"/>
  <c r="H55" i="6" s="1"/>
  <c r="C54" i="9" s="1"/>
  <c r="DF55" i="6" l="1"/>
  <c r="H56" i="6" s="1"/>
  <c r="C55" i="9" s="1"/>
  <c r="DF56" i="6" l="1"/>
  <c r="H57" i="6" s="1"/>
  <c r="DF57" i="6" l="1"/>
  <c r="H58" i="6" s="1"/>
  <c r="C56" i="9"/>
  <c r="DF58" i="6" l="1"/>
  <c r="C57" i="9"/>
  <c r="H59" i="6"/>
  <c r="C58" i="9" s="1"/>
  <c r="DF59" i="6" l="1"/>
  <c r="H60" i="6" s="1"/>
  <c r="C59" i="9" s="1"/>
  <c r="DF60" i="6" l="1"/>
  <c r="H61" i="6" s="1"/>
  <c r="C60" i="9" l="1"/>
  <c r="DF61" i="6"/>
  <c r="H62" i="6"/>
  <c r="C61" i="9" s="1"/>
  <c r="DF62" i="6" l="1"/>
  <c r="H63" i="6" s="1"/>
  <c r="C62" i="9" s="1"/>
  <c r="DF63" i="6" l="1"/>
  <c r="H64" i="6" s="1"/>
  <c r="DF64" i="6" l="1"/>
  <c r="C63" i="9"/>
  <c r="H65" i="6"/>
  <c r="C64" i="9" s="1"/>
  <c r="DF65" i="6" l="1"/>
  <c r="H66" i="6" s="1"/>
  <c r="C65" i="9" l="1"/>
  <c r="DF66" i="6"/>
  <c r="H67" i="6" s="1"/>
  <c r="C66" i="9" s="1"/>
  <c r="DF67" i="6" l="1"/>
  <c r="H68" i="6" s="1"/>
  <c r="C67" i="9" l="1"/>
  <c r="DF68" i="6"/>
  <c r="H69" i="6" s="1"/>
  <c r="C68" i="9" s="1"/>
  <c r="DF69" i="6" l="1"/>
  <c r="H70" i="6" s="1"/>
  <c r="C69" i="9" l="1"/>
  <c r="DF70" i="6"/>
  <c r="H71" i="6" s="1"/>
  <c r="DF71" i="6" l="1"/>
  <c r="C70" i="9"/>
  <c r="H72" i="6"/>
  <c r="DF72" i="6" l="1"/>
  <c r="H73" i="6" s="1"/>
  <c r="C71" i="9"/>
  <c r="DF73" i="6" l="1"/>
  <c r="H74" i="6" s="1"/>
  <c r="C73" i="9" s="1"/>
  <c r="C72" i="9"/>
  <c r="DF74" i="6" l="1"/>
  <c r="H75" i="6" s="1"/>
  <c r="DF75" i="6" l="1"/>
  <c r="C74" i="9"/>
  <c r="H76" i="6"/>
  <c r="C75" i="9" s="1"/>
  <c r="DF76" i="6" l="1"/>
  <c r="H77" i="6" s="1"/>
  <c r="C76" i="9" s="1"/>
  <c r="DF77" i="6" l="1"/>
  <c r="H78" i="6" s="1"/>
  <c r="C77" i="9" l="1"/>
  <c r="DF78" i="6"/>
  <c r="H79" i="6" s="1"/>
  <c r="C78" i="9" s="1"/>
  <c r="DF79" i="6" l="1"/>
  <c r="H80" i="6" s="1"/>
  <c r="C79" i="9" s="1"/>
  <c r="DF80" i="6" l="1"/>
  <c r="H81" i="6" s="1"/>
  <c r="C80" i="9" s="1"/>
  <c r="DF81" i="6" l="1"/>
  <c r="H82" i="6" s="1"/>
  <c r="DF82" i="6" l="1"/>
  <c r="H83" i="6" s="1"/>
  <c r="C81" i="9"/>
  <c r="C82" i="9" l="1"/>
  <c r="DF83" i="6"/>
  <c r="H84" i="6" s="1"/>
  <c r="DF84" i="6" l="1"/>
  <c r="H85" i="6" s="1"/>
  <c r="C83" i="9"/>
  <c r="DF85" i="6" l="1"/>
  <c r="H86" i="6" s="1"/>
  <c r="C84" i="9"/>
  <c r="C85" i="9" l="1"/>
  <c r="DF86" i="6"/>
  <c r="H87" i="6" s="1"/>
  <c r="C86" i="9" s="1"/>
  <c r="DF87" i="6" l="1"/>
  <c r="H88" i="6" s="1"/>
  <c r="DF88" i="6" l="1"/>
  <c r="H89" i="6" s="1"/>
  <c r="C87" i="9"/>
  <c r="C88" i="9" l="1"/>
  <c r="DF89" i="6"/>
  <c r="H90" i="6" s="1"/>
  <c r="C89" i="9" s="1"/>
  <c r="DF90" i="6" l="1"/>
  <c r="H91" i="6"/>
  <c r="C90" i="9" s="1"/>
  <c r="DF91" i="6" l="1"/>
  <c r="H92" i="6" s="1"/>
  <c r="C91" i="9" s="1"/>
  <c r="DF92" i="6" l="1"/>
  <c r="H93" i="6" s="1"/>
  <c r="C92" i="9" s="1"/>
  <c r="DF93" i="6" l="1"/>
  <c r="H94" i="6" s="1"/>
  <c r="C93" i="9" l="1"/>
  <c r="DF94" i="6"/>
  <c r="H95" i="6" s="1"/>
  <c r="DF95" i="6" l="1"/>
  <c r="C94" i="9"/>
  <c r="H96" i="6"/>
  <c r="C95" i="9" s="1"/>
  <c r="DF96" i="6" l="1"/>
  <c r="H97" i="6"/>
  <c r="C96" i="9" s="1"/>
  <c r="DF97" i="6" l="1"/>
  <c r="H98" i="6" s="1"/>
  <c r="DF98" i="6" l="1"/>
  <c r="H99" i="6" s="1"/>
  <c r="C97" i="9"/>
  <c r="C98" i="9" l="1"/>
  <c r="DF99" i="6"/>
  <c r="H100" i="6" s="1"/>
  <c r="C99" i="9" s="1"/>
  <c r="DF100" i="6" l="1"/>
  <c r="H101" i="6" s="1"/>
  <c r="C100" i="9" l="1"/>
  <c r="DF101" i="6"/>
  <c r="H102" i="6" s="1"/>
  <c r="DF102" i="6" l="1"/>
  <c r="C101" i="9"/>
  <c r="H103" i="6"/>
  <c r="C102" i="9" s="1"/>
  <c r="DF103" i="6" l="1"/>
  <c r="H104" i="6"/>
  <c r="C103" i="9" s="1"/>
  <c r="DF104" i="6" l="1"/>
  <c r="H105" i="6" s="1"/>
  <c r="C104" i="9" l="1"/>
  <c r="DF105" i="6"/>
  <c r="H106" i="6" s="1"/>
  <c r="C105" i="9" s="1"/>
  <c r="DF106" i="6" l="1"/>
  <c r="H107" i="6" s="1"/>
  <c r="DF107" i="6" l="1"/>
  <c r="C106" i="9"/>
  <c r="H108" i="6"/>
  <c r="C107" i="9" s="1"/>
  <c r="DF108" i="6" l="1"/>
  <c r="H109" i="6" s="1"/>
  <c r="DF109" i="6" l="1"/>
  <c r="H110" i="6" s="1"/>
  <c r="C108" i="9"/>
  <c r="C109" i="9" l="1"/>
  <c r="DF110" i="6"/>
  <c r="H111" i="6" s="1"/>
  <c r="C110" i="9" s="1"/>
  <c r="DF111" i="6" l="1"/>
  <c r="H112" i="6" s="1"/>
  <c r="C111" i="9" s="1"/>
  <c r="DF112" i="6" l="1"/>
  <c r="H113" i="6" s="1"/>
  <c r="C112" i="9" l="1"/>
  <c r="DF113" i="6"/>
  <c r="H114" i="6" s="1"/>
  <c r="C113" i="9" s="1"/>
  <c r="DF114" i="6" l="1"/>
  <c r="H115" i="6" s="1"/>
  <c r="DF115" i="6" l="1"/>
  <c r="H116" i="6" s="1"/>
  <c r="C115" i="9" s="1"/>
  <c r="C114" i="9"/>
  <c r="DF116" i="6" l="1"/>
  <c r="H117" i="6" s="1"/>
  <c r="C116" i="9" s="1"/>
  <c r="DF117" i="6" l="1"/>
  <c r="H118" i="6" s="1"/>
  <c r="C117" i="9" s="1"/>
  <c r="DF118" i="6" l="1"/>
  <c r="H119" i="6" s="1"/>
  <c r="C118" i="9" l="1"/>
  <c r="DF119" i="6"/>
  <c r="H120" i="6" s="1"/>
  <c r="C119" i="9" s="1"/>
  <c r="DF120" i="6" l="1"/>
  <c r="H121" i="6" s="1"/>
  <c r="C120" i="9" l="1"/>
  <c r="DF121" i="6"/>
  <c r="H122" i="6" s="1"/>
  <c r="DF122" i="6" l="1"/>
  <c r="H123" i="6" s="1"/>
  <c r="C121" i="9"/>
  <c r="DF123" i="6" l="1"/>
  <c r="C122" i="9"/>
  <c r="H124" i="6"/>
  <c r="C123" i="9" s="1"/>
  <c r="DF124" i="6" l="1"/>
  <c r="H125" i="6" s="1"/>
  <c r="C124" i="9" s="1"/>
  <c r="DF125" i="6" l="1"/>
  <c r="H126" i="6" s="1"/>
  <c r="C125" i="9" s="1"/>
  <c r="DF126" i="6" l="1"/>
  <c r="H127" i="6" s="1"/>
  <c r="DF127" i="6" l="1"/>
  <c r="C126" i="9"/>
  <c r="H128" i="6"/>
  <c r="C127" i="9" s="1"/>
  <c r="DF128" i="6" l="1"/>
  <c r="H129" i="6" s="1"/>
  <c r="DF129" i="6" l="1"/>
  <c r="H130" i="6" s="1"/>
  <c r="C128" i="9"/>
  <c r="DF130" i="6" l="1"/>
  <c r="H131" i="6" s="1"/>
  <c r="C130" i="9" s="1"/>
  <c r="C129" i="9"/>
  <c r="DF131" i="6" l="1"/>
  <c r="H132" i="6" s="1"/>
  <c r="C131" i="9" l="1"/>
  <c r="DF132" i="6"/>
  <c r="H133" i="6" s="1"/>
  <c r="C132" i="9" l="1"/>
  <c r="DF133" i="6"/>
  <c r="H134" i="6" s="1"/>
  <c r="C133" i="9" s="1"/>
  <c r="DF134" i="6" l="1"/>
  <c r="H135" i="6" s="1"/>
  <c r="C134" i="9" s="1"/>
  <c r="DF135" i="6" l="1"/>
  <c r="H136" i="6" s="1"/>
  <c r="C135" i="9" l="1"/>
  <c r="DF136" i="6"/>
  <c r="H137" i="6" s="1"/>
  <c r="C136" i="9" s="1"/>
  <c r="DF137" i="6" l="1"/>
  <c r="H138" i="6" s="1"/>
  <c r="C137" i="9" s="1"/>
  <c r="DF138" i="6" l="1"/>
  <c r="H139" i="6" s="1"/>
  <c r="C138" i="9" l="1"/>
  <c r="DF139" i="6"/>
  <c r="H140" i="6" s="1"/>
  <c r="C139" i="9" l="1"/>
  <c r="DF140" i="6"/>
  <c r="H141" i="6" s="1"/>
  <c r="C140" i="9" s="1"/>
  <c r="DF141" i="6" l="1"/>
  <c r="H142" i="6" s="1"/>
  <c r="C141" i="9" s="1"/>
  <c r="DF142" i="6" l="1"/>
  <c r="H143" i="6" s="1"/>
  <c r="C142" i="9" l="1"/>
  <c r="DF143" i="6"/>
  <c r="H144" i="6" s="1"/>
  <c r="DF144" i="6" l="1"/>
  <c r="H145" i="6" s="1"/>
  <c r="C144" i="9" s="1"/>
  <c r="C143" i="9"/>
  <c r="DF145" i="6" l="1"/>
  <c r="H146" i="6" s="1"/>
  <c r="C145" i="9" s="1"/>
  <c r="DF146" i="6" l="1"/>
  <c r="H147" i="6" s="1"/>
  <c r="C146" i="9" l="1"/>
  <c r="DF147" i="6"/>
  <c r="H148" i="6" s="1"/>
  <c r="C147" i="9" l="1"/>
  <c r="DF148" i="6"/>
  <c r="H149" i="6" s="1"/>
  <c r="C148" i="9" s="1"/>
  <c r="DF149" i="6" l="1"/>
  <c r="H150" i="6" s="1"/>
  <c r="C149" i="9" s="1"/>
  <c r="DF150" i="6" l="1"/>
  <c r="H151" i="6" s="1"/>
  <c r="C150" i="9" l="1"/>
  <c r="DF151" i="6"/>
  <c r="H152" i="6" s="1"/>
  <c r="C151" i="9" l="1"/>
  <c r="DF152" i="6"/>
  <c r="H153" i="6" s="1"/>
  <c r="C152" i="9" s="1"/>
  <c r="DF153" i="6" l="1"/>
  <c r="H154" i="6" s="1"/>
  <c r="C153" i="9" l="1"/>
  <c r="DF154" i="6"/>
  <c r="H155" i="6" s="1"/>
  <c r="C154" i="9" l="1"/>
  <c r="DF155" i="6"/>
  <c r="H156" i="6" s="1"/>
  <c r="DF156" i="6" l="1"/>
  <c r="H157" i="6" s="1"/>
  <c r="C155" i="9"/>
  <c r="C156" i="9" l="1"/>
  <c r="DF157" i="6"/>
  <c r="H158" i="6" s="1"/>
  <c r="C157" i="9" l="1"/>
  <c r="DF158" i="6"/>
  <c r="H159" i="6" s="1"/>
  <c r="DF159" i="6" l="1"/>
  <c r="H160" i="6" s="1"/>
  <c r="C159" i="9" s="1"/>
  <c r="C158" i="9"/>
  <c r="DF160" i="6" l="1"/>
  <c r="H161" i="6" s="1"/>
  <c r="C160" i="9" l="1"/>
  <c r="DF161" i="6"/>
  <c r="H162" i="6" s="1"/>
  <c r="C161" i="9" s="1"/>
  <c r="DF162" i="6" l="1"/>
  <c r="H163" i="6" s="1"/>
  <c r="C162" i="9" s="1"/>
  <c r="DF163" i="6" l="1"/>
  <c r="H164" i="6" s="1"/>
  <c r="C163" i="9" l="1"/>
  <c r="DF164" i="6"/>
  <c r="H165" i="6" s="1"/>
  <c r="C164" i="9" s="1"/>
  <c r="DF165" i="6" l="1"/>
  <c r="H166" i="6"/>
  <c r="C165" i="9" s="1"/>
  <c r="DF166" i="6" l="1"/>
  <c r="H167" i="6"/>
  <c r="C166" i="9" s="1"/>
  <c r="DF167" i="6" l="1"/>
  <c r="H168" i="6"/>
  <c r="C167" i="9" s="1"/>
  <c r="DF168" i="6" l="1"/>
  <c r="H169" i="6"/>
  <c r="DF169" i="6" l="1"/>
  <c r="C168" i="9"/>
  <c r="H170" i="6"/>
  <c r="DF170" i="6" l="1"/>
  <c r="H171" i="6" s="1"/>
  <c r="C169" i="9"/>
  <c r="C170" i="9" l="1"/>
  <c r="DF171" i="6"/>
  <c r="H172" i="6" s="1"/>
  <c r="C171" i="9" l="1"/>
  <c r="DF172" i="6"/>
  <c r="H173" i="6" s="1"/>
  <c r="C172" i="9" s="1"/>
  <c r="DF173" i="6" l="1"/>
  <c r="H174" i="6"/>
  <c r="C173" i="9" s="1"/>
  <c r="DF174" i="6" l="1"/>
  <c r="H175" i="6"/>
  <c r="C174" i="9" s="1"/>
  <c r="DF175" i="6" l="1"/>
  <c r="H176" i="6"/>
  <c r="C175" i="9" s="1"/>
  <c r="DF176" i="6" l="1"/>
  <c r="H177" i="6" s="1"/>
  <c r="C176" i="9" l="1"/>
  <c r="DF177" i="6"/>
  <c r="H178" i="6" s="1"/>
  <c r="C177" i="9" s="1"/>
  <c r="DF178" i="6" l="1"/>
  <c r="H179" i="6" s="1"/>
  <c r="C178" i="9" s="1"/>
  <c r="DF179" i="6" l="1"/>
  <c r="H180" i="6"/>
  <c r="C179" i="9" s="1"/>
  <c r="DF180" i="6" l="1"/>
  <c r="H181" i="6"/>
  <c r="C180" i="9" s="1"/>
  <c r="DF181" i="6" l="1"/>
  <c r="H182" i="6" s="1"/>
  <c r="C181" i="9" s="1"/>
  <c r="DF182" i="6" l="1"/>
  <c r="H183" i="6" s="1"/>
  <c r="C182" i="9" s="1"/>
  <c r="DF183" i="6" l="1"/>
  <c r="H184" i="6" s="1"/>
  <c r="C183" i="9" s="1"/>
  <c r="DF184" i="6" l="1"/>
  <c r="H185" i="6" s="1"/>
  <c r="C184" i="9" s="1"/>
  <c r="DF185" i="6" l="1"/>
  <c r="H186" i="6" s="1"/>
  <c r="DF186" i="6" l="1"/>
  <c r="C185" i="9"/>
  <c r="H187" i="6"/>
  <c r="C186" i="9" s="1"/>
  <c r="DF187" i="6" l="1"/>
  <c r="H188" i="6" s="1"/>
  <c r="DF188" i="6" l="1"/>
  <c r="H189" i="6" s="1"/>
  <c r="C187" i="9"/>
  <c r="C188" i="9" l="1"/>
  <c r="DF189" i="6"/>
  <c r="H190" i="6" s="1"/>
  <c r="C189" i="9" s="1"/>
  <c r="DF190" i="6" l="1"/>
  <c r="H191" i="6" s="1"/>
  <c r="C190" i="9" s="1"/>
  <c r="DF191" i="6" l="1"/>
  <c r="H192" i="6" s="1"/>
  <c r="C191" i="9" s="1"/>
  <c r="DF192" i="6" l="1"/>
  <c r="H193" i="6" s="1"/>
  <c r="DF193" i="6" l="1"/>
  <c r="C192" i="9"/>
  <c r="H194" i="6"/>
  <c r="DF194" i="6" l="1"/>
  <c r="C193" i="9"/>
  <c r="H195" i="6"/>
  <c r="C194" i="9" s="1"/>
  <c r="DF195" i="6" l="1"/>
  <c r="H196" i="6" s="1"/>
  <c r="C195" i="9" s="1"/>
  <c r="DF196" i="6" l="1"/>
  <c r="H197" i="6"/>
  <c r="C196" i="9" s="1"/>
  <c r="DF197" i="6" l="1"/>
  <c r="H198" i="6"/>
  <c r="C197" i="9" s="1"/>
  <c r="DF198" i="6" l="1"/>
  <c r="H199" i="6" s="1"/>
  <c r="DF199" i="6" l="1"/>
  <c r="C198" i="9"/>
  <c r="H200" i="6"/>
  <c r="DF200" i="6" l="1"/>
  <c r="H201" i="6" s="1"/>
  <c r="C200" i="9" s="1"/>
  <c r="C199" i="9"/>
  <c r="DF201" i="6" l="1"/>
  <c r="H202" i="6"/>
  <c r="C201" i="9" s="1"/>
  <c r="DF202" i="6"/>
  <c r="H203" i="6" l="1"/>
  <c r="DF203" i="6" l="1"/>
  <c r="C202" i="9"/>
  <c r="H204" i="6"/>
  <c r="C203" i="9" s="1"/>
  <c r="DF204" i="6" l="1"/>
  <c r="H205" i="6" s="1"/>
  <c r="C204" i="9" s="1"/>
  <c r="DF205" i="6" l="1"/>
  <c r="H206" i="6" s="1"/>
  <c r="DF206" i="6" l="1"/>
  <c r="H207" i="6" s="1"/>
  <c r="C206" i="9" s="1"/>
  <c r="C205" i="9"/>
  <c r="DF207" i="6" l="1"/>
  <c r="H208" i="6"/>
  <c r="C207" i="9" s="1"/>
  <c r="DF208" i="6" l="1"/>
  <c r="H209" i="6" s="1"/>
  <c r="C208" i="9" l="1"/>
  <c r="DF209" i="6"/>
  <c r="H210" i="6" s="1"/>
  <c r="C209" i="9" s="1"/>
  <c r="DF210" i="6" l="1"/>
  <c r="H211" i="6" s="1"/>
  <c r="C210" i="9" s="1"/>
  <c r="DF211" i="6" l="1"/>
  <c r="H212" i="6" s="1"/>
  <c r="C211" i="9" l="1"/>
  <c r="DF212" i="6"/>
  <c r="H213" i="6" s="1"/>
  <c r="C212" i="9" l="1"/>
  <c r="DF213" i="6"/>
  <c r="H214" i="6" s="1"/>
  <c r="DF214" i="6" l="1"/>
  <c r="C213" i="9"/>
  <c r="H215" i="6"/>
  <c r="C214" i="9" s="1"/>
  <c r="DF215" i="6" l="1"/>
  <c r="H216" i="6" s="1"/>
  <c r="C215" i="9" l="1"/>
  <c r="DF216" i="6"/>
  <c r="H217" i="6" s="1"/>
  <c r="C216" i="9" l="1"/>
  <c r="DF217" i="6"/>
  <c r="H218" i="6"/>
  <c r="C217" i="9" s="1"/>
  <c r="DF218" i="6" l="1"/>
  <c r="H219" i="6" s="1"/>
  <c r="DF219" i="6" l="1"/>
  <c r="H220" i="6" s="1"/>
  <c r="C219" i="9" s="1"/>
  <c r="C218" i="9"/>
  <c r="DF220" i="6" l="1"/>
  <c r="H221" i="6" s="1"/>
  <c r="C220" i="9" s="1"/>
  <c r="N221" i="6"/>
  <c r="DF221" i="6" l="1"/>
  <c r="H222" i="6" l="1"/>
  <c r="DF222" i="6" l="1"/>
  <c r="H223" i="6" s="1"/>
  <c r="C221" i="9"/>
  <c r="C222" i="9" l="1"/>
  <c r="DF223" i="6"/>
  <c r="H224" i="6" s="1"/>
  <c r="DF224" i="6" l="1"/>
  <c r="C223" i="9"/>
  <c r="H225" i="6"/>
  <c r="C224" i="9" s="1"/>
  <c r="DF225" i="6" l="1"/>
  <c r="H226" i="6" s="1"/>
  <c r="DF226" i="6" l="1"/>
  <c r="H227" i="6" s="1"/>
  <c r="C226" i="9" s="1"/>
  <c r="C225" i="9"/>
  <c r="DF227" i="6" l="1"/>
  <c r="H228" i="6" s="1"/>
  <c r="C227" i="9" l="1"/>
  <c r="DF228" i="6"/>
  <c r="H229" i="6" s="1"/>
  <c r="C228" i="9" s="1"/>
  <c r="DF229" i="6" l="1"/>
  <c r="H230" i="6" s="1"/>
  <c r="DF230" i="6" l="1"/>
  <c r="H231" i="6" s="1"/>
  <c r="C229" i="9"/>
  <c r="DF231" i="6" l="1"/>
  <c r="C230" i="9"/>
  <c r="H232" i="6"/>
  <c r="DF232" i="6" l="1"/>
  <c r="C231" i="9"/>
  <c r="H233" i="6"/>
  <c r="DF233" i="6" l="1"/>
  <c r="C232" i="9"/>
  <c r="H234" i="6"/>
  <c r="C233" i="9" s="1"/>
  <c r="DF234" i="6" l="1"/>
  <c r="H235" i="6" s="1"/>
  <c r="C234" i="9" s="1"/>
  <c r="DF235" i="6" l="1"/>
  <c r="H236" i="6" s="1"/>
  <c r="C235" i="9" l="1"/>
  <c r="DF236" i="6"/>
  <c r="H237" i="6" s="1"/>
  <c r="DF237" i="6" l="1"/>
  <c r="C236" i="9"/>
  <c r="H238" i="6"/>
  <c r="C237" i="9" s="1"/>
  <c r="DF238" i="6" l="1"/>
  <c r="H239" i="6" s="1"/>
  <c r="C238" i="9" s="1"/>
  <c r="DF239" i="6" l="1"/>
  <c r="H240" i="6" s="1"/>
  <c r="DF240" i="6" l="1"/>
  <c r="H241" i="6" s="1"/>
  <c r="C240" i="9" s="1"/>
  <c r="C239" i="9"/>
  <c r="DF241" i="6" l="1"/>
  <c r="H242" i="6" s="1"/>
  <c r="DF242" i="6" l="1"/>
  <c r="C241" i="9"/>
  <c r="H243" i="6"/>
  <c r="C242" i="9" s="1"/>
  <c r="N243" i="6"/>
  <c r="DF243" i="6" l="1"/>
  <c r="H244" i="6" l="1"/>
  <c r="C243" i="9" s="1"/>
  <c r="DF244" i="6" l="1"/>
  <c r="H245" i="6" s="1"/>
  <c r="DF245" i="6" l="1"/>
  <c r="H246" i="6" s="1"/>
  <c r="C244" i="9"/>
  <c r="DF246" i="6" l="1"/>
  <c r="C245" i="9"/>
  <c r="H247" i="6"/>
  <c r="C246" i="9" s="1"/>
  <c r="DF247" i="6" l="1"/>
  <c r="H248" i="6" s="1"/>
  <c r="DF248" i="6" l="1"/>
  <c r="H249" i="6" s="1"/>
  <c r="C247" i="9"/>
  <c r="DF249" i="6" l="1"/>
  <c r="C248" i="9"/>
  <c r="H250" i="6"/>
  <c r="C249" i="9" s="1"/>
  <c r="DF250" i="6" l="1"/>
  <c r="H251" i="6" s="1"/>
  <c r="DF251" i="6" l="1"/>
  <c r="H252" i="6" s="1"/>
  <c r="C250" i="9"/>
  <c r="DF252" i="6" l="1"/>
  <c r="H253" i="6" s="1"/>
  <c r="C252" i="9" s="1"/>
  <c r="C251" i="9"/>
  <c r="DF253" i="6" l="1"/>
  <c r="H254" i="6" s="1"/>
  <c r="DF254" i="6" l="1"/>
  <c r="C253" i="9"/>
  <c r="H255" i="6"/>
  <c r="DF255" i="6" l="1"/>
  <c r="C254" i="9"/>
  <c r="H256" i="6"/>
  <c r="C255" i="9" s="1"/>
  <c r="DF256" i="6" l="1"/>
  <c r="H257" i="6" s="1"/>
  <c r="C256" i="9" l="1"/>
  <c r="DF257" i="6"/>
  <c r="H258" i="6" s="1"/>
  <c r="DF258" i="6" l="1"/>
  <c r="C257" i="9"/>
  <c r="H259" i="6"/>
  <c r="C258" i="9" s="1"/>
  <c r="DF259" i="6"/>
  <c r="H260" i="6" l="1"/>
  <c r="DF260" i="6" l="1"/>
  <c r="C259" i="9"/>
  <c r="H261" i="6"/>
  <c r="C260" i="9" s="1"/>
  <c r="DF261" i="6" l="1"/>
  <c r="H262" i="6" s="1"/>
  <c r="C261" i="9" s="1"/>
  <c r="DF262" i="6" l="1"/>
  <c r="H263" i="6" s="1"/>
  <c r="C262" i="9" l="1"/>
  <c r="DF263" i="6"/>
  <c r="H264" i="6" s="1"/>
  <c r="DF264" i="6" l="1"/>
  <c r="C263" i="9"/>
  <c r="H265" i="6"/>
  <c r="DF265" i="6" l="1"/>
  <c r="H266" i="6" s="1"/>
  <c r="C264" i="9"/>
  <c r="DF266" i="6" l="1"/>
  <c r="H267" i="6" s="1"/>
  <c r="C266" i="9" s="1"/>
  <c r="C265" i="9"/>
  <c r="DF267" i="6" l="1"/>
  <c r="H268" i="6" s="1"/>
  <c r="C267" i="9" l="1"/>
  <c r="DF268" i="6"/>
  <c r="H269" i="6" s="1"/>
  <c r="C268" i="9" s="1"/>
  <c r="DF269" i="6" l="1"/>
  <c r="H270" i="6" s="1"/>
  <c r="DF270" i="6" l="1"/>
  <c r="H271" i="6" s="1"/>
  <c r="C270" i="9" s="1"/>
  <c r="C269" i="9"/>
  <c r="DF271" i="6" l="1"/>
  <c r="H272" i="6" s="1"/>
  <c r="C271" i="9" l="1"/>
  <c r="DF272" i="6"/>
  <c r="H273" i="6" s="1"/>
  <c r="DF273" i="6" l="1"/>
  <c r="H274" i="6" s="1"/>
  <c r="C272" i="9"/>
  <c r="DF274" i="6" l="1"/>
  <c r="C273" i="9"/>
  <c r="H275" i="6"/>
  <c r="C274" i="9" s="1"/>
  <c r="DF275" i="6" l="1"/>
  <c r="H276" i="6" s="1"/>
  <c r="C275" i="9" l="1"/>
  <c r="DF276" i="6"/>
  <c r="H277" i="6" s="1"/>
  <c r="C276" i="9" s="1"/>
  <c r="DF277" i="6" l="1"/>
  <c r="H278" i="6" s="1"/>
  <c r="C277" i="9" l="1"/>
  <c r="DF278" i="6"/>
  <c r="H279" i="6" s="1"/>
  <c r="C278" i="9" s="1"/>
  <c r="DF279" i="6" l="1"/>
  <c r="H280" i="6" s="1"/>
  <c r="C279" i="9" s="1"/>
  <c r="N280" i="6"/>
  <c r="DF280" i="6" l="1"/>
  <c r="H281" i="6" l="1"/>
  <c r="C280" i="9" s="1"/>
  <c r="DF281" i="6" l="1"/>
  <c r="H282" i="6" s="1"/>
  <c r="C281" i="9" l="1"/>
  <c r="DF282" i="6"/>
  <c r="H283" i="6" s="1"/>
  <c r="C282" i="9" s="1"/>
  <c r="DF283" i="6" l="1"/>
  <c r="H284" i="6" s="1"/>
  <c r="C283" i="9" l="1"/>
  <c r="DF284" i="6"/>
  <c r="H285" i="6" s="1"/>
  <c r="DF285" i="6" l="1"/>
  <c r="C284" i="9"/>
  <c r="H286" i="6"/>
  <c r="C285" i="9" s="1"/>
  <c r="DF286" i="6" l="1"/>
  <c r="H287" i="6" s="1"/>
  <c r="DF287" i="6" l="1"/>
  <c r="C286" i="9"/>
  <c r="H288" i="6"/>
  <c r="C287" i="9" s="1"/>
  <c r="DF288" i="6" l="1"/>
  <c r="H289" i="6" s="1"/>
  <c r="C288" i="9" l="1"/>
  <c r="DF289" i="6"/>
  <c r="H290" i="6" s="1"/>
  <c r="C289" i="9" s="1"/>
  <c r="DF290" i="6" l="1"/>
  <c r="H291" i="6" s="1"/>
  <c r="C290" i="9" s="1"/>
  <c r="DF291" i="6" l="1"/>
  <c r="H292" i="6"/>
  <c r="C291" i="9" s="1"/>
  <c r="DF292" i="6" l="1"/>
  <c r="H293" i="6" s="1"/>
  <c r="C292" i="9" s="1"/>
  <c r="DF293" i="6" l="1"/>
  <c r="H294" i="6" s="1"/>
  <c r="DF294" i="6" l="1"/>
  <c r="H295" i="6" s="1"/>
  <c r="C293" i="9"/>
  <c r="DF295" i="6" l="1"/>
  <c r="C294" i="9"/>
  <c r="H296" i="6"/>
  <c r="DF296" i="6" l="1"/>
  <c r="H297" i="6" s="1"/>
  <c r="C296" i="9" s="1"/>
  <c r="C295" i="9"/>
  <c r="DF297" i="6" l="1"/>
  <c r="H298" i="6" s="1"/>
  <c r="DF298" i="6" l="1"/>
  <c r="H299" i="6" s="1"/>
  <c r="C298" i="9" s="1"/>
  <c r="C297" i="9"/>
  <c r="DF299" i="6" l="1"/>
  <c r="H300" i="6" s="1"/>
  <c r="DF300" i="6" l="1"/>
  <c r="H301" i="6" s="1"/>
  <c r="C300" i="9" s="1"/>
  <c r="C299" i="9"/>
  <c r="DF301" i="6" l="1"/>
  <c r="H302" i="6" s="1"/>
  <c r="C301" i="9" l="1"/>
  <c r="DF302" i="6"/>
  <c r="H303" i="6" s="1"/>
  <c r="DF303" i="6" l="1"/>
  <c r="H304" i="6" s="1"/>
  <c r="C302" i="9"/>
  <c r="DF304" i="6" l="1"/>
  <c r="C303" i="9"/>
  <c r="H305" i="6"/>
  <c r="C304" i="9" s="1"/>
  <c r="DF305" i="6" l="1"/>
  <c r="H306" i="6" s="1"/>
  <c r="C305" i="9" l="1"/>
  <c r="DF306" i="6"/>
  <c r="H307" i="6" s="1"/>
  <c r="C306" i="9" l="1"/>
  <c r="DF307" i="6"/>
  <c r="H308" i="6" s="1"/>
  <c r="C307" i="9" s="1"/>
  <c r="DF308" i="6" l="1"/>
  <c r="H309" i="6" s="1"/>
  <c r="DF309" i="6" l="1"/>
  <c r="C308" i="9"/>
  <c r="H310" i="6"/>
  <c r="DF310" i="6" l="1"/>
  <c r="H311" i="6" s="1"/>
  <c r="C310" i="9" s="1"/>
  <c r="C309" i="9"/>
  <c r="DF311" i="6" l="1"/>
  <c r="H312" i="6" s="1"/>
  <c r="C311" i="9" s="1"/>
  <c r="DF312" i="6" l="1"/>
  <c r="H313" i="6" s="1"/>
  <c r="C312" i="9" s="1"/>
  <c r="DF313" i="6" l="1"/>
  <c r="H314" i="6" s="1"/>
  <c r="DF314" i="6" l="1"/>
  <c r="H315" i="6" s="1"/>
  <c r="C313" i="9"/>
  <c r="DF315" i="6" l="1"/>
  <c r="H316" i="6" s="1"/>
  <c r="C314" i="9"/>
  <c r="DF316" i="6" l="1"/>
  <c r="H317" i="6" s="1"/>
  <c r="C315" i="9"/>
  <c r="DF317" i="6" l="1"/>
  <c r="H318" i="6" s="1"/>
  <c r="C317" i="9" s="1"/>
  <c r="C316" i="9"/>
  <c r="DF318" i="6" l="1"/>
  <c r="H319" i="6" s="1"/>
  <c r="C318" i="9" s="1"/>
  <c r="N359" i="6"/>
  <c r="N407" i="6" l="1"/>
  <c r="N467" i="6" l="1"/>
  <c r="AL3" i="6" l="1"/>
  <c r="AM3" i="6" s="1"/>
  <c r="AN3" i="6" s="1"/>
  <c r="AO3" i="6" s="1"/>
  <c r="CA3" i="6" s="1"/>
  <c r="AP3" i="6" l="1"/>
  <c r="AT3" i="6" s="1"/>
  <c r="CN3" i="6" s="1"/>
  <c r="AR3" i="6"/>
  <c r="BA3" i="6" l="1"/>
  <c r="BB3" i="6" s="1"/>
  <c r="BC3" i="6" s="1"/>
  <c r="CB3" i="6"/>
  <c r="CC3" i="6" s="1"/>
  <c r="CM3" i="6" s="1"/>
  <c r="CD3" i="6" l="1"/>
  <c r="CE3" i="6" s="1"/>
  <c r="CF3" i="6" s="1"/>
  <c r="CG3" i="6" s="1"/>
  <c r="BS3" i="6" l="1"/>
  <c r="CJ3" i="6" l="1"/>
  <c r="BW3" i="6" s="1"/>
  <c r="G5" i="6"/>
  <c r="G6" i="6" s="1"/>
  <c r="G7" i="6" s="1"/>
  <c r="G8" i="6" s="1"/>
  <c r="G9" i="6" s="1"/>
  <c r="G10" i="6" s="1"/>
  <c r="G11" i="6" l="1"/>
  <c r="G12" i="6" s="1"/>
  <c r="G13" i="6" s="1"/>
  <c r="G14" i="6" s="1"/>
  <c r="G15" i="6" l="1"/>
  <c r="G16" i="6" s="1"/>
  <c r="G17" i="6" s="1"/>
  <c r="G18" i="6" s="1"/>
  <c r="G19" i="6" s="1"/>
  <c r="G20" i="6" s="1"/>
  <c r="G21" i="6" s="1"/>
  <c r="G22" i="6" s="1"/>
  <c r="G23" i="6" l="1"/>
  <c r="G24" i="6" l="1"/>
  <c r="G25" i="6" l="1"/>
  <c r="G26" i="6" s="1"/>
  <c r="G27" i="6" l="1"/>
  <c r="G28" i="6" s="1"/>
  <c r="G29" i="6" l="1"/>
  <c r="G30" i="6" l="1"/>
  <c r="G31" i="6" s="1"/>
  <c r="G32" i="6" l="1"/>
  <c r="G33" i="6" l="1"/>
  <c r="G34" i="6" l="1"/>
  <c r="G35" i="6" s="1"/>
  <c r="G36" i="6" l="1"/>
  <c r="G37" i="6" l="1"/>
  <c r="G38" i="6" l="1"/>
  <c r="G39" i="6" s="1"/>
  <c r="G40" i="6" s="1"/>
  <c r="G41" i="6" l="1"/>
  <c r="G42" i="6" s="1"/>
  <c r="G43" i="6" s="1"/>
  <c r="G44" i="6" s="1"/>
  <c r="G45" i="6" l="1"/>
  <c r="G46" i="6" l="1"/>
  <c r="G47" i="6" l="1"/>
  <c r="G48" i="6" s="1"/>
  <c r="G49" i="6" s="1"/>
  <c r="G50" i="6" l="1"/>
  <c r="G51" i="6" l="1"/>
  <c r="G52" i="6" l="1"/>
  <c r="G53" i="6" s="1"/>
  <c r="G54" i="6" s="1"/>
  <c r="G55" i="6" s="1"/>
  <c r="G56" i="6" l="1"/>
  <c r="G57" i="6" l="1"/>
  <c r="G58" i="6" s="1"/>
  <c r="G59" i="6" l="1"/>
  <c r="G60" i="6" l="1"/>
  <c r="G61" i="6" l="1"/>
  <c r="G62" i="6" s="1"/>
  <c r="G63" i="6" s="1"/>
  <c r="G64" i="6" s="1"/>
  <c r="G65" i="6" s="1"/>
  <c r="G66" i="6" l="1"/>
  <c r="G67" i="6" s="1"/>
  <c r="G68" i="6" s="1"/>
  <c r="G69" i="6" s="1"/>
  <c r="G70" i="6" s="1"/>
  <c r="G71" i="6" s="1"/>
  <c r="G72" i="6" s="1"/>
  <c r="G73" i="6" s="1"/>
  <c r="G74" i="6" l="1"/>
  <c r="G75" i="6" l="1"/>
  <c r="G76" i="6" l="1"/>
  <c r="G77" i="6" s="1"/>
  <c r="G78" i="6" l="1"/>
  <c r="G79" i="6" l="1"/>
  <c r="G80" i="6" s="1"/>
  <c r="G81" i="6" s="1"/>
  <c r="G82" i="6" s="1"/>
  <c r="G83" i="6" l="1"/>
  <c r="G84" i="6" s="1"/>
  <c r="G85" i="6" s="1"/>
  <c r="G86" i="6" s="1"/>
  <c r="G87" i="6" s="1"/>
  <c r="G88" i="6" s="1"/>
  <c r="G89" i="6" s="1"/>
  <c r="G90" i="6" l="1"/>
  <c r="G91" i="6" s="1"/>
  <c r="G92" i="6" l="1"/>
  <c r="G93" i="6" l="1"/>
  <c r="G94" i="6" s="1"/>
  <c r="G95" i="6" s="1"/>
  <c r="G96" i="6" s="1"/>
  <c r="G97" i="6" l="1"/>
  <c r="G98" i="6" s="1"/>
  <c r="G99" i="6" s="1"/>
  <c r="G100" i="6" s="1"/>
  <c r="G101" i="6" s="1"/>
  <c r="G102" i="6" s="1"/>
  <c r="G103" i="6" s="1"/>
  <c r="G104" i="6" s="1"/>
  <c r="G105" i="6" l="1"/>
  <c r="G106" i="6" l="1"/>
  <c r="G107" i="6" s="1"/>
  <c r="G108" i="6" s="1"/>
  <c r="G109" i="6" s="1"/>
  <c r="G110" i="6" l="1"/>
  <c r="G111" i="6" l="1"/>
  <c r="G112" i="6" l="1"/>
  <c r="G113" i="6"/>
  <c r="G114" i="6" s="1"/>
  <c r="G115" i="6" s="1"/>
  <c r="G116" i="6" s="1"/>
  <c r="G117" i="6" s="1"/>
  <c r="G118" i="6" l="1"/>
  <c r="G119" i="6" l="1"/>
  <c r="G120" i="6" l="1"/>
  <c r="G121" i="6" l="1"/>
  <c r="G122" i="6" l="1"/>
  <c r="G123" i="6" s="1"/>
  <c r="G124" i="6" l="1"/>
  <c r="G125" i="6" s="1"/>
  <c r="G126" i="6" l="1"/>
  <c r="G127" i="6" s="1"/>
  <c r="G128" i="6" l="1"/>
  <c r="G129" i="6" l="1"/>
  <c r="G130" i="6" s="1"/>
  <c r="G131" i="6" s="1"/>
  <c r="G132" i="6" s="1"/>
  <c r="G133" i="6" l="1"/>
  <c r="G134" i="6" s="1"/>
  <c r="G135" i="6" s="1"/>
  <c r="G136" i="6" l="1"/>
  <c r="G137" i="6" s="1"/>
  <c r="G138" i="6" s="1"/>
  <c r="G139" i="6" s="1"/>
  <c r="G140" i="6" s="1"/>
  <c r="G141" i="6" s="1"/>
  <c r="G142" i="6" l="1"/>
  <c r="G143" i="6" s="1"/>
  <c r="G144" i="6" s="1"/>
  <c r="G145" i="6" s="1"/>
  <c r="G146" i="6" l="1"/>
  <c r="G147" i="6" l="1"/>
  <c r="G148" i="6"/>
  <c r="G149" i="6" s="1"/>
  <c r="G150" i="6" s="1"/>
  <c r="G151" i="6" s="1"/>
  <c r="G152" i="6" s="1"/>
  <c r="G153" i="6" l="1"/>
  <c r="G154" i="6" s="1"/>
  <c r="G155" i="6" s="1"/>
  <c r="G156" i="6" s="1"/>
  <c r="G157" i="6" s="1"/>
  <c r="G158" i="6" l="1"/>
  <c r="G159" i="6" s="1"/>
  <c r="G160" i="6" l="1"/>
  <c r="G161" i="6" l="1"/>
  <c r="G162" i="6" l="1"/>
  <c r="G163" i="6" s="1"/>
  <c r="G164" i="6" s="1"/>
  <c r="G165" i="6" s="1"/>
  <c r="G166" i="6" s="1"/>
  <c r="G167" i="6" l="1"/>
  <c r="G168" i="6" l="1"/>
  <c r="G169" i="6" l="1"/>
  <c r="G170" i="6" l="1"/>
  <c r="G171" i="6"/>
  <c r="G172" i="6" s="1"/>
  <c r="G173" i="6" s="1"/>
  <c r="G174" i="6" l="1"/>
  <c r="G175" i="6" s="1"/>
  <c r="G176" i="6" s="1"/>
  <c r="G177" i="6" s="1"/>
  <c r="G178" i="6" s="1"/>
  <c r="G179" i="6" l="1"/>
  <c r="G180" i="6"/>
  <c r="G181" i="6" s="1"/>
  <c r="G182" i="6" s="1"/>
  <c r="G183" i="6" l="1"/>
  <c r="G184" i="6" l="1"/>
  <c r="G185" i="6" s="1"/>
  <c r="G186" i="6" s="1"/>
  <c r="G187" i="6" s="1"/>
  <c r="G188" i="6" s="1"/>
  <c r="G189" i="6" l="1"/>
  <c r="G190" i="6" s="1"/>
  <c r="G191" i="6" s="1"/>
  <c r="G192" i="6" l="1"/>
  <c r="G193" i="6" l="1"/>
  <c r="G194" i="6"/>
  <c r="G195" i="6" s="1"/>
  <c r="G196" i="6" l="1"/>
  <c r="G197" i="6" s="1"/>
  <c r="G198" i="6" l="1"/>
  <c r="G199" i="6"/>
  <c r="G200" i="6" s="1"/>
  <c r="G201" i="6" l="1"/>
  <c r="G202" i="6" s="1"/>
  <c r="G203" i="6" s="1"/>
  <c r="G204" i="6" l="1"/>
  <c r="G205" i="6" l="1"/>
  <c r="G206" i="6" l="1"/>
  <c r="G207" i="6" l="1"/>
  <c r="G208" i="6"/>
  <c r="G209" i="6" l="1"/>
  <c r="G210" i="6" l="1"/>
  <c r="G211" i="6" s="1"/>
  <c r="G212" i="6" l="1"/>
  <c r="G213" i="6" s="1"/>
  <c r="G214" i="6" s="1"/>
  <c r="G215" i="6" l="1"/>
  <c r="G216" i="6" s="1"/>
  <c r="G217" i="6" l="1"/>
  <c r="G218" i="6" s="1"/>
  <c r="G219" i="6" s="1"/>
  <c r="G220" i="6" s="1"/>
  <c r="G221" i="6" s="1"/>
  <c r="G222" i="6" s="1"/>
  <c r="G223" i="6" s="1"/>
  <c r="G224" i="6" s="1"/>
  <c r="G225" i="6" s="1"/>
  <c r="G226" i="6" s="1"/>
  <c r="G227" i="6" s="1"/>
  <c r="G228" i="6" s="1"/>
  <c r="G229" i="6" s="1"/>
  <c r="G230" i="6" s="1"/>
  <c r="G231" i="6" s="1"/>
  <c r="G232" i="6" s="1"/>
  <c r="G233" i="6" s="1"/>
  <c r="G234" i="6" s="1"/>
  <c r="G235" i="6" l="1"/>
  <c r="G236" i="6" l="1"/>
  <c r="G237" i="6"/>
  <c r="G238" i="6" s="1"/>
  <c r="G239" i="6" l="1"/>
  <c r="G240" i="6" l="1"/>
  <c r="G241" i="6" s="1"/>
  <c r="G242" i="6" l="1"/>
  <c r="G243" i="6" s="1"/>
  <c r="G244" i="6" s="1"/>
  <c r="G245" i="6" s="1"/>
  <c r="G246" i="6" s="1"/>
  <c r="G247" i="6" l="1"/>
  <c r="G248" i="6" l="1"/>
  <c r="G249" i="6" l="1"/>
  <c r="G250" i="6" l="1"/>
  <c r="G251" i="6" s="1"/>
  <c r="G252" i="6" s="1"/>
  <c r="G253" i="6" s="1"/>
  <c r="G254" i="6" s="1"/>
  <c r="G255" i="6" s="1"/>
  <c r="G256" i="6" l="1"/>
  <c r="G257" i="6" l="1"/>
  <c r="G258" i="6" s="1"/>
  <c r="G259" i="6" s="1"/>
  <c r="G260" i="6" s="1"/>
  <c r="G261" i="6" s="1"/>
  <c r="G262" i="6" s="1"/>
  <c r="G263" i="6" l="1"/>
  <c r="G264" i="6" l="1"/>
  <c r="G265" i="6" s="1"/>
  <c r="G266" i="6" s="1"/>
  <c r="G267" i="6" s="1"/>
  <c r="G268" i="6" l="1"/>
  <c r="G269" i="6" l="1"/>
  <c r="G270" i="6" s="1"/>
  <c r="G271" i="6" s="1"/>
  <c r="G272" i="6" s="1"/>
  <c r="G273" i="6" s="1"/>
  <c r="G274" i="6" l="1"/>
  <c r="G275" i="6" l="1"/>
  <c r="G276" i="6" s="1"/>
  <c r="G277" i="6" s="1"/>
  <c r="G278" i="6" s="1"/>
  <c r="G279" i="6" l="1"/>
  <c r="G280" i="6" s="1"/>
  <c r="G281" i="6" s="1"/>
  <c r="G282" i="6" s="1"/>
  <c r="G283" i="6" l="1"/>
  <c r="G284" i="6" s="1"/>
  <c r="G285" i="6" l="1"/>
  <c r="G286" i="6"/>
  <c r="G287" i="6" l="1"/>
  <c r="G288" i="6" l="1"/>
  <c r="G289" i="6" s="1"/>
  <c r="G290" i="6" s="1"/>
  <c r="G291" i="6" s="1"/>
  <c r="G292" i="6" l="1"/>
  <c r="G293" i="6" s="1"/>
  <c r="G294" i="6" s="1"/>
  <c r="G295" i="6" l="1"/>
  <c r="G296" i="6" s="1"/>
  <c r="G297" i="6" s="1"/>
  <c r="G298" i="6" l="1"/>
  <c r="G299" i="6" s="1"/>
  <c r="G300" i="6" l="1"/>
  <c r="G301" i="6" s="1"/>
  <c r="G302" i="6" l="1"/>
  <c r="G303" i="6" s="1"/>
  <c r="G304" i="6" l="1"/>
  <c r="G305" i="6" s="1"/>
  <c r="G306" i="6" s="1"/>
  <c r="G307" i="6" s="1"/>
  <c r="G308" i="6" s="1"/>
  <c r="G309" i="6" s="1"/>
  <c r="G310" i="6" s="1"/>
  <c r="G311" i="6" s="1"/>
  <c r="G312" i="6" s="1"/>
  <c r="G313" i="6" s="1"/>
  <c r="G314" i="6" s="1"/>
  <c r="G315" i="6" l="1"/>
  <c r="G316" i="6" s="1"/>
  <c r="G317" i="6" l="1"/>
  <c r="G318" i="6" l="1"/>
  <c r="DF319" i="6" l="1"/>
  <c r="G319" i="6"/>
  <c r="H320" i="6" l="1"/>
  <c r="C319" i="9" s="1"/>
  <c r="G320" i="6"/>
  <c r="DF320" i="6" l="1"/>
  <c r="H321" i="6" s="1"/>
  <c r="C320" i="9" s="1"/>
  <c r="DF321" i="6" l="1"/>
  <c r="G321" i="6"/>
  <c r="H322" i="6" l="1"/>
  <c r="C321" i="9" s="1"/>
  <c r="G322" i="6"/>
  <c r="DF322" i="6" l="1"/>
  <c r="H323" i="6" s="1"/>
  <c r="C322" i="9" s="1"/>
  <c r="DF323" i="6" l="1"/>
  <c r="G323" i="6"/>
  <c r="H324" i="6" l="1"/>
  <c r="C323" i="9" s="1"/>
  <c r="G324" i="6"/>
  <c r="DF324" i="6" l="1"/>
  <c r="H325" i="6" s="1"/>
  <c r="C324" i="9" s="1"/>
  <c r="DF325" i="6" l="1"/>
  <c r="G325" i="6"/>
  <c r="H326" i="6" l="1"/>
  <c r="C325" i="9" s="1"/>
  <c r="G326" i="6"/>
  <c r="DF326" i="6" l="1"/>
  <c r="H327" i="6" s="1"/>
  <c r="G327" i="6"/>
  <c r="C326" i="9" l="1"/>
  <c r="DF327" i="6"/>
  <c r="H328" i="6" s="1"/>
  <c r="C327" i="9" s="1"/>
  <c r="DF328" i="6" l="1"/>
  <c r="G328" i="6"/>
  <c r="H329" i="6" l="1"/>
  <c r="C328" i="9" s="1"/>
  <c r="DF329" i="6" l="1"/>
  <c r="G329" i="6"/>
  <c r="H330" i="6" l="1"/>
  <c r="C329" i="9" s="1"/>
  <c r="G330" i="6"/>
  <c r="DF330" i="6" l="1"/>
  <c r="H331" i="6" s="1"/>
  <c r="G331" i="6"/>
  <c r="C330" i="9" l="1"/>
  <c r="DF331" i="6"/>
  <c r="H332" i="6" s="1"/>
  <c r="G332" i="6"/>
  <c r="C331" i="9" l="1"/>
  <c r="DF332" i="6"/>
  <c r="H333" i="6" s="1"/>
  <c r="C332" i="9" s="1"/>
  <c r="DF333" i="6" l="1"/>
  <c r="G333" i="6"/>
  <c r="H334" i="6" l="1"/>
  <c r="C333" i="9" s="1"/>
  <c r="DF334" i="6" l="1"/>
  <c r="G334" i="6"/>
  <c r="H335" i="6" l="1"/>
  <c r="C334" i="9" s="1"/>
  <c r="G335" i="6"/>
  <c r="DF335" i="6" l="1"/>
  <c r="H336" i="6" s="1"/>
  <c r="C335" i="9" s="1"/>
  <c r="G336" i="6"/>
  <c r="DF336" i="6" l="1"/>
  <c r="H337" i="6" s="1"/>
  <c r="G337" i="6"/>
  <c r="DF337" i="6" l="1"/>
  <c r="H338" i="6" s="1"/>
  <c r="C336" i="9"/>
  <c r="G338" i="6"/>
  <c r="DF338" i="6" l="1"/>
  <c r="C337" i="9"/>
  <c r="H339" i="6"/>
  <c r="C338" i="9" s="1"/>
  <c r="G339" i="6"/>
  <c r="DF339" i="6" l="1"/>
  <c r="H340" i="6" s="1"/>
  <c r="G340" i="6"/>
  <c r="C339" i="9" l="1"/>
  <c r="DF340" i="6"/>
  <c r="H341" i="6" s="1"/>
  <c r="C340" i="9" s="1"/>
  <c r="DF341" i="6" l="1"/>
  <c r="G341" i="6"/>
  <c r="H342" i="6" l="1"/>
  <c r="C341" i="9" s="1"/>
  <c r="DF342" i="6" l="1"/>
  <c r="G342" i="6"/>
  <c r="H343" i="6" l="1"/>
  <c r="G343" i="6"/>
  <c r="DF343" i="6" l="1"/>
  <c r="C342" i="9"/>
  <c r="H344" i="6"/>
  <c r="G344" i="6"/>
  <c r="DF344" i="6" l="1"/>
  <c r="H345" i="6" s="1"/>
  <c r="C344" i="9" s="1"/>
  <c r="C343" i="9"/>
  <c r="DF345" i="6" l="1"/>
  <c r="G345" i="6"/>
  <c r="H346" i="6" l="1"/>
  <c r="C345" i="9" s="1"/>
  <c r="DF346" i="6" l="1"/>
  <c r="G346" i="6"/>
  <c r="H347" i="6" l="1"/>
  <c r="C346" i="9" s="1"/>
  <c r="DF347" i="6" l="1"/>
  <c r="G347" i="6"/>
  <c r="H348" i="6" l="1"/>
  <c r="C347" i="9" s="1"/>
  <c r="G348" i="6"/>
  <c r="DF348" i="6" l="1"/>
  <c r="H349" i="6" s="1"/>
  <c r="G349" i="6"/>
  <c r="DF349" i="6" l="1"/>
  <c r="H350" i="6" s="1"/>
  <c r="C348" i="9"/>
  <c r="G350" i="6"/>
  <c r="C349" i="9" l="1"/>
  <c r="DF350" i="6"/>
  <c r="H351" i="6" s="1"/>
  <c r="C350" i="9" s="1"/>
  <c r="G351" i="6"/>
  <c r="DF351" i="6" l="1"/>
  <c r="H352" i="6" s="1"/>
  <c r="G352" i="6"/>
  <c r="DF352" i="6" l="1"/>
  <c r="H353" i="6" s="1"/>
  <c r="C351" i="9"/>
  <c r="G353" i="6"/>
  <c r="DF353" i="6" l="1"/>
  <c r="H354" i="6" s="1"/>
  <c r="C352" i="9"/>
  <c r="G354" i="6"/>
  <c r="C353" i="9" l="1"/>
  <c r="DF354" i="6"/>
  <c r="H355" i="6" s="1"/>
  <c r="C354" i="9" s="1"/>
  <c r="DF355" i="6" l="1"/>
  <c r="G355" i="6"/>
  <c r="H356" i="6" l="1"/>
  <c r="C355" i="9" s="1"/>
  <c r="G356" i="6"/>
  <c r="DF356" i="6" l="1"/>
  <c r="H357" i="6" s="1"/>
  <c r="C356" i="9" s="1"/>
  <c r="DF357" i="6" l="1"/>
  <c r="G357" i="6"/>
  <c r="H358" i="6" l="1"/>
  <c r="G358" i="6"/>
  <c r="DF358" i="6" l="1"/>
  <c r="H359" i="6" s="1"/>
  <c r="C357" i="9"/>
  <c r="G359" i="6"/>
  <c r="C358" i="9" l="1"/>
  <c r="DF359" i="6"/>
  <c r="H360" i="6" s="1"/>
  <c r="C359" i="9" s="1"/>
  <c r="DF360" i="6" l="1"/>
  <c r="G360" i="6"/>
  <c r="H361" i="6" l="1"/>
  <c r="C360" i="9" s="1"/>
  <c r="DF361" i="6" l="1"/>
  <c r="G361" i="6"/>
  <c r="H362" i="6" l="1"/>
  <c r="C361" i="9" s="1"/>
  <c r="G362" i="6"/>
  <c r="DF362" i="6" l="1"/>
  <c r="H363" i="6" s="1"/>
  <c r="C362" i="9" s="1"/>
  <c r="DF363" i="6" l="1"/>
  <c r="G363" i="6"/>
  <c r="H364" i="6" l="1"/>
  <c r="C363" i="9" s="1"/>
  <c r="DF364" i="6" l="1"/>
  <c r="G364" i="6"/>
  <c r="H365" i="6" l="1"/>
  <c r="G365" i="6"/>
  <c r="DF365" i="6" l="1"/>
  <c r="H366" i="6" s="1"/>
  <c r="C365" i="9" s="1"/>
  <c r="C364" i="9"/>
  <c r="DF366" i="6" l="1"/>
  <c r="G366" i="6"/>
  <c r="H367" i="6" l="1"/>
  <c r="C366" i="9" s="1"/>
  <c r="DF367" i="6" l="1"/>
  <c r="G367" i="6"/>
  <c r="H368" i="6" l="1"/>
  <c r="G368" i="6"/>
  <c r="DF368" i="6" l="1"/>
  <c r="H369" i="6" s="1"/>
  <c r="C367" i="9"/>
  <c r="G369" i="6"/>
  <c r="DF369" i="6" l="1"/>
  <c r="H370" i="6" s="1"/>
  <c r="C369" i="9" s="1"/>
  <c r="C368" i="9"/>
  <c r="DF370" i="6" l="1"/>
  <c r="G370" i="6"/>
  <c r="H371" i="6" l="1"/>
  <c r="C370" i="9" s="1"/>
  <c r="DF371" i="6" l="1"/>
  <c r="G371" i="6"/>
  <c r="H372" i="6" l="1"/>
  <c r="C371" i="9" s="1"/>
  <c r="G372" i="6"/>
  <c r="DF372" i="6" l="1"/>
  <c r="H373" i="6" s="1"/>
  <c r="C372" i="9" s="1"/>
  <c r="DF373" i="6" l="1"/>
  <c r="G373" i="6"/>
  <c r="H374" i="6" l="1"/>
  <c r="C373" i="9" s="1"/>
  <c r="DF374" i="6" l="1"/>
  <c r="G374" i="6"/>
  <c r="H375" i="6" l="1"/>
  <c r="C374" i="9" s="1"/>
  <c r="DF375" i="6" l="1"/>
  <c r="G375" i="6"/>
  <c r="H376" i="6" l="1"/>
  <c r="C375" i="9" s="1"/>
  <c r="G376" i="6"/>
  <c r="DF376" i="6" l="1"/>
  <c r="H377" i="6" s="1"/>
  <c r="G377" i="6"/>
  <c r="C376" i="9" l="1"/>
  <c r="DF377" i="6"/>
  <c r="H378" i="6" s="1"/>
  <c r="C377" i="9" s="1"/>
  <c r="DF378" i="6" l="1"/>
  <c r="G378" i="6"/>
  <c r="H379" i="6" l="1"/>
  <c r="C378" i="9" s="1"/>
  <c r="DF379" i="6" l="1"/>
  <c r="G379" i="6"/>
  <c r="H380" i="6" l="1"/>
  <c r="C379" i="9" s="1"/>
  <c r="DF380" i="6" l="1"/>
  <c r="G380" i="6"/>
  <c r="H381" i="6" l="1"/>
  <c r="C380" i="9" s="1"/>
  <c r="G381" i="6"/>
  <c r="DF381" i="6" l="1"/>
  <c r="H382" i="6" s="1"/>
  <c r="C381" i="9" s="1"/>
  <c r="G382" i="6"/>
  <c r="DF382" i="6" l="1"/>
  <c r="H383" i="6" s="1"/>
  <c r="G383" i="6"/>
  <c r="C382" i="9" l="1"/>
  <c r="DF383" i="6"/>
  <c r="H384" i="6" s="1"/>
  <c r="C383" i="9" s="1"/>
  <c r="DF384" i="6" l="1"/>
  <c r="G384" i="6"/>
  <c r="H385" i="6" l="1"/>
  <c r="C384" i="9" s="1"/>
  <c r="DF385" i="6" l="1"/>
  <c r="G385" i="6"/>
  <c r="H386" i="6" l="1"/>
  <c r="C385" i="9" s="1"/>
  <c r="DF386" i="6"/>
  <c r="G386" i="6"/>
  <c r="H387" i="6" l="1"/>
  <c r="G387" i="6"/>
  <c r="DF387" i="6" l="1"/>
  <c r="C386" i="9"/>
  <c r="H388" i="6"/>
  <c r="C387" i="9" s="1"/>
  <c r="DF388" i="6" l="1"/>
  <c r="G388" i="6"/>
  <c r="H389" i="6" l="1"/>
  <c r="C388" i="9" s="1"/>
  <c r="DF389" i="6"/>
  <c r="G389" i="6"/>
  <c r="H390" i="6" l="1"/>
  <c r="C389" i="9" s="1"/>
  <c r="G390" i="6"/>
  <c r="DF390" i="6" l="1"/>
  <c r="H391" i="6"/>
  <c r="C390" i="9" s="1"/>
  <c r="DF391" i="6" l="1"/>
  <c r="G391" i="6"/>
  <c r="H392" i="6" l="1"/>
  <c r="C391" i="9" s="1"/>
  <c r="DF392" i="6" l="1"/>
  <c r="G392" i="6"/>
  <c r="H393" i="6" l="1"/>
  <c r="C392" i="9" s="1"/>
  <c r="DF393" i="6"/>
  <c r="G393" i="6"/>
  <c r="H394" i="6" l="1"/>
  <c r="C393" i="9" s="1"/>
  <c r="G394" i="6"/>
  <c r="DF394" i="6" l="1"/>
  <c r="H395" i="6" s="1"/>
  <c r="C394" i="9" s="1"/>
  <c r="DF395" i="6" l="1"/>
  <c r="G395" i="6"/>
  <c r="H396" i="6" l="1"/>
  <c r="C395" i="9" s="1"/>
  <c r="G396" i="6"/>
  <c r="DF396" i="6" l="1"/>
  <c r="H397" i="6"/>
  <c r="C396" i="9" s="1"/>
  <c r="G397" i="6"/>
  <c r="DF397" i="6" l="1"/>
  <c r="H398" i="6"/>
  <c r="C397" i="9" s="1"/>
  <c r="G398" i="6"/>
  <c r="DF398" i="6" l="1"/>
  <c r="H399" i="6" s="1"/>
  <c r="G399" i="6"/>
  <c r="DF399" i="6" l="1"/>
  <c r="C398" i="9"/>
  <c r="H400" i="6"/>
  <c r="G400" i="6"/>
  <c r="DF400" i="6" l="1"/>
  <c r="C399" i="9"/>
  <c r="H401" i="6"/>
  <c r="C400" i="9" s="1"/>
  <c r="G401" i="6"/>
  <c r="DF401" i="6" l="1"/>
  <c r="H402" i="6"/>
  <c r="C401" i="9" s="1"/>
  <c r="DF402" i="6" l="1"/>
  <c r="G402" i="6"/>
  <c r="H403" i="6" l="1"/>
  <c r="C402" i="9" s="1"/>
  <c r="DF403" i="6"/>
  <c r="G403" i="6"/>
  <c r="H404" i="6" l="1"/>
  <c r="C403" i="9" s="1"/>
  <c r="DF404" i="6" l="1"/>
  <c r="G404" i="6"/>
  <c r="H405" i="6" l="1"/>
  <c r="C404" i="9" s="1"/>
  <c r="DF405" i="6"/>
  <c r="G405" i="6"/>
  <c r="H406" i="6" l="1"/>
  <c r="C405" i="9" s="1"/>
  <c r="DF406" i="6" l="1"/>
  <c r="G406" i="6"/>
  <c r="H407" i="6" l="1"/>
  <c r="C406" i="9" s="1"/>
  <c r="G407" i="6"/>
  <c r="DF407" i="6" l="1"/>
  <c r="H408" i="6" s="1"/>
  <c r="C407" i="9" s="1"/>
  <c r="DF408" i="6" l="1"/>
  <c r="G408" i="6"/>
  <c r="H409" i="6" l="1"/>
  <c r="C408" i="9" s="1"/>
  <c r="G409" i="6"/>
  <c r="DF409" i="6" l="1"/>
  <c r="H410" i="6" s="1"/>
  <c r="C409" i="9" s="1"/>
  <c r="DF410" i="6" l="1"/>
  <c r="G410" i="6"/>
  <c r="H411" i="6" l="1"/>
  <c r="C410" i="9" s="1"/>
  <c r="DF411" i="6"/>
  <c r="G411" i="6"/>
  <c r="H412" i="6" l="1"/>
  <c r="C411" i="9" s="1"/>
  <c r="DF412" i="6" l="1"/>
  <c r="G412" i="6"/>
  <c r="H413" i="6" l="1"/>
  <c r="C412" i="9" s="1"/>
  <c r="DF413" i="6" l="1"/>
  <c r="G413" i="6"/>
  <c r="H414" i="6" l="1"/>
  <c r="C413" i="9" s="1"/>
  <c r="G414" i="6"/>
  <c r="DF414" i="6" l="1"/>
  <c r="H415" i="6"/>
  <c r="C414" i="9" s="1"/>
  <c r="DF415" i="6" l="1"/>
  <c r="G415" i="6"/>
  <c r="H416" i="6" l="1"/>
  <c r="C415" i="9" s="1"/>
  <c r="DF416" i="6" l="1"/>
  <c r="G416" i="6"/>
  <c r="H417" i="6" l="1"/>
  <c r="C416" i="9" s="1"/>
  <c r="DF417" i="6"/>
  <c r="G417" i="6"/>
  <c r="H418" i="6" l="1"/>
  <c r="C417" i="9" s="1"/>
  <c r="G418" i="6"/>
  <c r="DF418" i="6" l="1"/>
  <c r="H419" i="6" s="1"/>
  <c r="C418" i="9" s="1"/>
  <c r="G419" i="6"/>
  <c r="DF419" i="6" l="1"/>
  <c r="H420" i="6" s="1"/>
  <c r="G420" i="6"/>
  <c r="DF420" i="6" l="1"/>
  <c r="H421" i="6" s="1"/>
  <c r="C420" i="9" s="1"/>
  <c r="C419" i="9"/>
  <c r="G421" i="6"/>
  <c r="DF421" i="6" l="1"/>
  <c r="H422" i="6"/>
  <c r="C421" i="9" s="1"/>
  <c r="G422" i="6"/>
  <c r="DF422" i="6" l="1"/>
  <c r="H423" i="6"/>
  <c r="C422" i="9" s="1"/>
  <c r="DF423" i="6" l="1"/>
  <c r="G423" i="6"/>
  <c r="H424" i="6" l="1"/>
  <c r="C423" i="9" s="1"/>
  <c r="DF424" i="6" l="1"/>
  <c r="G424" i="6"/>
  <c r="H425" i="6" l="1"/>
  <c r="C424" i="9" s="1"/>
  <c r="G425" i="6"/>
  <c r="DF425" i="6" l="1"/>
  <c r="H426" i="6" s="1"/>
  <c r="G426" i="6"/>
  <c r="C425" i="9" l="1"/>
  <c r="DF426" i="6"/>
  <c r="H427" i="6" s="1"/>
  <c r="G427" i="6"/>
  <c r="DF427" i="6" l="1"/>
  <c r="C426" i="9"/>
  <c r="H428" i="6"/>
  <c r="C427" i="9" s="1"/>
  <c r="G428" i="6"/>
  <c r="DF428" i="6" l="1"/>
  <c r="H429" i="6" s="1"/>
  <c r="G429" i="6"/>
  <c r="C428" i="9" l="1"/>
  <c r="DF429" i="6"/>
  <c r="H430" i="6" s="1"/>
  <c r="C429" i="9" s="1"/>
  <c r="DF430" i="6" l="1"/>
  <c r="G430" i="6"/>
  <c r="H431" i="6" l="1"/>
  <c r="G431" i="6"/>
  <c r="DF431" i="6" l="1"/>
  <c r="H432" i="6" s="1"/>
  <c r="C431" i="9" s="1"/>
  <c r="C430" i="9"/>
  <c r="DF432" i="6" l="1"/>
  <c r="G432" i="6"/>
  <c r="H433" i="6" l="1"/>
  <c r="C432" i="9" s="1"/>
  <c r="G433" i="6"/>
  <c r="DF433" i="6" l="1"/>
  <c r="H434" i="6" s="1"/>
  <c r="C433" i="9" s="1"/>
  <c r="DF434" i="6" l="1"/>
  <c r="G434" i="6"/>
  <c r="H435" i="6" l="1"/>
  <c r="C434" i="9" s="1"/>
  <c r="DF435" i="6"/>
  <c r="G435" i="6"/>
  <c r="H436" i="6" l="1"/>
  <c r="C435" i="9" s="1"/>
  <c r="DF436" i="6" l="1"/>
  <c r="G436" i="6"/>
  <c r="H437" i="6" l="1"/>
  <c r="C436" i="9" s="1"/>
  <c r="DF437" i="6" l="1"/>
  <c r="G437" i="6"/>
  <c r="H438" i="6" l="1"/>
  <c r="C437" i="9" s="1"/>
  <c r="G438" i="6"/>
  <c r="DF438" i="6" l="1"/>
  <c r="H439" i="6"/>
  <c r="C438" i="9" s="1"/>
  <c r="DF439" i="6" l="1"/>
  <c r="G439" i="6"/>
  <c r="H440" i="6" l="1"/>
  <c r="G440" i="6"/>
  <c r="DF440" i="6" l="1"/>
  <c r="H441" i="6" s="1"/>
  <c r="C439" i="9"/>
  <c r="G441" i="6"/>
  <c r="DF441" i="6" l="1"/>
  <c r="C440" i="9"/>
  <c r="H442" i="6"/>
  <c r="G442" i="6"/>
  <c r="DF442" i="6" l="1"/>
  <c r="C441" i="9"/>
  <c r="H443" i="6"/>
  <c r="G443" i="6"/>
  <c r="DF443" i="6" l="1"/>
  <c r="C442" i="9"/>
  <c r="H444" i="6"/>
  <c r="C443" i="9" s="1"/>
  <c r="DF444" i="6" l="1"/>
  <c r="G444" i="6"/>
  <c r="H445" i="6" l="1"/>
  <c r="C444" i="9" s="1"/>
  <c r="DF445" i="6"/>
  <c r="G445" i="6"/>
  <c r="H446" i="6" l="1"/>
  <c r="C445" i="9" s="1"/>
  <c r="DF446" i="6"/>
  <c r="G446" i="6"/>
  <c r="H447" i="6" l="1"/>
  <c r="C446" i="9" s="1"/>
  <c r="DF447" i="6"/>
  <c r="G447" i="6"/>
  <c r="H448" i="6" l="1"/>
  <c r="G448" i="6"/>
  <c r="DF448" i="6" l="1"/>
  <c r="C447" i="9"/>
  <c r="H449" i="6"/>
  <c r="C448" i="9" s="1"/>
  <c r="G449" i="6"/>
  <c r="DF449" i="6" l="1"/>
  <c r="H450" i="6"/>
  <c r="C449" i="9" s="1"/>
  <c r="DF450" i="6" l="1"/>
  <c r="G450" i="6"/>
  <c r="H451" i="6" l="1"/>
  <c r="G451" i="6"/>
  <c r="DF451" i="6" l="1"/>
  <c r="C450" i="9"/>
  <c r="H452" i="6"/>
  <c r="C451" i="9" s="1"/>
  <c r="DF452" i="6" l="1"/>
  <c r="G452" i="6"/>
  <c r="H453" i="6" l="1"/>
  <c r="C452" i="9" s="1"/>
  <c r="G453" i="6"/>
  <c r="DF453" i="6" l="1"/>
  <c r="H454" i="6"/>
  <c r="C453" i="9" s="1"/>
  <c r="DF454" i="6" l="1"/>
  <c r="G454" i="6"/>
  <c r="H455" i="6" l="1"/>
  <c r="C454" i="9" s="1"/>
  <c r="DF455" i="6" l="1"/>
  <c r="G455" i="6"/>
  <c r="H456" i="6" l="1"/>
  <c r="C455" i="9" s="1"/>
  <c r="G456" i="6"/>
  <c r="DF456" i="6" l="1"/>
  <c r="H457" i="6" s="1"/>
  <c r="G457" i="6"/>
  <c r="C456" i="9" l="1"/>
  <c r="DF457" i="6"/>
  <c r="H458" i="6" s="1"/>
  <c r="G458" i="6"/>
  <c r="C457" i="9" l="1"/>
  <c r="DF458" i="6"/>
  <c r="H459" i="6" s="1"/>
  <c r="G459" i="6"/>
  <c r="C458" i="9" l="1"/>
  <c r="DF459" i="6"/>
  <c r="H460" i="6" s="1"/>
  <c r="C459" i="9" s="1"/>
  <c r="DF460" i="6" l="1"/>
  <c r="G460" i="6"/>
  <c r="H461" i="6" l="1"/>
  <c r="C460" i="9" s="1"/>
  <c r="G461" i="6"/>
  <c r="DF461" i="6" l="1"/>
  <c r="H462" i="6" s="1"/>
  <c r="G462" i="6"/>
  <c r="C461" i="9" l="1"/>
  <c r="DF462" i="6"/>
  <c r="H463" i="6" s="1"/>
  <c r="G463" i="6"/>
  <c r="C462" i="9" l="1"/>
  <c r="DF463" i="6"/>
  <c r="H464" i="6" s="1"/>
  <c r="G464" i="6"/>
  <c r="DF464" i="6" l="1"/>
  <c r="H465" i="6" s="1"/>
  <c r="C464" i="9" s="1"/>
  <c r="C463" i="9"/>
  <c r="G465" i="6"/>
  <c r="DF465" i="6" l="1"/>
  <c r="H466" i="6" s="1"/>
  <c r="C465" i="9" s="1"/>
  <c r="DF466" i="6" l="1"/>
  <c r="G466" i="6"/>
  <c r="H467" i="6" l="1"/>
  <c r="C466" i="9" s="1"/>
  <c r="G467" i="6"/>
  <c r="DF467" i="6" l="1"/>
  <c r="H468" i="6"/>
  <c r="C467" i="9" s="1"/>
  <c r="DF468" i="6" l="1"/>
  <c r="G468" i="6"/>
  <c r="H469" i="6" l="1"/>
  <c r="C468" i="9" s="1"/>
  <c r="DF469" i="6"/>
  <c r="G469" i="6"/>
  <c r="H470" i="6" l="1"/>
  <c r="C469" i="9" s="1"/>
  <c r="DF470" i="6" l="1"/>
  <c r="G470" i="6"/>
  <c r="H471" i="6" l="1"/>
  <c r="G471" i="6"/>
  <c r="DF471" i="6" l="1"/>
  <c r="C470" i="9"/>
  <c r="H472" i="6"/>
  <c r="C471" i="9" s="1"/>
  <c r="DF472" i="6" l="1"/>
  <c r="G472" i="6"/>
  <c r="H473" i="6" l="1"/>
  <c r="G473" i="6"/>
  <c r="DF473" i="6" l="1"/>
  <c r="C472" i="9"/>
  <c r="H474" i="6"/>
  <c r="C473" i="9" s="1"/>
  <c r="G474" i="6"/>
  <c r="DF474" i="6" l="1"/>
  <c r="H475" i="6" s="1"/>
  <c r="C474" i="9" s="1"/>
  <c r="DF475" i="6" l="1"/>
  <c r="G475" i="6"/>
  <c r="H476" i="6" l="1"/>
  <c r="C475" i="9" s="1"/>
  <c r="DF476" i="6" l="1"/>
  <c r="G476" i="6"/>
  <c r="H477" i="6" l="1"/>
  <c r="C476" i="9" s="1"/>
  <c r="DF477" i="6"/>
  <c r="G477" i="6"/>
  <c r="H478" i="6" l="1"/>
  <c r="C477" i="9" s="1"/>
  <c r="DF478" i="6" l="1"/>
  <c r="G478" i="6"/>
  <c r="H479" i="6" l="1"/>
  <c r="C478" i="9" s="1"/>
  <c r="DF479" i="6"/>
  <c r="G479" i="6"/>
  <c r="H480" i="6" l="1"/>
  <c r="C479" i="9" s="1"/>
  <c r="G480" i="6"/>
  <c r="DF480" i="6" l="1"/>
  <c r="H481" i="6" s="1"/>
  <c r="C480" i="9" s="1"/>
  <c r="DF481" i="6" l="1"/>
  <c r="G481" i="6"/>
  <c r="H482" i="6" l="1"/>
  <c r="C481" i="9" s="1"/>
  <c r="DF482" i="6" l="1"/>
  <c r="G482" i="6"/>
  <c r="H483" i="6" l="1"/>
  <c r="C482" i="9" s="1"/>
  <c r="G483" i="6"/>
  <c r="DF483" i="6" l="1"/>
  <c r="H484" i="6" s="1"/>
  <c r="G484" i="6"/>
  <c r="DF484" i="6" l="1"/>
  <c r="C483" i="9"/>
  <c r="H485" i="6"/>
  <c r="C484" i="9" s="1"/>
  <c r="DF485" i="6" l="1"/>
  <c r="G485" i="6"/>
  <c r="H486" i="6" l="1"/>
  <c r="C485" i="9" s="1"/>
  <c r="DF486" i="6" l="1"/>
  <c r="G486" i="6"/>
  <c r="H487" i="6" l="1"/>
  <c r="C486" i="9" s="1"/>
  <c r="DF487" i="6" l="1"/>
  <c r="G487" i="6"/>
  <c r="H488" i="6" l="1"/>
  <c r="C487" i="9" s="1"/>
  <c r="DF488" i="6"/>
  <c r="G488" i="6"/>
  <c r="H489" i="6" l="1"/>
  <c r="C488" i="9" s="1"/>
  <c r="G489" i="6"/>
  <c r="DF489" i="6" l="1"/>
  <c r="H490" i="6" s="1"/>
  <c r="G490" i="6"/>
  <c r="C489" i="9" l="1"/>
  <c r="DF490" i="6"/>
  <c r="H491" i="6" s="1"/>
  <c r="C490" i="9" s="1"/>
  <c r="G491" i="6"/>
  <c r="DF491" i="6" l="1"/>
  <c r="H492" i="6" s="1"/>
  <c r="G492" i="6"/>
  <c r="C491" i="9" l="1"/>
  <c r="DF492" i="6"/>
  <c r="H493" i="6"/>
  <c r="G493" i="6"/>
  <c r="DF493" i="6" l="1"/>
  <c r="H494" i="6" s="1"/>
  <c r="C493" i="9" s="1"/>
  <c r="C492" i="9"/>
  <c r="G494" i="6"/>
  <c r="DF494" i="6" l="1"/>
  <c r="H495" i="6" s="1"/>
  <c r="G495" i="6"/>
  <c r="C494" i="9" l="1"/>
  <c r="DF495" i="6"/>
  <c r="H496" i="6" s="1"/>
  <c r="C495" i="9" s="1"/>
  <c r="DF496" i="6" l="1"/>
  <c r="G496" i="6"/>
  <c r="H497" i="6" l="1"/>
  <c r="G497" i="6"/>
  <c r="DF497" i="6" l="1"/>
  <c r="H498" i="6" s="1"/>
  <c r="C497" i="9" s="1"/>
  <c r="C496" i="9"/>
  <c r="DF498" i="6" l="1"/>
  <c r="G498" i="6"/>
  <c r="H499" i="6" l="1"/>
  <c r="C498" i="9" s="1"/>
  <c r="G499" i="6"/>
  <c r="DF499" i="6" l="1"/>
  <c r="H500" i="6" s="1"/>
  <c r="C499" i="9" s="1"/>
  <c r="DF500" i="6" l="1"/>
  <c r="G500" i="6"/>
  <c r="H501" i="6" l="1"/>
  <c r="G501" i="6"/>
  <c r="DF501" i="6" l="1"/>
  <c r="H502" i="6" s="1"/>
  <c r="C501" i="9" s="1"/>
  <c r="C500" i="9"/>
  <c r="DF502" i="6" l="1"/>
  <c r="G502" i="6"/>
  <c r="H503" i="6" l="1"/>
  <c r="C502" i="9" s="1"/>
  <c r="DF503" i="6"/>
  <c r="H504" i="6" s="1"/>
  <c r="G503" i="6"/>
  <c r="G504" i="6" s="1"/>
  <c r="G505" i="6" s="1"/>
  <c r="G506" i="6" s="1"/>
  <c r="G507" i="6" s="1"/>
  <c r="G508" i="6" s="1"/>
  <c r="G509" i="6" s="1"/>
  <c r="G510" i="6" s="1"/>
  <c r="G511" i="6" s="1"/>
  <c r="G512" i="6" s="1"/>
  <c r="G513" i="6" s="1"/>
  <c r="G514" i="6" s="1"/>
  <c r="G515" i="6" s="1"/>
  <c r="G516" i="6" s="1"/>
  <c r="G517" i="6" s="1"/>
  <c r="G518" i="6" s="1"/>
  <c r="G519" i="6" s="1"/>
  <c r="G520" i="6" s="1"/>
  <c r="G521" i="6" s="1"/>
  <c r="G522" i="6" s="1"/>
  <c r="G523" i="6" s="1"/>
  <c r="G524" i="6" s="1"/>
  <c r="G525" i="6" s="1"/>
  <c r="G526" i="6" s="1"/>
  <c r="G527" i="6" s="1"/>
  <c r="G528" i="6" s="1"/>
  <c r="G529" i="6" s="1"/>
  <c r="G530" i="6" s="1"/>
  <c r="G531" i="6" s="1"/>
  <c r="G532" i="6" s="1"/>
  <c r="G533" i="6" s="1"/>
  <c r="G534" i="6" s="1"/>
  <c r="G535" i="6" s="1"/>
  <c r="G536" i="6" s="1"/>
  <c r="G537" i="6" s="1"/>
  <c r="G538" i="6" s="1"/>
  <c r="G539" i="6" s="1"/>
  <c r="G540" i="6" s="1"/>
  <c r="G541" i="6" s="1"/>
  <c r="G542" i="6" s="1"/>
  <c r="G543" i="6" s="1"/>
  <c r="G544" i="6" s="1"/>
  <c r="G545" i="6" s="1"/>
  <c r="G546" i="6" s="1"/>
  <c r="G547" i="6" s="1"/>
  <c r="G548" i="6" s="1"/>
  <c r="G549" i="6" s="1"/>
  <c r="G550" i="6" s="1"/>
  <c r="G551" i="6" s="1"/>
  <c r="G552" i="6" s="1"/>
  <c r="G553" i="6" s="1"/>
  <c r="G554" i="6" s="1"/>
  <c r="G555" i="6" s="1"/>
  <c r="G556" i="6" s="1"/>
  <c r="G557" i="6" s="1"/>
  <c r="G558" i="6" s="1"/>
  <c r="G559" i="6" s="1"/>
  <c r="G560" i="6" s="1"/>
  <c r="G561" i="6" s="1"/>
  <c r="G562" i="6" s="1"/>
  <c r="G563" i="6" s="1"/>
  <c r="G564" i="6" s="1"/>
  <c r="G565" i="6" s="1"/>
  <c r="G566" i="6" s="1"/>
  <c r="G567" i="6" s="1"/>
  <c r="G568" i="6" s="1"/>
  <c r="G569" i="6" s="1"/>
  <c r="G570" i="6" s="1"/>
  <c r="G571" i="6" s="1"/>
  <c r="G572" i="6" s="1"/>
  <c r="G573" i="6" s="1"/>
  <c r="G574" i="6" s="1"/>
  <c r="G575" i="6" s="1"/>
  <c r="G576" i="6" s="1"/>
  <c r="G577" i="6" s="1"/>
  <c r="G578" i="6" s="1"/>
  <c r="G579" i="6" s="1"/>
  <c r="G580" i="6" s="1"/>
  <c r="G581" i="6" s="1"/>
  <c r="G582" i="6" s="1"/>
  <c r="G583" i="6" s="1"/>
  <c r="G584" i="6" s="1"/>
  <c r="G585" i="6" s="1"/>
  <c r="G586" i="6" s="1"/>
  <c r="G587" i="6" s="1"/>
  <c r="G588" i="6" s="1"/>
  <c r="G589" i="6" s="1"/>
  <c r="G590" i="6" s="1"/>
  <c r="G591" i="6" s="1"/>
  <c r="G592" i="6" s="1"/>
  <c r="G593" i="6" s="1"/>
  <c r="G594" i="6" s="1"/>
  <c r="G595" i="6" s="1"/>
  <c r="G596" i="6" s="1"/>
  <c r="G597" i="6" s="1"/>
  <c r="G598" i="6" s="1"/>
  <c r="G599" i="6" s="1"/>
  <c r="G600" i="6" s="1"/>
  <c r="G601" i="6" s="1"/>
  <c r="G602" i="6" s="1"/>
  <c r="G603" i="6" s="1"/>
  <c r="C503" i="9" l="1"/>
  <c r="DF504" i="6"/>
  <c r="H505" i="6" s="1"/>
  <c r="CH3" i="6"/>
  <c r="BD3" i="6"/>
  <c r="C504" i="9" l="1"/>
  <c r="DF505" i="6"/>
  <c r="H506" i="6" s="1"/>
  <c r="E37" i="1"/>
  <c r="DF506" i="6" l="1"/>
  <c r="H507" i="6" s="1"/>
  <c r="C505" i="9"/>
  <c r="BN3" i="6"/>
  <c r="BO3" i="6" s="1"/>
  <c r="C506" i="9" l="1"/>
  <c r="DF507" i="6"/>
  <c r="H508" i="6" s="1"/>
  <c r="BP3" i="6"/>
  <c r="BQ3" i="6" s="1"/>
  <c r="C507" i="9" l="1"/>
  <c r="DF508" i="6"/>
  <c r="H509" i="6" s="1"/>
  <c r="BR3" i="6"/>
  <c r="BU3" i="6" s="1"/>
  <c r="BT3" i="6"/>
  <c r="BG3" i="6" s="1"/>
  <c r="C508" i="9" l="1"/>
  <c r="DF509" i="6"/>
  <c r="H510" i="6" s="1"/>
  <c r="CP3" i="6"/>
  <c r="E2" i="9"/>
  <c r="CO3" i="6"/>
  <c r="C509" i="9" l="1"/>
  <c r="DF510" i="6"/>
  <c r="H511" i="6" s="1"/>
  <c r="CQ3" i="6"/>
  <c r="CR3" i="6"/>
  <c r="C510" i="9" l="1"/>
  <c r="DF511" i="6"/>
  <c r="H512" i="6" s="1"/>
  <c r="CT3" i="6"/>
  <c r="CU3" i="6" s="1"/>
  <c r="CV3" i="6" s="1"/>
  <c r="CX3" i="6" s="1"/>
  <c r="CY3" i="6"/>
  <c r="CW3" i="6"/>
  <c r="CS3" i="6"/>
  <c r="C511" i="9" l="1"/>
  <c r="DF512" i="6"/>
  <c r="H513" i="6" s="1"/>
  <c r="CZ3" i="6"/>
  <c r="DA3" i="6" s="1"/>
  <c r="F4" i="6" s="1"/>
  <c r="O4" i="6"/>
  <c r="W4" i="6"/>
  <c r="Q4" i="6"/>
  <c r="L4" i="6"/>
  <c r="I4" i="6"/>
  <c r="S4" i="6"/>
  <c r="DB3" i="6"/>
  <c r="R4" i="6"/>
  <c r="DG3" i="6"/>
  <c r="P4" i="6"/>
  <c r="C512" i="9" l="1"/>
  <c r="DF513" i="6"/>
  <c r="H514" i="6" s="1"/>
  <c r="DC3" i="6"/>
  <c r="DE3" i="6" s="1"/>
  <c r="D2" i="9"/>
  <c r="CK4" i="6"/>
  <c r="AJ4" i="6"/>
  <c r="BJ4" i="6"/>
  <c r="AF4" i="6"/>
  <c r="BZ4" i="6"/>
  <c r="AW4" i="6"/>
  <c r="U4" i="6"/>
  <c r="J4" i="6"/>
  <c r="T4" i="6"/>
  <c r="K4" i="6"/>
  <c r="BI4" i="6"/>
  <c r="BY4" i="6"/>
  <c r="B3" i="9"/>
  <c r="C513" i="9" l="1"/>
  <c r="DF514" i="6"/>
  <c r="H515" i="6" s="1"/>
  <c r="Y4" i="6"/>
  <c r="CL4" i="6"/>
  <c r="BK4" i="6"/>
  <c r="BL4" i="6" s="1"/>
  <c r="AS4" i="6"/>
  <c r="V4" i="6"/>
  <c r="AX4" i="6"/>
  <c r="C514" i="9" l="1"/>
  <c r="DF515" i="6"/>
  <c r="H516" i="6" s="1"/>
  <c r="Z4" i="6"/>
  <c r="AG4" i="6" s="1"/>
  <c r="BS4" i="6"/>
  <c r="AQ4" i="6"/>
  <c r="AK4" i="6"/>
  <c r="AL4" i="6" s="1"/>
  <c r="AM4" i="6" s="1"/>
  <c r="AN4" i="6" s="1"/>
  <c r="AO4" i="6" s="1"/>
  <c r="AR4" i="6" s="1"/>
  <c r="CI4" i="6"/>
  <c r="AY4" i="6"/>
  <c r="BM4" i="6"/>
  <c r="BN4" i="6" s="1"/>
  <c r="BO4" i="6" s="1"/>
  <c r="BP4" i="6" s="1"/>
  <c r="BQ4" i="6" s="1"/>
  <c r="BR4" i="6" s="1"/>
  <c r="AA4" i="6" l="1"/>
  <c r="AB4" i="6" s="1"/>
  <c r="AC4" i="6" s="1"/>
  <c r="AD4" i="6" s="1"/>
  <c r="AE4" i="6" s="1"/>
  <c r="C515" i="9"/>
  <c r="DF516" i="6"/>
  <c r="H517" i="6" s="1"/>
  <c r="BU4" i="6"/>
  <c r="BE4" i="6"/>
  <c r="AZ4" i="6"/>
  <c r="BA4" i="6" s="1"/>
  <c r="BB4" i="6" s="1"/>
  <c r="BC4" i="6" s="1"/>
  <c r="BD4" i="6" s="1"/>
  <c r="AP4" i="6"/>
  <c r="AT4" i="6" s="1"/>
  <c r="CN4" i="6" s="1"/>
  <c r="CA4" i="6"/>
  <c r="CB4" i="6" s="1"/>
  <c r="CC4" i="6" s="1"/>
  <c r="BT4" i="6"/>
  <c r="BG4" i="6" s="1"/>
  <c r="C516" i="9" l="1"/>
  <c r="DF517" i="6"/>
  <c r="H518" i="6" s="1"/>
  <c r="CM4" i="6"/>
  <c r="CD4" i="6"/>
  <c r="CE4" i="6" s="1"/>
  <c r="CF4" i="6" s="1"/>
  <c r="CG4" i="6" s="1"/>
  <c r="C517" i="9" l="1"/>
  <c r="DF518" i="6"/>
  <c r="H519" i="6" s="1"/>
  <c r="CP4" i="6"/>
  <c r="E3" i="9"/>
  <c r="CH4" i="6"/>
  <c r="CJ4" i="6"/>
  <c r="BW4" i="6" s="1"/>
  <c r="CO4" i="6" s="1"/>
  <c r="CR4" i="6"/>
  <c r="C518" i="9" l="1"/>
  <c r="DF519" i="6"/>
  <c r="H520" i="6" s="1"/>
  <c r="CQ4" i="6"/>
  <c r="CS4" i="6" s="1"/>
  <c r="CT4" i="6"/>
  <c r="CU4" i="6" s="1"/>
  <c r="CV4" i="6" s="1"/>
  <c r="CX4" i="6" s="1"/>
  <c r="CY4" i="6"/>
  <c r="CW4" i="6"/>
  <c r="C519" i="9" l="1"/>
  <c r="DF520" i="6"/>
  <c r="H521" i="6" s="1"/>
  <c r="CZ4" i="6"/>
  <c r="DA4" i="6" s="1"/>
  <c r="DB4" i="6"/>
  <c r="DG4" i="6"/>
  <c r="C520" i="9" l="1"/>
  <c r="DF521" i="6"/>
  <c r="H522" i="6" s="1"/>
  <c r="DC4" i="6"/>
  <c r="DE4" i="6" s="1"/>
  <c r="D3" i="9"/>
  <c r="F5" i="6"/>
  <c r="W5" i="6"/>
  <c r="P5" i="6"/>
  <c r="O5" i="6"/>
  <c r="R5" i="6"/>
  <c r="Q5" i="6"/>
  <c r="I5" i="6"/>
  <c r="L5" i="6"/>
  <c r="S5" i="6"/>
  <c r="C521" i="9" l="1"/>
  <c r="DF522" i="6"/>
  <c r="H523" i="6" s="1"/>
  <c r="BI5" i="6"/>
  <c r="BY5" i="6"/>
  <c r="T5" i="6"/>
  <c r="U5" i="6"/>
  <c r="K5" i="6"/>
  <c r="J5" i="6"/>
  <c r="AF5" i="6"/>
  <c r="BZ5" i="6"/>
  <c r="BJ5" i="6"/>
  <c r="AJ5" i="6"/>
  <c r="AW5" i="6"/>
  <c r="CK5" i="6"/>
  <c r="B4" i="9"/>
  <c r="C522" i="9" l="1"/>
  <c r="DF523" i="6"/>
  <c r="H524" i="6" s="1"/>
  <c r="Y5" i="6"/>
  <c r="AS5" i="6"/>
  <c r="AX5" i="6"/>
  <c r="BK5" i="6"/>
  <c r="BL5" i="6" s="1"/>
  <c r="V5" i="6"/>
  <c r="AY5" i="6" s="1"/>
  <c r="AZ5" i="6" s="1"/>
  <c r="BA5" i="6" s="1"/>
  <c r="BB5" i="6" s="1"/>
  <c r="BC5" i="6" s="1"/>
  <c r="CL5" i="6"/>
  <c r="C523" i="9" l="1"/>
  <c r="DF524" i="6"/>
  <c r="H525" i="6" s="1"/>
  <c r="Z5" i="6"/>
  <c r="AG5" i="6" s="1"/>
  <c r="BM5" i="6"/>
  <c r="BN5" i="6" s="1"/>
  <c r="BO5" i="6" s="1"/>
  <c r="BP5" i="6" s="1"/>
  <c r="BQ5" i="6" s="1"/>
  <c r="BR5" i="6" s="1"/>
  <c r="BE5" i="6"/>
  <c r="BD5" i="6"/>
  <c r="CI5" i="6"/>
  <c r="AQ5" i="6"/>
  <c r="BS5" i="6"/>
  <c r="AK5" i="6"/>
  <c r="AL5" i="6" s="1"/>
  <c r="AM5" i="6" s="1"/>
  <c r="AN5" i="6" s="1"/>
  <c r="AO5" i="6" s="1"/>
  <c r="AP5" i="6" s="1"/>
  <c r="AA5" i="6" l="1"/>
  <c r="AB5" i="6" s="1"/>
  <c r="AC5" i="6" s="1"/>
  <c r="AD5" i="6" s="1"/>
  <c r="AE5" i="6" s="1"/>
  <c r="C524" i="9"/>
  <c r="DF525" i="6"/>
  <c r="H526" i="6" s="1"/>
  <c r="BT5" i="6"/>
  <c r="BG5" i="6" s="1"/>
  <c r="AT5" i="6"/>
  <c r="CN5" i="6" s="1"/>
  <c r="AR5" i="6"/>
  <c r="CA5" i="6"/>
  <c r="CB5" i="6" s="1"/>
  <c r="CC5" i="6" s="1"/>
  <c r="CD5" i="6" s="1"/>
  <c r="CE5" i="6" s="1"/>
  <c r="CF5" i="6" s="1"/>
  <c r="CG5" i="6" s="1"/>
  <c r="BU5" i="6"/>
  <c r="C525" i="9" l="1"/>
  <c r="DF526" i="6"/>
  <c r="H527" i="6" s="1"/>
  <c r="CM5" i="6"/>
  <c r="CH5" i="6"/>
  <c r="CJ5" i="6"/>
  <c r="BW5" i="6" s="1"/>
  <c r="C526" i="9" l="1"/>
  <c r="DF527" i="6"/>
  <c r="H528" i="6" s="1"/>
  <c r="E4" i="9"/>
  <c r="CO5" i="6"/>
  <c r="CP5" i="6"/>
  <c r="C527" i="9" l="1"/>
  <c r="DF528" i="6"/>
  <c r="H529" i="6" s="1"/>
  <c r="CQ5" i="6"/>
  <c r="CR5" i="6"/>
  <c r="C528" i="9" l="1"/>
  <c r="DF529" i="6"/>
  <c r="H530" i="6" s="1"/>
  <c r="CT5" i="6"/>
  <c r="CU5" i="6" s="1"/>
  <c r="CV5" i="6" s="1"/>
  <c r="CX5" i="6" s="1"/>
  <c r="CW5" i="6"/>
  <c r="CY5" i="6"/>
  <c r="CS5" i="6"/>
  <c r="C529" i="9" l="1"/>
  <c r="DF530" i="6"/>
  <c r="H531" i="6" s="1"/>
  <c r="CZ5" i="6"/>
  <c r="DA5" i="6" s="1"/>
  <c r="F6" i="6" s="1"/>
  <c r="W6" i="6"/>
  <c r="DG5" i="6"/>
  <c r="O6" i="6"/>
  <c r="L6" i="6"/>
  <c r="S6" i="6"/>
  <c r="R6" i="6"/>
  <c r="Q6" i="6"/>
  <c r="DB5" i="6"/>
  <c r="I6" i="6"/>
  <c r="P6" i="6"/>
  <c r="C530" i="9" l="1"/>
  <c r="DF531" i="6"/>
  <c r="H532" i="6" s="1"/>
  <c r="DC5" i="6"/>
  <c r="DE5" i="6" s="1"/>
  <c r="D4" i="9"/>
  <c r="CK6" i="6"/>
  <c r="AW6" i="6"/>
  <c r="AF6" i="6"/>
  <c r="BZ6" i="6"/>
  <c r="AJ6" i="6"/>
  <c r="BJ6" i="6"/>
  <c r="U6" i="6"/>
  <c r="T6" i="6"/>
  <c r="K6" i="6"/>
  <c r="J6" i="6"/>
  <c r="BI6" i="6"/>
  <c r="BY6" i="6"/>
  <c r="B5" i="9"/>
  <c r="C531" i="9" l="1"/>
  <c r="DF532" i="6"/>
  <c r="H533" i="6" s="1"/>
  <c r="Y6" i="6"/>
  <c r="BK6" i="6"/>
  <c r="BL6" i="6" s="1"/>
  <c r="CL6" i="6"/>
  <c r="AS6" i="6"/>
  <c r="AX6" i="6"/>
  <c r="V6" i="6"/>
  <c r="C532" i="9" l="1"/>
  <c r="DF533" i="6"/>
  <c r="H534" i="6" s="1"/>
  <c r="AQ6" i="6"/>
  <c r="CI6" i="6"/>
  <c r="BS6" i="6"/>
  <c r="AK6" i="6"/>
  <c r="AL6" i="6" s="1"/>
  <c r="AM6" i="6" s="1"/>
  <c r="AN6" i="6" s="1"/>
  <c r="AO6" i="6" s="1"/>
  <c r="BM6" i="6"/>
  <c r="BN6" i="6" s="1"/>
  <c r="BO6" i="6" s="1"/>
  <c r="BP6" i="6" s="1"/>
  <c r="BQ6" i="6" s="1"/>
  <c r="BR6" i="6" s="1"/>
  <c r="Z6" i="6"/>
  <c r="AY6" i="6"/>
  <c r="C533" i="9" l="1"/>
  <c r="DF534" i="6"/>
  <c r="H535" i="6" s="1"/>
  <c r="BU6" i="6"/>
  <c r="AZ6" i="6"/>
  <c r="BA6" i="6" s="1"/>
  <c r="BB6" i="6" s="1"/>
  <c r="BC6" i="6" s="1"/>
  <c r="BD6" i="6" s="1"/>
  <c r="BE6" i="6"/>
  <c r="AR6" i="6"/>
  <c r="AP6" i="6"/>
  <c r="AT6" i="6" s="1"/>
  <c r="CA6" i="6"/>
  <c r="CB6" i="6" s="1"/>
  <c r="CC6" i="6" s="1"/>
  <c r="AG6" i="6"/>
  <c r="CN6" i="6" s="1"/>
  <c r="AA6" i="6"/>
  <c r="AB6" i="6" s="1"/>
  <c r="AC6" i="6" s="1"/>
  <c r="AD6" i="6" s="1"/>
  <c r="AE6" i="6" s="1"/>
  <c r="BT6" i="6"/>
  <c r="BG6" i="6" s="1"/>
  <c r="C534" i="9" l="1"/>
  <c r="DF535" i="6"/>
  <c r="H536" i="6" s="1"/>
  <c r="CD6" i="6"/>
  <c r="CE6" i="6" s="1"/>
  <c r="CF6" i="6" s="1"/>
  <c r="CG6" i="6" s="1"/>
  <c r="CM6" i="6"/>
  <c r="C535" i="9" l="1"/>
  <c r="DF536" i="6"/>
  <c r="H537" i="6" s="1"/>
  <c r="E5" i="9"/>
  <c r="CP6" i="6"/>
  <c r="CJ6" i="6"/>
  <c r="BW6" i="6" s="1"/>
  <c r="CO6" i="6" s="1"/>
  <c r="CH6" i="6"/>
  <c r="C536" i="9" l="1"/>
  <c r="DF537" i="6"/>
  <c r="H538" i="6" s="1"/>
  <c r="CQ6" i="6"/>
  <c r="CS6" i="6" s="1"/>
  <c r="CR6" i="6"/>
  <c r="C537" i="9" l="1"/>
  <c r="DF538" i="6"/>
  <c r="H539" i="6" s="1"/>
  <c r="CT6" i="6"/>
  <c r="CU6" i="6" s="1"/>
  <c r="CV6" i="6" s="1"/>
  <c r="CX6" i="6" s="1"/>
  <c r="CY6" i="6"/>
  <c r="CW6" i="6"/>
  <c r="C538" i="9" l="1"/>
  <c r="DF539" i="6"/>
  <c r="H540" i="6" s="1"/>
  <c r="CZ6" i="6"/>
  <c r="DA6" i="6" s="1"/>
  <c r="F7" i="6" s="1"/>
  <c r="S7" i="6"/>
  <c r="Q7" i="6"/>
  <c r="DB6" i="6"/>
  <c r="L7" i="6"/>
  <c r="DG6" i="6"/>
  <c r="R7" i="6"/>
  <c r="P7" i="6"/>
  <c r="I7" i="6"/>
  <c r="O7" i="6"/>
  <c r="W7" i="6"/>
  <c r="C539" i="9" l="1"/>
  <c r="DF540" i="6"/>
  <c r="H541" i="6" s="1"/>
  <c r="D5" i="9"/>
  <c r="DC6" i="6"/>
  <c r="DE6" i="6" s="1"/>
  <c r="BJ7" i="6"/>
  <c r="AF7" i="6"/>
  <c r="CK7" i="6"/>
  <c r="BZ7" i="6"/>
  <c r="AW7" i="6"/>
  <c r="AJ7" i="6"/>
  <c r="U7" i="6"/>
  <c r="K7" i="6"/>
  <c r="J7" i="6"/>
  <c r="T7" i="6"/>
  <c r="BI7" i="6"/>
  <c r="BY7" i="6"/>
  <c r="B6" i="9"/>
  <c r="C540" i="9" l="1"/>
  <c r="DF541" i="6"/>
  <c r="H542" i="6" s="1"/>
  <c r="Y7" i="6"/>
  <c r="AS7" i="6"/>
  <c r="CL7" i="6"/>
  <c r="V7" i="6"/>
  <c r="CI7" i="6" s="1"/>
  <c r="AX7" i="6"/>
  <c r="BK7" i="6"/>
  <c r="BL7" i="6" s="1"/>
  <c r="C541" i="9" l="1"/>
  <c r="DF542" i="6"/>
  <c r="H543" i="6" s="1"/>
  <c r="AK7" i="6"/>
  <c r="AL7" i="6" s="1"/>
  <c r="AM7" i="6" s="1"/>
  <c r="AN7" i="6" s="1"/>
  <c r="AO7" i="6" s="1"/>
  <c r="AR7" i="6" s="1"/>
  <c r="AY7" i="6"/>
  <c r="AZ7" i="6" s="1"/>
  <c r="BA7" i="6" s="1"/>
  <c r="BB7" i="6" s="1"/>
  <c r="BC7" i="6" s="1"/>
  <c r="BD7" i="6" s="1"/>
  <c r="AQ7" i="6"/>
  <c r="BS7" i="6"/>
  <c r="Z7" i="6"/>
  <c r="BM7" i="6"/>
  <c r="BN7" i="6" s="1"/>
  <c r="BO7" i="6" s="1"/>
  <c r="BP7" i="6" s="1"/>
  <c r="BQ7" i="6" s="1"/>
  <c r="BR7" i="6" s="1"/>
  <c r="C542" i="9" l="1"/>
  <c r="DF543" i="6"/>
  <c r="H544" i="6" s="1"/>
  <c r="BE7" i="6"/>
  <c r="AG7" i="6"/>
  <c r="AA7" i="6"/>
  <c r="AB7" i="6" s="1"/>
  <c r="AC7" i="6" s="1"/>
  <c r="AD7" i="6" s="1"/>
  <c r="AE7" i="6" s="1"/>
  <c r="BT7" i="6"/>
  <c r="BG7" i="6" s="1"/>
  <c r="BU7" i="6"/>
  <c r="AP7" i="6"/>
  <c r="AT7" i="6" s="1"/>
  <c r="CA7" i="6"/>
  <c r="CB7" i="6" s="1"/>
  <c r="CC7" i="6" s="1"/>
  <c r="C543" i="9" l="1"/>
  <c r="DF544" i="6"/>
  <c r="H545" i="6" s="1"/>
  <c r="CN7" i="6"/>
  <c r="CD7" i="6"/>
  <c r="CE7" i="6" s="1"/>
  <c r="CF7" i="6" s="1"/>
  <c r="CG7" i="6" s="1"/>
  <c r="CM7" i="6"/>
  <c r="C544" i="9" l="1"/>
  <c r="DF545" i="6"/>
  <c r="H546" i="6" s="1"/>
  <c r="CP7" i="6"/>
  <c r="CO7" i="6"/>
  <c r="E6" i="9"/>
  <c r="CH7" i="6"/>
  <c r="CJ7" i="6"/>
  <c r="BW7" i="6" s="1"/>
  <c r="C545" i="9" l="1"/>
  <c r="DF546" i="6"/>
  <c r="H547" i="6" s="1"/>
  <c r="CQ7" i="6"/>
  <c r="CR7" i="6"/>
  <c r="C546" i="9" l="1"/>
  <c r="DF547" i="6"/>
  <c r="H548" i="6" s="1"/>
  <c r="CW7" i="6"/>
  <c r="CT7" i="6"/>
  <c r="CU7" i="6" s="1"/>
  <c r="CV7" i="6" s="1"/>
  <c r="CX7" i="6" s="1"/>
  <c r="CY7" i="6"/>
  <c r="CS7" i="6"/>
  <c r="C547" i="9" l="1"/>
  <c r="DF548" i="6"/>
  <c r="H549" i="6" s="1"/>
  <c r="CZ7" i="6"/>
  <c r="DA7" i="6" s="1"/>
  <c r="DB7" i="6"/>
  <c r="DG7" i="6"/>
  <c r="C548" i="9" l="1"/>
  <c r="DF549" i="6"/>
  <c r="H550" i="6" s="1"/>
  <c r="D6" i="9"/>
  <c r="DC7" i="6"/>
  <c r="DE7" i="6" s="1"/>
  <c r="F8" i="6"/>
  <c r="P8" i="6"/>
  <c r="S8" i="6"/>
  <c r="L8" i="6"/>
  <c r="I8" i="6"/>
  <c r="R8" i="6"/>
  <c r="Q8" i="6"/>
  <c r="W8" i="6"/>
  <c r="O8" i="6"/>
  <c r="C549" i="9" l="1"/>
  <c r="DF550" i="6"/>
  <c r="H551" i="6" s="1"/>
  <c r="T8" i="6"/>
  <c r="U8" i="6"/>
  <c r="K8" i="6"/>
  <c r="J8" i="6"/>
  <c r="BY8" i="6"/>
  <c r="BI8" i="6"/>
  <c r="AW8" i="6"/>
  <c r="AF8" i="6"/>
  <c r="BJ8" i="6"/>
  <c r="CK8" i="6"/>
  <c r="AJ8" i="6"/>
  <c r="BZ8" i="6"/>
  <c r="B7" i="9"/>
  <c r="Y8" i="6" l="1"/>
  <c r="C550" i="9"/>
  <c r="DF551" i="6"/>
  <c r="H552" i="6" s="1"/>
  <c r="AX8" i="6"/>
  <c r="AS8" i="6"/>
  <c r="CL8" i="6"/>
  <c r="V8" i="6"/>
  <c r="BS8" i="6" s="1"/>
  <c r="BK8" i="6"/>
  <c r="BL8" i="6" s="1"/>
  <c r="C551" i="9" l="1"/>
  <c r="DF552" i="6"/>
  <c r="H553" i="6" s="1"/>
  <c r="BM8" i="6"/>
  <c r="BN8" i="6" s="1"/>
  <c r="BO8" i="6" s="1"/>
  <c r="BP8" i="6" s="1"/>
  <c r="BQ8" i="6" s="1"/>
  <c r="BT8" i="6" s="1"/>
  <c r="BG8" i="6" s="1"/>
  <c r="Z8" i="6"/>
  <c r="AG8" i="6" s="1"/>
  <c r="AY8" i="6"/>
  <c r="AZ8" i="6" s="1"/>
  <c r="BA8" i="6" s="1"/>
  <c r="BB8" i="6" s="1"/>
  <c r="BC8" i="6" s="1"/>
  <c r="BD8" i="6" s="1"/>
  <c r="AQ8" i="6"/>
  <c r="AK8" i="6"/>
  <c r="AL8" i="6" s="1"/>
  <c r="AM8" i="6" s="1"/>
  <c r="AN8" i="6" s="1"/>
  <c r="AO8" i="6" s="1"/>
  <c r="AP8" i="6" s="1"/>
  <c r="CI8" i="6"/>
  <c r="BR8" i="6" l="1"/>
  <c r="BU8" i="6" s="1"/>
  <c r="C552" i="9"/>
  <c r="DF553" i="6"/>
  <c r="H554" i="6" s="1"/>
  <c r="AA8" i="6"/>
  <c r="AB8" i="6" s="1"/>
  <c r="AC8" i="6" s="1"/>
  <c r="AD8" i="6" s="1"/>
  <c r="AE8" i="6" s="1"/>
  <c r="AR8" i="6"/>
  <c r="AT8" i="6"/>
  <c r="CN8" i="6" s="1"/>
  <c r="BE8" i="6"/>
  <c r="CA8" i="6"/>
  <c r="CB8" i="6" s="1"/>
  <c r="CC8" i="6" s="1"/>
  <c r="CD8" i="6" s="1"/>
  <c r="CE8" i="6" s="1"/>
  <c r="CF8" i="6" s="1"/>
  <c r="CG8" i="6" s="1"/>
  <c r="CJ8" i="6" s="1"/>
  <c r="BW8" i="6" s="1"/>
  <c r="C553" i="9" l="1"/>
  <c r="DF554" i="6"/>
  <c r="H555" i="6" s="1"/>
  <c r="E7" i="9"/>
  <c r="CH8" i="6"/>
  <c r="CM8" i="6"/>
  <c r="C554" i="9" l="1"/>
  <c r="DF555" i="6"/>
  <c r="H556" i="6" s="1"/>
  <c r="CO8" i="6"/>
  <c r="CP8" i="6"/>
  <c r="C555" i="9" l="1"/>
  <c r="DF556" i="6"/>
  <c r="H557" i="6" s="1"/>
  <c r="CQ8" i="6"/>
  <c r="CR8" i="6"/>
  <c r="C556" i="9" l="1"/>
  <c r="DF557" i="6"/>
  <c r="H558" i="6" s="1"/>
  <c r="CW8" i="6"/>
  <c r="CT8" i="6"/>
  <c r="CU8" i="6" s="1"/>
  <c r="CV8" i="6" s="1"/>
  <c r="CX8" i="6" s="1"/>
  <c r="CY8" i="6"/>
  <c r="CS8" i="6"/>
  <c r="C557" i="9" l="1"/>
  <c r="DF558" i="6"/>
  <c r="H559" i="6" s="1"/>
  <c r="CZ8" i="6"/>
  <c r="DA8" i="6" s="1"/>
  <c r="DB8" i="6"/>
  <c r="DG8" i="6"/>
  <c r="C558" i="9" l="1"/>
  <c r="DF559" i="6"/>
  <c r="H560" i="6" s="1"/>
  <c r="DC8" i="6"/>
  <c r="DE8" i="6" s="1"/>
  <c r="D7" i="9"/>
  <c r="F9" i="6"/>
  <c r="L9" i="6"/>
  <c r="P9" i="6"/>
  <c r="O9" i="6"/>
  <c r="S9" i="6"/>
  <c r="R9" i="6"/>
  <c r="I9" i="6"/>
  <c r="W9" i="6"/>
  <c r="Q9" i="6"/>
  <c r="C559" i="9" l="1"/>
  <c r="DF560" i="6"/>
  <c r="H561" i="6" s="1"/>
  <c r="AF9" i="6"/>
  <c r="CK9" i="6"/>
  <c r="BZ9" i="6"/>
  <c r="AW9" i="6"/>
  <c r="AJ9" i="6"/>
  <c r="BJ9" i="6"/>
  <c r="BI9" i="6"/>
  <c r="BY9" i="6"/>
  <c r="U9" i="6"/>
  <c r="J9" i="6"/>
  <c r="T9" i="6"/>
  <c r="K9" i="6"/>
  <c r="B8" i="9"/>
  <c r="C560" i="9" l="1"/>
  <c r="DF561" i="6"/>
  <c r="H562" i="6" s="1"/>
  <c r="Y9" i="6"/>
  <c r="BK9" i="6"/>
  <c r="BL9" i="6" s="1"/>
  <c r="V9" i="6"/>
  <c r="AY9" i="6" s="1"/>
  <c r="AZ9" i="6" s="1"/>
  <c r="BA9" i="6" s="1"/>
  <c r="BB9" i="6" s="1"/>
  <c r="BC9" i="6" s="1"/>
  <c r="BD9" i="6" s="1"/>
  <c r="AS9" i="6"/>
  <c r="CL9" i="6"/>
  <c r="AX9" i="6"/>
  <c r="C561" i="9" l="1"/>
  <c r="DF562" i="6"/>
  <c r="H563" i="6" s="1"/>
  <c r="Z9" i="6"/>
  <c r="AG9" i="6" s="1"/>
  <c r="BS9" i="6"/>
  <c r="BM9" i="6"/>
  <c r="BN9" i="6" s="1"/>
  <c r="BO9" i="6" s="1"/>
  <c r="BP9" i="6" s="1"/>
  <c r="BQ9" i="6" s="1"/>
  <c r="BR9" i="6" s="1"/>
  <c r="CI9" i="6"/>
  <c r="BE9" i="6"/>
  <c r="AQ9" i="6"/>
  <c r="AK9" i="6"/>
  <c r="AL9" i="6" s="1"/>
  <c r="AM9" i="6" s="1"/>
  <c r="AN9" i="6" s="1"/>
  <c r="AO9" i="6" s="1"/>
  <c r="AA9" i="6" l="1"/>
  <c r="AB9" i="6" s="1"/>
  <c r="AC9" i="6" s="1"/>
  <c r="AD9" i="6" s="1"/>
  <c r="AE9" i="6" s="1"/>
  <c r="BU9" i="6"/>
  <c r="C562" i="9"/>
  <c r="DF563" i="6"/>
  <c r="H564" i="6" s="1"/>
  <c r="BT9" i="6"/>
  <c r="BG9" i="6" s="1"/>
  <c r="AP9" i="6"/>
  <c r="AT9" i="6" s="1"/>
  <c r="CN9" i="6" s="1"/>
  <c r="CA9" i="6"/>
  <c r="CB9" i="6" s="1"/>
  <c r="CC9" i="6" s="1"/>
  <c r="AR9" i="6"/>
  <c r="C563" i="9" l="1"/>
  <c r="DF564" i="6"/>
  <c r="H565" i="6" s="1"/>
  <c r="CM9" i="6"/>
  <c r="CD9" i="6"/>
  <c r="CE9" i="6" s="1"/>
  <c r="CF9" i="6" s="1"/>
  <c r="CG9" i="6" s="1"/>
  <c r="C564" i="9" l="1"/>
  <c r="DF565" i="6"/>
  <c r="H566" i="6" s="1"/>
  <c r="CJ9" i="6"/>
  <c r="BW9" i="6" s="1"/>
  <c r="CO9" i="6" s="1"/>
  <c r="CH9" i="6"/>
  <c r="CP9" i="6"/>
  <c r="E8" i="9"/>
  <c r="CR9" i="6"/>
  <c r="CQ9" i="6" l="1"/>
  <c r="CS9" i="6" s="1"/>
  <c r="C565" i="9"/>
  <c r="DF566" i="6"/>
  <c r="H567" i="6" s="1"/>
  <c r="CT9" i="6"/>
  <c r="CU9" i="6" s="1"/>
  <c r="CV9" i="6" s="1"/>
  <c r="CX9" i="6" s="1"/>
  <c r="CY9" i="6"/>
  <c r="CW9" i="6"/>
  <c r="C566" i="9" l="1"/>
  <c r="DF567" i="6"/>
  <c r="H568" i="6" s="1"/>
  <c r="CZ9" i="6"/>
  <c r="DA9" i="6" s="1"/>
  <c r="DB9" i="6"/>
  <c r="DG9" i="6"/>
  <c r="C567" i="9" l="1"/>
  <c r="DF568" i="6"/>
  <c r="H569" i="6" s="1"/>
  <c r="DC9" i="6"/>
  <c r="DE9" i="6" s="1"/>
  <c r="D8" i="9"/>
  <c r="F10" i="6"/>
  <c r="Q10" i="6"/>
  <c r="I10" i="6"/>
  <c r="R10" i="6"/>
  <c r="W10" i="6"/>
  <c r="L10" i="6"/>
  <c r="P10" i="6"/>
  <c r="O10" i="6"/>
  <c r="S10" i="6"/>
  <c r="C568" i="9" l="1"/>
  <c r="DF569" i="6"/>
  <c r="H570" i="6" s="1"/>
  <c r="AF10" i="6"/>
  <c r="BJ10" i="6"/>
  <c r="CK10" i="6"/>
  <c r="AW10" i="6"/>
  <c r="BZ10" i="6"/>
  <c r="AJ10" i="6"/>
  <c r="BY10" i="6"/>
  <c r="BI10" i="6"/>
  <c r="K10" i="6"/>
  <c r="T10" i="6"/>
  <c r="U10" i="6"/>
  <c r="J10" i="6"/>
  <c r="B9" i="9"/>
  <c r="C569" i="9" l="1"/>
  <c r="DF570" i="6"/>
  <c r="H571" i="6" s="1"/>
  <c r="Y10" i="6"/>
  <c r="CL10" i="6"/>
  <c r="BK10" i="6"/>
  <c r="BL10" i="6" s="1"/>
  <c r="AS10" i="6"/>
  <c r="V10" i="6"/>
  <c r="AX10" i="6"/>
  <c r="C570" i="9" l="1"/>
  <c r="DF571" i="6"/>
  <c r="H572" i="6" s="1"/>
  <c r="Z10" i="6"/>
  <c r="AG10" i="6" s="1"/>
  <c r="BM10" i="6"/>
  <c r="BN10" i="6" s="1"/>
  <c r="BO10" i="6" s="1"/>
  <c r="BP10" i="6" s="1"/>
  <c r="BQ10" i="6" s="1"/>
  <c r="BR10" i="6" s="1"/>
  <c r="AQ10" i="6"/>
  <c r="BS10" i="6"/>
  <c r="AY10" i="6"/>
  <c r="AZ10" i="6" s="1"/>
  <c r="BA10" i="6" s="1"/>
  <c r="BB10" i="6" s="1"/>
  <c r="BC10" i="6" s="1"/>
  <c r="BD10" i="6" s="1"/>
  <c r="AK10" i="6"/>
  <c r="AL10" i="6" s="1"/>
  <c r="AM10" i="6" s="1"/>
  <c r="AN10" i="6" s="1"/>
  <c r="AO10" i="6" s="1"/>
  <c r="AR10" i="6" s="1"/>
  <c r="CI10" i="6"/>
  <c r="C571" i="9" l="1"/>
  <c r="DF572" i="6"/>
  <c r="H573" i="6" s="1"/>
  <c r="AA10" i="6"/>
  <c r="AB10" i="6" s="1"/>
  <c r="AC10" i="6" s="1"/>
  <c r="AD10" i="6" s="1"/>
  <c r="AE10" i="6" s="1"/>
  <c r="BT10" i="6"/>
  <c r="BG10" i="6" s="1"/>
  <c r="BU10" i="6"/>
  <c r="BE10" i="6"/>
  <c r="AP10" i="6"/>
  <c r="AT10" i="6" s="1"/>
  <c r="CN10" i="6" s="1"/>
  <c r="CA10" i="6"/>
  <c r="CB10" i="6" s="1"/>
  <c r="CC10" i="6" s="1"/>
  <c r="C572" i="9" l="1"/>
  <c r="DF573" i="6"/>
  <c r="H574" i="6" s="1"/>
  <c r="CD10" i="6"/>
  <c r="CE10" i="6" s="1"/>
  <c r="CF10" i="6" s="1"/>
  <c r="CG10" i="6" s="1"/>
  <c r="CM10" i="6"/>
  <c r="C573" i="9" l="1"/>
  <c r="DF574" i="6"/>
  <c r="H575" i="6" s="1"/>
  <c r="CP10" i="6"/>
  <c r="E9" i="9"/>
  <c r="CJ10" i="6"/>
  <c r="BW10" i="6" s="1"/>
  <c r="CO10" i="6" s="1"/>
  <c r="CQ10" i="6" s="1"/>
  <c r="CH10" i="6"/>
  <c r="CR10" i="6"/>
  <c r="C574" i="9" l="1"/>
  <c r="DF575" i="6"/>
  <c r="H576" i="6" s="1"/>
  <c r="CT10" i="6"/>
  <c r="CU10" i="6" s="1"/>
  <c r="CV10" i="6" s="1"/>
  <c r="CX10" i="6" s="1"/>
  <c r="CY10" i="6"/>
  <c r="CW10" i="6"/>
  <c r="CS10" i="6"/>
  <c r="C575" i="9" l="1"/>
  <c r="DF576" i="6"/>
  <c r="H577" i="6" s="1"/>
  <c r="CZ10" i="6"/>
  <c r="DA10" i="6" s="1"/>
  <c r="F11" i="6" s="1"/>
  <c r="I11" i="6"/>
  <c r="W11" i="6"/>
  <c r="Q11" i="6"/>
  <c r="DB10" i="6"/>
  <c r="O11" i="6"/>
  <c r="L11" i="6"/>
  <c r="P11" i="6"/>
  <c r="DG10" i="6"/>
  <c r="R11" i="6"/>
  <c r="S11" i="6"/>
  <c r="C576" i="9" l="1"/>
  <c r="DF577" i="6"/>
  <c r="H578" i="6" s="1"/>
  <c r="D9" i="9"/>
  <c r="DC10" i="6"/>
  <c r="DE10" i="6" s="1"/>
  <c r="U11" i="6"/>
  <c r="J11" i="6"/>
  <c r="K11" i="6"/>
  <c r="T11" i="6"/>
  <c r="BY11" i="6"/>
  <c r="BI11" i="6"/>
  <c r="BZ11" i="6"/>
  <c r="AW11" i="6"/>
  <c r="BJ11" i="6"/>
  <c r="CK11" i="6"/>
  <c r="AJ11" i="6"/>
  <c r="AF11" i="6"/>
  <c r="B10" i="9"/>
  <c r="C577" i="9" l="1"/>
  <c r="DF578" i="6"/>
  <c r="H579" i="6" s="1"/>
  <c r="Y11" i="6"/>
  <c r="V11" i="6"/>
  <c r="BS11" i="6" s="1"/>
  <c r="CL11" i="6"/>
  <c r="AS11" i="6"/>
  <c r="AX11" i="6"/>
  <c r="BK11" i="6"/>
  <c r="BL11" i="6" s="1"/>
  <c r="C578" i="9" l="1"/>
  <c r="DF579" i="6"/>
  <c r="H580" i="6" s="1"/>
  <c r="AY11" i="6"/>
  <c r="AZ11" i="6" s="1"/>
  <c r="BA11" i="6" s="1"/>
  <c r="BB11" i="6" s="1"/>
  <c r="BC11" i="6" s="1"/>
  <c r="BD11" i="6" s="1"/>
  <c r="BM11" i="6"/>
  <c r="BN11" i="6" s="1"/>
  <c r="BO11" i="6" s="1"/>
  <c r="BP11" i="6" s="1"/>
  <c r="BQ11" i="6" s="1"/>
  <c r="BR11" i="6" s="1"/>
  <c r="BU11" i="6" s="1"/>
  <c r="CI11" i="6"/>
  <c r="AK11" i="6"/>
  <c r="AL11" i="6" s="1"/>
  <c r="AM11" i="6" s="1"/>
  <c r="AN11" i="6" s="1"/>
  <c r="AO11" i="6" s="1"/>
  <c r="AP11" i="6" s="1"/>
  <c r="Z11" i="6"/>
  <c r="AA11" i="6" s="1"/>
  <c r="AB11" i="6" s="1"/>
  <c r="AC11" i="6" s="1"/>
  <c r="AD11" i="6" s="1"/>
  <c r="AE11" i="6" s="1"/>
  <c r="AQ11" i="6"/>
  <c r="BT11" i="6" l="1"/>
  <c r="BG11" i="6" s="1"/>
  <c r="C579" i="9"/>
  <c r="DF580" i="6"/>
  <c r="H581" i="6" s="1"/>
  <c r="AG11" i="6"/>
  <c r="BE11" i="6"/>
  <c r="AT11" i="6"/>
  <c r="CN11" i="6" s="1"/>
  <c r="CA11" i="6"/>
  <c r="CB11" i="6" s="1"/>
  <c r="CC11" i="6" s="1"/>
  <c r="CM11" i="6" s="1"/>
  <c r="AR11" i="6"/>
  <c r="C580" i="9" l="1"/>
  <c r="DF581" i="6"/>
  <c r="H582" i="6" s="1"/>
  <c r="CD11" i="6"/>
  <c r="CE11" i="6" s="1"/>
  <c r="CF11" i="6" s="1"/>
  <c r="CG11" i="6" s="1"/>
  <c r="CJ11" i="6" s="1"/>
  <c r="BW11" i="6" s="1"/>
  <c r="CP11" i="6"/>
  <c r="CO11" i="6"/>
  <c r="E10" i="9"/>
  <c r="CR11" i="6"/>
  <c r="CH11" i="6" l="1"/>
  <c r="C581" i="9"/>
  <c r="DF582" i="6"/>
  <c r="H583" i="6" s="1"/>
  <c r="CQ11" i="6"/>
  <c r="CS11" i="6" s="1"/>
  <c r="CT11" i="6"/>
  <c r="CU11" i="6" s="1"/>
  <c r="CV11" i="6" s="1"/>
  <c r="CX11" i="6" s="1"/>
  <c r="CW11" i="6"/>
  <c r="CY11" i="6"/>
  <c r="C582" i="9" l="1"/>
  <c r="DF583" i="6"/>
  <c r="H584" i="6" s="1"/>
  <c r="CZ11" i="6"/>
  <c r="DA11" i="6" s="1"/>
  <c r="F12" i="6" s="1"/>
  <c r="B11" i="9" s="1"/>
  <c r="L12" i="6"/>
  <c r="I12" i="6"/>
  <c r="DB11" i="6"/>
  <c r="O12" i="6"/>
  <c r="S12" i="6"/>
  <c r="R12" i="6"/>
  <c r="P12" i="6"/>
  <c r="W12" i="6"/>
  <c r="DG11" i="6"/>
  <c r="Q12" i="6"/>
  <c r="C583" i="9" l="1"/>
  <c r="DF584" i="6"/>
  <c r="H585" i="6" s="1"/>
  <c r="D10" i="9"/>
  <c r="DC11" i="6"/>
  <c r="DE11" i="6" s="1"/>
  <c r="U12" i="6"/>
  <c r="T12" i="6"/>
  <c r="AS12" i="6" s="1"/>
  <c r="K12" i="6"/>
  <c r="J12" i="6"/>
  <c r="BI12" i="6"/>
  <c r="BY12" i="6"/>
  <c r="AJ12" i="6"/>
  <c r="BZ12" i="6"/>
  <c r="CK12" i="6"/>
  <c r="AF12" i="6"/>
  <c r="AW12" i="6"/>
  <c r="BJ12" i="6"/>
  <c r="C584" i="9" l="1"/>
  <c r="DF585" i="6"/>
  <c r="H586" i="6" s="1"/>
  <c r="Y12" i="6"/>
  <c r="V12" i="6"/>
  <c r="BS12" i="6" s="1"/>
  <c r="CL12" i="6"/>
  <c r="BK12" i="6"/>
  <c r="BL12" i="6" s="1"/>
  <c r="AX12" i="6"/>
  <c r="CI12" i="6" l="1"/>
  <c r="C585" i="9"/>
  <c r="DF586" i="6"/>
  <c r="H587" i="6" s="1"/>
  <c r="Z12" i="6"/>
  <c r="AA12" i="6" s="1"/>
  <c r="AB12" i="6" s="1"/>
  <c r="AC12" i="6" s="1"/>
  <c r="AD12" i="6" s="1"/>
  <c r="AE12" i="6" s="1"/>
  <c r="AK12" i="6"/>
  <c r="AL12" i="6" s="1"/>
  <c r="AM12" i="6" s="1"/>
  <c r="AN12" i="6" s="1"/>
  <c r="AO12" i="6" s="1"/>
  <c r="AR12" i="6" s="1"/>
  <c r="BM12" i="6"/>
  <c r="BN12" i="6" s="1"/>
  <c r="BO12" i="6" s="1"/>
  <c r="BP12" i="6" s="1"/>
  <c r="BQ12" i="6" s="1"/>
  <c r="BR12" i="6" s="1"/>
  <c r="BU12" i="6" s="1"/>
  <c r="AY12" i="6"/>
  <c r="AZ12" i="6" s="1"/>
  <c r="BA12" i="6" s="1"/>
  <c r="BB12" i="6" s="1"/>
  <c r="BC12" i="6" s="1"/>
  <c r="BD12" i="6" s="1"/>
  <c r="AQ12" i="6"/>
  <c r="C586" i="9" l="1"/>
  <c r="DF587" i="6"/>
  <c r="H588" i="6" s="1"/>
  <c r="AG12" i="6"/>
  <c r="CA12" i="6"/>
  <c r="CB12" i="6" s="1"/>
  <c r="CC12" i="6" s="1"/>
  <c r="CM12" i="6" s="1"/>
  <c r="AP12" i="6"/>
  <c r="AT12" i="6" s="1"/>
  <c r="BE12" i="6"/>
  <c r="CN12" i="6" s="1"/>
  <c r="BT12" i="6"/>
  <c r="BG12" i="6" s="1"/>
  <c r="C587" i="9" l="1"/>
  <c r="DF588" i="6"/>
  <c r="H589" i="6" s="1"/>
  <c r="CD12" i="6"/>
  <c r="CE12" i="6" s="1"/>
  <c r="CF12" i="6" s="1"/>
  <c r="CG12" i="6" s="1"/>
  <c r="CJ12" i="6" s="1"/>
  <c r="BW12" i="6" s="1"/>
  <c r="CO12" i="6" s="1"/>
  <c r="CP12" i="6"/>
  <c r="E11" i="9"/>
  <c r="CR12" i="6"/>
  <c r="CQ12" i="6" l="1"/>
  <c r="CS12" i="6" s="1"/>
  <c r="CH12" i="6"/>
  <c r="C588" i="9"/>
  <c r="DF589" i="6"/>
  <c r="H590" i="6" s="1"/>
  <c r="CT12" i="6"/>
  <c r="CU12" i="6" s="1"/>
  <c r="CV12" i="6" s="1"/>
  <c r="CX12" i="6" s="1"/>
  <c r="CW12" i="6"/>
  <c r="CY12" i="6"/>
  <c r="C589" i="9" l="1"/>
  <c r="DF590" i="6"/>
  <c r="H591" i="6" s="1"/>
  <c r="CZ12" i="6"/>
  <c r="DA12" i="6" s="1"/>
  <c r="DG12" i="6"/>
  <c r="DB12" i="6"/>
  <c r="C590" i="9" l="1"/>
  <c r="DF591" i="6"/>
  <c r="H592" i="6" s="1"/>
  <c r="DC12" i="6"/>
  <c r="DE12" i="6" s="1"/>
  <c r="D11" i="9"/>
  <c r="F13" i="6"/>
  <c r="P13" i="6"/>
  <c r="S13" i="6"/>
  <c r="I13" i="6"/>
  <c r="W13" i="6"/>
  <c r="L13" i="6"/>
  <c r="O13" i="6"/>
  <c r="Q13" i="6"/>
  <c r="R13" i="6"/>
  <c r="C591" i="9" l="1"/>
  <c r="DF592" i="6"/>
  <c r="H593" i="6" s="1"/>
  <c r="BJ13" i="6"/>
  <c r="BZ13" i="6"/>
  <c r="AJ13" i="6"/>
  <c r="AW13" i="6"/>
  <c r="CK13" i="6"/>
  <c r="AF13" i="6"/>
  <c r="U13" i="6"/>
  <c r="J13" i="6"/>
  <c r="K13" i="6"/>
  <c r="T13" i="6"/>
  <c r="BI13" i="6"/>
  <c r="BY13" i="6"/>
  <c r="B12" i="9"/>
  <c r="C592" i="9" l="1"/>
  <c r="DF593" i="6"/>
  <c r="H594" i="6" s="1"/>
  <c r="Y13" i="6"/>
  <c r="V13" i="6"/>
  <c r="AY13" i="6" s="1"/>
  <c r="AZ13" i="6" s="1"/>
  <c r="BA13" i="6" s="1"/>
  <c r="BB13" i="6" s="1"/>
  <c r="BC13" i="6" s="1"/>
  <c r="BD13" i="6" s="1"/>
  <c r="BK13" i="6"/>
  <c r="BL13" i="6" s="1"/>
  <c r="CL13" i="6"/>
  <c r="AS13" i="6"/>
  <c r="AX13" i="6"/>
  <c r="BM13" i="6" l="1"/>
  <c r="BN13" i="6" s="1"/>
  <c r="BO13" i="6" s="1"/>
  <c r="BP13" i="6" s="1"/>
  <c r="BQ13" i="6" s="1"/>
  <c r="BR13" i="6" s="1"/>
  <c r="C593" i="9"/>
  <c r="DF594" i="6"/>
  <c r="H595" i="6" s="1"/>
  <c r="Z13" i="6"/>
  <c r="AG13" i="6" s="1"/>
  <c r="CI13" i="6"/>
  <c r="AQ13" i="6"/>
  <c r="BE13" i="6"/>
  <c r="AK13" i="6"/>
  <c r="AL13" i="6" s="1"/>
  <c r="AM13" i="6" s="1"/>
  <c r="AN13" i="6" s="1"/>
  <c r="AO13" i="6" s="1"/>
  <c r="BS13" i="6"/>
  <c r="BT13" i="6" l="1"/>
  <c r="BG13" i="6" s="1"/>
  <c r="AA13" i="6"/>
  <c r="AB13" i="6" s="1"/>
  <c r="AC13" i="6" s="1"/>
  <c r="AD13" i="6" s="1"/>
  <c r="AE13" i="6" s="1"/>
  <c r="C594" i="9"/>
  <c r="DF595" i="6"/>
  <c r="H596" i="6" s="1"/>
  <c r="BU13" i="6"/>
  <c r="AP13" i="6"/>
  <c r="AT13" i="6" s="1"/>
  <c r="CN13" i="6" s="1"/>
  <c r="CA13" i="6"/>
  <c r="CB13" i="6" s="1"/>
  <c r="CC13" i="6" s="1"/>
  <c r="AR13" i="6"/>
  <c r="C595" i="9" l="1"/>
  <c r="DF596" i="6"/>
  <c r="H597" i="6" s="1"/>
  <c r="CO13" i="6"/>
  <c r="E12" i="9"/>
  <c r="CP13" i="6"/>
  <c r="CD13" i="6"/>
  <c r="CE13" i="6" s="1"/>
  <c r="CF13" i="6" s="1"/>
  <c r="CG13" i="6" s="1"/>
  <c r="CM13" i="6"/>
  <c r="C596" i="9" l="1"/>
  <c r="DF597" i="6"/>
  <c r="H598" i="6" s="1"/>
  <c r="CH13" i="6"/>
  <c r="CJ13" i="6"/>
  <c r="BW13" i="6" s="1"/>
  <c r="CQ13" i="6"/>
  <c r="CR13" i="6"/>
  <c r="C597" i="9" l="1"/>
  <c r="DF598" i="6"/>
  <c r="H599" i="6" s="1"/>
  <c r="CT13" i="6"/>
  <c r="CU13" i="6" s="1"/>
  <c r="CV13" i="6" s="1"/>
  <c r="CX13" i="6" s="1"/>
  <c r="CY13" i="6"/>
  <c r="CW13" i="6"/>
  <c r="CS13" i="6"/>
  <c r="C598" i="9" l="1"/>
  <c r="DF599" i="6"/>
  <c r="H600" i="6" s="1"/>
  <c r="CZ13" i="6"/>
  <c r="DA13" i="6" s="1"/>
  <c r="F14" i="6" s="1"/>
  <c r="W14" i="6"/>
  <c r="DG13" i="6"/>
  <c r="S14" i="6"/>
  <c r="R14" i="6"/>
  <c r="P14" i="6"/>
  <c r="I14" i="6"/>
  <c r="O14" i="6"/>
  <c r="DB13" i="6"/>
  <c r="L14" i="6"/>
  <c r="Q14" i="6"/>
  <c r="C599" i="9" l="1"/>
  <c r="DF600" i="6"/>
  <c r="H601" i="6" s="1"/>
  <c r="D12" i="9"/>
  <c r="DC13" i="6"/>
  <c r="DE13" i="6" s="1"/>
  <c r="AW14" i="6"/>
  <c r="AJ14" i="6"/>
  <c r="AF14" i="6"/>
  <c r="CK14" i="6"/>
  <c r="BZ14" i="6"/>
  <c r="BJ14" i="6"/>
  <c r="K14" i="6"/>
  <c r="J14" i="6"/>
  <c r="U14" i="6"/>
  <c r="T14" i="6"/>
  <c r="BY14" i="6"/>
  <c r="BI14" i="6"/>
  <c r="B13" i="9"/>
  <c r="C600" i="9" l="1"/>
  <c r="DF601" i="6"/>
  <c r="H602" i="6" s="1"/>
  <c r="Y14" i="6"/>
  <c r="AX14" i="6"/>
  <c r="V14" i="6"/>
  <c r="CI14" i="6" s="1"/>
  <c r="BK14" i="6"/>
  <c r="BL14" i="6" s="1"/>
  <c r="CL14" i="6"/>
  <c r="AS14" i="6"/>
  <c r="AK14" i="6" l="1"/>
  <c r="AL14" i="6" s="1"/>
  <c r="AM14" i="6" s="1"/>
  <c r="AN14" i="6" s="1"/>
  <c r="AO14" i="6" s="1"/>
  <c r="AR14" i="6" s="1"/>
  <c r="C601" i="9"/>
  <c r="DF602" i="6"/>
  <c r="H603" i="6" s="1"/>
  <c r="BS14" i="6"/>
  <c r="BM14" i="6"/>
  <c r="BN14" i="6" s="1"/>
  <c r="BO14" i="6" s="1"/>
  <c r="BP14" i="6" s="1"/>
  <c r="BQ14" i="6" s="1"/>
  <c r="BR14" i="6" s="1"/>
  <c r="Z14" i="6"/>
  <c r="AG14" i="6" s="1"/>
  <c r="AQ14" i="6"/>
  <c r="AY14" i="6"/>
  <c r="AZ14" i="6" s="1"/>
  <c r="BA14" i="6" s="1"/>
  <c r="BB14" i="6" s="1"/>
  <c r="BC14" i="6" s="1"/>
  <c r="BD14" i="6" s="1"/>
  <c r="CA14" i="6" l="1"/>
  <c r="CB14" i="6" s="1"/>
  <c r="CC14" i="6" s="1"/>
  <c r="CD14" i="6" s="1"/>
  <c r="CE14" i="6" s="1"/>
  <c r="CF14" i="6" s="1"/>
  <c r="CG14" i="6" s="1"/>
  <c r="CJ14" i="6" s="1"/>
  <c r="BW14" i="6" s="1"/>
  <c r="AP14" i="6"/>
  <c r="AT14" i="6" s="1"/>
  <c r="CN14" i="6" s="1"/>
  <c r="C602" i="9"/>
  <c r="DF603" i="6"/>
  <c r="BU14" i="6"/>
  <c r="BT14" i="6"/>
  <c r="BG14" i="6" s="1"/>
  <c r="AA14" i="6"/>
  <c r="AB14" i="6" s="1"/>
  <c r="AC14" i="6" s="1"/>
  <c r="AD14" i="6" s="1"/>
  <c r="AE14" i="6" s="1"/>
  <c r="BE14" i="6"/>
  <c r="CH14" i="6" l="1"/>
  <c r="CM14" i="6"/>
  <c r="C603" i="9"/>
  <c r="E13" i="9"/>
  <c r="CP14" i="6"/>
  <c r="CO14" i="6"/>
  <c r="CR14" i="6"/>
  <c r="CQ14" i="6" l="1"/>
  <c r="C604" i="9"/>
  <c r="CW14" i="6"/>
  <c r="CY14" i="6"/>
  <c r="CT14" i="6"/>
  <c r="CU14" i="6" s="1"/>
  <c r="CV14" i="6" s="1"/>
  <c r="CX14" i="6" s="1"/>
  <c r="CS14" i="6"/>
  <c r="C605" i="9" l="1"/>
  <c r="CZ14" i="6"/>
  <c r="DA14" i="6" s="1"/>
  <c r="DG14" i="6"/>
  <c r="DB14" i="6"/>
  <c r="C606" i="9" l="1"/>
  <c r="D13" i="9"/>
  <c r="DC14" i="6"/>
  <c r="DE14" i="6" s="1"/>
  <c r="F15" i="6"/>
  <c r="L15" i="6"/>
  <c r="S15" i="6"/>
  <c r="Q15" i="6"/>
  <c r="R15" i="6"/>
  <c r="P15" i="6"/>
  <c r="I15" i="6"/>
  <c r="W15" i="6"/>
  <c r="O15" i="6"/>
  <c r="C607" i="9" l="1"/>
  <c r="BZ15" i="6"/>
  <c r="BJ15" i="6"/>
  <c r="AF15" i="6"/>
  <c r="CK15" i="6"/>
  <c r="AW15" i="6"/>
  <c r="AJ15" i="6"/>
  <c r="BY15" i="6"/>
  <c r="BI15" i="6"/>
  <c r="J15" i="6"/>
  <c r="T15" i="6"/>
  <c r="K15" i="6"/>
  <c r="U15" i="6"/>
  <c r="B14" i="9"/>
  <c r="C608" i="9" l="1"/>
  <c r="Y15" i="6"/>
  <c r="V15" i="6"/>
  <c r="CL15" i="6"/>
  <c r="AX15" i="6"/>
  <c r="AS15" i="6"/>
  <c r="BK15" i="6"/>
  <c r="BL15" i="6" s="1"/>
  <c r="C609" i="9" l="1"/>
  <c r="BM15" i="6"/>
  <c r="BN15" i="6" s="1"/>
  <c r="BO15" i="6" s="1"/>
  <c r="BP15" i="6" s="1"/>
  <c r="BQ15" i="6" s="1"/>
  <c r="BR15" i="6" s="1"/>
  <c r="AY15" i="6"/>
  <c r="AZ15" i="6" s="1"/>
  <c r="BA15" i="6" s="1"/>
  <c r="BB15" i="6" s="1"/>
  <c r="BC15" i="6" s="1"/>
  <c r="BD15" i="6" s="1"/>
  <c r="Z15" i="6"/>
  <c r="AG15" i="6" s="1"/>
  <c r="AQ15" i="6"/>
  <c r="AK15" i="6"/>
  <c r="AL15" i="6" s="1"/>
  <c r="AM15" i="6" s="1"/>
  <c r="AN15" i="6" s="1"/>
  <c r="AO15" i="6" s="1"/>
  <c r="CI15" i="6"/>
  <c r="BS15" i="6"/>
  <c r="C610" i="9" l="1"/>
  <c r="BU15" i="6"/>
  <c r="BT15" i="6"/>
  <c r="BG15" i="6" s="1"/>
  <c r="BE15" i="6"/>
  <c r="AA15" i="6"/>
  <c r="AB15" i="6" s="1"/>
  <c r="AC15" i="6" s="1"/>
  <c r="AD15" i="6" s="1"/>
  <c r="AE15" i="6" s="1"/>
  <c r="AP15" i="6"/>
  <c r="AT15" i="6" s="1"/>
  <c r="CA15" i="6"/>
  <c r="CB15" i="6" s="1"/>
  <c r="CC15" i="6" s="1"/>
  <c r="AR15" i="6"/>
  <c r="C611" i="9" l="1"/>
  <c r="CN15" i="6"/>
  <c r="E14" i="9" s="1"/>
  <c r="CD15" i="6"/>
  <c r="CE15" i="6" s="1"/>
  <c r="CF15" i="6" s="1"/>
  <c r="CG15" i="6" s="1"/>
  <c r="CM15" i="6"/>
  <c r="C612" i="9" l="1"/>
  <c r="CP15" i="6"/>
  <c r="CJ15" i="6"/>
  <c r="BW15" i="6" s="1"/>
  <c r="CO15" i="6" s="1"/>
  <c r="CH15" i="6"/>
  <c r="CR15" i="6"/>
  <c r="CQ15" i="6" l="1"/>
  <c r="C613" i="9"/>
  <c r="CT15" i="6"/>
  <c r="CU15" i="6" s="1"/>
  <c r="CV15" i="6" s="1"/>
  <c r="CX15" i="6" s="1"/>
  <c r="CW15" i="6"/>
  <c r="CY15" i="6"/>
  <c r="CS15" i="6"/>
  <c r="C614" i="9" l="1"/>
  <c r="CZ15" i="6"/>
  <c r="DA15" i="6" s="1"/>
  <c r="DG15" i="6"/>
  <c r="DB15" i="6"/>
  <c r="C615" i="9" l="1"/>
  <c r="D14" i="9"/>
  <c r="DC15" i="6"/>
  <c r="DE15" i="6" s="1"/>
  <c r="F16" i="6"/>
  <c r="I16" i="6"/>
  <c r="O16" i="6"/>
  <c r="R16" i="6"/>
  <c r="Q16" i="6"/>
  <c r="P16" i="6"/>
  <c r="S16" i="6"/>
  <c r="W16" i="6"/>
  <c r="L16" i="6"/>
  <c r="C616" i="9" l="1"/>
  <c r="BI16" i="6"/>
  <c r="BY16" i="6"/>
  <c r="J16" i="6"/>
  <c r="K16" i="6"/>
  <c r="T16" i="6"/>
  <c r="U16" i="6"/>
  <c r="BJ16" i="6"/>
  <c r="CK16" i="6"/>
  <c r="BZ16" i="6"/>
  <c r="AF16" i="6"/>
  <c r="AW16" i="6"/>
  <c r="AJ16" i="6"/>
  <c r="B15" i="9"/>
  <c r="Y16" i="6" l="1"/>
  <c r="C617" i="9"/>
  <c r="CL16" i="6"/>
  <c r="BK16" i="6"/>
  <c r="BL16" i="6" s="1"/>
  <c r="V16" i="6"/>
  <c r="AQ16" i="6" s="1"/>
  <c r="AX16" i="6"/>
  <c r="AS16" i="6"/>
  <c r="C618" i="9" l="1"/>
  <c r="BM16" i="6"/>
  <c r="BN16" i="6" s="1"/>
  <c r="BO16" i="6" s="1"/>
  <c r="BP16" i="6" s="1"/>
  <c r="BQ16" i="6" s="1"/>
  <c r="BR16" i="6" s="1"/>
  <c r="BS16" i="6"/>
  <c r="CI16" i="6"/>
  <c r="Z16" i="6"/>
  <c r="AY16" i="6"/>
  <c r="AZ16" i="6" s="1"/>
  <c r="BA16" i="6" s="1"/>
  <c r="BB16" i="6" s="1"/>
  <c r="BC16" i="6" s="1"/>
  <c r="BD16" i="6" s="1"/>
  <c r="AK16" i="6"/>
  <c r="AL16" i="6" s="1"/>
  <c r="AM16" i="6" s="1"/>
  <c r="AN16" i="6" s="1"/>
  <c r="AO16" i="6" s="1"/>
  <c r="AR16" i="6" s="1"/>
  <c r="C619" i="9" l="1"/>
  <c r="BU16" i="6"/>
  <c r="BT16" i="6"/>
  <c r="BG16" i="6" s="1"/>
  <c r="AA16" i="6"/>
  <c r="AB16" i="6" s="1"/>
  <c r="AC16" i="6" s="1"/>
  <c r="AD16" i="6" s="1"/>
  <c r="AE16" i="6" s="1"/>
  <c r="AG16" i="6"/>
  <c r="CN16" i="6" s="1"/>
  <c r="AP16" i="6"/>
  <c r="AT16" i="6" s="1"/>
  <c r="CA16" i="6"/>
  <c r="CB16" i="6" s="1"/>
  <c r="CC16" i="6" s="1"/>
  <c r="BE16" i="6"/>
  <c r="C620" i="9" l="1"/>
  <c r="CD16" i="6"/>
  <c r="CE16" i="6" s="1"/>
  <c r="CF16" i="6" s="1"/>
  <c r="CG16" i="6" s="1"/>
  <c r="CM16" i="6"/>
  <c r="C621" i="9" l="1"/>
  <c r="E15" i="9"/>
  <c r="CP16" i="6"/>
  <c r="CH16" i="6"/>
  <c r="CJ16" i="6"/>
  <c r="BW16" i="6" s="1"/>
  <c r="CO16" i="6" s="1"/>
  <c r="CQ16" i="6" s="1"/>
  <c r="CR16" i="6"/>
  <c r="C622" i="9" l="1"/>
  <c r="CW16" i="6"/>
  <c r="CY16" i="6"/>
  <c r="CT16" i="6"/>
  <c r="CU16" i="6" s="1"/>
  <c r="CV16" i="6" s="1"/>
  <c r="CX16" i="6" s="1"/>
  <c r="CS16" i="6"/>
  <c r="C623" i="9" l="1"/>
  <c r="CZ16" i="6"/>
  <c r="DA16" i="6" s="1"/>
  <c r="DB16" i="6"/>
  <c r="DG16" i="6"/>
  <c r="C624" i="9" l="1"/>
  <c r="DC16" i="6"/>
  <c r="DE16" i="6" s="1"/>
  <c r="D15" i="9"/>
  <c r="F17" i="6"/>
  <c r="Q17" i="6"/>
  <c r="O17" i="6"/>
  <c r="L17" i="6"/>
  <c r="I17" i="6"/>
  <c r="W17" i="6"/>
  <c r="P17" i="6"/>
  <c r="S17" i="6"/>
  <c r="R17" i="6"/>
  <c r="C625" i="9" l="1"/>
  <c r="CK17" i="6"/>
  <c r="AJ17" i="6"/>
  <c r="AW17" i="6"/>
  <c r="AF17" i="6"/>
  <c r="BZ17" i="6"/>
  <c r="BJ17" i="6"/>
  <c r="BI17" i="6"/>
  <c r="BY17" i="6"/>
  <c r="K17" i="6"/>
  <c r="T17" i="6"/>
  <c r="U17" i="6"/>
  <c r="J17" i="6"/>
  <c r="B16" i="9"/>
  <c r="Y17" i="6" l="1"/>
  <c r="C626" i="9"/>
  <c r="AS17" i="6"/>
  <c r="BK17" i="6"/>
  <c r="BL17" i="6" s="1"/>
  <c r="V17" i="6"/>
  <c r="AQ17" i="6" s="1"/>
  <c r="AX17" i="6"/>
  <c r="CL17" i="6"/>
  <c r="C627" i="9" l="1"/>
  <c r="Z17" i="6"/>
  <c r="AG17" i="6" s="1"/>
  <c r="CI17" i="6"/>
  <c r="AY17" i="6"/>
  <c r="AZ17" i="6" s="1"/>
  <c r="BA17" i="6" s="1"/>
  <c r="BB17" i="6" s="1"/>
  <c r="BC17" i="6" s="1"/>
  <c r="BD17" i="6" s="1"/>
  <c r="BM17" i="6"/>
  <c r="BN17" i="6" s="1"/>
  <c r="BO17" i="6" s="1"/>
  <c r="BP17" i="6" s="1"/>
  <c r="BQ17" i="6" s="1"/>
  <c r="BS17" i="6"/>
  <c r="AK17" i="6"/>
  <c r="AL17" i="6" s="1"/>
  <c r="AM17" i="6" s="1"/>
  <c r="AN17" i="6" s="1"/>
  <c r="AO17" i="6" s="1"/>
  <c r="AA17" i="6" l="1"/>
  <c r="AB17" i="6" s="1"/>
  <c r="AC17" i="6" s="1"/>
  <c r="AD17" i="6" s="1"/>
  <c r="AE17" i="6" s="1"/>
  <c r="C628" i="9"/>
  <c r="BE17" i="6"/>
  <c r="BR17" i="6"/>
  <c r="BU17" i="6" s="1"/>
  <c r="BT17" i="6"/>
  <c r="BG17" i="6" s="1"/>
  <c r="AP17" i="6"/>
  <c r="AT17" i="6" s="1"/>
  <c r="CN17" i="6" s="1"/>
  <c r="CA17" i="6"/>
  <c r="CB17" i="6" s="1"/>
  <c r="CC17" i="6" s="1"/>
  <c r="AR17" i="6"/>
  <c r="C629" i="9" l="1"/>
  <c r="E16" i="9"/>
  <c r="CD17" i="6"/>
  <c r="CE17" i="6" s="1"/>
  <c r="CF17" i="6" s="1"/>
  <c r="CG17" i="6" s="1"/>
  <c r="CM17" i="6"/>
  <c r="C630" i="9" l="1"/>
  <c r="CP17" i="6"/>
  <c r="CO17" i="6"/>
  <c r="CH17" i="6"/>
  <c r="CJ17" i="6"/>
  <c r="BW17" i="6" s="1"/>
  <c r="C631" i="9" l="1"/>
  <c r="CQ17" i="6"/>
  <c r="CR17" i="6"/>
  <c r="C632" i="9" l="1"/>
  <c r="CY17" i="6"/>
  <c r="CT17" i="6"/>
  <c r="CU17" i="6" s="1"/>
  <c r="CV17" i="6" s="1"/>
  <c r="CX17" i="6" s="1"/>
  <c r="CW17" i="6"/>
  <c r="CS17" i="6"/>
  <c r="C633" i="9" l="1"/>
  <c r="CZ17" i="6"/>
  <c r="DA17" i="6" s="1"/>
  <c r="DB17" i="6"/>
  <c r="DG17" i="6"/>
  <c r="C634" i="9" l="1"/>
  <c r="DC17" i="6"/>
  <c r="DE17" i="6" s="1"/>
  <c r="D16" i="9"/>
  <c r="F18" i="6"/>
  <c r="R18" i="6"/>
  <c r="I18" i="6"/>
  <c r="S18" i="6"/>
  <c r="L18" i="6"/>
  <c r="P18" i="6"/>
  <c r="O18" i="6"/>
  <c r="Q18" i="6"/>
  <c r="W18" i="6"/>
  <c r="C635" i="9" l="1"/>
  <c r="AW18" i="6"/>
  <c r="CK18" i="6"/>
  <c r="BZ18" i="6"/>
  <c r="BJ18" i="6"/>
  <c r="AF18" i="6"/>
  <c r="AJ18" i="6"/>
  <c r="BI18" i="6"/>
  <c r="BY18" i="6"/>
  <c r="U18" i="6"/>
  <c r="J18" i="6"/>
  <c r="K18" i="6"/>
  <c r="T18" i="6"/>
  <c r="B17" i="9"/>
  <c r="C636" i="9" l="1"/>
  <c r="Y18" i="6"/>
  <c r="BK18" i="6"/>
  <c r="BL18" i="6" s="1"/>
  <c r="AS18" i="6"/>
  <c r="AX18" i="6"/>
  <c r="CL18" i="6"/>
  <c r="V18" i="6"/>
  <c r="C637" i="9" l="1"/>
  <c r="Z18" i="6"/>
  <c r="AG18" i="6" s="1"/>
  <c r="AY18" i="6"/>
  <c r="AZ18" i="6" s="1"/>
  <c r="BA18" i="6" s="1"/>
  <c r="BB18" i="6" s="1"/>
  <c r="BC18" i="6" s="1"/>
  <c r="BD18" i="6" s="1"/>
  <c r="AQ18" i="6"/>
  <c r="AK18" i="6"/>
  <c r="AL18" i="6" s="1"/>
  <c r="AM18" i="6" s="1"/>
  <c r="AN18" i="6" s="1"/>
  <c r="AO18" i="6" s="1"/>
  <c r="BS18" i="6"/>
  <c r="CI18" i="6"/>
  <c r="BM18" i="6"/>
  <c r="BN18" i="6" s="1"/>
  <c r="BO18" i="6" s="1"/>
  <c r="BP18" i="6" s="1"/>
  <c r="BQ18" i="6" s="1"/>
  <c r="C638" i="9" l="1"/>
  <c r="AA18" i="6"/>
  <c r="AB18" i="6" s="1"/>
  <c r="AC18" i="6" s="1"/>
  <c r="AD18" i="6" s="1"/>
  <c r="AE18" i="6" s="1"/>
  <c r="AR18" i="6"/>
  <c r="CA18" i="6"/>
  <c r="CB18" i="6" s="1"/>
  <c r="CC18" i="6" s="1"/>
  <c r="AP18" i="6"/>
  <c r="AT18" i="6" s="1"/>
  <c r="CN18" i="6" s="1"/>
  <c r="BR18" i="6"/>
  <c r="BU18" i="6" s="1"/>
  <c r="BT18" i="6"/>
  <c r="BG18" i="6" s="1"/>
  <c r="BE18" i="6"/>
  <c r="C639" i="9" l="1"/>
  <c r="CM18" i="6"/>
  <c r="CD18" i="6"/>
  <c r="CE18" i="6" s="1"/>
  <c r="CF18" i="6" s="1"/>
  <c r="CG18" i="6" s="1"/>
  <c r="C640" i="9" l="1"/>
  <c r="CJ18" i="6"/>
  <c r="BW18" i="6" s="1"/>
  <c r="CH18" i="6"/>
  <c r="CO18" i="6"/>
  <c r="CP18" i="6"/>
  <c r="E17" i="9"/>
  <c r="C641" i="9" l="1"/>
  <c r="CQ18" i="6"/>
  <c r="CR18" i="6"/>
  <c r="C642" i="9" l="1"/>
  <c r="CT18" i="6"/>
  <c r="CU18" i="6" s="1"/>
  <c r="CV18" i="6" s="1"/>
  <c r="CX18" i="6" s="1"/>
  <c r="CY18" i="6"/>
  <c r="CW18" i="6"/>
  <c r="CS18" i="6"/>
  <c r="C643" i="9" l="1"/>
  <c r="CZ18" i="6"/>
  <c r="DA18" i="6" s="1"/>
  <c r="F19" i="6" s="1"/>
  <c r="S19" i="6"/>
  <c r="O19" i="6"/>
  <c r="Q19" i="6"/>
  <c r="R19" i="6"/>
  <c r="DB18" i="6"/>
  <c r="L19" i="6"/>
  <c r="DG18" i="6"/>
  <c r="P19" i="6"/>
  <c r="W19" i="6"/>
  <c r="I19" i="6"/>
  <c r="C644" i="9" l="1"/>
  <c r="DC18" i="6"/>
  <c r="DE18" i="6" s="1"/>
  <c r="D17" i="9"/>
  <c r="BJ19" i="6"/>
  <c r="AW19" i="6"/>
  <c r="CK19" i="6"/>
  <c r="AJ19" i="6"/>
  <c r="BZ19" i="6"/>
  <c r="AF19" i="6"/>
  <c r="K19" i="6"/>
  <c r="T19" i="6"/>
  <c r="U19" i="6"/>
  <c r="J19" i="6"/>
  <c r="BI19" i="6"/>
  <c r="BY19" i="6"/>
  <c r="B18" i="9"/>
  <c r="Y19" i="6" l="1"/>
  <c r="C645" i="9"/>
  <c r="BK19" i="6"/>
  <c r="BL19" i="6" s="1"/>
  <c r="AS19" i="6"/>
  <c r="V19" i="6"/>
  <c r="AQ19" i="6" s="1"/>
  <c r="AX19" i="6"/>
  <c r="CL19" i="6"/>
  <c r="C646" i="9" l="1"/>
  <c r="CI19" i="6"/>
  <c r="Z19" i="6"/>
  <c r="AG19" i="6" s="1"/>
  <c r="BS19" i="6"/>
  <c r="AY19" i="6"/>
  <c r="AZ19" i="6" s="1"/>
  <c r="BA19" i="6" s="1"/>
  <c r="BB19" i="6" s="1"/>
  <c r="BC19" i="6" s="1"/>
  <c r="BD19" i="6" s="1"/>
  <c r="BM19" i="6"/>
  <c r="BN19" i="6" s="1"/>
  <c r="BO19" i="6" s="1"/>
  <c r="BP19" i="6" s="1"/>
  <c r="BQ19" i="6" s="1"/>
  <c r="BR19" i="6" s="1"/>
  <c r="AK19" i="6"/>
  <c r="AL19" i="6" s="1"/>
  <c r="AM19" i="6" s="1"/>
  <c r="AN19" i="6" s="1"/>
  <c r="AO19" i="6" s="1"/>
  <c r="AR19" i="6" s="1"/>
  <c r="C647" i="9" l="1"/>
  <c r="BU19" i="6"/>
  <c r="AA19" i="6"/>
  <c r="AB19" i="6" s="1"/>
  <c r="AC19" i="6" s="1"/>
  <c r="AD19" i="6" s="1"/>
  <c r="AE19" i="6" s="1"/>
  <c r="BT19" i="6"/>
  <c r="BG19" i="6" s="1"/>
  <c r="BE19" i="6"/>
  <c r="AP19" i="6"/>
  <c r="AT19" i="6" s="1"/>
  <c r="CA19" i="6"/>
  <c r="CB19" i="6" s="1"/>
  <c r="CC19" i="6" s="1"/>
  <c r="C648" i="9" l="1"/>
  <c r="CN19" i="6"/>
  <c r="CD19" i="6"/>
  <c r="CE19" i="6" s="1"/>
  <c r="CF19" i="6" s="1"/>
  <c r="CG19" i="6" s="1"/>
  <c r="CM19" i="6"/>
  <c r="C649" i="9" l="1"/>
  <c r="CP19" i="6"/>
  <c r="E18" i="9"/>
  <c r="CO19" i="6"/>
  <c r="CJ19" i="6"/>
  <c r="BW19" i="6" s="1"/>
  <c r="CH19" i="6"/>
  <c r="CR19" i="6"/>
  <c r="CQ19" i="6" l="1"/>
  <c r="CS19" i="6" s="1"/>
  <c r="C650" i="9"/>
  <c r="CY19" i="6"/>
  <c r="CT19" i="6"/>
  <c r="CU19" i="6" s="1"/>
  <c r="CV19" i="6" s="1"/>
  <c r="CX19" i="6" s="1"/>
  <c r="CW19" i="6"/>
  <c r="C651" i="9" l="1"/>
  <c r="CZ19" i="6"/>
  <c r="DA19" i="6" s="1"/>
  <c r="DG19" i="6"/>
  <c r="DB19" i="6"/>
  <c r="C652" i="9" l="1"/>
  <c r="D18" i="9"/>
  <c r="DC19" i="6"/>
  <c r="DE19" i="6" s="1"/>
  <c r="F20" i="6"/>
  <c r="W20" i="6"/>
  <c r="O20" i="6"/>
  <c r="Q20" i="6"/>
  <c r="I20" i="6"/>
  <c r="L20" i="6"/>
  <c r="S20" i="6"/>
  <c r="R20" i="6"/>
  <c r="P20" i="6"/>
  <c r="C653" i="9" l="1"/>
  <c r="BZ20" i="6"/>
  <c r="AJ20" i="6"/>
  <c r="CK20" i="6"/>
  <c r="BJ20" i="6"/>
  <c r="AF20" i="6"/>
  <c r="AW20" i="6"/>
  <c r="J20" i="6"/>
  <c r="T20" i="6"/>
  <c r="K20" i="6"/>
  <c r="U20" i="6"/>
  <c r="BI20" i="6"/>
  <c r="BY20" i="6"/>
  <c r="B19" i="9"/>
  <c r="C654" i="9" l="1"/>
  <c r="Y20" i="6"/>
  <c r="AS20" i="6"/>
  <c r="V20" i="6"/>
  <c r="AX20" i="6"/>
  <c r="CL20" i="6"/>
  <c r="BK20" i="6"/>
  <c r="BL20" i="6" s="1"/>
  <c r="C655" i="9" l="1"/>
  <c r="Z20" i="6"/>
  <c r="AA20" i="6" s="1"/>
  <c r="AB20" i="6" s="1"/>
  <c r="AC20" i="6" s="1"/>
  <c r="AD20" i="6" s="1"/>
  <c r="AE20" i="6" s="1"/>
  <c r="AQ20" i="6"/>
  <c r="AK20" i="6"/>
  <c r="AL20" i="6" s="1"/>
  <c r="AM20" i="6" s="1"/>
  <c r="AN20" i="6" s="1"/>
  <c r="AO20" i="6" s="1"/>
  <c r="BM20" i="6"/>
  <c r="BN20" i="6" s="1"/>
  <c r="BO20" i="6" s="1"/>
  <c r="BP20" i="6" s="1"/>
  <c r="BQ20" i="6" s="1"/>
  <c r="CI20" i="6"/>
  <c r="BS20" i="6"/>
  <c r="AY20" i="6"/>
  <c r="AZ20" i="6" s="1"/>
  <c r="BA20" i="6" s="1"/>
  <c r="BB20" i="6" s="1"/>
  <c r="BC20" i="6" s="1"/>
  <c r="BD20" i="6" s="1"/>
  <c r="AG20" i="6" l="1"/>
  <c r="C656" i="9"/>
  <c r="BR20" i="6"/>
  <c r="BU20" i="6" s="1"/>
  <c r="BT20" i="6"/>
  <c r="BG20" i="6" s="1"/>
  <c r="AR20" i="6"/>
  <c r="AP20" i="6"/>
  <c r="AT20" i="6" s="1"/>
  <c r="CN20" i="6" s="1"/>
  <c r="CA20" i="6"/>
  <c r="CB20" i="6" s="1"/>
  <c r="CC20" i="6" s="1"/>
  <c r="BE20" i="6"/>
  <c r="C657" i="9" l="1"/>
  <c r="CD20" i="6"/>
  <c r="CE20" i="6" s="1"/>
  <c r="CF20" i="6" s="1"/>
  <c r="CG20" i="6" s="1"/>
  <c r="CM20" i="6"/>
  <c r="C658" i="9" l="1"/>
  <c r="CP20" i="6"/>
  <c r="E19" i="9"/>
  <c r="CJ20" i="6"/>
  <c r="BW20" i="6" s="1"/>
  <c r="CO20" i="6" s="1"/>
  <c r="CH20" i="6"/>
  <c r="CR20" i="6"/>
  <c r="CQ20" i="6" l="1"/>
  <c r="CS20" i="6" s="1"/>
  <c r="C659" i="9"/>
  <c r="CW20" i="6"/>
  <c r="CY20" i="6"/>
  <c r="CT20" i="6"/>
  <c r="CU20" i="6" s="1"/>
  <c r="CV20" i="6" s="1"/>
  <c r="CX20" i="6" s="1"/>
  <c r="C660" i="9" l="1"/>
  <c r="CZ20" i="6"/>
  <c r="DA20" i="6" s="1"/>
  <c r="DB20" i="6"/>
  <c r="DG20" i="6"/>
  <c r="C661" i="9" l="1"/>
  <c r="DC20" i="6"/>
  <c r="DE20" i="6" s="1"/>
  <c r="D19" i="9"/>
  <c r="F21" i="6"/>
  <c r="W21" i="6"/>
  <c r="O21" i="6"/>
  <c r="S21" i="6"/>
  <c r="Q21" i="6"/>
  <c r="L21" i="6"/>
  <c r="P21" i="6"/>
  <c r="I21" i="6"/>
  <c r="R21" i="6"/>
  <c r="C662" i="9" l="1"/>
  <c r="BJ21" i="6"/>
  <c r="AW21" i="6"/>
  <c r="AJ21" i="6"/>
  <c r="BZ21" i="6"/>
  <c r="CK21" i="6"/>
  <c r="AF21" i="6"/>
  <c r="J21" i="6"/>
  <c r="T21" i="6"/>
  <c r="U21" i="6"/>
  <c r="K21" i="6"/>
  <c r="BY21" i="6"/>
  <c r="BI21" i="6"/>
  <c r="B20" i="9"/>
  <c r="C663" i="9" l="1"/>
  <c r="Y21" i="6"/>
  <c r="AX21" i="6"/>
  <c r="V21" i="6"/>
  <c r="AS21" i="6"/>
  <c r="BK21" i="6"/>
  <c r="BL21" i="6" s="1"/>
  <c r="CL21" i="6"/>
  <c r="C664" i="9" l="1"/>
  <c r="CI21" i="6"/>
  <c r="AQ21" i="6"/>
  <c r="AK21" i="6"/>
  <c r="AL21" i="6" s="1"/>
  <c r="AM21" i="6" s="1"/>
  <c r="AN21" i="6" s="1"/>
  <c r="AO21" i="6" s="1"/>
  <c r="AR21" i="6" s="1"/>
  <c r="BM21" i="6"/>
  <c r="BN21" i="6" s="1"/>
  <c r="BO21" i="6" s="1"/>
  <c r="BP21" i="6" s="1"/>
  <c r="BQ21" i="6" s="1"/>
  <c r="BS21" i="6"/>
  <c r="Z21" i="6"/>
  <c r="AY21" i="6"/>
  <c r="C665" i="9" l="1"/>
  <c r="AP21" i="6"/>
  <c r="AT21" i="6" s="1"/>
  <c r="CA21" i="6"/>
  <c r="CB21" i="6" s="1"/>
  <c r="CC21" i="6" s="1"/>
  <c r="BR21" i="6"/>
  <c r="BU21" i="6" s="1"/>
  <c r="BT21" i="6"/>
  <c r="BG21" i="6" s="1"/>
  <c r="AZ21" i="6"/>
  <c r="BA21" i="6" s="1"/>
  <c r="BB21" i="6" s="1"/>
  <c r="BC21" i="6" s="1"/>
  <c r="BD21" i="6" s="1"/>
  <c r="BE21" i="6"/>
  <c r="AG21" i="6"/>
  <c r="AA21" i="6"/>
  <c r="AB21" i="6" s="1"/>
  <c r="AC21" i="6" s="1"/>
  <c r="AD21" i="6" s="1"/>
  <c r="AE21" i="6" s="1"/>
  <c r="C666" i="9" l="1"/>
  <c r="CN21" i="6"/>
  <c r="E20" i="9" s="1"/>
  <c r="CD21" i="6"/>
  <c r="CE21" i="6" s="1"/>
  <c r="CF21" i="6" s="1"/>
  <c r="CG21" i="6" s="1"/>
  <c r="CM21" i="6"/>
  <c r="C667" i="9" l="1"/>
  <c r="CP21" i="6"/>
  <c r="CH21" i="6"/>
  <c r="CJ21" i="6"/>
  <c r="BW21" i="6" s="1"/>
  <c r="CO21" i="6" s="1"/>
  <c r="CQ21" i="6" s="1"/>
  <c r="CR21" i="6"/>
  <c r="C668" i="9" l="1"/>
  <c r="CY21" i="6"/>
  <c r="CT21" i="6"/>
  <c r="CU21" i="6" s="1"/>
  <c r="CV21" i="6" s="1"/>
  <c r="CX21" i="6" s="1"/>
  <c r="CW21" i="6"/>
  <c r="CS21" i="6"/>
  <c r="C669" i="9" l="1"/>
  <c r="CZ21" i="6"/>
  <c r="DA21" i="6" s="1"/>
  <c r="DG21" i="6"/>
  <c r="DB21" i="6"/>
  <c r="C670" i="9" l="1"/>
  <c r="D20" i="9"/>
  <c r="DC21" i="6"/>
  <c r="DE21" i="6" s="1"/>
  <c r="F22" i="6"/>
  <c r="I22" i="6"/>
  <c r="P22" i="6"/>
  <c r="Q22" i="6"/>
  <c r="R22" i="6"/>
  <c r="W22" i="6"/>
  <c r="O22" i="6"/>
  <c r="S22" i="6"/>
  <c r="L22" i="6"/>
  <c r="C671" i="9" l="1"/>
  <c r="BY22" i="6"/>
  <c r="BI22" i="6"/>
  <c r="U22" i="6"/>
  <c r="J22" i="6"/>
  <c r="T22" i="6"/>
  <c r="K22" i="6"/>
  <c r="AF22" i="6"/>
  <c r="BZ22" i="6"/>
  <c r="CK22" i="6"/>
  <c r="AW22" i="6"/>
  <c r="BJ22" i="6"/>
  <c r="AJ22" i="6"/>
  <c r="B21" i="9"/>
  <c r="C672" i="9" l="1"/>
  <c r="Y22" i="6"/>
  <c r="AX22" i="6"/>
  <c r="BK22" i="6"/>
  <c r="BL22" i="6" s="1"/>
  <c r="V22" i="6"/>
  <c r="AS22" i="6"/>
  <c r="CL22" i="6"/>
  <c r="C673" i="9" l="1"/>
  <c r="BS22" i="6"/>
  <c r="BM22" i="6"/>
  <c r="BN22" i="6" s="1"/>
  <c r="BO22" i="6" s="1"/>
  <c r="BP22" i="6" s="1"/>
  <c r="BQ22" i="6" s="1"/>
  <c r="BR22" i="6" s="1"/>
  <c r="AK22" i="6"/>
  <c r="AL22" i="6" s="1"/>
  <c r="AM22" i="6" s="1"/>
  <c r="AN22" i="6" s="1"/>
  <c r="AO22" i="6" s="1"/>
  <c r="AR22" i="6" s="1"/>
  <c r="AY22" i="6"/>
  <c r="AZ22" i="6" s="1"/>
  <c r="BA22" i="6" s="1"/>
  <c r="BB22" i="6" s="1"/>
  <c r="BC22" i="6" s="1"/>
  <c r="BD22" i="6" s="1"/>
  <c r="AQ22" i="6"/>
  <c r="CI22" i="6"/>
  <c r="Z22" i="6"/>
  <c r="C674" i="9" l="1"/>
  <c r="BU22" i="6"/>
  <c r="AG22" i="6"/>
  <c r="AA22" i="6"/>
  <c r="AB22" i="6" s="1"/>
  <c r="AC22" i="6" s="1"/>
  <c r="AD22" i="6" s="1"/>
  <c r="AE22" i="6" s="1"/>
  <c r="BT22" i="6"/>
  <c r="BG22" i="6" s="1"/>
  <c r="BE22" i="6"/>
  <c r="AP22" i="6"/>
  <c r="AT22" i="6" s="1"/>
  <c r="CA22" i="6"/>
  <c r="CB22" i="6" s="1"/>
  <c r="CC22" i="6" s="1"/>
  <c r="C675" i="9" l="1"/>
  <c r="CN22" i="6"/>
  <c r="CD22" i="6"/>
  <c r="CE22" i="6" s="1"/>
  <c r="CF22" i="6" s="1"/>
  <c r="CG22" i="6" s="1"/>
  <c r="CM22" i="6"/>
  <c r="C676" i="9" l="1"/>
  <c r="CP22" i="6"/>
  <c r="CO22" i="6"/>
  <c r="E21" i="9"/>
  <c r="CH22" i="6"/>
  <c r="CJ22" i="6"/>
  <c r="BW22" i="6" s="1"/>
  <c r="C677" i="9" l="1"/>
  <c r="CQ22" i="6"/>
  <c r="CS22" i="6" s="1"/>
  <c r="CR22" i="6"/>
  <c r="C678" i="9" l="1"/>
  <c r="CT22" i="6"/>
  <c r="CU22" i="6" s="1"/>
  <c r="CV22" i="6" s="1"/>
  <c r="CX22" i="6" s="1"/>
  <c r="CW22" i="6"/>
  <c r="CY22" i="6"/>
  <c r="C679" i="9" l="1"/>
  <c r="CZ22" i="6"/>
  <c r="DA22" i="6" s="1"/>
  <c r="F23" i="6" s="1"/>
  <c r="R23" i="6"/>
  <c r="Q23" i="6"/>
  <c r="O23" i="6"/>
  <c r="DG22" i="6"/>
  <c r="P23" i="6"/>
  <c r="I23" i="6"/>
  <c r="S23" i="6"/>
  <c r="DB22" i="6"/>
  <c r="L23" i="6"/>
  <c r="W23" i="6"/>
  <c r="C680" i="9" l="1"/>
  <c r="D21" i="9"/>
  <c r="DC22" i="6"/>
  <c r="DE22" i="6" s="1"/>
  <c r="BY23" i="6"/>
  <c r="BI23" i="6"/>
  <c r="U23" i="6"/>
  <c r="K23" i="6"/>
  <c r="T23" i="6"/>
  <c r="J23" i="6"/>
  <c r="CK23" i="6"/>
  <c r="BZ23" i="6"/>
  <c r="AW23" i="6"/>
  <c r="BJ23" i="6"/>
  <c r="AJ23" i="6"/>
  <c r="AF23" i="6"/>
  <c r="B22" i="9"/>
  <c r="Y23" i="6" l="1"/>
  <c r="C681" i="9"/>
  <c r="CL23" i="6"/>
  <c r="BK23" i="6"/>
  <c r="BL23" i="6" s="1"/>
  <c r="V23" i="6"/>
  <c r="AQ23" i="6" s="1"/>
  <c r="AX23" i="6"/>
  <c r="AS23" i="6"/>
  <c r="C682" i="9" l="1"/>
  <c r="Z23" i="6"/>
  <c r="AG23" i="6" s="1"/>
  <c r="CI23" i="6"/>
  <c r="BS23" i="6"/>
  <c r="AY23" i="6"/>
  <c r="BM23" i="6"/>
  <c r="BN23" i="6" s="1"/>
  <c r="BO23" i="6" s="1"/>
  <c r="BP23" i="6" s="1"/>
  <c r="BQ23" i="6" s="1"/>
  <c r="BR23" i="6" s="1"/>
  <c r="BU23" i="6" s="1"/>
  <c r="AK23" i="6"/>
  <c r="AL23" i="6" s="1"/>
  <c r="AM23" i="6" s="1"/>
  <c r="AN23" i="6" s="1"/>
  <c r="AO23" i="6" s="1"/>
  <c r="AA23" i="6" l="1"/>
  <c r="AB23" i="6" s="1"/>
  <c r="AC23" i="6" s="1"/>
  <c r="AD23" i="6" s="1"/>
  <c r="AE23" i="6" s="1"/>
  <c r="C683" i="9"/>
  <c r="AZ23" i="6"/>
  <c r="BA23" i="6" s="1"/>
  <c r="BB23" i="6" s="1"/>
  <c r="BC23" i="6" s="1"/>
  <c r="BD23" i="6" s="1"/>
  <c r="BE23" i="6"/>
  <c r="BT23" i="6"/>
  <c r="BG23" i="6" s="1"/>
  <c r="AP23" i="6"/>
  <c r="AT23" i="6" s="1"/>
  <c r="CN23" i="6" s="1"/>
  <c r="CA23" i="6"/>
  <c r="CB23" i="6" s="1"/>
  <c r="CC23" i="6" s="1"/>
  <c r="AR23" i="6"/>
  <c r="C684" i="9" l="1"/>
  <c r="CD23" i="6"/>
  <c r="CE23" i="6" s="1"/>
  <c r="CF23" i="6" s="1"/>
  <c r="CG23" i="6" s="1"/>
  <c r="CM23" i="6"/>
  <c r="C685" i="9" l="1"/>
  <c r="CP23" i="6"/>
  <c r="E22" i="9"/>
  <c r="CH23" i="6"/>
  <c r="CJ23" i="6"/>
  <c r="BW23" i="6" s="1"/>
  <c r="CO23" i="6" s="1"/>
  <c r="CQ23" i="6" s="1"/>
  <c r="CR23" i="6"/>
  <c r="C686" i="9" l="1"/>
  <c r="CY23" i="6"/>
  <c r="CT23" i="6"/>
  <c r="CU23" i="6" s="1"/>
  <c r="CV23" i="6" s="1"/>
  <c r="CX23" i="6" s="1"/>
  <c r="CW23" i="6"/>
  <c r="CS23" i="6"/>
  <c r="C687" i="9" l="1"/>
  <c r="CZ23" i="6"/>
  <c r="DA23" i="6" s="1"/>
  <c r="DB23" i="6"/>
  <c r="DG23" i="6"/>
  <c r="C688" i="9" l="1"/>
  <c r="DC23" i="6"/>
  <c r="DE23" i="6" s="1"/>
  <c r="D22" i="9"/>
  <c r="F24" i="6"/>
  <c r="Q24" i="6"/>
  <c r="O24" i="6"/>
  <c r="L24" i="6"/>
  <c r="W24" i="6"/>
  <c r="I24" i="6"/>
  <c r="P24" i="6"/>
  <c r="R24" i="6"/>
  <c r="S24" i="6"/>
  <c r="C689" i="9" l="1"/>
  <c r="BZ24" i="6"/>
  <c r="BJ24" i="6"/>
  <c r="AJ24" i="6"/>
  <c r="CK24" i="6"/>
  <c r="AW24" i="6"/>
  <c r="AF24" i="6"/>
  <c r="J24" i="6"/>
  <c r="K24" i="6"/>
  <c r="U24" i="6"/>
  <c r="T24" i="6"/>
  <c r="BI24" i="6"/>
  <c r="BY24" i="6"/>
  <c r="B23" i="9"/>
  <c r="C690" i="9" l="1"/>
  <c r="Y24" i="6"/>
  <c r="AX24" i="6"/>
  <c r="AS24" i="6"/>
  <c r="BK24" i="6"/>
  <c r="BL24" i="6" s="1"/>
  <c r="CL24" i="6"/>
  <c r="V24" i="6"/>
  <c r="BS24" i="6" s="1"/>
  <c r="C691" i="9" l="1"/>
  <c r="CI24" i="6"/>
  <c r="BM24" i="6"/>
  <c r="BN24" i="6" s="1"/>
  <c r="BO24" i="6" s="1"/>
  <c r="BP24" i="6" s="1"/>
  <c r="BQ24" i="6" s="1"/>
  <c r="BR24" i="6" s="1"/>
  <c r="BU24" i="6" s="1"/>
  <c r="AK24" i="6"/>
  <c r="AL24" i="6" s="1"/>
  <c r="AM24" i="6" s="1"/>
  <c r="AN24" i="6" s="1"/>
  <c r="AO24" i="6" s="1"/>
  <c r="AP24" i="6" s="1"/>
  <c r="AQ24" i="6"/>
  <c r="AY24" i="6"/>
  <c r="AZ24" i="6" s="1"/>
  <c r="BA24" i="6" s="1"/>
  <c r="BB24" i="6" s="1"/>
  <c r="BC24" i="6" s="1"/>
  <c r="BD24" i="6" s="1"/>
  <c r="Z24" i="6"/>
  <c r="AG24" i="6" s="1"/>
  <c r="BE24" i="6" l="1"/>
  <c r="BT24" i="6"/>
  <c r="BG24" i="6" s="1"/>
  <c r="C692" i="9"/>
  <c r="CA24" i="6"/>
  <c r="CB24" i="6" s="1"/>
  <c r="CC24" i="6" s="1"/>
  <c r="CD24" i="6" s="1"/>
  <c r="CE24" i="6" s="1"/>
  <c r="CF24" i="6" s="1"/>
  <c r="CG24" i="6" s="1"/>
  <c r="CH24" i="6" s="1"/>
  <c r="AT24" i="6"/>
  <c r="CN24" i="6" s="1"/>
  <c r="AA24" i="6"/>
  <c r="AB24" i="6" s="1"/>
  <c r="AC24" i="6" s="1"/>
  <c r="AD24" i="6" s="1"/>
  <c r="AE24" i="6" s="1"/>
  <c r="AR24" i="6"/>
  <c r="C693" i="9" l="1"/>
  <c r="CM24" i="6"/>
  <c r="CJ24" i="6"/>
  <c r="BW24" i="6" s="1"/>
  <c r="E23" i="9"/>
  <c r="CP24" i="6"/>
  <c r="CO24" i="6"/>
  <c r="C694" i="9" l="1"/>
  <c r="CQ24" i="6"/>
  <c r="CR24" i="6"/>
  <c r="C695" i="9" l="1"/>
  <c r="CT24" i="6"/>
  <c r="CU24" i="6" s="1"/>
  <c r="CV24" i="6" s="1"/>
  <c r="CX24" i="6" s="1"/>
  <c r="CW24" i="6"/>
  <c r="CY24" i="6"/>
  <c r="CS24" i="6"/>
  <c r="C696" i="9" l="1"/>
  <c r="CZ24" i="6"/>
  <c r="DA24" i="6" s="1"/>
  <c r="F25" i="6" s="1"/>
  <c r="W25" i="6"/>
  <c r="I25" i="6"/>
  <c r="R25" i="6"/>
  <c r="P25" i="6"/>
  <c r="Q25" i="6"/>
  <c r="DG24" i="6"/>
  <c r="S25" i="6"/>
  <c r="O25" i="6"/>
  <c r="DB24" i="6"/>
  <c r="L25" i="6"/>
  <c r="C697" i="9" l="1"/>
  <c r="DC24" i="6"/>
  <c r="DE24" i="6" s="1"/>
  <c r="D23" i="9"/>
  <c r="AW25" i="6"/>
  <c r="BJ25" i="6"/>
  <c r="AJ25" i="6"/>
  <c r="AF25" i="6"/>
  <c r="BZ25" i="6"/>
  <c r="CK25" i="6"/>
  <c r="BI25" i="6"/>
  <c r="BY25" i="6"/>
  <c r="K25" i="6"/>
  <c r="J25" i="6"/>
  <c r="T25" i="6"/>
  <c r="U25" i="6"/>
  <c r="B24" i="9"/>
  <c r="C698" i="9" l="1"/>
  <c r="Y25" i="6"/>
  <c r="V25" i="6"/>
  <c r="BS25" i="6" s="1"/>
  <c r="BK25" i="6"/>
  <c r="BL25" i="6" s="1"/>
  <c r="CL25" i="6"/>
  <c r="AS25" i="6"/>
  <c r="AX25" i="6"/>
  <c r="C699" i="9" l="1"/>
  <c r="BM25" i="6"/>
  <c r="BN25" i="6" s="1"/>
  <c r="BO25" i="6" s="1"/>
  <c r="BP25" i="6" s="1"/>
  <c r="BQ25" i="6" s="1"/>
  <c r="BR25" i="6" s="1"/>
  <c r="BU25" i="6" s="1"/>
  <c r="AY25" i="6"/>
  <c r="AZ25" i="6" s="1"/>
  <c r="BA25" i="6" s="1"/>
  <c r="BB25" i="6" s="1"/>
  <c r="BC25" i="6" s="1"/>
  <c r="BD25" i="6" s="1"/>
  <c r="Z25" i="6"/>
  <c r="CI25" i="6"/>
  <c r="AK25" i="6"/>
  <c r="AL25" i="6" s="1"/>
  <c r="AM25" i="6" s="1"/>
  <c r="AN25" i="6" s="1"/>
  <c r="AO25" i="6" s="1"/>
  <c r="AQ25" i="6"/>
  <c r="C700" i="9" l="1"/>
  <c r="BT25" i="6"/>
  <c r="BG25" i="6" s="1"/>
  <c r="BE25" i="6"/>
  <c r="AG25" i="6"/>
  <c r="AA25" i="6"/>
  <c r="AB25" i="6" s="1"/>
  <c r="AC25" i="6" s="1"/>
  <c r="AD25" i="6" s="1"/>
  <c r="AE25" i="6" s="1"/>
  <c r="AP25" i="6"/>
  <c r="AT25" i="6" s="1"/>
  <c r="CA25" i="6"/>
  <c r="CB25" i="6" s="1"/>
  <c r="CC25" i="6" s="1"/>
  <c r="AR25" i="6"/>
  <c r="C701" i="9" l="1"/>
  <c r="CN25" i="6"/>
  <c r="CP25" i="6" s="1"/>
  <c r="CD25" i="6"/>
  <c r="CE25" i="6" s="1"/>
  <c r="CF25" i="6" s="1"/>
  <c r="CG25" i="6" s="1"/>
  <c r="CM25" i="6"/>
  <c r="E24" i="9" l="1"/>
  <c r="C702" i="9"/>
  <c r="CO25" i="6"/>
  <c r="CQ25" i="6" s="1"/>
  <c r="CS25" i="6" s="1"/>
  <c r="CH25" i="6"/>
  <c r="CJ25" i="6"/>
  <c r="BW25" i="6" s="1"/>
  <c r="CR25" i="6"/>
  <c r="C703" i="9" l="1"/>
  <c r="CY25" i="6"/>
  <c r="CT25" i="6"/>
  <c r="CU25" i="6" s="1"/>
  <c r="CV25" i="6" s="1"/>
  <c r="CX25" i="6" s="1"/>
  <c r="CW25" i="6"/>
  <c r="C704" i="9" l="1"/>
  <c r="CZ25" i="6"/>
  <c r="DA25" i="6" s="1"/>
  <c r="F26" i="6" s="1"/>
  <c r="Q26" i="6"/>
  <c r="DB25" i="6"/>
  <c r="DG25" i="6"/>
  <c r="I26" i="6"/>
  <c r="W26" i="6"/>
  <c r="O26" i="6"/>
  <c r="L26" i="6"/>
  <c r="R26" i="6"/>
  <c r="P26" i="6"/>
  <c r="S26" i="6"/>
  <c r="C705" i="9" l="1"/>
  <c r="DC25" i="6"/>
  <c r="DE25" i="6" s="1"/>
  <c r="D24" i="9"/>
  <c r="J26" i="6"/>
  <c r="T26" i="6"/>
  <c r="K26" i="6"/>
  <c r="U26" i="6"/>
  <c r="BI26" i="6"/>
  <c r="BY26" i="6"/>
  <c r="AJ26" i="6"/>
  <c r="AW26" i="6"/>
  <c r="CK26" i="6"/>
  <c r="AF26" i="6"/>
  <c r="BZ26" i="6"/>
  <c r="BJ26" i="6"/>
  <c r="B25" i="9"/>
  <c r="Y26" i="6" l="1"/>
  <c r="C706" i="9"/>
  <c r="BK26" i="6"/>
  <c r="BL26" i="6" s="1"/>
  <c r="CL26" i="6"/>
  <c r="V26" i="6"/>
  <c r="AK26" i="6" s="1"/>
  <c r="AL26" i="6" s="1"/>
  <c r="AM26" i="6" s="1"/>
  <c r="AN26" i="6" s="1"/>
  <c r="AO26" i="6" s="1"/>
  <c r="AP26" i="6" s="1"/>
  <c r="AX26" i="6"/>
  <c r="AS26" i="6"/>
  <c r="C707" i="9" l="1"/>
  <c r="AR26" i="6"/>
  <c r="AY26" i="6"/>
  <c r="AZ26" i="6" s="1"/>
  <c r="BA26" i="6" s="1"/>
  <c r="BB26" i="6" s="1"/>
  <c r="BC26" i="6" s="1"/>
  <c r="BD26" i="6" s="1"/>
  <c r="BS26" i="6"/>
  <c r="AQ26" i="6"/>
  <c r="AT26" i="6" s="1"/>
  <c r="BM26" i="6"/>
  <c r="BN26" i="6" s="1"/>
  <c r="BO26" i="6" s="1"/>
  <c r="BP26" i="6" s="1"/>
  <c r="BQ26" i="6" s="1"/>
  <c r="BT26" i="6" s="1"/>
  <c r="BG26" i="6" s="1"/>
  <c r="Z26" i="6"/>
  <c r="CI26" i="6"/>
  <c r="CA26" i="6"/>
  <c r="CB26" i="6" s="1"/>
  <c r="CC26" i="6" s="1"/>
  <c r="C708" i="9" l="1"/>
  <c r="BE26" i="6"/>
  <c r="BR26" i="6"/>
  <c r="BU26" i="6" s="1"/>
  <c r="CD26" i="6"/>
  <c r="CE26" i="6" s="1"/>
  <c r="CF26" i="6" s="1"/>
  <c r="CG26" i="6" s="1"/>
  <c r="CM26" i="6"/>
  <c r="AG26" i="6"/>
  <c r="CN26" i="6" s="1"/>
  <c r="AA26" i="6"/>
  <c r="AB26" i="6" s="1"/>
  <c r="AC26" i="6" s="1"/>
  <c r="AD26" i="6" s="1"/>
  <c r="AE26" i="6" s="1"/>
  <c r="C709" i="9" l="1"/>
  <c r="E25" i="9"/>
  <c r="CP26" i="6"/>
  <c r="CH26" i="6"/>
  <c r="CJ26" i="6"/>
  <c r="BW26" i="6" s="1"/>
  <c r="CO26" i="6" s="1"/>
  <c r="CQ26" i="6" s="1"/>
  <c r="CR26" i="6"/>
  <c r="C710" i="9" l="1"/>
  <c r="CT26" i="6"/>
  <c r="CU26" i="6" s="1"/>
  <c r="CV26" i="6" s="1"/>
  <c r="CX26" i="6" s="1"/>
  <c r="CW26" i="6"/>
  <c r="CY26" i="6"/>
  <c r="CS26" i="6"/>
  <c r="C711" i="9" l="1"/>
  <c r="CZ26" i="6"/>
  <c r="DA26" i="6" s="1"/>
  <c r="DB26" i="6"/>
  <c r="DG26" i="6"/>
  <c r="C712" i="9" l="1"/>
  <c r="DC26" i="6"/>
  <c r="DE26" i="6" s="1"/>
  <c r="D25" i="9"/>
  <c r="F27" i="6"/>
  <c r="W27" i="6"/>
  <c r="O27" i="6"/>
  <c r="Q27" i="6"/>
  <c r="S27" i="6"/>
  <c r="R27" i="6"/>
  <c r="I27" i="6"/>
  <c r="P27" i="6"/>
  <c r="L27" i="6"/>
  <c r="C713" i="9" l="1"/>
  <c r="AJ27" i="6"/>
  <c r="AF27" i="6"/>
  <c r="CK27" i="6"/>
  <c r="AW27" i="6"/>
  <c r="BZ27" i="6"/>
  <c r="BJ27" i="6"/>
  <c r="U27" i="6"/>
  <c r="J27" i="6"/>
  <c r="T27" i="6"/>
  <c r="K27" i="6"/>
  <c r="BY27" i="6"/>
  <c r="BI27" i="6"/>
  <c r="B26" i="9"/>
  <c r="C714" i="9" l="1"/>
  <c r="Y27" i="6"/>
  <c r="AX27" i="6"/>
  <c r="V27" i="6"/>
  <c r="BS27" i="6" s="1"/>
  <c r="CL27" i="6"/>
  <c r="BK27" i="6"/>
  <c r="BL27" i="6" s="1"/>
  <c r="AS27" i="6"/>
  <c r="C715" i="9" l="1"/>
  <c r="Z27" i="6"/>
  <c r="AG27" i="6" s="1"/>
  <c r="BM27" i="6"/>
  <c r="BN27" i="6" s="1"/>
  <c r="BO27" i="6" s="1"/>
  <c r="BP27" i="6" s="1"/>
  <c r="BQ27" i="6" s="1"/>
  <c r="BR27" i="6" s="1"/>
  <c r="BU27" i="6" s="1"/>
  <c r="AQ27" i="6"/>
  <c r="AK27" i="6"/>
  <c r="AL27" i="6" s="1"/>
  <c r="AM27" i="6" s="1"/>
  <c r="AN27" i="6" s="1"/>
  <c r="AO27" i="6" s="1"/>
  <c r="AY27" i="6"/>
  <c r="AZ27" i="6" s="1"/>
  <c r="BA27" i="6" s="1"/>
  <c r="BB27" i="6" s="1"/>
  <c r="BC27" i="6" s="1"/>
  <c r="BD27" i="6" s="1"/>
  <c r="CI27" i="6"/>
  <c r="AA27" i="6" l="1"/>
  <c r="AB27" i="6" s="1"/>
  <c r="AC27" i="6" s="1"/>
  <c r="AD27" i="6" s="1"/>
  <c r="AE27" i="6" s="1"/>
  <c r="C716" i="9"/>
  <c r="BT27" i="6"/>
  <c r="BG27" i="6" s="1"/>
  <c r="AP27" i="6"/>
  <c r="AT27" i="6" s="1"/>
  <c r="CN27" i="6" s="1"/>
  <c r="CA27" i="6"/>
  <c r="CB27" i="6" s="1"/>
  <c r="CC27" i="6" s="1"/>
  <c r="AR27" i="6"/>
  <c r="BE27" i="6"/>
  <c r="C717" i="9" l="1"/>
  <c r="E26" i="9"/>
  <c r="CD27" i="6"/>
  <c r="CE27" i="6" s="1"/>
  <c r="CF27" i="6" s="1"/>
  <c r="CG27" i="6" s="1"/>
  <c r="CM27" i="6"/>
  <c r="C718" i="9" l="1"/>
  <c r="CO27" i="6"/>
  <c r="CP27" i="6"/>
  <c r="CH27" i="6"/>
  <c r="CJ27" i="6"/>
  <c r="BW27" i="6" s="1"/>
  <c r="CR27" i="6"/>
  <c r="CQ27" i="6" l="1"/>
  <c r="CS27" i="6" s="1"/>
  <c r="C719" i="9"/>
  <c r="CY27" i="6"/>
  <c r="CT27" i="6"/>
  <c r="CU27" i="6" s="1"/>
  <c r="CV27" i="6" s="1"/>
  <c r="CX27" i="6" s="1"/>
  <c r="CW27" i="6"/>
  <c r="C720" i="9" l="1"/>
  <c r="CZ27" i="6"/>
  <c r="DA27" i="6" s="1"/>
  <c r="DG27" i="6"/>
  <c r="DB27" i="6"/>
  <c r="C721" i="9" l="1"/>
  <c r="DC27" i="6"/>
  <c r="DE27" i="6" s="1"/>
  <c r="D26" i="9"/>
  <c r="F28" i="6"/>
  <c r="S28" i="6"/>
  <c r="O28" i="6"/>
  <c r="Q28" i="6"/>
  <c r="W28" i="6"/>
  <c r="L28" i="6"/>
  <c r="P28" i="6"/>
  <c r="I28" i="6"/>
  <c r="R28" i="6"/>
  <c r="C722" i="9" l="1"/>
  <c r="AF28" i="6"/>
  <c r="AW28" i="6"/>
  <c r="BJ28" i="6"/>
  <c r="BZ28" i="6"/>
  <c r="CK28" i="6"/>
  <c r="AJ28" i="6"/>
  <c r="J28" i="6"/>
  <c r="U28" i="6"/>
  <c r="T28" i="6"/>
  <c r="K28" i="6"/>
  <c r="BI28" i="6"/>
  <c r="BY28" i="6"/>
  <c r="B27" i="9"/>
  <c r="C723" i="9" l="1"/>
  <c r="Y28" i="6"/>
  <c r="AS28" i="6"/>
  <c r="AX28" i="6"/>
  <c r="BK28" i="6"/>
  <c r="BL28" i="6" s="1"/>
  <c r="V28" i="6"/>
  <c r="CI28" i="6" s="1"/>
  <c r="CL28" i="6"/>
  <c r="C724" i="9" l="1"/>
  <c r="BM28" i="6"/>
  <c r="BN28" i="6" s="1"/>
  <c r="BO28" i="6" s="1"/>
  <c r="BP28" i="6" s="1"/>
  <c r="BQ28" i="6" s="1"/>
  <c r="BR28" i="6" s="1"/>
  <c r="Z28" i="6"/>
  <c r="AA28" i="6" s="1"/>
  <c r="AB28" i="6" s="1"/>
  <c r="AC28" i="6" s="1"/>
  <c r="AD28" i="6" s="1"/>
  <c r="AE28" i="6" s="1"/>
  <c r="AQ28" i="6"/>
  <c r="AK28" i="6"/>
  <c r="AL28" i="6" s="1"/>
  <c r="AM28" i="6" s="1"/>
  <c r="AN28" i="6" s="1"/>
  <c r="AO28" i="6" s="1"/>
  <c r="BS28" i="6"/>
  <c r="AY28" i="6"/>
  <c r="AZ28" i="6" s="1"/>
  <c r="BA28" i="6" s="1"/>
  <c r="BB28" i="6" s="1"/>
  <c r="BC28" i="6" s="1"/>
  <c r="BD28" i="6" s="1"/>
  <c r="C725" i="9" l="1"/>
  <c r="AG28" i="6"/>
  <c r="BU28" i="6"/>
  <c r="BT28" i="6"/>
  <c r="BG28" i="6" s="1"/>
  <c r="AP28" i="6"/>
  <c r="AT28" i="6" s="1"/>
  <c r="CN28" i="6" s="1"/>
  <c r="CA28" i="6"/>
  <c r="CB28" i="6" s="1"/>
  <c r="CC28" i="6" s="1"/>
  <c r="AR28" i="6"/>
  <c r="BE28" i="6"/>
  <c r="C726" i="9" l="1"/>
  <c r="CD28" i="6"/>
  <c r="CE28" i="6" s="1"/>
  <c r="CF28" i="6" s="1"/>
  <c r="CG28" i="6" s="1"/>
  <c r="CM28" i="6"/>
  <c r="C727" i="9" l="1"/>
  <c r="CP28" i="6"/>
  <c r="E27" i="9"/>
  <c r="CH28" i="6"/>
  <c r="CJ28" i="6"/>
  <c r="BW28" i="6" s="1"/>
  <c r="CO28" i="6" s="1"/>
  <c r="CQ28" i="6" s="1"/>
  <c r="CR28" i="6"/>
  <c r="C728" i="9" l="1"/>
  <c r="CY28" i="6"/>
  <c r="CW28" i="6"/>
  <c r="CT28" i="6"/>
  <c r="CU28" i="6" s="1"/>
  <c r="CV28" i="6" s="1"/>
  <c r="CX28" i="6" s="1"/>
  <c r="CS28" i="6"/>
  <c r="C729" i="9" l="1"/>
  <c r="CZ28" i="6"/>
  <c r="DA28" i="6" s="1"/>
  <c r="DB28" i="6"/>
  <c r="DG28" i="6"/>
  <c r="C730" i="9" l="1"/>
  <c r="D27" i="9"/>
  <c r="DC28" i="6"/>
  <c r="DE28" i="6" s="1"/>
  <c r="F29" i="6"/>
  <c r="L29" i="6"/>
  <c r="P29" i="6"/>
  <c r="R29" i="6"/>
  <c r="W29" i="6"/>
  <c r="O29" i="6"/>
  <c r="Q29" i="6"/>
  <c r="S29" i="6"/>
  <c r="I29" i="6"/>
  <c r="C731" i="9" l="1"/>
  <c r="AW29" i="6"/>
  <c r="AF29" i="6"/>
  <c r="BJ29" i="6"/>
  <c r="BZ29" i="6"/>
  <c r="CK29" i="6"/>
  <c r="AJ29" i="6"/>
  <c r="T29" i="6"/>
  <c r="J29" i="6"/>
  <c r="K29" i="6"/>
  <c r="U29" i="6"/>
  <c r="BY29" i="6"/>
  <c r="BI29" i="6"/>
  <c r="B28" i="9"/>
  <c r="C732" i="9" l="1"/>
  <c r="Y29" i="6"/>
  <c r="AS29" i="6"/>
  <c r="AX29" i="6"/>
  <c r="BK29" i="6"/>
  <c r="BL29" i="6" s="1"/>
  <c r="CL29" i="6"/>
  <c r="V29" i="6"/>
  <c r="BS29" i="6" s="1"/>
  <c r="C733" i="9" l="1"/>
  <c r="CI29" i="6"/>
  <c r="AQ29" i="6"/>
  <c r="Z29" i="6"/>
  <c r="AA29" i="6" s="1"/>
  <c r="AB29" i="6" s="1"/>
  <c r="AC29" i="6" s="1"/>
  <c r="AD29" i="6" s="1"/>
  <c r="AE29" i="6" s="1"/>
  <c r="AY29" i="6"/>
  <c r="BM29" i="6"/>
  <c r="BN29" i="6" s="1"/>
  <c r="BO29" i="6" s="1"/>
  <c r="BP29" i="6" s="1"/>
  <c r="BQ29" i="6" s="1"/>
  <c r="BR29" i="6" s="1"/>
  <c r="BU29" i="6" s="1"/>
  <c r="AK29" i="6"/>
  <c r="AL29" i="6" s="1"/>
  <c r="AM29" i="6" s="1"/>
  <c r="AN29" i="6" s="1"/>
  <c r="AO29" i="6" s="1"/>
  <c r="AG29" i="6" l="1"/>
  <c r="C734" i="9"/>
  <c r="BT29" i="6"/>
  <c r="BG29" i="6" s="1"/>
  <c r="AR29" i="6"/>
  <c r="AP29" i="6"/>
  <c r="AT29" i="6" s="1"/>
  <c r="CN29" i="6" s="1"/>
  <c r="CA29" i="6"/>
  <c r="CB29" i="6" s="1"/>
  <c r="CC29" i="6" s="1"/>
  <c r="AZ29" i="6"/>
  <c r="BA29" i="6" s="1"/>
  <c r="BB29" i="6" s="1"/>
  <c r="BC29" i="6" s="1"/>
  <c r="BD29" i="6" s="1"/>
  <c r="BE29" i="6"/>
  <c r="C735" i="9" l="1"/>
  <c r="CD29" i="6"/>
  <c r="CE29" i="6" s="1"/>
  <c r="CF29" i="6" s="1"/>
  <c r="CG29" i="6" s="1"/>
  <c r="CM29" i="6"/>
  <c r="C736" i="9" l="1"/>
  <c r="E28" i="9"/>
  <c r="CP29" i="6"/>
  <c r="CH29" i="6"/>
  <c r="CJ29" i="6"/>
  <c r="BW29" i="6" s="1"/>
  <c r="CO29" i="6" s="1"/>
  <c r="CQ29" i="6" s="1"/>
  <c r="CR29" i="6"/>
  <c r="C737" i="9" l="1"/>
  <c r="CW29" i="6"/>
  <c r="CY29" i="6"/>
  <c r="CT29" i="6"/>
  <c r="CU29" i="6" s="1"/>
  <c r="CV29" i="6" s="1"/>
  <c r="CX29" i="6" s="1"/>
  <c r="CS29" i="6"/>
  <c r="C738" i="9" l="1"/>
  <c r="CZ29" i="6"/>
  <c r="DA29" i="6" s="1"/>
  <c r="DB29" i="6"/>
  <c r="DG29" i="6"/>
  <c r="C739" i="9" l="1"/>
  <c r="D28" i="9"/>
  <c r="DC29" i="6"/>
  <c r="DE29" i="6" s="1"/>
  <c r="F30" i="6"/>
  <c r="P30" i="6"/>
  <c r="L30" i="6"/>
  <c r="Q30" i="6"/>
  <c r="R30" i="6"/>
  <c r="I30" i="6"/>
  <c r="O30" i="6"/>
  <c r="S30" i="6"/>
  <c r="W30" i="6"/>
  <c r="C740" i="9" l="1"/>
  <c r="AJ30" i="6"/>
  <c r="BZ30" i="6"/>
  <c r="BJ30" i="6"/>
  <c r="CK30" i="6"/>
  <c r="AF30" i="6"/>
  <c r="AW30" i="6"/>
  <c r="K30" i="6"/>
  <c r="J30" i="6"/>
  <c r="U30" i="6"/>
  <c r="T30" i="6"/>
  <c r="BY30" i="6"/>
  <c r="BI30" i="6"/>
  <c r="B29" i="9"/>
  <c r="C741" i="9" l="1"/>
  <c r="Y30" i="6"/>
  <c r="BK30" i="6"/>
  <c r="BL30" i="6" s="1"/>
  <c r="V30" i="6"/>
  <c r="BS30" i="6" s="1"/>
  <c r="AS30" i="6"/>
  <c r="CL30" i="6"/>
  <c r="AX30" i="6"/>
  <c r="C742" i="9" l="1"/>
  <c r="Z30" i="6"/>
  <c r="AA30" i="6" s="1"/>
  <c r="AB30" i="6" s="1"/>
  <c r="AC30" i="6" s="1"/>
  <c r="AD30" i="6" s="1"/>
  <c r="AE30" i="6" s="1"/>
  <c r="AY30" i="6"/>
  <c r="AZ30" i="6" s="1"/>
  <c r="BA30" i="6" s="1"/>
  <c r="BB30" i="6" s="1"/>
  <c r="BC30" i="6" s="1"/>
  <c r="BD30" i="6" s="1"/>
  <c r="BM30" i="6"/>
  <c r="BN30" i="6" s="1"/>
  <c r="BO30" i="6" s="1"/>
  <c r="BP30" i="6" s="1"/>
  <c r="BQ30" i="6" s="1"/>
  <c r="BR30" i="6" s="1"/>
  <c r="BU30" i="6" s="1"/>
  <c r="AK30" i="6"/>
  <c r="AL30" i="6" s="1"/>
  <c r="AM30" i="6" s="1"/>
  <c r="AN30" i="6" s="1"/>
  <c r="AO30" i="6" s="1"/>
  <c r="AQ30" i="6"/>
  <c r="CI30" i="6"/>
  <c r="AG30" i="6" l="1"/>
  <c r="C743" i="9"/>
  <c r="BE30" i="6"/>
  <c r="AP30" i="6"/>
  <c r="AT30" i="6" s="1"/>
  <c r="CN30" i="6" s="1"/>
  <c r="AR30" i="6"/>
  <c r="CA30" i="6"/>
  <c r="CB30" i="6" s="1"/>
  <c r="CC30" i="6" s="1"/>
  <c r="BT30" i="6"/>
  <c r="BG30" i="6" s="1"/>
  <c r="C744" i="9" l="1"/>
  <c r="CD30" i="6"/>
  <c r="CE30" i="6" s="1"/>
  <c r="CF30" i="6" s="1"/>
  <c r="CG30" i="6" s="1"/>
  <c r="CM30" i="6"/>
  <c r="C745" i="9" l="1"/>
  <c r="CP30" i="6"/>
  <c r="E29" i="9"/>
  <c r="CH30" i="6"/>
  <c r="CJ30" i="6"/>
  <c r="BW30" i="6" s="1"/>
  <c r="CO30" i="6" s="1"/>
  <c r="CQ30" i="6" s="1"/>
  <c r="CR30" i="6"/>
  <c r="C746" i="9" l="1"/>
  <c r="CT30" i="6"/>
  <c r="CU30" i="6" s="1"/>
  <c r="CV30" i="6" s="1"/>
  <c r="CX30" i="6" s="1"/>
  <c r="CW30" i="6"/>
  <c r="CY30" i="6"/>
  <c r="CS30" i="6"/>
  <c r="C747" i="9" l="1"/>
  <c r="CZ30" i="6"/>
  <c r="DA30" i="6" s="1"/>
  <c r="DG30" i="6"/>
  <c r="DB30" i="6"/>
  <c r="C748" i="9" l="1"/>
  <c r="DC30" i="6"/>
  <c r="DE30" i="6" s="1"/>
  <c r="D29" i="9"/>
  <c r="F31" i="6"/>
  <c r="R31" i="6"/>
  <c r="O31" i="6"/>
  <c r="W31" i="6"/>
  <c r="L31" i="6"/>
  <c r="Q31" i="6"/>
  <c r="S31" i="6"/>
  <c r="P31" i="6"/>
  <c r="I31" i="6"/>
  <c r="C749" i="9" l="1"/>
  <c r="AJ31" i="6"/>
  <c r="BZ31" i="6"/>
  <c r="BJ31" i="6"/>
  <c r="CK31" i="6"/>
  <c r="AW31" i="6"/>
  <c r="AF31" i="6"/>
  <c r="T31" i="6"/>
  <c r="J31" i="6"/>
  <c r="U31" i="6"/>
  <c r="K31" i="6"/>
  <c r="BY31" i="6"/>
  <c r="BI31" i="6"/>
  <c r="B30" i="9"/>
  <c r="C750" i="9" l="1"/>
  <c r="Y31" i="6"/>
  <c r="CL31" i="6"/>
  <c r="AX31" i="6"/>
  <c r="BK31" i="6"/>
  <c r="BL31" i="6" s="1"/>
  <c r="AS31" i="6"/>
  <c r="V31" i="6"/>
  <c r="AQ31" i="6" s="1"/>
  <c r="C751" i="9" l="1"/>
  <c r="Z31" i="6"/>
  <c r="AA31" i="6" s="1"/>
  <c r="AB31" i="6" s="1"/>
  <c r="AC31" i="6" s="1"/>
  <c r="AD31" i="6" s="1"/>
  <c r="AE31" i="6" s="1"/>
  <c r="BM31" i="6"/>
  <c r="BN31" i="6" s="1"/>
  <c r="BO31" i="6" s="1"/>
  <c r="BP31" i="6" s="1"/>
  <c r="BQ31" i="6" s="1"/>
  <c r="BR31" i="6" s="1"/>
  <c r="CI31" i="6"/>
  <c r="BS31" i="6"/>
  <c r="AG31" i="6"/>
  <c r="AK31" i="6"/>
  <c r="AL31" i="6" s="1"/>
  <c r="AM31" i="6" s="1"/>
  <c r="AN31" i="6" s="1"/>
  <c r="AO31" i="6" s="1"/>
  <c r="AY31" i="6"/>
  <c r="AZ31" i="6" s="1"/>
  <c r="BA31" i="6" s="1"/>
  <c r="BB31" i="6" s="1"/>
  <c r="BC31" i="6" s="1"/>
  <c r="BD31" i="6" s="1"/>
  <c r="C752" i="9" l="1"/>
  <c r="BT31" i="6"/>
  <c r="BG31" i="6" s="1"/>
  <c r="BU31" i="6"/>
  <c r="AP31" i="6"/>
  <c r="AT31" i="6" s="1"/>
  <c r="CN31" i="6" s="1"/>
  <c r="CA31" i="6"/>
  <c r="CB31" i="6" s="1"/>
  <c r="CC31" i="6" s="1"/>
  <c r="AR31" i="6"/>
  <c r="BE31" i="6"/>
  <c r="C753" i="9" l="1"/>
  <c r="CP31" i="6"/>
  <c r="CD31" i="6"/>
  <c r="CE31" i="6" s="1"/>
  <c r="CF31" i="6" s="1"/>
  <c r="CG31" i="6" s="1"/>
  <c r="CM31" i="6"/>
  <c r="C754" i="9" l="1"/>
  <c r="CO31" i="6"/>
  <c r="CQ31" i="6" s="1"/>
  <c r="CS31" i="6" s="1"/>
  <c r="E30" i="9"/>
  <c r="CJ31" i="6"/>
  <c r="BW31" i="6" s="1"/>
  <c r="CH31" i="6"/>
  <c r="CR31" i="6"/>
  <c r="C755" i="9" l="1"/>
  <c r="CY31" i="6"/>
  <c r="CT31" i="6"/>
  <c r="CU31" i="6" s="1"/>
  <c r="CV31" i="6" s="1"/>
  <c r="CX31" i="6" s="1"/>
  <c r="CW31" i="6"/>
  <c r="C756" i="9" l="1"/>
  <c r="CZ31" i="6"/>
  <c r="DA31" i="6" s="1"/>
  <c r="F32" i="6" s="1"/>
  <c r="Q32" i="6"/>
  <c r="I32" i="6"/>
  <c r="P32" i="6"/>
  <c r="DG31" i="6"/>
  <c r="R32" i="6"/>
  <c r="L32" i="6"/>
  <c r="DB31" i="6"/>
  <c r="S32" i="6"/>
  <c r="W32" i="6"/>
  <c r="O32" i="6"/>
  <c r="C757" i="9" l="1"/>
  <c r="D30" i="9"/>
  <c r="DC31" i="6"/>
  <c r="DE31" i="6" s="1"/>
  <c r="U32" i="6"/>
  <c r="T32" i="6"/>
  <c r="K32" i="6"/>
  <c r="J32" i="6"/>
  <c r="BI32" i="6"/>
  <c r="BY32" i="6"/>
  <c r="CK32" i="6"/>
  <c r="BZ32" i="6"/>
  <c r="AJ32" i="6"/>
  <c r="AW32" i="6"/>
  <c r="AF32" i="6"/>
  <c r="BJ32" i="6"/>
  <c r="B31" i="9"/>
  <c r="C758" i="9" l="1"/>
  <c r="Y32" i="6"/>
  <c r="AX32" i="6"/>
  <c r="V32" i="6"/>
  <c r="CI32" i="6" s="1"/>
  <c r="AS32" i="6"/>
  <c r="BK32" i="6"/>
  <c r="BL32" i="6" s="1"/>
  <c r="CL32" i="6"/>
  <c r="BS32" i="6" l="1"/>
  <c r="AY32" i="6"/>
  <c r="AZ32" i="6" s="1"/>
  <c r="BA32" i="6" s="1"/>
  <c r="BB32" i="6" s="1"/>
  <c r="BC32" i="6" s="1"/>
  <c r="BD32" i="6" s="1"/>
  <c r="C759" i="9"/>
  <c r="AQ32" i="6"/>
  <c r="BM32" i="6"/>
  <c r="BN32" i="6" s="1"/>
  <c r="BO32" i="6" s="1"/>
  <c r="BP32" i="6" s="1"/>
  <c r="BQ32" i="6" s="1"/>
  <c r="BR32" i="6" s="1"/>
  <c r="BU32" i="6" s="1"/>
  <c r="Z32" i="6"/>
  <c r="AG32" i="6" s="1"/>
  <c r="BE32" i="6"/>
  <c r="AK32" i="6"/>
  <c r="AL32" i="6" s="1"/>
  <c r="AM32" i="6" s="1"/>
  <c r="AN32" i="6" s="1"/>
  <c r="AO32" i="6" s="1"/>
  <c r="C760" i="9" l="1"/>
  <c r="AA32" i="6"/>
  <c r="AB32" i="6" s="1"/>
  <c r="AC32" i="6" s="1"/>
  <c r="AD32" i="6" s="1"/>
  <c r="AE32" i="6" s="1"/>
  <c r="BT32" i="6"/>
  <c r="BG32" i="6" s="1"/>
  <c r="AP32" i="6"/>
  <c r="AT32" i="6" s="1"/>
  <c r="CN32" i="6" s="1"/>
  <c r="CA32" i="6"/>
  <c r="CB32" i="6" s="1"/>
  <c r="CC32" i="6" s="1"/>
  <c r="AR32" i="6"/>
  <c r="C761" i="9" l="1"/>
  <c r="CD32" i="6"/>
  <c r="CE32" i="6" s="1"/>
  <c r="CF32" i="6" s="1"/>
  <c r="CG32" i="6" s="1"/>
  <c r="CM32" i="6"/>
  <c r="C762" i="9" l="1"/>
  <c r="CP32" i="6"/>
  <c r="E31" i="9"/>
  <c r="CO32" i="6"/>
  <c r="CJ32" i="6"/>
  <c r="BW32" i="6" s="1"/>
  <c r="CH32" i="6"/>
  <c r="CQ32" i="6" l="1"/>
  <c r="CS32" i="6" s="1"/>
  <c r="C763" i="9"/>
  <c r="CR32" i="6"/>
  <c r="CW32" i="6" l="1"/>
  <c r="CY32" i="6"/>
  <c r="CT32" i="6"/>
  <c r="CU32" i="6" s="1"/>
  <c r="CV32" i="6" s="1"/>
  <c r="CX32" i="6" s="1"/>
  <c r="C764" i="9"/>
  <c r="CZ32" i="6" l="1"/>
  <c r="DA32" i="6" s="1"/>
  <c r="F33" i="6" s="1"/>
  <c r="C765" i="9"/>
  <c r="S33" i="6"/>
  <c r="DG32" i="6"/>
  <c r="I33" i="6"/>
  <c r="L33" i="6"/>
  <c r="DB32" i="6"/>
  <c r="R33" i="6"/>
  <c r="W33" i="6"/>
  <c r="O33" i="6"/>
  <c r="P33" i="6"/>
  <c r="Q33" i="6"/>
  <c r="D31" i="9" l="1"/>
  <c r="DC32" i="6"/>
  <c r="DE32" i="6" s="1"/>
  <c r="C766" i="9"/>
  <c r="BY33" i="6"/>
  <c r="BI33" i="6"/>
  <c r="U33" i="6"/>
  <c r="T33" i="6"/>
  <c r="K33" i="6"/>
  <c r="J33" i="6"/>
  <c r="BJ33" i="6"/>
  <c r="AJ33" i="6"/>
  <c r="AW33" i="6"/>
  <c r="BZ33" i="6"/>
  <c r="AF33" i="6"/>
  <c r="CK33" i="6"/>
  <c r="B32" i="9"/>
  <c r="Y33" i="6" l="1"/>
  <c r="C767" i="9"/>
  <c r="AS33" i="6"/>
  <c r="V33" i="6"/>
  <c r="AY33" i="6" s="1"/>
  <c r="AZ33" i="6" s="1"/>
  <c r="BA33" i="6" s="1"/>
  <c r="BB33" i="6" s="1"/>
  <c r="BC33" i="6" s="1"/>
  <c r="BD33" i="6" s="1"/>
  <c r="AX33" i="6"/>
  <c r="CL33" i="6"/>
  <c r="BK33" i="6"/>
  <c r="BL33" i="6" s="1"/>
  <c r="C768" i="9" l="1"/>
  <c r="BE33" i="6"/>
  <c r="CI33" i="6"/>
  <c r="BM33" i="6"/>
  <c r="BN33" i="6" s="1"/>
  <c r="BO33" i="6" s="1"/>
  <c r="BP33" i="6" s="1"/>
  <c r="BQ33" i="6" s="1"/>
  <c r="BR33" i="6" s="1"/>
  <c r="AK33" i="6"/>
  <c r="AL33" i="6" s="1"/>
  <c r="AM33" i="6" s="1"/>
  <c r="AN33" i="6" s="1"/>
  <c r="AO33" i="6" s="1"/>
  <c r="AP33" i="6" s="1"/>
  <c r="AQ33" i="6"/>
  <c r="Z33" i="6"/>
  <c r="AG33" i="6" s="1"/>
  <c r="BS33" i="6"/>
  <c r="AA33" i="6" l="1"/>
  <c r="AB33" i="6" s="1"/>
  <c r="AC33" i="6" s="1"/>
  <c r="AD33" i="6" s="1"/>
  <c r="AE33" i="6" s="1"/>
  <c r="C769" i="9"/>
  <c r="AT33" i="6"/>
  <c r="CN33" i="6" s="1"/>
  <c r="BU33" i="6"/>
  <c r="CA33" i="6"/>
  <c r="CB33" i="6" s="1"/>
  <c r="CC33" i="6" s="1"/>
  <c r="CD33" i="6" s="1"/>
  <c r="CE33" i="6" s="1"/>
  <c r="CF33" i="6" s="1"/>
  <c r="CG33" i="6" s="1"/>
  <c r="AR33" i="6"/>
  <c r="BT33" i="6"/>
  <c r="BG33" i="6" s="1"/>
  <c r="C770" i="9" l="1"/>
  <c r="CM33" i="6"/>
  <c r="CP33" i="6" s="1"/>
  <c r="CH33" i="6"/>
  <c r="CJ33" i="6"/>
  <c r="BW33" i="6" s="1"/>
  <c r="C771" i="9" l="1"/>
  <c r="CO33" i="6"/>
  <c r="CQ33" i="6" s="1"/>
  <c r="CS33" i="6" s="1"/>
  <c r="E32" i="9"/>
  <c r="CR33" i="6"/>
  <c r="C772" i="9" l="1"/>
  <c r="CY33" i="6"/>
  <c r="CT33" i="6"/>
  <c r="CU33" i="6" s="1"/>
  <c r="CV33" i="6" s="1"/>
  <c r="CX33" i="6" s="1"/>
  <c r="CW33" i="6"/>
  <c r="C773" i="9" l="1"/>
  <c r="CZ33" i="6"/>
  <c r="DA33" i="6" s="1"/>
  <c r="DB33" i="6"/>
  <c r="DG33" i="6"/>
  <c r="C774" i="9" l="1"/>
  <c r="D32" i="9"/>
  <c r="DC33" i="6"/>
  <c r="DE33" i="6" s="1"/>
  <c r="F34" i="6"/>
  <c r="Q34" i="6"/>
  <c r="P34" i="6"/>
  <c r="R34" i="6"/>
  <c r="S34" i="6"/>
  <c r="O34" i="6"/>
  <c r="L34" i="6"/>
  <c r="W34" i="6"/>
  <c r="I34" i="6"/>
  <c r="C775" i="9" l="1"/>
  <c r="K34" i="6"/>
  <c r="T34" i="6"/>
  <c r="J34" i="6"/>
  <c r="U34" i="6"/>
  <c r="AF34" i="6"/>
  <c r="CK34" i="6"/>
  <c r="AJ34" i="6"/>
  <c r="BJ34" i="6"/>
  <c r="AW34" i="6"/>
  <c r="BZ34" i="6"/>
  <c r="BY34" i="6"/>
  <c r="BI34" i="6"/>
  <c r="B33" i="9"/>
  <c r="C776" i="9" l="1"/>
  <c r="V34" i="6"/>
  <c r="CI34" i="6" s="1"/>
  <c r="CL34" i="6"/>
  <c r="AX34" i="6"/>
  <c r="BK34" i="6"/>
  <c r="BL34" i="6" s="1"/>
  <c r="AS34" i="6"/>
  <c r="Y34" i="6"/>
  <c r="Z34" i="6" s="1"/>
  <c r="AK34" i="6" l="1"/>
  <c r="AL34" i="6" s="1"/>
  <c r="AM34" i="6" s="1"/>
  <c r="AN34" i="6" s="1"/>
  <c r="AO34" i="6" s="1"/>
  <c r="AP34" i="6" s="1"/>
  <c r="C777" i="9"/>
  <c r="AY34" i="6"/>
  <c r="AZ34" i="6" s="1"/>
  <c r="BA34" i="6" s="1"/>
  <c r="BB34" i="6" s="1"/>
  <c r="BC34" i="6" s="1"/>
  <c r="BD34" i="6" s="1"/>
  <c r="AG34" i="6"/>
  <c r="AA34" i="6"/>
  <c r="AB34" i="6" s="1"/>
  <c r="AC34" i="6" s="1"/>
  <c r="AD34" i="6" s="1"/>
  <c r="AE34" i="6" s="1"/>
  <c r="BM34" i="6"/>
  <c r="BN34" i="6" s="1"/>
  <c r="BO34" i="6" s="1"/>
  <c r="BP34" i="6" s="1"/>
  <c r="BQ34" i="6" s="1"/>
  <c r="BR34" i="6" s="1"/>
  <c r="BS34" i="6"/>
  <c r="AQ34" i="6"/>
  <c r="CA34" i="6" l="1"/>
  <c r="CB34" i="6" s="1"/>
  <c r="CC34" i="6" s="1"/>
  <c r="CD34" i="6" s="1"/>
  <c r="CE34" i="6" s="1"/>
  <c r="CF34" i="6" s="1"/>
  <c r="CG34" i="6" s="1"/>
  <c r="CJ34" i="6" s="1"/>
  <c r="BW34" i="6" s="1"/>
  <c r="BE34" i="6"/>
  <c r="AR34" i="6"/>
  <c r="C778" i="9"/>
  <c r="BT34" i="6"/>
  <c r="BG34" i="6" s="1"/>
  <c r="AT34" i="6"/>
  <c r="CN34" i="6" s="1"/>
  <c r="BU34" i="6"/>
  <c r="CM34" i="6" l="1"/>
  <c r="CH34" i="6"/>
  <c r="CP34" i="6"/>
  <c r="CO34" i="6"/>
  <c r="E33" i="9"/>
  <c r="C779" i="9"/>
  <c r="CR34" i="6"/>
  <c r="CQ34" i="6" l="1"/>
  <c r="CS34" i="6" s="1"/>
  <c r="CW34" i="6"/>
  <c r="CT34" i="6"/>
  <c r="CU34" i="6" s="1"/>
  <c r="CV34" i="6" s="1"/>
  <c r="CX34" i="6" s="1"/>
  <c r="CY34" i="6"/>
  <c r="C780" i="9"/>
  <c r="CZ34" i="6" l="1"/>
  <c r="DA34" i="6" s="1"/>
  <c r="C781" i="9"/>
  <c r="DB34" i="6"/>
  <c r="DG34" i="6"/>
  <c r="D33" i="9" l="1"/>
  <c r="DC34" i="6"/>
  <c r="DE34" i="6" s="1"/>
  <c r="F35" i="6"/>
  <c r="C782" i="9"/>
  <c r="R35" i="6"/>
  <c r="O35" i="6"/>
  <c r="P35" i="6"/>
  <c r="I35" i="6"/>
  <c r="W35" i="6"/>
  <c r="S35" i="6"/>
  <c r="L35" i="6"/>
  <c r="Q35" i="6"/>
  <c r="BI35" i="6" l="1"/>
  <c r="BY35" i="6"/>
  <c r="BZ35" i="6"/>
  <c r="CK35" i="6"/>
  <c r="BJ35" i="6"/>
  <c r="AF35" i="6"/>
  <c r="AJ35" i="6"/>
  <c r="AW35" i="6"/>
  <c r="K35" i="6"/>
  <c r="T35" i="6"/>
  <c r="U35" i="6"/>
  <c r="J35" i="6"/>
  <c r="B34" i="9"/>
  <c r="C783" i="9"/>
  <c r="Y35" i="6" l="1"/>
  <c r="V35" i="6"/>
  <c r="AY35" i="6" s="1"/>
  <c r="AZ35" i="6" s="1"/>
  <c r="BA35" i="6" s="1"/>
  <c r="BB35" i="6" s="1"/>
  <c r="BC35" i="6" s="1"/>
  <c r="BD35" i="6" s="1"/>
  <c r="AX35" i="6"/>
  <c r="BK35" i="6"/>
  <c r="BL35" i="6" s="1"/>
  <c r="BM35" i="6" s="1"/>
  <c r="BN35" i="6" s="1"/>
  <c r="BO35" i="6" s="1"/>
  <c r="BP35" i="6" s="1"/>
  <c r="BQ35" i="6" s="1"/>
  <c r="BR35" i="6" s="1"/>
  <c r="AS35" i="6"/>
  <c r="CL35" i="6"/>
  <c r="C784" i="9"/>
  <c r="BE35" i="6" l="1"/>
  <c r="Z35" i="6"/>
  <c r="AA35" i="6" s="1"/>
  <c r="AB35" i="6" s="1"/>
  <c r="AC35" i="6" s="1"/>
  <c r="AD35" i="6" s="1"/>
  <c r="AE35" i="6" s="1"/>
  <c r="CI35" i="6"/>
  <c r="AQ35" i="6"/>
  <c r="BS35" i="6"/>
  <c r="BU35" i="6" s="1"/>
  <c r="BT35" i="6"/>
  <c r="BG35" i="6" s="1"/>
  <c r="AK35" i="6"/>
  <c r="AL35" i="6" s="1"/>
  <c r="AM35" i="6" s="1"/>
  <c r="AN35" i="6" s="1"/>
  <c r="AO35" i="6" s="1"/>
  <c r="C785" i="9"/>
  <c r="AG35" i="6" l="1"/>
  <c r="AR35" i="6"/>
  <c r="AP35" i="6"/>
  <c r="AT35" i="6" s="1"/>
  <c r="CN35" i="6" s="1"/>
  <c r="CA35" i="6"/>
  <c r="CB35" i="6" s="1"/>
  <c r="CC35" i="6" s="1"/>
  <c r="C786" i="9"/>
  <c r="CD35" i="6" l="1"/>
  <c r="CE35" i="6" s="1"/>
  <c r="CF35" i="6" s="1"/>
  <c r="CG35" i="6" s="1"/>
  <c r="CM35" i="6"/>
  <c r="CO35" i="6"/>
  <c r="E34" i="9"/>
  <c r="CP35" i="6"/>
  <c r="C787" i="9"/>
  <c r="CQ35" i="6" l="1"/>
  <c r="CH35" i="6"/>
  <c r="CJ35" i="6"/>
  <c r="BW35" i="6" s="1"/>
  <c r="C788" i="9"/>
  <c r="CR35" i="6"/>
  <c r="CW35" i="6" l="1"/>
  <c r="CT35" i="6"/>
  <c r="CU35" i="6" s="1"/>
  <c r="CV35" i="6" s="1"/>
  <c r="CX35" i="6" s="1"/>
  <c r="CY35" i="6"/>
  <c r="CS35" i="6"/>
  <c r="C789" i="9"/>
  <c r="CZ35" i="6" l="1"/>
  <c r="DA35" i="6" s="1"/>
  <c r="C790" i="9"/>
  <c r="DB35" i="6"/>
  <c r="DG35" i="6"/>
  <c r="D34" i="9" l="1"/>
  <c r="DC35" i="6"/>
  <c r="DE35" i="6" s="1"/>
  <c r="F36" i="6"/>
  <c r="C791" i="9"/>
  <c r="S36" i="6"/>
  <c r="Q36" i="6"/>
  <c r="I36" i="6"/>
  <c r="W36" i="6"/>
  <c r="L36" i="6"/>
  <c r="P36" i="6"/>
  <c r="O36" i="6"/>
  <c r="R36" i="6"/>
  <c r="AJ36" i="6" l="1"/>
  <c r="BZ36" i="6"/>
  <c r="BJ36" i="6"/>
  <c r="AW36" i="6"/>
  <c r="CK36" i="6"/>
  <c r="AF36" i="6"/>
  <c r="BI36" i="6"/>
  <c r="BY36" i="6"/>
  <c r="U36" i="6"/>
  <c r="T36" i="6"/>
  <c r="J36" i="6"/>
  <c r="K36" i="6"/>
  <c r="B35" i="9"/>
  <c r="C792" i="9"/>
  <c r="Y36" i="6" l="1"/>
  <c r="AS36" i="6"/>
  <c r="BK36" i="6"/>
  <c r="BL36" i="6" s="1"/>
  <c r="AX36" i="6"/>
  <c r="CL36" i="6"/>
  <c r="V36" i="6"/>
  <c r="C793" i="9"/>
  <c r="Z36" i="6" l="1"/>
  <c r="AA36" i="6" s="1"/>
  <c r="AB36" i="6" s="1"/>
  <c r="AC36" i="6" s="1"/>
  <c r="AD36" i="6" s="1"/>
  <c r="AE36" i="6" s="1"/>
  <c r="CI36" i="6"/>
  <c r="AQ36" i="6"/>
  <c r="BM36" i="6"/>
  <c r="BN36" i="6" s="1"/>
  <c r="BO36" i="6" s="1"/>
  <c r="BP36" i="6" s="1"/>
  <c r="BQ36" i="6" s="1"/>
  <c r="BR36" i="6" s="1"/>
  <c r="AK36" i="6"/>
  <c r="AL36" i="6" s="1"/>
  <c r="AM36" i="6" s="1"/>
  <c r="AN36" i="6" s="1"/>
  <c r="AO36" i="6" s="1"/>
  <c r="AY36" i="6"/>
  <c r="AZ36" i="6" s="1"/>
  <c r="BA36" i="6" s="1"/>
  <c r="BB36" i="6" s="1"/>
  <c r="BC36" i="6" s="1"/>
  <c r="BD36" i="6" s="1"/>
  <c r="BS36" i="6"/>
  <c r="C794" i="9"/>
  <c r="AG36" i="6" l="1"/>
  <c r="BU36" i="6"/>
  <c r="AP36" i="6"/>
  <c r="AT36" i="6" s="1"/>
  <c r="CA36" i="6"/>
  <c r="CB36" i="6" s="1"/>
  <c r="CC36" i="6" s="1"/>
  <c r="AR36" i="6"/>
  <c r="BE36" i="6"/>
  <c r="BT36" i="6"/>
  <c r="BG36" i="6" s="1"/>
  <c r="C795" i="9"/>
  <c r="CM36" i="6" l="1"/>
  <c r="CD36" i="6"/>
  <c r="CE36" i="6" s="1"/>
  <c r="CF36" i="6" s="1"/>
  <c r="CG36" i="6" s="1"/>
  <c r="CN36" i="6"/>
  <c r="C796" i="9"/>
  <c r="E35" i="9" l="1"/>
  <c r="CP36" i="6"/>
  <c r="CH36" i="6"/>
  <c r="CJ36" i="6"/>
  <c r="BW36" i="6" s="1"/>
  <c r="CO36" i="6" s="1"/>
  <c r="CQ36" i="6" s="1"/>
  <c r="C797" i="9"/>
  <c r="CR36" i="6"/>
  <c r="CY36" i="6" l="1"/>
  <c r="CT36" i="6"/>
  <c r="CU36" i="6" s="1"/>
  <c r="CV36" i="6" s="1"/>
  <c r="CX36" i="6" s="1"/>
  <c r="CW36" i="6"/>
  <c r="CS36" i="6"/>
  <c r="C798" i="9"/>
  <c r="CZ36" i="6" l="1"/>
  <c r="DA36" i="6" s="1"/>
  <c r="DG36" i="6"/>
  <c r="DB36" i="6"/>
  <c r="DC36" i="6" l="1"/>
  <c r="DE36" i="6" s="1"/>
  <c r="D35" i="9"/>
  <c r="F37" i="6"/>
  <c r="R37" i="6"/>
  <c r="Q37" i="6"/>
  <c r="S37" i="6"/>
  <c r="P37" i="6"/>
  <c r="O37" i="6"/>
  <c r="W37" i="6"/>
  <c r="L37" i="6"/>
  <c r="I37" i="6"/>
  <c r="T37" i="6" l="1"/>
  <c r="K37" i="6"/>
  <c r="U37" i="6"/>
  <c r="J37" i="6"/>
  <c r="BY37" i="6"/>
  <c r="BI37" i="6"/>
  <c r="AW37" i="6"/>
  <c r="AJ37" i="6"/>
  <c r="CK37" i="6"/>
  <c r="BZ37" i="6"/>
  <c r="AF37" i="6"/>
  <c r="Y37" i="6" s="1"/>
  <c r="BJ37" i="6"/>
  <c r="B36" i="9"/>
  <c r="CL37" i="6" l="1"/>
  <c r="AS37" i="6"/>
  <c r="BK37" i="6"/>
  <c r="BL37" i="6" s="1"/>
  <c r="V37" i="6"/>
  <c r="Z37" i="6" s="1"/>
  <c r="AX37" i="6"/>
  <c r="AG37" i="6" l="1"/>
  <c r="AA37" i="6"/>
  <c r="AB37" i="6" s="1"/>
  <c r="AC37" i="6" s="1"/>
  <c r="AD37" i="6" s="1"/>
  <c r="AE37" i="6" s="1"/>
  <c r="BS37" i="6"/>
  <c r="CI37" i="6"/>
  <c r="AK37" i="6"/>
  <c r="AL37" i="6" s="1"/>
  <c r="AM37" i="6" s="1"/>
  <c r="AN37" i="6" s="1"/>
  <c r="AO37" i="6" s="1"/>
  <c r="AQ37" i="6"/>
  <c r="BM37" i="6"/>
  <c r="BN37" i="6" s="1"/>
  <c r="BO37" i="6" s="1"/>
  <c r="BP37" i="6" s="1"/>
  <c r="BQ37" i="6" s="1"/>
  <c r="BR37" i="6" s="1"/>
  <c r="BU37" i="6" s="1"/>
  <c r="AY37" i="6"/>
  <c r="AZ37" i="6" s="1"/>
  <c r="BA37" i="6" s="1"/>
  <c r="BB37" i="6" s="1"/>
  <c r="BC37" i="6" s="1"/>
  <c r="BD37" i="6" s="1"/>
  <c r="AP37" i="6" l="1"/>
  <c r="AT37" i="6" s="1"/>
  <c r="CA37" i="6"/>
  <c r="CB37" i="6" s="1"/>
  <c r="CC37" i="6" s="1"/>
  <c r="BE37" i="6"/>
  <c r="CN37" i="6" s="1"/>
  <c r="AR37" i="6"/>
  <c r="BT37" i="6"/>
  <c r="BG37" i="6" s="1"/>
  <c r="CO37" i="6" l="1"/>
  <c r="E36" i="9"/>
  <c r="CP37" i="6"/>
  <c r="CD37" i="6"/>
  <c r="CE37" i="6" s="1"/>
  <c r="CF37" i="6" s="1"/>
  <c r="CG37" i="6" s="1"/>
  <c r="CM37" i="6"/>
  <c r="CH37" i="6" l="1"/>
  <c r="CJ37" i="6"/>
  <c r="BW37" i="6" s="1"/>
  <c r="CQ37" i="6"/>
  <c r="CR37" i="6"/>
  <c r="CY37" i="6" l="1"/>
  <c r="CW37" i="6"/>
  <c r="CT37" i="6"/>
  <c r="CU37" i="6" s="1"/>
  <c r="CV37" i="6" s="1"/>
  <c r="CX37" i="6" s="1"/>
  <c r="CS37" i="6"/>
  <c r="CZ37" i="6" l="1"/>
  <c r="DA37" i="6" s="1"/>
  <c r="DG37" i="6"/>
  <c r="DB37" i="6"/>
  <c r="DC37" i="6" l="1"/>
  <c r="DE37" i="6" s="1"/>
  <c r="D36" i="9"/>
  <c r="F38" i="6"/>
  <c r="P38" i="6"/>
  <c r="O38" i="6"/>
  <c r="L38" i="6"/>
  <c r="Q38" i="6"/>
  <c r="W38" i="6"/>
  <c r="R38" i="6"/>
  <c r="S38" i="6"/>
  <c r="I38" i="6"/>
  <c r="J38" i="6" l="1"/>
  <c r="U38" i="6"/>
  <c r="K38" i="6"/>
  <c r="T38" i="6"/>
  <c r="AW38" i="6"/>
  <c r="AJ38" i="6"/>
  <c r="BJ38" i="6"/>
  <c r="CK38" i="6"/>
  <c r="BZ38" i="6"/>
  <c r="AF38" i="6"/>
  <c r="BI38" i="6"/>
  <c r="BY38" i="6"/>
  <c r="B37" i="9"/>
  <c r="Y38" i="6" l="1"/>
  <c r="AX38" i="6"/>
  <c r="CL38" i="6"/>
  <c r="AS38" i="6"/>
  <c r="V38" i="6"/>
  <c r="AQ38" i="6" s="1"/>
  <c r="BK38" i="6"/>
  <c r="BL38" i="6" s="1"/>
  <c r="BM38" i="6" s="1"/>
  <c r="BN38" i="6" s="1"/>
  <c r="BO38" i="6" s="1"/>
  <c r="BP38" i="6" s="1"/>
  <c r="BQ38" i="6" s="1"/>
  <c r="BS38" i="6" l="1"/>
  <c r="BR38" i="6"/>
  <c r="BT38" i="6"/>
  <c r="BG38" i="6" s="1"/>
  <c r="CI38" i="6"/>
  <c r="AK38" i="6"/>
  <c r="AL38" i="6" s="1"/>
  <c r="AM38" i="6" s="1"/>
  <c r="AN38" i="6" s="1"/>
  <c r="AO38" i="6" s="1"/>
  <c r="Z38" i="6"/>
  <c r="AY38" i="6"/>
  <c r="BU38" i="6" l="1"/>
  <c r="AZ38" i="6"/>
  <c r="BA38" i="6" s="1"/>
  <c r="BB38" i="6" s="1"/>
  <c r="BC38" i="6" s="1"/>
  <c r="BD38" i="6" s="1"/>
  <c r="BE38" i="6"/>
  <c r="AP38" i="6"/>
  <c r="AT38" i="6" s="1"/>
  <c r="CA38" i="6"/>
  <c r="CB38" i="6" s="1"/>
  <c r="CC38" i="6" s="1"/>
  <c r="AR38" i="6"/>
  <c r="AG38" i="6"/>
  <c r="CN38" i="6" s="1"/>
  <c r="AA38" i="6"/>
  <c r="AB38" i="6" s="1"/>
  <c r="AC38" i="6" s="1"/>
  <c r="AD38" i="6" s="1"/>
  <c r="AE38" i="6" s="1"/>
  <c r="CD38" i="6" l="1"/>
  <c r="CE38" i="6" s="1"/>
  <c r="CF38" i="6" s="1"/>
  <c r="CG38" i="6" s="1"/>
  <c r="CM38" i="6"/>
  <c r="E37" i="9"/>
  <c r="CP38" i="6"/>
  <c r="CH38" i="6" l="1"/>
  <c r="CJ38" i="6"/>
  <c r="BW38" i="6" s="1"/>
  <c r="CO38" i="6" s="1"/>
  <c r="CQ38" i="6" s="1"/>
  <c r="CR38" i="6"/>
  <c r="CT38" i="6" l="1"/>
  <c r="CU38" i="6" s="1"/>
  <c r="CV38" i="6" s="1"/>
  <c r="CX38" i="6" s="1"/>
  <c r="CW38" i="6"/>
  <c r="CY38" i="6"/>
  <c r="CS38" i="6"/>
  <c r="CZ38" i="6" l="1"/>
  <c r="DA38" i="6" s="1"/>
  <c r="DB38" i="6"/>
  <c r="DG38" i="6"/>
  <c r="DC38" i="6" l="1"/>
  <c r="DE38" i="6" s="1"/>
  <c r="D37" i="9"/>
  <c r="F39" i="6"/>
  <c r="S39" i="6"/>
  <c r="W39" i="6"/>
  <c r="P39" i="6"/>
  <c r="Q39" i="6"/>
  <c r="I39" i="6"/>
  <c r="R39" i="6"/>
  <c r="L39" i="6"/>
  <c r="O39" i="6"/>
  <c r="BY39" i="6" l="1"/>
  <c r="BI39" i="6"/>
  <c r="T39" i="6"/>
  <c r="U39" i="6"/>
  <c r="J39" i="6"/>
  <c r="K39" i="6"/>
  <c r="AW39" i="6"/>
  <c r="BJ39" i="6"/>
  <c r="AF39" i="6"/>
  <c r="BZ39" i="6"/>
  <c r="AJ39" i="6"/>
  <c r="CK39" i="6"/>
  <c r="B38" i="9"/>
  <c r="Y39" i="6" l="1"/>
  <c r="CL39" i="6"/>
  <c r="AX39" i="6"/>
  <c r="BK39" i="6"/>
  <c r="BL39" i="6" s="1"/>
  <c r="AS39" i="6"/>
  <c r="V39" i="6"/>
  <c r="BS39" i="6" s="1"/>
  <c r="AK39" i="6" l="1"/>
  <c r="AL39" i="6" s="1"/>
  <c r="AM39" i="6" s="1"/>
  <c r="AN39" i="6" s="1"/>
  <c r="AO39" i="6" s="1"/>
  <c r="AQ39" i="6"/>
  <c r="AY39" i="6"/>
  <c r="BM39" i="6"/>
  <c r="BN39" i="6" s="1"/>
  <c r="BO39" i="6" s="1"/>
  <c r="BP39" i="6" s="1"/>
  <c r="BQ39" i="6" s="1"/>
  <c r="BR39" i="6" s="1"/>
  <c r="BU39" i="6" s="1"/>
  <c r="Z39" i="6"/>
  <c r="CI39" i="6"/>
  <c r="AZ39" i="6" l="1"/>
  <c r="BA39" i="6" s="1"/>
  <c r="BB39" i="6" s="1"/>
  <c r="BC39" i="6" s="1"/>
  <c r="BD39" i="6" s="1"/>
  <c r="BE39" i="6"/>
  <c r="BT39" i="6"/>
  <c r="BG39" i="6" s="1"/>
  <c r="AP39" i="6"/>
  <c r="AT39" i="6" s="1"/>
  <c r="CA39" i="6"/>
  <c r="CB39" i="6" s="1"/>
  <c r="CC39" i="6" s="1"/>
  <c r="AG39" i="6"/>
  <c r="CN39" i="6" s="1"/>
  <c r="AA39" i="6"/>
  <c r="AB39" i="6" s="1"/>
  <c r="AC39" i="6" s="1"/>
  <c r="AD39" i="6" s="1"/>
  <c r="AE39" i="6" s="1"/>
  <c r="AR39" i="6"/>
  <c r="E38" i="9" l="1"/>
  <c r="CP39" i="6"/>
  <c r="CD39" i="6"/>
  <c r="CE39" i="6" s="1"/>
  <c r="CF39" i="6" s="1"/>
  <c r="CG39" i="6" s="1"/>
  <c r="CM39" i="6"/>
  <c r="CH39" i="6" l="1"/>
  <c r="CJ39" i="6"/>
  <c r="BW39" i="6" s="1"/>
  <c r="CO39" i="6" s="1"/>
  <c r="CQ39" i="6" s="1"/>
  <c r="CR39" i="6"/>
  <c r="CW39" i="6" l="1"/>
  <c r="CT39" i="6"/>
  <c r="CU39" i="6" s="1"/>
  <c r="CV39" i="6" s="1"/>
  <c r="CX39" i="6" s="1"/>
  <c r="CY39" i="6"/>
  <c r="CS39" i="6"/>
  <c r="CZ39" i="6" l="1"/>
  <c r="DA39" i="6" s="1"/>
  <c r="DG39" i="6"/>
  <c r="DB39" i="6"/>
  <c r="D38" i="9" l="1"/>
  <c r="DC39" i="6"/>
  <c r="DE39" i="6" s="1"/>
  <c r="F40" i="6"/>
  <c r="I40" i="6"/>
  <c r="S40" i="6"/>
  <c r="P40" i="6"/>
  <c r="R40" i="6"/>
  <c r="Q40" i="6"/>
  <c r="O40" i="6"/>
  <c r="L40" i="6"/>
  <c r="W40" i="6"/>
  <c r="BI40" i="6" l="1"/>
  <c r="BY40" i="6"/>
  <c r="J40" i="6"/>
  <c r="U40" i="6"/>
  <c r="K40" i="6"/>
  <c r="T40" i="6"/>
  <c r="CK40" i="6"/>
  <c r="BZ40" i="6"/>
  <c r="AJ40" i="6"/>
  <c r="AW40" i="6"/>
  <c r="AF40" i="6"/>
  <c r="BJ40" i="6"/>
  <c r="B39" i="9"/>
  <c r="Y40" i="6" l="1"/>
  <c r="AS40" i="6"/>
  <c r="CL40" i="6"/>
  <c r="BK40" i="6"/>
  <c r="BL40" i="6" s="1"/>
  <c r="V40" i="6"/>
  <c r="BS40" i="6" s="1"/>
  <c r="AX40" i="6"/>
  <c r="CI40" i="6"/>
  <c r="AY40" i="6"/>
  <c r="AZ40" i="6" s="1"/>
  <c r="BA40" i="6" s="1"/>
  <c r="BB40" i="6" s="1"/>
  <c r="BC40" i="6" s="1"/>
  <c r="BD40" i="6" s="1"/>
  <c r="BE40" i="6" l="1"/>
  <c r="BM40" i="6"/>
  <c r="BN40" i="6" s="1"/>
  <c r="BO40" i="6" s="1"/>
  <c r="BP40" i="6" s="1"/>
  <c r="BQ40" i="6" s="1"/>
  <c r="BR40" i="6" s="1"/>
  <c r="BU40" i="6" s="1"/>
  <c r="AQ40" i="6"/>
  <c r="Z40" i="6"/>
  <c r="AK40" i="6"/>
  <c r="AL40" i="6" s="1"/>
  <c r="AM40" i="6" s="1"/>
  <c r="AN40" i="6" s="1"/>
  <c r="AO40" i="6" s="1"/>
  <c r="BT40" i="6" l="1"/>
  <c r="BG40" i="6" s="1"/>
  <c r="AP40" i="6"/>
  <c r="AT40" i="6" s="1"/>
  <c r="AR40" i="6"/>
  <c r="CA40" i="6"/>
  <c r="CB40" i="6" s="1"/>
  <c r="CC40" i="6" s="1"/>
  <c r="AG40" i="6"/>
  <c r="CN40" i="6" s="1"/>
  <c r="AA40" i="6"/>
  <c r="AB40" i="6" s="1"/>
  <c r="AC40" i="6" s="1"/>
  <c r="AD40" i="6" s="1"/>
  <c r="AE40" i="6" s="1"/>
  <c r="E39" i="9" l="1"/>
  <c r="CP40" i="6"/>
  <c r="CO40" i="6"/>
  <c r="CD40" i="6"/>
  <c r="CE40" i="6" s="1"/>
  <c r="CF40" i="6" s="1"/>
  <c r="CG40" i="6" s="1"/>
  <c r="CM40" i="6"/>
  <c r="CR40" i="6"/>
  <c r="CQ40" i="6" l="1"/>
  <c r="CW40" i="6"/>
  <c r="CY40" i="6"/>
  <c r="CT40" i="6"/>
  <c r="CU40" i="6" s="1"/>
  <c r="CV40" i="6" s="1"/>
  <c r="CX40" i="6" s="1"/>
  <c r="CH40" i="6"/>
  <c r="CJ40" i="6"/>
  <c r="BW40" i="6" s="1"/>
  <c r="CS40" i="6"/>
  <c r="CZ40" i="6" l="1"/>
  <c r="DA40" i="6" s="1"/>
  <c r="DB40" i="6"/>
  <c r="DG40" i="6"/>
  <c r="DC40" i="6" l="1"/>
  <c r="DE40" i="6" s="1"/>
  <c r="D39" i="9"/>
  <c r="F41" i="6"/>
  <c r="R41" i="6"/>
  <c r="I41" i="6"/>
  <c r="O41" i="6"/>
  <c r="P41" i="6"/>
  <c r="L41" i="6"/>
  <c r="Q41" i="6"/>
  <c r="S41" i="6"/>
  <c r="W41" i="6"/>
  <c r="K41" i="6" l="1"/>
  <c r="T41" i="6"/>
  <c r="U41" i="6"/>
  <c r="J41" i="6"/>
  <c r="BI41" i="6"/>
  <c r="BY41" i="6"/>
  <c r="BZ41" i="6"/>
  <c r="CK41" i="6"/>
  <c r="AF41" i="6"/>
  <c r="BJ41" i="6"/>
  <c r="AW41" i="6"/>
  <c r="AJ41" i="6"/>
  <c r="B40" i="9"/>
  <c r="Y41" i="6" l="1"/>
  <c r="V41" i="6"/>
  <c r="CI41" i="6" s="1"/>
  <c r="BK41" i="6"/>
  <c r="BL41" i="6" s="1"/>
  <c r="CL41" i="6"/>
  <c r="AX41" i="6"/>
  <c r="AS41" i="6"/>
  <c r="AY41" i="6"/>
  <c r="AZ41" i="6" s="1"/>
  <c r="BA41" i="6" s="1"/>
  <c r="BB41" i="6" s="1"/>
  <c r="BC41" i="6" s="1"/>
  <c r="BD41" i="6" s="1"/>
  <c r="AK41" i="6"/>
  <c r="AL41" i="6" s="1"/>
  <c r="AM41" i="6" s="1"/>
  <c r="AN41" i="6" s="1"/>
  <c r="AO41" i="6" s="1"/>
  <c r="AP41" i="6" s="1"/>
  <c r="AQ41" i="6" l="1"/>
  <c r="AT41" i="6" s="1"/>
  <c r="Z41" i="6"/>
  <c r="AG41" i="6" s="1"/>
  <c r="CN41" i="6" s="1"/>
  <c r="BS41" i="6"/>
  <c r="BM41" i="6"/>
  <c r="BN41" i="6" s="1"/>
  <c r="BO41" i="6" s="1"/>
  <c r="BP41" i="6" s="1"/>
  <c r="BQ41" i="6" s="1"/>
  <c r="BR41" i="6" s="1"/>
  <c r="BU41" i="6" s="1"/>
  <c r="AR41" i="6"/>
  <c r="CA41" i="6"/>
  <c r="CB41" i="6" s="1"/>
  <c r="CC41" i="6" s="1"/>
  <c r="CD41" i="6" s="1"/>
  <c r="CE41" i="6" s="1"/>
  <c r="CF41" i="6" s="1"/>
  <c r="CG41" i="6" s="1"/>
  <c r="CH41" i="6" s="1"/>
  <c r="BE41" i="6"/>
  <c r="AA41" i="6" l="1"/>
  <c r="AB41" i="6" s="1"/>
  <c r="AC41" i="6" s="1"/>
  <c r="AD41" i="6" s="1"/>
  <c r="AE41" i="6" s="1"/>
  <c r="BT41" i="6"/>
  <c r="BG41" i="6" s="1"/>
  <c r="CJ41" i="6"/>
  <c r="BW41" i="6" s="1"/>
  <c r="CM41" i="6"/>
  <c r="E40" i="9"/>
  <c r="CP41" i="6"/>
  <c r="CO41" i="6"/>
  <c r="CQ41" i="6" l="1"/>
  <c r="CS41" i="6" s="1"/>
  <c r="CR41" i="6"/>
  <c r="CT41" i="6" l="1"/>
  <c r="CU41" i="6" s="1"/>
  <c r="CV41" i="6" s="1"/>
  <c r="CX41" i="6" s="1"/>
  <c r="CW41" i="6"/>
  <c r="CY41" i="6"/>
  <c r="CZ41" i="6" l="1"/>
  <c r="DA41" i="6" s="1"/>
  <c r="F42" i="6" s="1"/>
  <c r="R42" i="6"/>
  <c r="P42" i="6"/>
  <c r="DG41" i="6"/>
  <c r="W42" i="6"/>
  <c r="DB41" i="6"/>
  <c r="I42" i="6"/>
  <c r="Q42" i="6"/>
  <c r="L42" i="6"/>
  <c r="S42" i="6"/>
  <c r="O42" i="6"/>
  <c r="DC41" i="6" l="1"/>
  <c r="DE41" i="6" s="1"/>
  <c r="D40" i="9"/>
  <c r="J42" i="6"/>
  <c r="U42" i="6"/>
  <c r="T42" i="6"/>
  <c r="K42" i="6"/>
  <c r="BJ42" i="6"/>
  <c r="AJ42" i="6"/>
  <c r="BZ42" i="6"/>
  <c r="AW42" i="6"/>
  <c r="CK42" i="6"/>
  <c r="AF42" i="6"/>
  <c r="Y42" i="6" s="1"/>
  <c r="BY42" i="6"/>
  <c r="BI42" i="6"/>
  <c r="B41" i="9"/>
  <c r="BK42" i="6" l="1"/>
  <c r="BL42" i="6" s="1"/>
  <c r="V42" i="6"/>
  <c r="AY42" i="6" s="1"/>
  <c r="AZ42" i="6" s="1"/>
  <c r="BA42" i="6" s="1"/>
  <c r="BB42" i="6" s="1"/>
  <c r="BC42" i="6" s="1"/>
  <c r="BD42" i="6" s="1"/>
  <c r="CL42" i="6"/>
  <c r="AS42" i="6"/>
  <c r="AX42" i="6"/>
  <c r="BE42" i="6" l="1"/>
  <c r="BS42" i="6"/>
  <c r="CI42" i="6"/>
  <c r="AK42" i="6"/>
  <c r="AL42" i="6" s="1"/>
  <c r="AM42" i="6" s="1"/>
  <c r="AN42" i="6" s="1"/>
  <c r="AO42" i="6" s="1"/>
  <c r="AP42" i="6" s="1"/>
  <c r="Z42" i="6"/>
  <c r="AQ42" i="6"/>
  <c r="BM42" i="6"/>
  <c r="BN42" i="6" s="1"/>
  <c r="BO42" i="6" s="1"/>
  <c r="BP42" i="6" s="1"/>
  <c r="BQ42" i="6" s="1"/>
  <c r="AR42" i="6" l="1"/>
  <c r="AT42" i="6"/>
  <c r="CA42" i="6"/>
  <c r="CB42" i="6" s="1"/>
  <c r="CC42" i="6" s="1"/>
  <c r="CD42" i="6" s="1"/>
  <c r="CE42" i="6" s="1"/>
  <c r="CF42" i="6" s="1"/>
  <c r="CG42" i="6" s="1"/>
  <c r="CH42" i="6" s="1"/>
  <c r="BR42" i="6"/>
  <c r="BU42" i="6" s="1"/>
  <c r="BT42" i="6"/>
  <c r="BG42" i="6" s="1"/>
  <c r="AG42" i="6"/>
  <c r="CN42" i="6" s="1"/>
  <c r="AA42" i="6"/>
  <c r="AB42" i="6" s="1"/>
  <c r="AC42" i="6" s="1"/>
  <c r="AD42" i="6" s="1"/>
  <c r="AE42" i="6" s="1"/>
  <c r="CJ42" i="6" l="1"/>
  <c r="BW42" i="6" s="1"/>
  <c r="CM42" i="6"/>
  <c r="CP42" i="6"/>
  <c r="E41" i="9"/>
  <c r="CO42" i="6"/>
  <c r="CQ42" i="6" l="1"/>
  <c r="CS42" i="6" s="1"/>
  <c r="CR42" i="6"/>
  <c r="CY42" i="6" l="1"/>
  <c r="CT42" i="6"/>
  <c r="CU42" i="6" s="1"/>
  <c r="CV42" i="6" s="1"/>
  <c r="CX42" i="6" s="1"/>
  <c r="CW42" i="6"/>
  <c r="CZ42" i="6" l="1"/>
  <c r="DA42" i="6" s="1"/>
  <c r="F43" i="6" s="1"/>
  <c r="L43" i="6"/>
  <c r="R43" i="6"/>
  <c r="Q43" i="6"/>
  <c r="DG42" i="6"/>
  <c r="S43" i="6"/>
  <c r="W43" i="6"/>
  <c r="DB42" i="6"/>
  <c r="I43" i="6"/>
  <c r="P43" i="6"/>
  <c r="O43" i="6"/>
  <c r="DC42" i="6" l="1"/>
  <c r="DE42" i="6" s="1"/>
  <c r="D41" i="9"/>
  <c r="BJ43" i="6"/>
  <c r="AF43" i="6"/>
  <c r="BZ43" i="6"/>
  <c r="AW43" i="6"/>
  <c r="AJ43" i="6"/>
  <c r="CK43" i="6"/>
  <c r="J43" i="6"/>
  <c r="T43" i="6"/>
  <c r="U43" i="6"/>
  <c r="K43" i="6"/>
  <c r="BI43" i="6"/>
  <c r="BY43" i="6"/>
  <c r="B42" i="9"/>
  <c r="Y43" i="6" l="1"/>
  <c r="V43" i="6"/>
  <c r="CL43" i="6"/>
  <c r="AX43" i="6"/>
  <c r="AS43" i="6"/>
  <c r="BK43" i="6"/>
  <c r="BL43" i="6" s="1"/>
  <c r="AK43" i="6" l="1"/>
  <c r="AL43" i="6" s="1"/>
  <c r="AM43" i="6" s="1"/>
  <c r="AN43" i="6" s="1"/>
  <c r="AO43" i="6" s="1"/>
  <c r="AR43" i="6" s="1"/>
  <c r="AQ43" i="6"/>
  <c r="BS43" i="6"/>
  <c r="CI43" i="6"/>
  <c r="AY43" i="6"/>
  <c r="AZ43" i="6" s="1"/>
  <c r="BA43" i="6" s="1"/>
  <c r="BB43" i="6" s="1"/>
  <c r="BC43" i="6" s="1"/>
  <c r="BD43" i="6" s="1"/>
  <c r="Z43" i="6"/>
  <c r="BM43" i="6"/>
  <c r="BN43" i="6" s="1"/>
  <c r="BO43" i="6" s="1"/>
  <c r="BP43" i="6" s="1"/>
  <c r="BQ43" i="6" s="1"/>
  <c r="BR43" i="6" s="1"/>
  <c r="BU43" i="6" s="1"/>
  <c r="BE43" i="6" l="1"/>
  <c r="AG43" i="6"/>
  <c r="AA43" i="6"/>
  <c r="AB43" i="6" s="1"/>
  <c r="AC43" i="6" s="1"/>
  <c r="AD43" i="6" s="1"/>
  <c r="AE43" i="6" s="1"/>
  <c r="BT43" i="6"/>
  <c r="BG43" i="6" s="1"/>
  <c r="AP43" i="6"/>
  <c r="AT43" i="6" s="1"/>
  <c r="CA43" i="6"/>
  <c r="CB43" i="6" s="1"/>
  <c r="CC43" i="6" s="1"/>
  <c r="CN43" i="6" l="1"/>
  <c r="CD43" i="6"/>
  <c r="CE43" i="6" s="1"/>
  <c r="CF43" i="6" s="1"/>
  <c r="CG43" i="6" s="1"/>
  <c r="CM43" i="6"/>
  <c r="CH43" i="6" l="1"/>
  <c r="CJ43" i="6"/>
  <c r="BW43" i="6" s="1"/>
  <c r="E42" i="9"/>
  <c r="CO43" i="6"/>
  <c r="CP43" i="6"/>
  <c r="CQ43" i="6" l="1"/>
  <c r="CR43" i="6"/>
  <c r="CY43" i="6" l="1"/>
  <c r="CW43" i="6"/>
  <c r="CT43" i="6"/>
  <c r="CU43" i="6" s="1"/>
  <c r="CV43" i="6" s="1"/>
  <c r="CX43" i="6" s="1"/>
  <c r="CS43" i="6"/>
  <c r="CZ43" i="6" l="1"/>
  <c r="DA43" i="6" s="1"/>
  <c r="DB43" i="6"/>
  <c r="DG43" i="6"/>
  <c r="DC43" i="6" l="1"/>
  <c r="DE43" i="6" s="1"/>
  <c r="D42" i="9"/>
  <c r="F44" i="6"/>
  <c r="I44" i="6"/>
  <c r="P44" i="6"/>
  <c r="O44" i="6"/>
  <c r="L44" i="6"/>
  <c r="W44" i="6"/>
  <c r="R44" i="6"/>
  <c r="Q44" i="6"/>
  <c r="S44" i="6"/>
  <c r="BY44" i="6" l="1"/>
  <c r="BI44" i="6"/>
  <c r="T44" i="6"/>
  <c r="U44" i="6"/>
  <c r="J44" i="6"/>
  <c r="K44" i="6"/>
  <c r="AJ44" i="6"/>
  <c r="BJ44" i="6"/>
  <c r="AW44" i="6"/>
  <c r="CK44" i="6"/>
  <c r="BZ44" i="6"/>
  <c r="AF44" i="6"/>
  <c r="Y44" i="6" s="1"/>
  <c r="B43" i="9"/>
  <c r="CL44" i="6" l="1"/>
  <c r="V44" i="6"/>
  <c r="Z44" i="6" s="1"/>
  <c r="AX44" i="6"/>
  <c r="AS44" i="6"/>
  <c r="BK44" i="6"/>
  <c r="BL44" i="6" s="1"/>
  <c r="BM44" i="6" s="1"/>
  <c r="BN44" i="6" s="1"/>
  <c r="BO44" i="6" s="1"/>
  <c r="BP44" i="6" s="1"/>
  <c r="BQ44" i="6" s="1"/>
  <c r="AK44" i="6" l="1"/>
  <c r="AL44" i="6" s="1"/>
  <c r="AM44" i="6" s="1"/>
  <c r="AN44" i="6" s="1"/>
  <c r="AO44" i="6" s="1"/>
  <c r="AP44" i="6" s="1"/>
  <c r="AY44" i="6"/>
  <c r="AZ44" i="6" s="1"/>
  <c r="BA44" i="6" s="1"/>
  <c r="BB44" i="6" s="1"/>
  <c r="BC44" i="6" s="1"/>
  <c r="BD44" i="6" s="1"/>
  <c r="BR44" i="6"/>
  <c r="BT44" i="6"/>
  <c r="BG44" i="6" s="1"/>
  <c r="AG44" i="6"/>
  <c r="AA44" i="6"/>
  <c r="AB44" i="6" s="1"/>
  <c r="AC44" i="6" s="1"/>
  <c r="AD44" i="6" s="1"/>
  <c r="AE44" i="6" s="1"/>
  <c r="AQ44" i="6"/>
  <c r="BS44" i="6"/>
  <c r="CI44" i="6"/>
  <c r="CA44" i="6" l="1"/>
  <c r="CB44" i="6" s="1"/>
  <c r="CC44" i="6" s="1"/>
  <c r="CD44" i="6" s="1"/>
  <c r="CE44" i="6" s="1"/>
  <c r="CF44" i="6" s="1"/>
  <c r="CG44" i="6" s="1"/>
  <c r="CH44" i="6" s="1"/>
  <c r="AR44" i="6"/>
  <c r="AT44" i="6"/>
  <c r="BE44" i="6"/>
  <c r="CN44" i="6" s="1"/>
  <c r="BU44" i="6"/>
  <c r="CJ44" i="6" l="1"/>
  <c r="BW44" i="6" s="1"/>
  <c r="CM44" i="6"/>
  <c r="CP44" i="6"/>
  <c r="E43" i="9"/>
  <c r="CO44" i="6"/>
  <c r="CQ44" i="6" l="1"/>
  <c r="CR44" i="6"/>
  <c r="CY44" i="6" l="1"/>
  <c r="CT44" i="6"/>
  <c r="CU44" i="6" s="1"/>
  <c r="CV44" i="6" s="1"/>
  <c r="CX44" i="6" s="1"/>
  <c r="CW44" i="6"/>
  <c r="CS44" i="6"/>
  <c r="CZ44" i="6" l="1"/>
  <c r="DA44" i="6" s="1"/>
  <c r="DG44" i="6"/>
  <c r="DB44" i="6"/>
  <c r="DC44" i="6" l="1"/>
  <c r="DE44" i="6" s="1"/>
  <c r="D43" i="9"/>
  <c r="F45" i="6"/>
  <c r="Q45" i="6"/>
  <c r="I45" i="6"/>
  <c r="W45" i="6"/>
  <c r="R45" i="6"/>
  <c r="L45" i="6"/>
  <c r="O45" i="6"/>
  <c r="P45" i="6"/>
  <c r="S45" i="6"/>
  <c r="BI45" i="6" l="1"/>
  <c r="BY45" i="6"/>
  <c r="K45" i="6"/>
  <c r="J45" i="6"/>
  <c r="T45" i="6"/>
  <c r="U45" i="6"/>
  <c r="BJ45" i="6"/>
  <c r="AW45" i="6"/>
  <c r="AF45" i="6"/>
  <c r="CK45" i="6"/>
  <c r="BZ45" i="6"/>
  <c r="AJ45" i="6"/>
  <c r="B44" i="9"/>
  <c r="AX45" i="6" l="1"/>
  <c r="AS45" i="6"/>
  <c r="V45" i="6"/>
  <c r="AY45" i="6" s="1"/>
  <c r="AZ45" i="6" s="1"/>
  <c r="BA45" i="6" s="1"/>
  <c r="BB45" i="6" s="1"/>
  <c r="BC45" i="6" s="1"/>
  <c r="BD45" i="6" s="1"/>
  <c r="CL45" i="6"/>
  <c r="BK45" i="6"/>
  <c r="BL45" i="6" s="1"/>
  <c r="Y45" i="6"/>
  <c r="Z45" i="6" s="1"/>
  <c r="AA45" i="6" s="1"/>
  <c r="AB45" i="6" s="1"/>
  <c r="AC45" i="6" s="1"/>
  <c r="AD45" i="6" s="1"/>
  <c r="AE45" i="6" s="1"/>
  <c r="AG45" i="6" l="1"/>
  <c r="BE45" i="6"/>
  <c r="CI45" i="6"/>
  <c r="BM45" i="6"/>
  <c r="BN45" i="6" s="1"/>
  <c r="BO45" i="6" s="1"/>
  <c r="BP45" i="6" s="1"/>
  <c r="BQ45" i="6" s="1"/>
  <c r="BR45" i="6" s="1"/>
  <c r="BS45" i="6"/>
  <c r="AK45" i="6"/>
  <c r="AL45" i="6" s="1"/>
  <c r="AM45" i="6" s="1"/>
  <c r="AN45" i="6" s="1"/>
  <c r="AO45" i="6" s="1"/>
  <c r="AR45" i="6" s="1"/>
  <c r="AQ45" i="6"/>
  <c r="BU45" i="6" l="1"/>
  <c r="BT45" i="6"/>
  <c r="BG45" i="6" s="1"/>
  <c r="AP45" i="6"/>
  <c r="AT45" i="6" s="1"/>
  <c r="CN45" i="6" s="1"/>
  <c r="CP45" i="6" s="1"/>
  <c r="CA45" i="6"/>
  <c r="CB45" i="6" s="1"/>
  <c r="CC45" i="6" s="1"/>
  <c r="E44" i="9" l="1"/>
  <c r="CO45" i="6"/>
  <c r="CQ45" i="6" s="1"/>
  <c r="CD45" i="6"/>
  <c r="CE45" i="6" s="1"/>
  <c r="CF45" i="6" s="1"/>
  <c r="CG45" i="6" s="1"/>
  <c r="CM45" i="6"/>
  <c r="CR45" i="6"/>
  <c r="CJ45" i="6" l="1"/>
  <c r="BW45" i="6" s="1"/>
  <c r="CH45" i="6"/>
  <c r="CY45" i="6"/>
  <c r="CT45" i="6"/>
  <c r="CU45" i="6" s="1"/>
  <c r="CV45" i="6" s="1"/>
  <c r="CX45" i="6" s="1"/>
  <c r="CW45" i="6"/>
  <c r="CS45" i="6"/>
  <c r="CZ45" i="6" l="1"/>
  <c r="DA45" i="6" s="1"/>
  <c r="F46" i="6" s="1"/>
  <c r="L46" i="6"/>
  <c r="Q46" i="6"/>
  <c r="DB45" i="6"/>
  <c r="S46" i="6"/>
  <c r="P46" i="6"/>
  <c r="W46" i="6"/>
  <c r="DG45" i="6"/>
  <c r="O46" i="6"/>
  <c r="R46" i="6"/>
  <c r="I46" i="6"/>
  <c r="D44" i="9" l="1"/>
  <c r="DC45" i="6"/>
  <c r="DE45" i="6" s="1"/>
  <c r="AJ46" i="6"/>
  <c r="BJ46" i="6"/>
  <c r="BZ46" i="6"/>
  <c r="AW46" i="6"/>
  <c r="AF46" i="6"/>
  <c r="CK46" i="6"/>
  <c r="BY46" i="6"/>
  <c r="BI46" i="6"/>
  <c r="T46" i="6"/>
  <c r="U46" i="6"/>
  <c r="J46" i="6"/>
  <c r="K46" i="6"/>
  <c r="B45" i="9"/>
  <c r="AX46" i="6" l="1"/>
  <c r="CL46" i="6"/>
  <c r="AS46" i="6"/>
  <c r="V46" i="6"/>
  <c r="AY46" i="6" s="1"/>
  <c r="AZ46" i="6" s="1"/>
  <c r="BA46" i="6" s="1"/>
  <c r="BB46" i="6" s="1"/>
  <c r="BC46" i="6" s="1"/>
  <c r="BK46" i="6"/>
  <c r="BL46" i="6" s="1"/>
  <c r="Y46" i="6"/>
  <c r="Z46" i="6" l="1"/>
  <c r="AG46" i="6" s="1"/>
  <c r="AK46" i="6"/>
  <c r="AL46" i="6" s="1"/>
  <c r="AM46" i="6" s="1"/>
  <c r="AN46" i="6" s="1"/>
  <c r="AO46" i="6" s="1"/>
  <c r="CA46" i="6" s="1"/>
  <c r="CB46" i="6" s="1"/>
  <c r="CC46" i="6" s="1"/>
  <c r="CD46" i="6" s="1"/>
  <c r="CE46" i="6" s="1"/>
  <c r="CF46" i="6" s="1"/>
  <c r="CG46" i="6" s="1"/>
  <c r="CH46" i="6" s="1"/>
  <c r="BS46" i="6"/>
  <c r="CI46" i="6"/>
  <c r="BD46" i="6"/>
  <c r="BM46" i="6"/>
  <c r="BN46" i="6" s="1"/>
  <c r="BO46" i="6" s="1"/>
  <c r="BP46" i="6" s="1"/>
  <c r="BQ46" i="6" s="1"/>
  <c r="BR46" i="6" s="1"/>
  <c r="BE46" i="6"/>
  <c r="AQ46" i="6"/>
  <c r="AA46" i="6" l="1"/>
  <c r="AB46" i="6" s="1"/>
  <c r="AC46" i="6" s="1"/>
  <c r="AD46" i="6" s="1"/>
  <c r="AE46" i="6" s="1"/>
  <c r="AR46" i="6"/>
  <c r="AP46" i="6"/>
  <c r="AT46" i="6" s="1"/>
  <c r="CN46" i="6" s="1"/>
  <c r="CJ46" i="6"/>
  <c r="BW46" i="6" s="1"/>
  <c r="CM46" i="6"/>
  <c r="BU46" i="6"/>
  <c r="BT46" i="6"/>
  <c r="BG46" i="6" s="1"/>
  <c r="CO46" i="6" l="1"/>
  <c r="E45" i="9"/>
  <c r="CP46" i="6"/>
  <c r="CQ46" i="6" l="1"/>
  <c r="CS46" i="6" s="1"/>
  <c r="CR46" i="6"/>
  <c r="CW46" i="6" l="1"/>
  <c r="CY46" i="6"/>
  <c r="CT46" i="6"/>
  <c r="CU46" i="6" s="1"/>
  <c r="CV46" i="6" s="1"/>
  <c r="CX46" i="6" s="1"/>
  <c r="CZ46" i="6" l="1"/>
  <c r="DA46" i="6" s="1"/>
  <c r="F47" i="6" s="1"/>
  <c r="W47" i="6"/>
  <c r="R47" i="6"/>
  <c r="Q47" i="6"/>
  <c r="I47" i="6"/>
  <c r="P47" i="6"/>
  <c r="DB46" i="6"/>
  <c r="O47" i="6"/>
  <c r="S47" i="6"/>
  <c r="DG46" i="6"/>
  <c r="L47" i="6"/>
  <c r="D45" i="9" l="1"/>
  <c r="DC46" i="6"/>
  <c r="DE46" i="6" s="1"/>
  <c r="CK47" i="6"/>
  <c r="BZ47" i="6"/>
  <c r="AF47" i="6"/>
  <c r="AW47" i="6"/>
  <c r="BJ47" i="6"/>
  <c r="AJ47" i="6"/>
  <c r="T47" i="6"/>
  <c r="K47" i="6"/>
  <c r="J47" i="6"/>
  <c r="U47" i="6"/>
  <c r="BY47" i="6"/>
  <c r="BI47" i="6"/>
  <c r="B46" i="9"/>
  <c r="BK47" i="6" l="1"/>
  <c r="BL47" i="6" s="1"/>
  <c r="CL47" i="6"/>
  <c r="V47" i="6"/>
  <c r="AK47" i="6" s="1"/>
  <c r="AL47" i="6" s="1"/>
  <c r="AM47" i="6" s="1"/>
  <c r="AN47" i="6" s="1"/>
  <c r="AO47" i="6" s="1"/>
  <c r="AS47" i="6"/>
  <c r="AX47" i="6"/>
  <c r="Y47" i="6"/>
  <c r="Z47" i="6" l="1"/>
  <c r="AG47" i="6" s="1"/>
  <c r="CI47" i="6"/>
  <c r="AQ47" i="6"/>
  <c r="AY47" i="6"/>
  <c r="AZ47" i="6" s="1"/>
  <c r="BA47" i="6" s="1"/>
  <c r="BB47" i="6" s="1"/>
  <c r="BC47" i="6" s="1"/>
  <c r="BD47" i="6" s="1"/>
  <c r="AR47" i="6"/>
  <c r="CA47" i="6"/>
  <c r="CB47" i="6" s="1"/>
  <c r="CC47" i="6" s="1"/>
  <c r="CD47" i="6" s="1"/>
  <c r="CE47" i="6" s="1"/>
  <c r="CF47" i="6" s="1"/>
  <c r="CG47" i="6" s="1"/>
  <c r="CH47" i="6" s="1"/>
  <c r="AP47" i="6"/>
  <c r="AT47" i="6" s="1"/>
  <c r="BS47" i="6"/>
  <c r="BM47" i="6"/>
  <c r="BN47" i="6" s="1"/>
  <c r="BO47" i="6" s="1"/>
  <c r="BP47" i="6" s="1"/>
  <c r="BQ47" i="6" s="1"/>
  <c r="BR47" i="6" s="1"/>
  <c r="AA47" i="6" l="1"/>
  <c r="AB47" i="6" s="1"/>
  <c r="AC47" i="6" s="1"/>
  <c r="AD47" i="6" s="1"/>
  <c r="AE47" i="6" s="1"/>
  <c r="BE47" i="6"/>
  <c r="CM47" i="6"/>
  <c r="CJ47" i="6"/>
  <c r="BW47" i="6" s="1"/>
  <c r="BU47" i="6"/>
  <c r="CN47" i="6" s="1"/>
  <c r="BT47" i="6"/>
  <c r="BG47" i="6" s="1"/>
  <c r="CP47" i="6" l="1"/>
  <c r="CO47" i="6"/>
  <c r="E46" i="9"/>
  <c r="CQ47" i="6" l="1"/>
  <c r="CS47" i="6" s="1"/>
  <c r="CR47" i="6"/>
  <c r="CW47" i="6" l="1"/>
  <c r="CY47" i="6"/>
  <c r="CT47" i="6"/>
  <c r="CU47" i="6" s="1"/>
  <c r="CV47" i="6" s="1"/>
  <c r="CX47" i="6" s="1"/>
  <c r="CZ47" i="6" l="1"/>
  <c r="DA47" i="6" s="1"/>
  <c r="DG47" i="6"/>
  <c r="DB47" i="6"/>
  <c r="D46" i="9" l="1"/>
  <c r="DC47" i="6"/>
  <c r="DE47" i="6" s="1"/>
  <c r="F48" i="6"/>
  <c r="O48" i="6"/>
  <c r="I48" i="6"/>
  <c r="S48" i="6"/>
  <c r="R48" i="6"/>
  <c r="P48" i="6"/>
  <c r="Q48" i="6"/>
  <c r="W48" i="6"/>
  <c r="L48" i="6"/>
  <c r="U48" i="6" l="1"/>
  <c r="K48" i="6"/>
  <c r="T48" i="6"/>
  <c r="J48" i="6"/>
  <c r="BI48" i="6"/>
  <c r="BY48" i="6"/>
  <c r="AW48" i="6"/>
  <c r="AF48" i="6"/>
  <c r="BZ48" i="6"/>
  <c r="CK48" i="6"/>
  <c r="BJ48" i="6"/>
  <c r="AJ48" i="6"/>
  <c r="B47" i="9"/>
  <c r="Y48" i="6" l="1"/>
  <c r="AX48" i="6"/>
  <c r="V48" i="6"/>
  <c r="CI48" i="6" s="1"/>
  <c r="CL48" i="6"/>
  <c r="BK48" i="6"/>
  <c r="BL48" i="6" s="1"/>
  <c r="AS48" i="6"/>
  <c r="AQ48" i="6"/>
  <c r="AK48" i="6"/>
  <c r="AL48" i="6" s="1"/>
  <c r="AM48" i="6" s="1"/>
  <c r="AN48" i="6" s="1"/>
  <c r="AO48" i="6" s="1"/>
  <c r="AY48" i="6" l="1"/>
  <c r="AZ48" i="6" s="1"/>
  <c r="BA48" i="6" s="1"/>
  <c r="BB48" i="6" s="1"/>
  <c r="BC48" i="6" s="1"/>
  <c r="BD48" i="6" s="1"/>
  <c r="AR48" i="6"/>
  <c r="AP48" i="6"/>
  <c r="AT48" i="6" s="1"/>
  <c r="CA48" i="6"/>
  <c r="CB48" i="6" s="1"/>
  <c r="CC48" i="6" s="1"/>
  <c r="BM48" i="6"/>
  <c r="BN48" i="6" s="1"/>
  <c r="BO48" i="6" s="1"/>
  <c r="BP48" i="6" s="1"/>
  <c r="BQ48" i="6" s="1"/>
  <c r="Z48" i="6"/>
  <c r="BS48" i="6"/>
  <c r="BE48" i="6" l="1"/>
  <c r="BR48" i="6"/>
  <c r="BU48" i="6" s="1"/>
  <c r="BT48" i="6"/>
  <c r="BG48" i="6" s="1"/>
  <c r="AG48" i="6"/>
  <c r="AA48" i="6"/>
  <c r="AB48" i="6" s="1"/>
  <c r="AC48" i="6" s="1"/>
  <c r="AD48" i="6" s="1"/>
  <c r="AE48" i="6" s="1"/>
  <c r="CD48" i="6"/>
  <c r="CE48" i="6" s="1"/>
  <c r="CF48" i="6" s="1"/>
  <c r="CG48" i="6" s="1"/>
  <c r="CM48" i="6"/>
  <c r="CN48" i="6"/>
  <c r="CP48" i="6" l="1"/>
  <c r="E47" i="9"/>
  <c r="CH48" i="6"/>
  <c r="CJ48" i="6"/>
  <c r="BW48" i="6" s="1"/>
  <c r="CO48" i="6" s="1"/>
  <c r="CQ48" i="6" s="1"/>
  <c r="CS48" i="6" l="1"/>
  <c r="CR48" i="6"/>
  <c r="CY48" i="6" l="1"/>
  <c r="CW48" i="6"/>
  <c r="CT48" i="6"/>
  <c r="CU48" i="6" s="1"/>
  <c r="CV48" i="6" s="1"/>
  <c r="CX48" i="6" s="1"/>
  <c r="CZ48" i="6" l="1"/>
  <c r="DA48" i="6" s="1"/>
  <c r="DG48" i="6"/>
  <c r="DB48" i="6"/>
  <c r="DC48" i="6" l="1"/>
  <c r="DE48" i="6" s="1"/>
  <c r="D47" i="9"/>
  <c r="F49" i="6"/>
  <c r="R49" i="6"/>
  <c r="W49" i="6"/>
  <c r="L49" i="6"/>
  <c r="Q49" i="6"/>
  <c r="O49" i="6"/>
  <c r="S49" i="6"/>
  <c r="P49" i="6"/>
  <c r="I49" i="6"/>
  <c r="CK49" i="6" l="1"/>
  <c r="BZ49" i="6"/>
  <c r="AW49" i="6"/>
  <c r="BJ49" i="6"/>
  <c r="AJ49" i="6"/>
  <c r="AF49" i="6"/>
  <c r="BY49" i="6"/>
  <c r="BI49" i="6"/>
  <c r="T49" i="6"/>
  <c r="K49" i="6"/>
  <c r="U49" i="6"/>
  <c r="J49" i="6"/>
  <c r="B48" i="9"/>
  <c r="BK49" i="6" l="1"/>
  <c r="BL49" i="6" s="1"/>
  <c r="V49" i="6"/>
  <c r="AY49" i="6" s="1"/>
  <c r="AZ49" i="6" s="1"/>
  <c r="BA49" i="6" s="1"/>
  <c r="BB49" i="6" s="1"/>
  <c r="BC49" i="6" s="1"/>
  <c r="BD49" i="6" s="1"/>
  <c r="AX49" i="6"/>
  <c r="CL49" i="6"/>
  <c r="AS49" i="6"/>
  <c r="Y49" i="6"/>
  <c r="Z49" i="6" s="1"/>
  <c r="BE49" i="6" l="1"/>
  <c r="CI49" i="6"/>
  <c r="BM49" i="6"/>
  <c r="BN49" i="6" s="1"/>
  <c r="BO49" i="6" s="1"/>
  <c r="BP49" i="6" s="1"/>
  <c r="BQ49" i="6" s="1"/>
  <c r="AG49" i="6"/>
  <c r="AA49" i="6"/>
  <c r="AB49" i="6" s="1"/>
  <c r="AC49" i="6" s="1"/>
  <c r="AD49" i="6" s="1"/>
  <c r="AE49" i="6" s="1"/>
  <c r="AK49" i="6"/>
  <c r="AL49" i="6" s="1"/>
  <c r="AM49" i="6" s="1"/>
  <c r="AN49" i="6" s="1"/>
  <c r="AO49" i="6" s="1"/>
  <c r="AR49" i="6" s="1"/>
  <c r="AQ49" i="6"/>
  <c r="BS49" i="6"/>
  <c r="BR49" i="6" l="1"/>
  <c r="BU49" i="6" s="1"/>
  <c r="BT49" i="6"/>
  <c r="BG49" i="6" s="1"/>
  <c r="AP49" i="6"/>
  <c r="AT49" i="6" s="1"/>
  <c r="CA49" i="6"/>
  <c r="CB49" i="6" s="1"/>
  <c r="CC49" i="6" s="1"/>
  <c r="CN49" i="6" l="1"/>
  <c r="E48" i="9" s="1"/>
  <c r="CD49" i="6"/>
  <c r="CE49" i="6" s="1"/>
  <c r="CF49" i="6" s="1"/>
  <c r="CG49" i="6" s="1"/>
  <c r="CM49" i="6"/>
  <c r="CP49" i="6" l="1"/>
  <c r="CO49" i="6"/>
  <c r="CH49" i="6"/>
  <c r="CJ49" i="6"/>
  <c r="BW49" i="6" s="1"/>
  <c r="CQ49" i="6" l="1"/>
  <c r="CS49" i="6" s="1"/>
  <c r="CR49" i="6"/>
  <c r="CT49" i="6" l="1"/>
  <c r="CU49" i="6" s="1"/>
  <c r="CV49" i="6" s="1"/>
  <c r="CX49" i="6" s="1"/>
  <c r="CW49" i="6"/>
  <c r="CY49" i="6"/>
  <c r="CZ49" i="6" l="1"/>
  <c r="DA49" i="6" s="1"/>
  <c r="DB49" i="6"/>
  <c r="DG49" i="6"/>
  <c r="DC49" i="6" l="1"/>
  <c r="DE49" i="6" s="1"/>
  <c r="D48" i="9"/>
  <c r="F50" i="6"/>
  <c r="O50" i="6"/>
  <c r="R50" i="6"/>
  <c r="I50" i="6"/>
  <c r="Q50" i="6"/>
  <c r="P50" i="6"/>
  <c r="W50" i="6"/>
  <c r="L50" i="6"/>
  <c r="S50" i="6"/>
  <c r="T50" i="6" l="1"/>
  <c r="K50" i="6"/>
  <c r="U50" i="6"/>
  <c r="J50" i="6"/>
  <c r="BI50" i="6"/>
  <c r="BY50" i="6"/>
  <c r="AW50" i="6"/>
  <c r="AF50" i="6"/>
  <c r="BZ50" i="6"/>
  <c r="BJ50" i="6"/>
  <c r="CK50" i="6"/>
  <c r="AJ50" i="6"/>
  <c r="B49" i="9"/>
  <c r="Y50" i="6" l="1"/>
  <c r="CL50" i="6"/>
  <c r="AS50" i="6"/>
  <c r="BK50" i="6"/>
  <c r="BL50" i="6" s="1"/>
  <c r="V50" i="6"/>
  <c r="AY50" i="6" s="1"/>
  <c r="AZ50" i="6" s="1"/>
  <c r="BA50" i="6" s="1"/>
  <c r="BB50" i="6" s="1"/>
  <c r="BC50" i="6" s="1"/>
  <c r="BD50" i="6" s="1"/>
  <c r="AX50" i="6"/>
  <c r="Z50" i="6" l="1"/>
  <c r="CI50" i="6"/>
  <c r="BM50" i="6"/>
  <c r="BN50" i="6" s="1"/>
  <c r="BO50" i="6" s="1"/>
  <c r="BP50" i="6" s="1"/>
  <c r="BQ50" i="6" s="1"/>
  <c r="BR50" i="6" s="1"/>
  <c r="BE50" i="6"/>
  <c r="AK50" i="6"/>
  <c r="AL50" i="6" s="1"/>
  <c r="AM50" i="6" s="1"/>
  <c r="AN50" i="6" s="1"/>
  <c r="AO50" i="6" s="1"/>
  <c r="AP50" i="6" s="1"/>
  <c r="AA50" i="6"/>
  <c r="AB50" i="6" s="1"/>
  <c r="AC50" i="6" s="1"/>
  <c r="AD50" i="6" s="1"/>
  <c r="AE50" i="6" s="1"/>
  <c r="AG50" i="6"/>
  <c r="AQ50" i="6"/>
  <c r="BS50" i="6"/>
  <c r="BU50" i="6" l="1"/>
  <c r="AT50" i="6"/>
  <c r="BT50" i="6"/>
  <c r="BG50" i="6" s="1"/>
  <c r="CA50" i="6"/>
  <c r="CB50" i="6" s="1"/>
  <c r="CC50" i="6" s="1"/>
  <c r="CD50" i="6" s="1"/>
  <c r="CE50" i="6" s="1"/>
  <c r="CF50" i="6" s="1"/>
  <c r="CG50" i="6" s="1"/>
  <c r="AR50" i="6"/>
  <c r="CN50" i="6"/>
  <c r="CM50" i="6" l="1"/>
  <c r="E49" i="9"/>
  <c r="CP50" i="6"/>
  <c r="CO50" i="6"/>
  <c r="CH50" i="6"/>
  <c r="CJ50" i="6"/>
  <c r="BW50" i="6" s="1"/>
  <c r="CQ50" i="6" l="1"/>
  <c r="CS50" i="6" s="1"/>
  <c r="CR50" i="6"/>
  <c r="CW50" i="6" l="1"/>
  <c r="CY50" i="6"/>
  <c r="CT50" i="6"/>
  <c r="CU50" i="6" s="1"/>
  <c r="CV50" i="6" s="1"/>
  <c r="CX50" i="6" s="1"/>
  <c r="CZ50" i="6" l="1"/>
  <c r="DA50" i="6" s="1"/>
  <c r="DG50" i="6"/>
  <c r="DB50" i="6"/>
  <c r="D49" i="9" l="1"/>
  <c r="DC50" i="6"/>
  <c r="DE50" i="6" s="1"/>
  <c r="F51" i="6"/>
  <c r="S51" i="6"/>
  <c r="I51" i="6"/>
  <c r="L51" i="6"/>
  <c r="R51" i="6"/>
  <c r="Q51" i="6"/>
  <c r="O51" i="6"/>
  <c r="P51" i="6"/>
  <c r="W51" i="6"/>
  <c r="AW51" i="6" l="1"/>
  <c r="BJ51" i="6"/>
  <c r="BZ51" i="6"/>
  <c r="AF51" i="6"/>
  <c r="CK51" i="6"/>
  <c r="AJ51" i="6"/>
  <c r="J51" i="6"/>
  <c r="U51" i="6"/>
  <c r="K51" i="6"/>
  <c r="T51" i="6"/>
  <c r="BI51" i="6"/>
  <c r="BY51" i="6"/>
  <c r="B50" i="9"/>
  <c r="Y51" i="6" l="1"/>
  <c r="AS51" i="6"/>
  <c r="CL51" i="6"/>
  <c r="AX51" i="6"/>
  <c r="V51" i="6"/>
  <c r="AQ51" i="6" s="1"/>
  <c r="BK51" i="6"/>
  <c r="BL51" i="6" s="1"/>
  <c r="AY51" i="6" l="1"/>
  <c r="AZ51" i="6" s="1"/>
  <c r="BA51" i="6" s="1"/>
  <c r="BB51" i="6" s="1"/>
  <c r="BC51" i="6" s="1"/>
  <c r="BD51" i="6" s="1"/>
  <c r="Z51" i="6"/>
  <c r="AG51" i="6" s="1"/>
  <c r="CI51" i="6"/>
  <c r="BM51" i="6"/>
  <c r="BN51" i="6" s="1"/>
  <c r="BO51" i="6" s="1"/>
  <c r="BP51" i="6" s="1"/>
  <c r="BQ51" i="6" s="1"/>
  <c r="BS51" i="6"/>
  <c r="AK51" i="6"/>
  <c r="AL51" i="6" s="1"/>
  <c r="AM51" i="6" s="1"/>
  <c r="AN51" i="6" s="1"/>
  <c r="AO51" i="6" s="1"/>
  <c r="AR51" i="6" s="1"/>
  <c r="AA51" i="6" l="1"/>
  <c r="AB51" i="6" s="1"/>
  <c r="AC51" i="6" s="1"/>
  <c r="AD51" i="6" s="1"/>
  <c r="AE51" i="6" s="1"/>
  <c r="BE51" i="6"/>
  <c r="BT51" i="6"/>
  <c r="BG51" i="6" s="1"/>
  <c r="BR51" i="6"/>
  <c r="BU51" i="6" s="1"/>
  <c r="AP51" i="6"/>
  <c r="AT51" i="6" s="1"/>
  <c r="CN51" i="6" s="1"/>
  <c r="CA51" i="6"/>
  <c r="CB51" i="6" s="1"/>
  <c r="CC51" i="6" s="1"/>
  <c r="E50" i="9" l="1"/>
  <c r="CO51" i="6"/>
  <c r="CP51" i="6"/>
  <c r="CM51" i="6"/>
  <c r="CD51" i="6"/>
  <c r="CE51" i="6" s="1"/>
  <c r="CF51" i="6" s="1"/>
  <c r="CG51" i="6" s="1"/>
  <c r="CQ51" i="6" l="1"/>
  <c r="CJ51" i="6"/>
  <c r="BW51" i="6" s="1"/>
  <c r="CH51" i="6"/>
  <c r="CS51" i="6" l="1"/>
  <c r="CR51" i="6"/>
  <c r="CT51" i="6" l="1"/>
  <c r="CU51" i="6" s="1"/>
  <c r="CV51" i="6" s="1"/>
  <c r="CX51" i="6" s="1"/>
  <c r="CY51" i="6"/>
  <c r="CW51" i="6"/>
  <c r="CZ51" i="6" l="1"/>
  <c r="DA51" i="6" s="1"/>
  <c r="DB51" i="6"/>
  <c r="DG51" i="6"/>
  <c r="D50" i="9" l="1"/>
  <c r="DC51" i="6"/>
  <c r="DE51" i="6" s="1"/>
  <c r="F52" i="6"/>
  <c r="S52" i="6"/>
  <c r="P52" i="6"/>
  <c r="O52" i="6"/>
  <c r="L52" i="6"/>
  <c r="I52" i="6"/>
  <c r="W52" i="6"/>
  <c r="Q52" i="6"/>
  <c r="R52" i="6"/>
  <c r="BY52" i="6" l="1"/>
  <c r="BI52" i="6"/>
  <c r="U52" i="6"/>
  <c r="T52" i="6"/>
  <c r="J52" i="6"/>
  <c r="K52" i="6"/>
  <c r="CK52" i="6"/>
  <c r="AW52" i="6"/>
  <c r="AJ52" i="6"/>
  <c r="AF52" i="6"/>
  <c r="BZ52" i="6"/>
  <c r="BJ52" i="6"/>
  <c r="B51" i="9"/>
  <c r="Y52" i="6" l="1"/>
  <c r="BK52" i="6"/>
  <c r="BL52" i="6" s="1"/>
  <c r="CL52" i="6"/>
  <c r="V52" i="6"/>
  <c r="AQ52" i="6" s="1"/>
  <c r="AX52" i="6"/>
  <c r="AS52" i="6"/>
  <c r="AK52" i="6" l="1"/>
  <c r="AL52" i="6" s="1"/>
  <c r="AM52" i="6" s="1"/>
  <c r="AN52" i="6" s="1"/>
  <c r="AO52" i="6" s="1"/>
  <c r="AP52" i="6" s="1"/>
  <c r="AT52" i="6" s="1"/>
  <c r="CI52" i="6"/>
  <c r="AY52" i="6"/>
  <c r="AZ52" i="6" s="1"/>
  <c r="BA52" i="6" s="1"/>
  <c r="BB52" i="6" s="1"/>
  <c r="BC52" i="6" s="1"/>
  <c r="BD52" i="6" s="1"/>
  <c r="Z52" i="6"/>
  <c r="BS52" i="6"/>
  <c r="BM52" i="6"/>
  <c r="BN52" i="6" s="1"/>
  <c r="BO52" i="6" s="1"/>
  <c r="BP52" i="6" s="1"/>
  <c r="BQ52" i="6" s="1"/>
  <c r="BR52" i="6" s="1"/>
  <c r="CA52" i="6" l="1"/>
  <c r="CB52" i="6" s="1"/>
  <c r="CC52" i="6" s="1"/>
  <c r="CD52" i="6" s="1"/>
  <c r="CE52" i="6" s="1"/>
  <c r="CF52" i="6" s="1"/>
  <c r="CG52" i="6" s="1"/>
  <c r="AR52" i="6"/>
  <c r="BE52" i="6"/>
  <c r="BU52" i="6"/>
  <c r="AG52" i="6"/>
  <c r="AA52" i="6"/>
  <c r="AB52" i="6" s="1"/>
  <c r="AC52" i="6" s="1"/>
  <c r="AD52" i="6" s="1"/>
  <c r="AE52" i="6" s="1"/>
  <c r="BT52" i="6"/>
  <c r="BG52" i="6" s="1"/>
  <c r="CM52" i="6" l="1"/>
  <c r="CN52" i="6"/>
  <c r="CH52" i="6"/>
  <c r="CJ52" i="6"/>
  <c r="BW52" i="6" s="1"/>
  <c r="E51" i="9" l="1"/>
  <c r="CP52" i="6"/>
  <c r="CO52" i="6"/>
  <c r="CQ52" i="6" l="1"/>
  <c r="CS52" i="6" s="1"/>
  <c r="CR52" i="6"/>
  <c r="CT52" i="6" l="1"/>
  <c r="CU52" i="6" s="1"/>
  <c r="CV52" i="6" s="1"/>
  <c r="CX52" i="6" s="1"/>
  <c r="CW52" i="6"/>
  <c r="CY52" i="6"/>
  <c r="CZ52" i="6" l="1"/>
  <c r="DA52" i="6" s="1"/>
  <c r="DG52" i="6"/>
  <c r="DB52" i="6"/>
  <c r="DC52" i="6" l="1"/>
  <c r="DE52" i="6" s="1"/>
  <c r="D51" i="9"/>
  <c r="F53" i="6"/>
  <c r="I53" i="6"/>
  <c r="P53" i="6"/>
  <c r="O53" i="6"/>
  <c r="R53" i="6"/>
  <c r="Q53" i="6"/>
  <c r="S53" i="6"/>
  <c r="L53" i="6"/>
  <c r="W53" i="6"/>
  <c r="J53" i="6" l="1"/>
  <c r="T53" i="6"/>
  <c r="K53" i="6"/>
  <c r="U53" i="6"/>
  <c r="BJ53" i="6"/>
  <c r="BZ53" i="6"/>
  <c r="AJ53" i="6"/>
  <c r="AW53" i="6"/>
  <c r="AF53" i="6"/>
  <c r="CK53" i="6"/>
  <c r="BY53" i="6"/>
  <c r="BI53" i="6"/>
  <c r="B52" i="9"/>
  <c r="CL53" i="6" l="1"/>
  <c r="AS53" i="6"/>
  <c r="V53" i="6"/>
  <c r="AQ53" i="6" s="1"/>
  <c r="AX53" i="6"/>
  <c r="BK53" i="6"/>
  <c r="BL53" i="6" s="1"/>
  <c r="Y53" i="6"/>
  <c r="CI53" i="6" l="1"/>
  <c r="Z53" i="6"/>
  <c r="AG53" i="6" s="1"/>
  <c r="BM53" i="6"/>
  <c r="BN53" i="6" s="1"/>
  <c r="BO53" i="6" s="1"/>
  <c r="BP53" i="6" s="1"/>
  <c r="BQ53" i="6" s="1"/>
  <c r="BR53" i="6" s="1"/>
  <c r="BS53" i="6"/>
  <c r="AK53" i="6"/>
  <c r="AL53" i="6" s="1"/>
  <c r="AM53" i="6" s="1"/>
  <c r="AN53" i="6" s="1"/>
  <c r="AO53" i="6" s="1"/>
  <c r="AY53" i="6"/>
  <c r="AZ53" i="6" s="1"/>
  <c r="BA53" i="6" s="1"/>
  <c r="BB53" i="6" s="1"/>
  <c r="BC53" i="6" s="1"/>
  <c r="BD53" i="6" s="1"/>
  <c r="AA53" i="6" l="1"/>
  <c r="AB53" i="6" s="1"/>
  <c r="AC53" i="6" s="1"/>
  <c r="AD53" i="6" s="1"/>
  <c r="AE53" i="6" s="1"/>
  <c r="BU53" i="6"/>
  <c r="BT53" i="6"/>
  <c r="BG53" i="6" s="1"/>
  <c r="AP53" i="6"/>
  <c r="AT53" i="6" s="1"/>
  <c r="CA53" i="6"/>
  <c r="CB53" i="6" s="1"/>
  <c r="CC53" i="6" s="1"/>
  <c r="AR53" i="6"/>
  <c r="BE53" i="6"/>
  <c r="CD53" i="6" l="1"/>
  <c r="CE53" i="6" s="1"/>
  <c r="CF53" i="6" s="1"/>
  <c r="CG53" i="6" s="1"/>
  <c r="CM53" i="6"/>
  <c r="CN53" i="6"/>
  <c r="CO53" i="6" l="1"/>
  <c r="CP53" i="6"/>
  <c r="E52" i="9"/>
  <c r="CH53" i="6"/>
  <c r="CJ53" i="6"/>
  <c r="BW53" i="6" s="1"/>
  <c r="CQ53" i="6" l="1"/>
  <c r="CS53" i="6" l="1"/>
  <c r="CR53" i="6"/>
  <c r="CW53" i="6" l="1"/>
  <c r="CT53" i="6"/>
  <c r="CU53" i="6" s="1"/>
  <c r="CV53" i="6" s="1"/>
  <c r="CX53" i="6" s="1"/>
  <c r="CY53" i="6"/>
  <c r="CZ53" i="6" l="1"/>
  <c r="DA53" i="6" s="1"/>
  <c r="DB53" i="6"/>
  <c r="DG53" i="6"/>
  <c r="DC53" i="6" l="1"/>
  <c r="DE53" i="6" s="1"/>
  <c r="D52" i="9"/>
  <c r="F54" i="6"/>
  <c r="W54" i="6"/>
  <c r="I54" i="6"/>
  <c r="P54" i="6"/>
  <c r="O54" i="6"/>
  <c r="R54" i="6"/>
  <c r="S54" i="6"/>
  <c r="Q54" i="6"/>
  <c r="L54" i="6"/>
  <c r="BI54" i="6" l="1"/>
  <c r="BY54" i="6"/>
  <c r="BZ54" i="6"/>
  <c r="BJ54" i="6"/>
  <c r="AF54" i="6"/>
  <c r="AJ54" i="6"/>
  <c r="AW54" i="6"/>
  <c r="CK54" i="6"/>
  <c r="K54" i="6"/>
  <c r="J54" i="6"/>
  <c r="U54" i="6"/>
  <c r="T54" i="6"/>
  <c r="B53" i="9"/>
  <c r="Y54" i="6" l="1"/>
  <c r="BK54" i="6"/>
  <c r="BL54" i="6" s="1"/>
  <c r="AS54" i="6"/>
  <c r="AX54" i="6"/>
  <c r="V54" i="6"/>
  <c r="CI54" i="6" s="1"/>
  <c r="CL54" i="6"/>
  <c r="AK54" i="6" l="1"/>
  <c r="AL54" i="6" s="1"/>
  <c r="AM54" i="6" s="1"/>
  <c r="AN54" i="6" s="1"/>
  <c r="AO54" i="6" s="1"/>
  <c r="AP54" i="6" s="1"/>
  <c r="Z54" i="6"/>
  <c r="AG54" i="6" s="1"/>
  <c r="BS54" i="6"/>
  <c r="AQ54" i="6"/>
  <c r="AY54" i="6"/>
  <c r="AZ54" i="6" s="1"/>
  <c r="BA54" i="6" s="1"/>
  <c r="BB54" i="6" s="1"/>
  <c r="BC54" i="6" s="1"/>
  <c r="BD54" i="6" s="1"/>
  <c r="BM54" i="6"/>
  <c r="BN54" i="6" s="1"/>
  <c r="BO54" i="6" s="1"/>
  <c r="BP54" i="6" s="1"/>
  <c r="BQ54" i="6" s="1"/>
  <c r="BR54" i="6" s="1"/>
  <c r="CA54" i="6" l="1"/>
  <c r="CB54" i="6" s="1"/>
  <c r="CC54" i="6" s="1"/>
  <c r="CD54" i="6" s="1"/>
  <c r="CE54" i="6" s="1"/>
  <c r="CF54" i="6" s="1"/>
  <c r="CG54" i="6" s="1"/>
  <c r="AR54" i="6"/>
  <c r="AA54" i="6"/>
  <c r="AB54" i="6" s="1"/>
  <c r="AC54" i="6" s="1"/>
  <c r="AD54" i="6" s="1"/>
  <c r="AE54" i="6" s="1"/>
  <c r="AT54" i="6"/>
  <c r="BT54" i="6"/>
  <c r="BG54" i="6" s="1"/>
  <c r="BU54" i="6"/>
  <c r="BE54" i="6"/>
  <c r="CM54" i="6" l="1"/>
  <c r="CN54" i="6"/>
  <c r="CP54" i="6" s="1"/>
  <c r="CH54" i="6"/>
  <c r="CJ54" i="6"/>
  <c r="BW54" i="6" s="1"/>
  <c r="CO54" i="6" l="1"/>
  <c r="CQ54" i="6" s="1"/>
  <c r="CS54" i="6" s="1"/>
  <c r="E53" i="9"/>
  <c r="CR54" i="6"/>
  <c r="CY54" i="6" l="1"/>
  <c r="CT54" i="6"/>
  <c r="CU54" i="6" s="1"/>
  <c r="CV54" i="6" s="1"/>
  <c r="CX54" i="6" s="1"/>
  <c r="CW54" i="6"/>
  <c r="CZ54" i="6" l="1"/>
  <c r="DA54" i="6" s="1"/>
  <c r="F55" i="6" s="1"/>
  <c r="L55" i="6"/>
  <c r="DB54" i="6"/>
  <c r="W55" i="6"/>
  <c r="O55" i="6"/>
  <c r="R55" i="6"/>
  <c r="DG54" i="6"/>
  <c r="P55" i="6"/>
  <c r="Q55" i="6"/>
  <c r="S55" i="6"/>
  <c r="I55" i="6"/>
  <c r="DC54" i="6" l="1"/>
  <c r="DE54" i="6" s="1"/>
  <c r="D53" i="9"/>
  <c r="K55" i="6"/>
  <c r="J55" i="6"/>
  <c r="T55" i="6"/>
  <c r="U55" i="6"/>
  <c r="BY55" i="6"/>
  <c r="BI55" i="6"/>
  <c r="BJ55" i="6"/>
  <c r="CK55" i="6"/>
  <c r="AW55" i="6"/>
  <c r="BZ55" i="6"/>
  <c r="AF55" i="6"/>
  <c r="AJ55" i="6"/>
  <c r="B54" i="9"/>
  <c r="Y55" i="6" l="1"/>
  <c r="AS55" i="6"/>
  <c r="CL55" i="6"/>
  <c r="BK55" i="6"/>
  <c r="BL55" i="6" s="1"/>
  <c r="V55" i="6"/>
  <c r="AQ55" i="6" s="1"/>
  <c r="AX55" i="6"/>
  <c r="BM55" i="6" l="1"/>
  <c r="BN55" i="6" s="1"/>
  <c r="BO55" i="6" s="1"/>
  <c r="BP55" i="6" s="1"/>
  <c r="BQ55" i="6" s="1"/>
  <c r="BR55" i="6" s="1"/>
  <c r="Z55" i="6"/>
  <c r="AA55" i="6" s="1"/>
  <c r="AB55" i="6" s="1"/>
  <c r="AC55" i="6" s="1"/>
  <c r="AD55" i="6" s="1"/>
  <c r="AE55" i="6" s="1"/>
  <c r="CI55" i="6"/>
  <c r="BS55" i="6"/>
  <c r="AY55" i="6"/>
  <c r="AZ55" i="6" s="1"/>
  <c r="BA55" i="6" s="1"/>
  <c r="BB55" i="6" s="1"/>
  <c r="BC55" i="6" s="1"/>
  <c r="BD55" i="6" s="1"/>
  <c r="AK55" i="6"/>
  <c r="AL55" i="6" s="1"/>
  <c r="AM55" i="6" s="1"/>
  <c r="AN55" i="6" s="1"/>
  <c r="AO55" i="6" s="1"/>
  <c r="AG55" i="6" l="1"/>
  <c r="BT55" i="6"/>
  <c r="BG55" i="6" s="1"/>
  <c r="BU55" i="6"/>
  <c r="BE55" i="6"/>
  <c r="AP55" i="6"/>
  <c r="AT55" i="6" s="1"/>
  <c r="CN55" i="6" s="1"/>
  <c r="AR55" i="6"/>
  <c r="CA55" i="6"/>
  <c r="CB55" i="6" s="1"/>
  <c r="CC55" i="6" s="1"/>
  <c r="E54" i="9" l="1"/>
  <c r="CP55" i="6"/>
  <c r="CO55" i="6"/>
  <c r="CD55" i="6"/>
  <c r="CE55" i="6" s="1"/>
  <c r="CF55" i="6" s="1"/>
  <c r="CG55" i="6" s="1"/>
  <c r="CM55" i="6"/>
  <c r="CQ55" i="6" l="1"/>
  <c r="CS55" i="6" s="1"/>
  <c r="CH55" i="6"/>
  <c r="CJ55" i="6"/>
  <c r="BW55" i="6" s="1"/>
  <c r="CR55" i="6"/>
  <c r="CW55" i="6" l="1"/>
  <c r="CY55" i="6"/>
  <c r="CT55" i="6"/>
  <c r="CU55" i="6" s="1"/>
  <c r="CV55" i="6" s="1"/>
  <c r="CX55" i="6" s="1"/>
  <c r="CZ55" i="6" l="1"/>
  <c r="DA55" i="6" s="1"/>
  <c r="DG55" i="6"/>
  <c r="DB55" i="6"/>
  <c r="DC55" i="6" l="1"/>
  <c r="DE55" i="6" s="1"/>
  <c r="D54" i="9"/>
  <c r="F56" i="6"/>
  <c r="I56" i="6"/>
  <c r="L56" i="6"/>
  <c r="S56" i="6"/>
  <c r="R56" i="6"/>
  <c r="Q56" i="6"/>
  <c r="P56" i="6"/>
  <c r="W56" i="6"/>
  <c r="O56" i="6"/>
  <c r="BJ56" i="6" l="1"/>
  <c r="AJ56" i="6"/>
  <c r="BZ56" i="6"/>
  <c r="AW56" i="6"/>
  <c r="AF56" i="6"/>
  <c r="CK56" i="6"/>
  <c r="T56" i="6"/>
  <c r="U56" i="6"/>
  <c r="J56" i="6"/>
  <c r="K56" i="6"/>
  <c r="BI56" i="6"/>
  <c r="BY56" i="6"/>
  <c r="B55" i="9"/>
  <c r="Y56" i="6" l="1"/>
  <c r="AS56" i="6"/>
  <c r="CL56" i="6"/>
  <c r="AX56" i="6"/>
  <c r="V56" i="6"/>
  <c r="AY56" i="6" s="1"/>
  <c r="BK56" i="6"/>
  <c r="BL56" i="6" s="1"/>
  <c r="AQ56" i="6" l="1"/>
  <c r="Z56" i="6"/>
  <c r="AK56" i="6"/>
  <c r="AL56" i="6" s="1"/>
  <c r="AM56" i="6" s="1"/>
  <c r="AN56" i="6" s="1"/>
  <c r="AO56" i="6" s="1"/>
  <c r="AP56" i="6" s="1"/>
  <c r="BM56" i="6"/>
  <c r="BN56" i="6" s="1"/>
  <c r="BO56" i="6" s="1"/>
  <c r="BP56" i="6" s="1"/>
  <c r="BQ56" i="6" s="1"/>
  <c r="BR56" i="6" s="1"/>
  <c r="AZ56" i="6"/>
  <c r="BA56" i="6" s="1"/>
  <c r="BB56" i="6" s="1"/>
  <c r="BC56" i="6" s="1"/>
  <c r="BD56" i="6" s="1"/>
  <c r="BE56" i="6"/>
  <c r="AG56" i="6"/>
  <c r="AA56" i="6"/>
  <c r="AB56" i="6" s="1"/>
  <c r="AC56" i="6" s="1"/>
  <c r="AD56" i="6" s="1"/>
  <c r="AE56" i="6" s="1"/>
  <c r="BS56" i="6"/>
  <c r="CI56" i="6"/>
  <c r="AT56" i="6" l="1"/>
  <c r="BT56" i="6"/>
  <c r="BG56" i="6" s="1"/>
  <c r="AR56" i="6"/>
  <c r="CA56" i="6"/>
  <c r="CB56" i="6" s="1"/>
  <c r="CC56" i="6" s="1"/>
  <c r="CD56" i="6" s="1"/>
  <c r="CE56" i="6" s="1"/>
  <c r="CF56" i="6" s="1"/>
  <c r="CG56" i="6" s="1"/>
  <c r="BU56" i="6"/>
  <c r="CM56" i="6" l="1"/>
  <c r="CN56" i="6" s="1"/>
  <c r="CH56" i="6"/>
  <c r="CJ56" i="6"/>
  <c r="BW56" i="6" s="1"/>
  <c r="E55" i="9" l="1"/>
  <c r="CP56" i="6"/>
  <c r="CO56" i="6"/>
  <c r="CR56" i="6"/>
  <c r="CQ56" i="6" l="1"/>
  <c r="CS56" i="6" s="1"/>
  <c r="CT56" i="6"/>
  <c r="CU56" i="6" s="1"/>
  <c r="CV56" i="6" s="1"/>
  <c r="CX56" i="6" s="1"/>
  <c r="CY56" i="6"/>
  <c r="CW56" i="6"/>
  <c r="CZ56" i="6" l="1"/>
  <c r="DA56" i="6" s="1"/>
  <c r="DB56" i="6"/>
  <c r="DG56" i="6"/>
  <c r="D55" i="9" l="1"/>
  <c r="DC56" i="6"/>
  <c r="DE56" i="6" s="1"/>
  <c r="F57" i="6"/>
  <c r="O57" i="6"/>
  <c r="R57" i="6"/>
  <c r="W57" i="6"/>
  <c r="I57" i="6"/>
  <c r="S57" i="6"/>
  <c r="L57" i="6"/>
  <c r="P57" i="6"/>
  <c r="Q57" i="6"/>
  <c r="BY57" i="6" l="1"/>
  <c r="BI57" i="6"/>
  <c r="AW57" i="6"/>
  <c r="AF57" i="6"/>
  <c r="AJ57" i="6"/>
  <c r="BZ57" i="6"/>
  <c r="BJ57" i="6"/>
  <c r="CK57" i="6"/>
  <c r="J57" i="6"/>
  <c r="T57" i="6"/>
  <c r="U57" i="6"/>
  <c r="K57" i="6"/>
  <c r="B56" i="9"/>
  <c r="Y57" i="6" l="1"/>
  <c r="BK57" i="6"/>
  <c r="BL57" i="6" s="1"/>
  <c r="V57" i="6"/>
  <c r="CI57" i="6" s="1"/>
  <c r="CL57" i="6"/>
  <c r="AS57" i="6"/>
  <c r="AX57" i="6"/>
  <c r="AY57" i="6" l="1"/>
  <c r="AZ57" i="6" s="1"/>
  <c r="BA57" i="6" s="1"/>
  <c r="BB57" i="6" s="1"/>
  <c r="BC57" i="6" s="1"/>
  <c r="BD57" i="6" s="1"/>
  <c r="AQ57" i="6"/>
  <c r="AK57" i="6"/>
  <c r="AL57" i="6" s="1"/>
  <c r="AM57" i="6" s="1"/>
  <c r="AN57" i="6" s="1"/>
  <c r="AO57" i="6" s="1"/>
  <c r="AR57" i="6" s="1"/>
  <c r="Z57" i="6"/>
  <c r="AG57" i="6" s="1"/>
  <c r="BS57" i="6"/>
  <c r="BM57" i="6"/>
  <c r="BN57" i="6" s="1"/>
  <c r="BO57" i="6" s="1"/>
  <c r="BP57" i="6" s="1"/>
  <c r="BQ57" i="6" s="1"/>
  <c r="BE57" i="6" l="1"/>
  <c r="AP57" i="6"/>
  <c r="AT57" i="6" s="1"/>
  <c r="AA57" i="6"/>
  <c r="AB57" i="6" s="1"/>
  <c r="AC57" i="6" s="1"/>
  <c r="AD57" i="6" s="1"/>
  <c r="AE57" i="6" s="1"/>
  <c r="CA57" i="6"/>
  <c r="CB57" i="6" s="1"/>
  <c r="CC57" i="6" s="1"/>
  <c r="CD57" i="6" s="1"/>
  <c r="CE57" i="6" s="1"/>
  <c r="CF57" i="6" s="1"/>
  <c r="CG57" i="6" s="1"/>
  <c r="CJ57" i="6" s="1"/>
  <c r="BW57" i="6" s="1"/>
  <c r="BR57" i="6"/>
  <c r="BU57" i="6" s="1"/>
  <c r="BT57" i="6"/>
  <c r="BG57" i="6" s="1"/>
  <c r="CH57" i="6" l="1"/>
  <c r="CM57" i="6"/>
  <c r="CN57" i="6" s="1"/>
  <c r="CO57" i="6" l="1"/>
  <c r="E56" i="9"/>
  <c r="CP57" i="6"/>
  <c r="CQ57" i="6" l="1"/>
  <c r="CS57" i="6" s="1"/>
  <c r="CR57" i="6"/>
  <c r="CT57" i="6" l="1"/>
  <c r="CU57" i="6" s="1"/>
  <c r="CV57" i="6" s="1"/>
  <c r="CX57" i="6" s="1"/>
  <c r="CY57" i="6"/>
  <c r="CW57" i="6"/>
  <c r="CZ57" i="6" l="1"/>
  <c r="DA57" i="6" s="1"/>
  <c r="DG57" i="6"/>
  <c r="DB57" i="6"/>
  <c r="D56" i="9" l="1"/>
  <c r="DC57" i="6"/>
  <c r="DE57" i="6" s="1"/>
  <c r="F58" i="6"/>
  <c r="O58" i="6"/>
  <c r="P58" i="6"/>
  <c r="Q58" i="6"/>
  <c r="W58" i="6"/>
  <c r="L58" i="6"/>
  <c r="R58" i="6"/>
  <c r="I58" i="6"/>
  <c r="S58" i="6"/>
  <c r="BJ58" i="6" l="1"/>
  <c r="CK58" i="6"/>
  <c r="BZ58" i="6"/>
  <c r="AJ58" i="6"/>
  <c r="AF58" i="6"/>
  <c r="AW58" i="6"/>
  <c r="BI58" i="6"/>
  <c r="BY58" i="6"/>
  <c r="K58" i="6"/>
  <c r="T58" i="6"/>
  <c r="J58" i="6"/>
  <c r="U58" i="6"/>
  <c r="B57" i="9"/>
  <c r="AS58" i="6" l="1"/>
  <c r="CL58" i="6"/>
  <c r="AX58" i="6"/>
  <c r="V58" i="6"/>
  <c r="CI58" i="6" s="1"/>
  <c r="BK58" i="6"/>
  <c r="BL58" i="6" s="1"/>
  <c r="Y58" i="6"/>
  <c r="AY58" i="6" l="1"/>
  <c r="AZ58" i="6" s="1"/>
  <c r="BA58" i="6" s="1"/>
  <c r="BB58" i="6" s="1"/>
  <c r="BC58" i="6" s="1"/>
  <c r="BD58" i="6" s="1"/>
  <c r="BM58" i="6"/>
  <c r="BN58" i="6" s="1"/>
  <c r="BO58" i="6" s="1"/>
  <c r="BP58" i="6" s="1"/>
  <c r="BQ58" i="6" s="1"/>
  <c r="BR58" i="6" s="1"/>
  <c r="Z58" i="6"/>
  <c r="AG58" i="6" s="1"/>
  <c r="AK58" i="6"/>
  <c r="AL58" i="6" s="1"/>
  <c r="AM58" i="6" s="1"/>
  <c r="AN58" i="6" s="1"/>
  <c r="AO58" i="6" s="1"/>
  <c r="CA58" i="6" s="1"/>
  <c r="CB58" i="6" s="1"/>
  <c r="CC58" i="6" s="1"/>
  <c r="AQ58" i="6"/>
  <c r="BS58" i="6"/>
  <c r="BE58" i="6" l="1"/>
  <c r="AA58" i="6"/>
  <c r="AB58" i="6" s="1"/>
  <c r="AC58" i="6" s="1"/>
  <c r="AD58" i="6" s="1"/>
  <c r="AE58" i="6" s="1"/>
  <c r="BT58" i="6"/>
  <c r="BG58" i="6" s="1"/>
  <c r="BU58" i="6"/>
  <c r="AP58" i="6"/>
  <c r="AT58" i="6" s="1"/>
  <c r="CN58" i="6" s="1"/>
  <c r="AR58" i="6"/>
  <c r="CD58" i="6"/>
  <c r="CE58" i="6" s="1"/>
  <c r="CF58" i="6" s="1"/>
  <c r="CG58" i="6" s="1"/>
  <c r="CM58" i="6"/>
  <c r="CH58" i="6" l="1"/>
  <c r="CJ58" i="6"/>
  <c r="BW58" i="6" s="1"/>
  <c r="E57" i="9"/>
  <c r="CO58" i="6"/>
  <c r="CP58" i="6"/>
  <c r="CQ58" i="6" l="1"/>
  <c r="CS58" i="6" s="1"/>
  <c r="CR58" i="6"/>
  <c r="CW58" i="6" l="1"/>
  <c r="CT58" i="6"/>
  <c r="CU58" i="6" s="1"/>
  <c r="CV58" i="6" s="1"/>
  <c r="CX58" i="6" s="1"/>
  <c r="CY58" i="6"/>
  <c r="CZ58" i="6" l="1"/>
  <c r="DA58" i="6" s="1"/>
  <c r="F59" i="6" s="1"/>
  <c r="R59" i="6"/>
  <c r="W59" i="6"/>
  <c r="L59" i="6"/>
  <c r="DB58" i="6"/>
  <c r="O59" i="6"/>
  <c r="S59" i="6"/>
  <c r="DG58" i="6"/>
  <c r="P59" i="6"/>
  <c r="Q59" i="6"/>
  <c r="I59" i="6"/>
  <c r="DC58" i="6" l="1"/>
  <c r="DE58" i="6" s="1"/>
  <c r="D57" i="9"/>
  <c r="AJ59" i="6"/>
  <c r="AW59" i="6"/>
  <c r="CK59" i="6"/>
  <c r="AF59" i="6"/>
  <c r="BZ59" i="6"/>
  <c r="BJ59" i="6"/>
  <c r="K59" i="6"/>
  <c r="T59" i="6"/>
  <c r="U59" i="6"/>
  <c r="J59" i="6"/>
  <c r="BY59" i="6"/>
  <c r="BI59" i="6"/>
  <c r="B58" i="9"/>
  <c r="Y59" i="6" l="1"/>
  <c r="V59" i="6"/>
  <c r="BS59" i="6" s="1"/>
  <c r="BK59" i="6"/>
  <c r="BL59" i="6" s="1"/>
  <c r="AX59" i="6"/>
  <c r="AS59" i="6"/>
  <c r="CL59" i="6"/>
  <c r="AK59" i="6" l="1"/>
  <c r="AL59" i="6" s="1"/>
  <c r="AM59" i="6" s="1"/>
  <c r="AN59" i="6" s="1"/>
  <c r="AO59" i="6" s="1"/>
  <c r="AP59" i="6" s="1"/>
  <c r="AY59" i="6"/>
  <c r="AZ59" i="6" s="1"/>
  <c r="BA59" i="6" s="1"/>
  <c r="BB59" i="6" s="1"/>
  <c r="BC59" i="6" s="1"/>
  <c r="BD59" i="6" s="1"/>
  <c r="BM59" i="6"/>
  <c r="BN59" i="6" s="1"/>
  <c r="BO59" i="6" s="1"/>
  <c r="BP59" i="6" s="1"/>
  <c r="BQ59" i="6" s="1"/>
  <c r="BR59" i="6" s="1"/>
  <c r="BU59" i="6" s="1"/>
  <c r="CI59" i="6"/>
  <c r="AQ59" i="6"/>
  <c r="Z59" i="6"/>
  <c r="AG59" i="6" s="1"/>
  <c r="BE59" i="6" l="1"/>
  <c r="BT59" i="6"/>
  <c r="BG59" i="6" s="1"/>
  <c r="AT59" i="6"/>
  <c r="CA59" i="6"/>
  <c r="CB59" i="6" s="1"/>
  <c r="CC59" i="6" s="1"/>
  <c r="CD59" i="6" s="1"/>
  <c r="CE59" i="6" s="1"/>
  <c r="CF59" i="6" s="1"/>
  <c r="CG59" i="6" s="1"/>
  <c r="AR59" i="6"/>
  <c r="AA59" i="6"/>
  <c r="AB59" i="6" s="1"/>
  <c r="AC59" i="6" s="1"/>
  <c r="AD59" i="6" s="1"/>
  <c r="AE59" i="6" s="1"/>
  <c r="CM59" i="6" l="1"/>
  <c r="CN59" i="6" s="1"/>
  <c r="CP59" i="6" s="1"/>
  <c r="CH59" i="6"/>
  <c r="CJ59" i="6"/>
  <c r="BW59" i="6" s="1"/>
  <c r="CR59" i="6"/>
  <c r="CO59" i="6" l="1"/>
  <c r="CQ59" i="6" s="1"/>
  <c r="CS59" i="6" s="1"/>
  <c r="E58" i="9"/>
  <c r="CY59" i="6"/>
  <c r="CW59" i="6"/>
  <c r="CT59" i="6"/>
  <c r="CU59" i="6" s="1"/>
  <c r="CV59" i="6" s="1"/>
  <c r="CX59" i="6" s="1"/>
  <c r="CZ59" i="6" l="1"/>
  <c r="DA59" i="6" s="1"/>
  <c r="DB59" i="6"/>
  <c r="DG59" i="6"/>
  <c r="DC59" i="6" l="1"/>
  <c r="DE59" i="6" s="1"/>
  <c r="D58" i="9"/>
  <c r="F60" i="6"/>
  <c r="S60" i="6"/>
  <c r="I60" i="6"/>
  <c r="Q60" i="6"/>
  <c r="L60" i="6"/>
  <c r="R60" i="6"/>
  <c r="W60" i="6"/>
  <c r="O60" i="6"/>
  <c r="P60" i="6"/>
  <c r="BY60" i="6" l="1"/>
  <c r="BI60" i="6"/>
  <c r="K60" i="6"/>
  <c r="U60" i="6"/>
  <c r="J60" i="6"/>
  <c r="T60" i="6"/>
  <c r="BJ60" i="6"/>
  <c r="BZ60" i="6"/>
  <c r="AF60" i="6"/>
  <c r="AJ60" i="6"/>
  <c r="CK60" i="6"/>
  <c r="AW60" i="6"/>
  <c r="B59" i="9"/>
  <c r="Y60" i="6" l="1"/>
  <c r="AS60" i="6"/>
  <c r="BK60" i="6"/>
  <c r="BL60" i="6" s="1"/>
  <c r="AX60" i="6"/>
  <c r="V60" i="6"/>
  <c r="AK60" i="6" s="1"/>
  <c r="AL60" i="6" s="1"/>
  <c r="AM60" i="6" s="1"/>
  <c r="AN60" i="6" s="1"/>
  <c r="AO60" i="6" s="1"/>
  <c r="AP60" i="6" s="1"/>
  <c r="CL60" i="6"/>
  <c r="BS60" i="6" l="1"/>
  <c r="AQ60" i="6"/>
  <c r="AT60" i="6" s="1"/>
  <c r="CA60" i="6"/>
  <c r="CB60" i="6" s="1"/>
  <c r="CC60" i="6" s="1"/>
  <c r="CD60" i="6" s="1"/>
  <c r="CE60" i="6" s="1"/>
  <c r="CF60" i="6" s="1"/>
  <c r="CG60" i="6" s="1"/>
  <c r="CH60" i="6" s="1"/>
  <c r="BM60" i="6"/>
  <c r="BN60" i="6" s="1"/>
  <c r="BO60" i="6" s="1"/>
  <c r="BP60" i="6" s="1"/>
  <c r="BQ60" i="6" s="1"/>
  <c r="BR60" i="6" s="1"/>
  <c r="Z60" i="6"/>
  <c r="AA60" i="6" s="1"/>
  <c r="AB60" i="6" s="1"/>
  <c r="AC60" i="6" s="1"/>
  <c r="AD60" i="6" s="1"/>
  <c r="AE60" i="6" s="1"/>
  <c r="CI60" i="6"/>
  <c r="AR60" i="6"/>
  <c r="AY60" i="6"/>
  <c r="BU60" i="6" l="1"/>
  <c r="AG60" i="6"/>
  <c r="CJ60" i="6"/>
  <c r="BW60" i="6" s="1"/>
  <c r="BT60" i="6"/>
  <c r="BG60" i="6" s="1"/>
  <c r="CM60" i="6"/>
  <c r="AZ60" i="6"/>
  <c r="BA60" i="6" s="1"/>
  <c r="BB60" i="6" s="1"/>
  <c r="BC60" i="6" s="1"/>
  <c r="BD60" i="6" s="1"/>
  <c r="BE60" i="6"/>
  <c r="CN60" i="6" s="1"/>
  <c r="E59" i="9" l="1"/>
  <c r="CO60" i="6"/>
  <c r="CP60" i="6"/>
  <c r="CQ60" i="6" l="1"/>
  <c r="CR60" i="6"/>
  <c r="CT60" i="6" l="1"/>
  <c r="CU60" i="6" s="1"/>
  <c r="CV60" i="6" s="1"/>
  <c r="CX60" i="6" s="1"/>
  <c r="CY60" i="6"/>
  <c r="CW60" i="6"/>
  <c r="CS60" i="6"/>
  <c r="CZ60" i="6" l="1"/>
  <c r="DA60" i="6" s="1"/>
  <c r="DG60" i="6"/>
  <c r="DB60" i="6"/>
  <c r="DC60" i="6" l="1"/>
  <c r="DE60" i="6" s="1"/>
  <c r="D59" i="9"/>
  <c r="F61" i="6"/>
  <c r="P61" i="6"/>
  <c r="Q61" i="6"/>
  <c r="S61" i="6"/>
  <c r="W61" i="6"/>
  <c r="L61" i="6"/>
  <c r="O61" i="6"/>
  <c r="R61" i="6"/>
  <c r="I61" i="6"/>
  <c r="AJ61" i="6" l="1"/>
  <c r="AF61" i="6"/>
  <c r="CK61" i="6"/>
  <c r="BJ61" i="6"/>
  <c r="BZ61" i="6"/>
  <c r="AW61" i="6"/>
  <c r="BI61" i="6"/>
  <c r="BY61" i="6"/>
  <c r="J61" i="6"/>
  <c r="K61" i="6"/>
  <c r="U61" i="6"/>
  <c r="T61" i="6"/>
  <c r="B60" i="9"/>
  <c r="V61" i="6" l="1"/>
  <c r="AQ61" i="6" s="1"/>
  <c r="AS61" i="6"/>
  <c r="CL61" i="6"/>
  <c r="AX61" i="6"/>
  <c r="BK61" i="6"/>
  <c r="BL61" i="6" s="1"/>
  <c r="Y61" i="6"/>
  <c r="Z61" i="6" s="1"/>
  <c r="AG61" i="6" l="1"/>
  <c r="AA61" i="6"/>
  <c r="AB61" i="6" s="1"/>
  <c r="AC61" i="6" s="1"/>
  <c r="AD61" i="6" s="1"/>
  <c r="AE61" i="6" s="1"/>
  <c r="CI61" i="6"/>
  <c r="BM61" i="6"/>
  <c r="BN61" i="6" s="1"/>
  <c r="BO61" i="6" s="1"/>
  <c r="BP61" i="6" s="1"/>
  <c r="BQ61" i="6" s="1"/>
  <c r="BR61" i="6" s="1"/>
  <c r="AK61" i="6"/>
  <c r="AL61" i="6" s="1"/>
  <c r="AM61" i="6" s="1"/>
  <c r="AN61" i="6" s="1"/>
  <c r="AO61" i="6" s="1"/>
  <c r="AY61" i="6"/>
  <c r="AZ61" i="6" s="1"/>
  <c r="BA61" i="6" s="1"/>
  <c r="BB61" i="6" s="1"/>
  <c r="BC61" i="6" s="1"/>
  <c r="BD61" i="6" s="1"/>
  <c r="BS61" i="6"/>
  <c r="BU61" i="6" l="1"/>
  <c r="AP61" i="6"/>
  <c r="AT61" i="6" s="1"/>
  <c r="CA61" i="6"/>
  <c r="CB61" i="6" s="1"/>
  <c r="CC61" i="6" s="1"/>
  <c r="BT61" i="6"/>
  <c r="BG61" i="6" s="1"/>
  <c r="AR61" i="6"/>
  <c r="BE61" i="6"/>
  <c r="CN61" i="6" s="1"/>
  <c r="CP61" i="6" l="1"/>
  <c r="E60" i="9"/>
  <c r="CD61" i="6"/>
  <c r="CE61" i="6" s="1"/>
  <c r="CF61" i="6" s="1"/>
  <c r="CG61" i="6" s="1"/>
  <c r="CM61" i="6"/>
  <c r="CH61" i="6" l="1"/>
  <c r="CJ61" i="6"/>
  <c r="BW61" i="6" s="1"/>
  <c r="CO61" i="6" s="1"/>
  <c r="CQ61" i="6" s="1"/>
  <c r="CR61" i="6"/>
  <c r="CW61" i="6" l="1"/>
  <c r="CT61" i="6"/>
  <c r="CU61" i="6" s="1"/>
  <c r="CV61" i="6" s="1"/>
  <c r="CX61" i="6" s="1"/>
  <c r="CY61" i="6"/>
  <c r="CS61" i="6"/>
  <c r="CZ61" i="6" l="1"/>
  <c r="DA61" i="6" s="1"/>
  <c r="DG61" i="6"/>
  <c r="DB61" i="6"/>
  <c r="DC61" i="6" l="1"/>
  <c r="DE61" i="6" s="1"/>
  <c r="D60" i="9"/>
  <c r="F62" i="6"/>
  <c r="W62" i="6"/>
  <c r="I62" i="6"/>
  <c r="S62" i="6"/>
  <c r="R62" i="6"/>
  <c r="P62" i="6"/>
  <c r="Q62" i="6"/>
  <c r="L62" i="6"/>
  <c r="O62" i="6"/>
  <c r="BY62" i="6" l="1"/>
  <c r="BI62" i="6"/>
  <c r="U62" i="6"/>
  <c r="T62" i="6"/>
  <c r="J62" i="6"/>
  <c r="K62" i="6"/>
  <c r="BJ62" i="6"/>
  <c r="AF62" i="6"/>
  <c r="AJ62" i="6"/>
  <c r="AW62" i="6"/>
  <c r="BZ62" i="6"/>
  <c r="CK62" i="6"/>
  <c r="B61" i="9"/>
  <c r="Y62" i="6" l="1"/>
  <c r="AS62" i="6"/>
  <c r="AX62" i="6"/>
  <c r="CL62" i="6"/>
  <c r="V62" i="6"/>
  <c r="BK62" i="6"/>
  <c r="BL62" i="6" s="1"/>
  <c r="CI62" i="6" l="1"/>
  <c r="BS62" i="6"/>
  <c r="AK62" i="6"/>
  <c r="AL62" i="6" s="1"/>
  <c r="AM62" i="6" s="1"/>
  <c r="AN62" i="6" s="1"/>
  <c r="AO62" i="6" s="1"/>
  <c r="AQ62" i="6"/>
  <c r="BM62" i="6"/>
  <c r="BN62" i="6" s="1"/>
  <c r="BO62" i="6" s="1"/>
  <c r="BP62" i="6" s="1"/>
  <c r="BQ62" i="6" s="1"/>
  <c r="BR62" i="6" s="1"/>
  <c r="BU62" i="6" s="1"/>
  <c r="AY62" i="6"/>
  <c r="AZ62" i="6" s="1"/>
  <c r="BA62" i="6" s="1"/>
  <c r="BB62" i="6" s="1"/>
  <c r="BC62" i="6" s="1"/>
  <c r="BD62" i="6" s="1"/>
  <c r="Z62" i="6"/>
  <c r="AP62" i="6" l="1"/>
  <c r="AT62" i="6" s="1"/>
  <c r="AR62" i="6"/>
  <c r="CA62" i="6"/>
  <c r="CB62" i="6" s="1"/>
  <c r="CC62" i="6" s="1"/>
  <c r="BT62" i="6"/>
  <c r="BG62" i="6" s="1"/>
  <c r="AG62" i="6"/>
  <c r="AA62" i="6"/>
  <c r="AB62" i="6" s="1"/>
  <c r="AC62" i="6" s="1"/>
  <c r="AD62" i="6" s="1"/>
  <c r="AE62" i="6" s="1"/>
  <c r="BE62" i="6"/>
  <c r="CD62" i="6" l="1"/>
  <c r="CE62" i="6" s="1"/>
  <c r="CF62" i="6" s="1"/>
  <c r="CG62" i="6" s="1"/>
  <c r="CM62" i="6"/>
  <c r="CN62" i="6"/>
  <c r="CO62" i="6" l="1"/>
  <c r="CP62" i="6"/>
  <c r="E61" i="9"/>
  <c r="CH62" i="6"/>
  <c r="CJ62" i="6"/>
  <c r="BW62" i="6" s="1"/>
  <c r="CR62" i="6"/>
  <c r="CQ62" i="6" l="1"/>
  <c r="CS62" i="6" s="1"/>
  <c r="CT62" i="6"/>
  <c r="CU62" i="6" s="1"/>
  <c r="CV62" i="6" s="1"/>
  <c r="CX62" i="6" s="1"/>
  <c r="CW62" i="6"/>
  <c r="CY62" i="6"/>
  <c r="CZ62" i="6" l="1"/>
  <c r="DA62" i="6" s="1"/>
  <c r="F63" i="6" s="1"/>
  <c r="L63" i="6"/>
  <c r="DB62" i="6"/>
  <c r="O63" i="6"/>
  <c r="DG62" i="6"/>
  <c r="Q63" i="6"/>
  <c r="S63" i="6"/>
  <c r="I63" i="6"/>
  <c r="R63" i="6"/>
  <c r="P63" i="6"/>
  <c r="W63" i="6"/>
  <c r="D61" i="9" l="1"/>
  <c r="DC62" i="6"/>
  <c r="DE62" i="6" s="1"/>
  <c r="J63" i="6"/>
  <c r="T63" i="6"/>
  <c r="U63" i="6"/>
  <c r="K63" i="6"/>
  <c r="AF63" i="6"/>
  <c r="AJ63" i="6"/>
  <c r="AW63" i="6"/>
  <c r="BZ63" i="6"/>
  <c r="CK63" i="6"/>
  <c r="BJ63" i="6"/>
  <c r="BI63" i="6"/>
  <c r="BY63" i="6"/>
  <c r="B62" i="9"/>
  <c r="Y63" i="6" l="1"/>
  <c r="CL63" i="6"/>
  <c r="AX63" i="6"/>
  <c r="AS63" i="6"/>
  <c r="BK63" i="6"/>
  <c r="BL63" i="6" s="1"/>
  <c r="V63" i="6"/>
  <c r="AQ63" i="6" s="1"/>
  <c r="Z63" i="6" l="1"/>
  <c r="AG63" i="6" s="1"/>
  <c r="BS63" i="6"/>
  <c r="BM63" i="6"/>
  <c r="BN63" i="6" s="1"/>
  <c r="BO63" i="6" s="1"/>
  <c r="BP63" i="6" s="1"/>
  <c r="BQ63" i="6" s="1"/>
  <c r="BR63" i="6" s="1"/>
  <c r="AY63" i="6"/>
  <c r="CI63" i="6"/>
  <c r="AK63" i="6"/>
  <c r="AL63" i="6" s="1"/>
  <c r="AM63" i="6" s="1"/>
  <c r="AN63" i="6" s="1"/>
  <c r="AO63" i="6" s="1"/>
  <c r="AA63" i="6" l="1"/>
  <c r="AB63" i="6" s="1"/>
  <c r="AC63" i="6" s="1"/>
  <c r="AD63" i="6" s="1"/>
  <c r="AE63" i="6" s="1"/>
  <c r="BU63" i="6"/>
  <c r="AZ63" i="6"/>
  <c r="BA63" i="6" s="1"/>
  <c r="BB63" i="6" s="1"/>
  <c r="BC63" i="6" s="1"/>
  <c r="BD63" i="6" s="1"/>
  <c r="BE63" i="6"/>
  <c r="AP63" i="6"/>
  <c r="AT63" i="6" s="1"/>
  <c r="CA63" i="6"/>
  <c r="CB63" i="6" s="1"/>
  <c r="CC63" i="6" s="1"/>
  <c r="BT63" i="6"/>
  <c r="BG63" i="6" s="1"/>
  <c r="AR63" i="6"/>
  <c r="CD63" i="6" l="1"/>
  <c r="CE63" i="6" s="1"/>
  <c r="CF63" i="6" s="1"/>
  <c r="CG63" i="6" s="1"/>
  <c r="CM63" i="6"/>
  <c r="CN63" i="6"/>
  <c r="E62" i="9" l="1"/>
  <c r="CP63" i="6"/>
  <c r="CO63" i="6"/>
  <c r="CH63" i="6"/>
  <c r="CJ63" i="6"/>
  <c r="BW63" i="6" s="1"/>
  <c r="CQ63" i="6" l="1"/>
  <c r="CS63" i="6" s="1"/>
  <c r="CR63" i="6"/>
  <c r="CW63" i="6" l="1"/>
  <c r="CY63" i="6"/>
  <c r="CT63" i="6"/>
  <c r="CU63" i="6" s="1"/>
  <c r="CV63" i="6" s="1"/>
  <c r="CX63" i="6" s="1"/>
  <c r="CZ63" i="6" l="1"/>
  <c r="DA63" i="6" s="1"/>
  <c r="F64" i="6" s="1"/>
  <c r="DB63" i="6"/>
  <c r="O64" i="6"/>
  <c r="S64" i="6"/>
  <c r="L64" i="6"/>
  <c r="W64" i="6"/>
  <c r="R64" i="6"/>
  <c r="P64" i="6"/>
  <c r="I64" i="6"/>
  <c r="DG63" i="6"/>
  <c r="Q64" i="6"/>
  <c r="DC63" i="6" l="1"/>
  <c r="DE63" i="6" s="1"/>
  <c r="D62" i="9"/>
  <c r="BY64" i="6"/>
  <c r="BI64" i="6"/>
  <c r="U64" i="6"/>
  <c r="J64" i="6"/>
  <c r="K64" i="6"/>
  <c r="T64" i="6"/>
  <c r="CK64" i="6"/>
  <c r="AF64" i="6"/>
  <c r="BJ64" i="6"/>
  <c r="BZ64" i="6"/>
  <c r="AW64" i="6"/>
  <c r="AJ64" i="6"/>
  <c r="B63" i="9"/>
  <c r="AS64" i="6" l="1"/>
  <c r="V64" i="6"/>
  <c r="AK64" i="6" s="1"/>
  <c r="AL64" i="6" s="1"/>
  <c r="AM64" i="6" s="1"/>
  <c r="AN64" i="6" s="1"/>
  <c r="AO64" i="6" s="1"/>
  <c r="AP64" i="6" s="1"/>
  <c r="BK64" i="6"/>
  <c r="BL64" i="6" s="1"/>
  <c r="BM64" i="6" s="1"/>
  <c r="BN64" i="6" s="1"/>
  <c r="BO64" i="6" s="1"/>
  <c r="BP64" i="6" s="1"/>
  <c r="BQ64" i="6" s="1"/>
  <c r="BR64" i="6" s="1"/>
  <c r="CL64" i="6"/>
  <c r="AX64" i="6"/>
  <c r="Y64" i="6"/>
  <c r="Z64" i="6" s="1"/>
  <c r="AQ64" i="6" l="1"/>
  <c r="AT64" i="6" s="1"/>
  <c r="CI64" i="6"/>
  <c r="BT64" i="6"/>
  <c r="BG64" i="6" s="1"/>
  <c r="AY64" i="6"/>
  <c r="AZ64" i="6" s="1"/>
  <c r="BA64" i="6" s="1"/>
  <c r="BB64" i="6" s="1"/>
  <c r="BC64" i="6" s="1"/>
  <c r="BD64" i="6" s="1"/>
  <c r="AG64" i="6"/>
  <c r="AA64" i="6"/>
  <c r="AB64" i="6" s="1"/>
  <c r="AC64" i="6" s="1"/>
  <c r="AD64" i="6" s="1"/>
  <c r="AE64" i="6" s="1"/>
  <c r="AR64" i="6"/>
  <c r="CA64" i="6"/>
  <c r="CB64" i="6" s="1"/>
  <c r="CC64" i="6" s="1"/>
  <c r="CD64" i="6" s="1"/>
  <c r="CE64" i="6" s="1"/>
  <c r="CF64" i="6" s="1"/>
  <c r="CG64" i="6" s="1"/>
  <c r="BS64" i="6"/>
  <c r="BU64" i="6" s="1"/>
  <c r="BE64" i="6" l="1"/>
  <c r="CN64" i="6" s="1"/>
  <c r="CH64" i="6"/>
  <c r="CJ64" i="6"/>
  <c r="BW64" i="6" s="1"/>
  <c r="CM64" i="6"/>
  <c r="CO64" i="6" l="1"/>
  <c r="CP64" i="6"/>
  <c r="E63" i="9"/>
  <c r="CQ64" i="6" l="1"/>
  <c r="CS64" i="6" l="1"/>
  <c r="CR64" i="6"/>
  <c r="CW64" i="6" l="1"/>
  <c r="CY64" i="6"/>
  <c r="CT64" i="6"/>
  <c r="CU64" i="6" s="1"/>
  <c r="CV64" i="6" s="1"/>
  <c r="CX64" i="6" s="1"/>
  <c r="CZ64" i="6" l="1"/>
  <c r="DA64" i="6" s="1"/>
  <c r="DG64" i="6"/>
  <c r="DB64" i="6"/>
  <c r="D63" i="9" l="1"/>
  <c r="DC64" i="6"/>
  <c r="DE64" i="6" s="1"/>
  <c r="F65" i="6"/>
  <c r="R65" i="6"/>
  <c r="S65" i="6"/>
  <c r="I65" i="6"/>
  <c r="W65" i="6"/>
  <c r="O65" i="6"/>
  <c r="L65" i="6"/>
  <c r="P65" i="6"/>
  <c r="Q65" i="6"/>
  <c r="J65" i="6" l="1"/>
  <c r="T65" i="6"/>
  <c r="U65" i="6"/>
  <c r="K65" i="6"/>
  <c r="AF65" i="6"/>
  <c r="BZ65" i="6"/>
  <c r="AJ65" i="6"/>
  <c r="BJ65" i="6"/>
  <c r="CK65" i="6"/>
  <c r="AW65" i="6"/>
  <c r="BY65" i="6"/>
  <c r="BI65" i="6"/>
  <c r="B64" i="9"/>
  <c r="Y65" i="6" l="1"/>
  <c r="AS65" i="6"/>
  <c r="BK65" i="6"/>
  <c r="BL65" i="6" s="1"/>
  <c r="AX65" i="6"/>
  <c r="V65" i="6"/>
  <c r="AK65" i="6" s="1"/>
  <c r="AL65" i="6" s="1"/>
  <c r="AM65" i="6" s="1"/>
  <c r="AN65" i="6" s="1"/>
  <c r="AO65" i="6" s="1"/>
  <c r="AP65" i="6" s="1"/>
  <c r="CL65" i="6"/>
  <c r="BS65" i="6" l="1"/>
  <c r="AR65" i="6"/>
  <c r="AQ65" i="6"/>
  <c r="AT65" i="6" s="1"/>
  <c r="Z65" i="6"/>
  <c r="AY65" i="6"/>
  <c r="AZ65" i="6" s="1"/>
  <c r="BA65" i="6" s="1"/>
  <c r="BB65" i="6" s="1"/>
  <c r="BC65" i="6" s="1"/>
  <c r="BD65" i="6" s="1"/>
  <c r="CA65" i="6"/>
  <c r="CB65" i="6" s="1"/>
  <c r="CC65" i="6" s="1"/>
  <c r="CD65" i="6" s="1"/>
  <c r="CE65" i="6" s="1"/>
  <c r="CF65" i="6" s="1"/>
  <c r="CG65" i="6" s="1"/>
  <c r="CH65" i="6" s="1"/>
  <c r="CI65" i="6"/>
  <c r="BM65" i="6"/>
  <c r="BN65" i="6" s="1"/>
  <c r="BO65" i="6" s="1"/>
  <c r="BP65" i="6" s="1"/>
  <c r="BQ65" i="6" s="1"/>
  <c r="BT65" i="6" l="1"/>
  <c r="BG65" i="6" s="1"/>
  <c r="BR65" i="6"/>
  <c r="BU65" i="6" s="1"/>
  <c r="AG65" i="6"/>
  <c r="AA65" i="6"/>
  <c r="AB65" i="6" s="1"/>
  <c r="AC65" i="6" s="1"/>
  <c r="AD65" i="6" s="1"/>
  <c r="AE65" i="6" s="1"/>
  <c r="CJ65" i="6"/>
  <c r="BW65" i="6" s="1"/>
  <c r="CM65" i="6"/>
  <c r="BE65" i="6"/>
  <c r="CN65" i="6" s="1"/>
  <c r="CP65" i="6" l="1"/>
  <c r="E64" i="9"/>
  <c r="CO65" i="6"/>
  <c r="CQ65" i="6" l="1"/>
  <c r="CS65" i="6" s="1"/>
  <c r="CR65" i="6"/>
  <c r="CT65" i="6" l="1"/>
  <c r="CU65" i="6" s="1"/>
  <c r="CV65" i="6" s="1"/>
  <c r="CX65" i="6" s="1"/>
  <c r="CW65" i="6"/>
  <c r="CY65" i="6"/>
  <c r="CZ65" i="6" l="1"/>
  <c r="DA65" i="6" s="1"/>
  <c r="DB65" i="6"/>
  <c r="DG65" i="6"/>
  <c r="D64" i="9" l="1"/>
  <c r="DC65" i="6"/>
  <c r="DE65" i="6" s="1"/>
  <c r="F66" i="6"/>
  <c r="R66" i="6"/>
  <c r="Q66" i="6"/>
  <c r="P66" i="6"/>
  <c r="W66" i="6"/>
  <c r="S66" i="6"/>
  <c r="I66" i="6"/>
  <c r="O66" i="6"/>
  <c r="L66" i="6"/>
  <c r="BI66" i="6" l="1"/>
  <c r="BY66" i="6"/>
  <c r="BZ66" i="6"/>
  <c r="CK66" i="6"/>
  <c r="BJ66" i="6"/>
  <c r="AJ66" i="6"/>
  <c r="AF66" i="6"/>
  <c r="AW66" i="6"/>
  <c r="J66" i="6"/>
  <c r="K66" i="6"/>
  <c r="T66" i="6"/>
  <c r="U66" i="6"/>
  <c r="B65" i="9"/>
  <c r="Y66" i="6" l="1"/>
  <c r="BK66" i="6"/>
  <c r="BL66" i="6" s="1"/>
  <c r="CL66" i="6"/>
  <c r="V66" i="6"/>
  <c r="BS66" i="6" s="1"/>
  <c r="AS66" i="6"/>
  <c r="AX66" i="6"/>
  <c r="CI66" i="6" l="1"/>
  <c r="AY66" i="6"/>
  <c r="AZ66" i="6" s="1"/>
  <c r="BA66" i="6" s="1"/>
  <c r="BB66" i="6" s="1"/>
  <c r="BC66" i="6" s="1"/>
  <c r="BD66" i="6" s="1"/>
  <c r="AQ66" i="6"/>
  <c r="AK66" i="6"/>
  <c r="AL66" i="6" s="1"/>
  <c r="AM66" i="6" s="1"/>
  <c r="AN66" i="6" s="1"/>
  <c r="AO66" i="6" s="1"/>
  <c r="AP66" i="6" s="1"/>
  <c r="Z66" i="6"/>
  <c r="BM66" i="6"/>
  <c r="BN66" i="6" s="1"/>
  <c r="BO66" i="6" s="1"/>
  <c r="BP66" i="6" s="1"/>
  <c r="BQ66" i="6" s="1"/>
  <c r="BE66" i="6" l="1"/>
  <c r="AT66" i="6"/>
  <c r="AR66" i="6"/>
  <c r="CA66" i="6"/>
  <c r="CB66" i="6" s="1"/>
  <c r="CC66" i="6" s="1"/>
  <c r="CD66" i="6" s="1"/>
  <c r="CE66" i="6" s="1"/>
  <c r="CF66" i="6" s="1"/>
  <c r="CG66" i="6" s="1"/>
  <c r="AG66" i="6"/>
  <c r="AA66" i="6"/>
  <c r="AB66" i="6" s="1"/>
  <c r="AC66" i="6" s="1"/>
  <c r="AD66" i="6" s="1"/>
  <c r="AE66" i="6" s="1"/>
  <c r="BR66" i="6"/>
  <c r="BU66" i="6" s="1"/>
  <c r="BT66" i="6"/>
  <c r="BG66" i="6" s="1"/>
  <c r="CM66" i="6" l="1"/>
  <c r="CN66" i="6"/>
  <c r="CO66" i="6" s="1"/>
  <c r="CH66" i="6"/>
  <c r="CJ66" i="6"/>
  <c r="BW66" i="6" s="1"/>
  <c r="E65" i="9" l="1"/>
  <c r="CP66" i="6"/>
  <c r="CQ66" i="6" s="1"/>
  <c r="CS66" i="6" l="1"/>
  <c r="CR66" i="6"/>
  <c r="CW66" i="6" l="1"/>
  <c r="CY66" i="6"/>
  <c r="CT66" i="6"/>
  <c r="CU66" i="6" s="1"/>
  <c r="CV66" i="6" s="1"/>
  <c r="CX66" i="6" s="1"/>
  <c r="CZ66" i="6" l="1"/>
  <c r="DA66" i="6" s="1"/>
  <c r="DG66" i="6"/>
  <c r="DB66" i="6"/>
  <c r="DC66" i="6" l="1"/>
  <c r="DE66" i="6" s="1"/>
  <c r="D65" i="9"/>
  <c r="F67" i="6"/>
  <c r="R67" i="6"/>
  <c r="L67" i="6"/>
  <c r="Q67" i="6"/>
  <c r="W67" i="6"/>
  <c r="P67" i="6"/>
  <c r="S67" i="6"/>
  <c r="O67" i="6"/>
  <c r="I67" i="6"/>
  <c r="BI67" i="6" l="1"/>
  <c r="BY67" i="6"/>
  <c r="CK67" i="6"/>
  <c r="AF67" i="6"/>
  <c r="AW67" i="6"/>
  <c r="BZ67" i="6"/>
  <c r="BJ67" i="6"/>
  <c r="AJ67" i="6"/>
  <c r="T67" i="6"/>
  <c r="K67" i="6"/>
  <c r="J67" i="6"/>
  <c r="U67" i="6"/>
  <c r="B66" i="9"/>
  <c r="AX67" i="6" l="1"/>
  <c r="BK67" i="6"/>
  <c r="BL67" i="6" s="1"/>
  <c r="CL67" i="6"/>
  <c r="V67" i="6"/>
  <c r="CI67" i="6" s="1"/>
  <c r="AS67" i="6"/>
  <c r="Y67" i="6"/>
  <c r="Z67" i="6" l="1"/>
  <c r="AA67" i="6" s="1"/>
  <c r="AB67" i="6" s="1"/>
  <c r="AC67" i="6" s="1"/>
  <c r="AD67" i="6" s="1"/>
  <c r="AE67" i="6" s="1"/>
  <c r="AQ67" i="6"/>
  <c r="AY67" i="6"/>
  <c r="AZ67" i="6" s="1"/>
  <c r="BA67" i="6" s="1"/>
  <c r="BB67" i="6" s="1"/>
  <c r="BC67" i="6" s="1"/>
  <c r="BD67" i="6" s="1"/>
  <c r="BM67" i="6"/>
  <c r="BN67" i="6" s="1"/>
  <c r="BO67" i="6" s="1"/>
  <c r="BP67" i="6" s="1"/>
  <c r="BQ67" i="6" s="1"/>
  <c r="BR67" i="6" s="1"/>
  <c r="AG67" i="6"/>
  <c r="BS67" i="6"/>
  <c r="AK67" i="6"/>
  <c r="AL67" i="6" s="1"/>
  <c r="AM67" i="6" s="1"/>
  <c r="AN67" i="6" s="1"/>
  <c r="AO67" i="6" s="1"/>
  <c r="BE67" i="6" l="1"/>
  <c r="BU67" i="6"/>
  <c r="BT67" i="6"/>
  <c r="BG67" i="6" s="1"/>
  <c r="AP67" i="6"/>
  <c r="AT67" i="6" s="1"/>
  <c r="CN67" i="6" s="1"/>
  <c r="CA67" i="6"/>
  <c r="CB67" i="6" s="1"/>
  <c r="CC67" i="6" s="1"/>
  <c r="AR67" i="6"/>
  <c r="CM67" i="6" l="1"/>
  <c r="CD67" i="6"/>
  <c r="CE67" i="6" s="1"/>
  <c r="CF67" i="6" s="1"/>
  <c r="CG67" i="6" s="1"/>
  <c r="E66" i="9"/>
  <c r="CP67" i="6"/>
  <c r="CO67" i="6"/>
  <c r="CH67" i="6" l="1"/>
  <c r="CJ67" i="6"/>
  <c r="BW67" i="6" s="1"/>
  <c r="CQ67" i="6"/>
  <c r="CS67" i="6" l="1"/>
  <c r="CR67" i="6"/>
  <c r="CY67" i="6" l="1"/>
  <c r="CW67" i="6"/>
  <c r="CT67" i="6"/>
  <c r="CU67" i="6" s="1"/>
  <c r="CV67" i="6" s="1"/>
  <c r="CX67" i="6" s="1"/>
  <c r="CZ67" i="6" l="1"/>
  <c r="DA67" i="6" s="1"/>
  <c r="DG67" i="6"/>
  <c r="DB67" i="6"/>
  <c r="DC67" i="6" l="1"/>
  <c r="DE67" i="6" s="1"/>
  <c r="D66" i="9"/>
  <c r="F68" i="6"/>
  <c r="I68" i="6"/>
  <c r="S68" i="6"/>
  <c r="P68" i="6"/>
  <c r="R68" i="6"/>
  <c r="W68" i="6"/>
  <c r="L68" i="6"/>
  <c r="O68" i="6"/>
  <c r="Q68" i="6"/>
  <c r="BY68" i="6" l="1"/>
  <c r="BI68" i="6"/>
  <c r="BJ68" i="6"/>
  <c r="AJ68" i="6"/>
  <c r="BZ68" i="6"/>
  <c r="AW68" i="6"/>
  <c r="AF68" i="6"/>
  <c r="CK68" i="6"/>
  <c r="U68" i="6"/>
  <c r="T68" i="6"/>
  <c r="J68" i="6"/>
  <c r="K68" i="6"/>
  <c r="B67" i="9"/>
  <c r="Y68" i="6" l="1"/>
  <c r="CL68" i="6"/>
  <c r="AS68" i="6"/>
  <c r="V68" i="6"/>
  <c r="BS68" i="6" s="1"/>
  <c r="AX68" i="6"/>
  <c r="BK68" i="6"/>
  <c r="BL68" i="6" s="1"/>
  <c r="AY68" i="6" l="1"/>
  <c r="AZ68" i="6" s="1"/>
  <c r="BA68" i="6" s="1"/>
  <c r="BB68" i="6" s="1"/>
  <c r="BC68" i="6" s="1"/>
  <c r="BD68" i="6" s="1"/>
  <c r="CI68" i="6"/>
  <c r="AQ68" i="6"/>
  <c r="Z68" i="6"/>
  <c r="AG68" i="6" s="1"/>
  <c r="AK68" i="6"/>
  <c r="AL68" i="6" s="1"/>
  <c r="AM68" i="6" s="1"/>
  <c r="AN68" i="6" s="1"/>
  <c r="AO68" i="6" s="1"/>
  <c r="AP68" i="6" s="1"/>
  <c r="BM68" i="6"/>
  <c r="BN68" i="6" s="1"/>
  <c r="BO68" i="6" s="1"/>
  <c r="BP68" i="6" s="1"/>
  <c r="BQ68" i="6" s="1"/>
  <c r="BR68" i="6" s="1"/>
  <c r="BU68" i="6" s="1"/>
  <c r="BE68" i="6" l="1"/>
  <c r="AT68" i="6"/>
  <c r="BT68" i="6"/>
  <c r="BG68" i="6" s="1"/>
  <c r="AA68" i="6"/>
  <c r="AB68" i="6" s="1"/>
  <c r="AC68" i="6" s="1"/>
  <c r="AD68" i="6" s="1"/>
  <c r="AE68" i="6" s="1"/>
  <c r="AR68" i="6"/>
  <c r="CA68" i="6"/>
  <c r="CB68" i="6" s="1"/>
  <c r="CC68" i="6" s="1"/>
  <c r="CD68" i="6" s="1"/>
  <c r="CE68" i="6" s="1"/>
  <c r="CF68" i="6" s="1"/>
  <c r="CG68" i="6" s="1"/>
  <c r="CN68" i="6"/>
  <c r="CM68" i="6" l="1"/>
  <c r="CO68" i="6"/>
  <c r="CP68" i="6"/>
  <c r="E67" i="9"/>
  <c r="CH68" i="6"/>
  <c r="CJ68" i="6"/>
  <c r="BW68" i="6" s="1"/>
  <c r="CQ68" i="6" l="1"/>
  <c r="CS68" i="6" l="1"/>
  <c r="CR68" i="6"/>
  <c r="CW68" i="6" l="1"/>
  <c r="CY68" i="6"/>
  <c r="CT68" i="6"/>
  <c r="CU68" i="6" s="1"/>
  <c r="CV68" i="6" s="1"/>
  <c r="CX68" i="6" s="1"/>
  <c r="CZ68" i="6" l="1"/>
  <c r="DA68" i="6" s="1"/>
  <c r="DG68" i="6"/>
  <c r="DB68" i="6"/>
  <c r="D67" i="9" l="1"/>
  <c r="DC68" i="6"/>
  <c r="DE68" i="6" s="1"/>
  <c r="F69" i="6"/>
  <c r="Q69" i="6"/>
  <c r="I69" i="6"/>
  <c r="W69" i="6"/>
  <c r="P69" i="6"/>
  <c r="O69" i="6"/>
  <c r="L69" i="6"/>
  <c r="R69" i="6"/>
  <c r="S69" i="6"/>
  <c r="K69" i="6" l="1"/>
  <c r="T69" i="6"/>
  <c r="U69" i="6"/>
  <c r="J69" i="6"/>
  <c r="AF69" i="6"/>
  <c r="BJ69" i="6"/>
  <c r="BZ69" i="6"/>
  <c r="AW69" i="6"/>
  <c r="CK69" i="6"/>
  <c r="AJ69" i="6"/>
  <c r="BI69" i="6"/>
  <c r="BY69" i="6"/>
  <c r="B68" i="9"/>
  <c r="V69" i="6" l="1"/>
  <c r="AY69" i="6" s="1"/>
  <c r="AZ69" i="6" s="1"/>
  <c r="BA69" i="6" s="1"/>
  <c r="BB69" i="6" s="1"/>
  <c r="BC69" i="6" s="1"/>
  <c r="BD69" i="6" s="1"/>
  <c r="AX69" i="6"/>
  <c r="BK69" i="6"/>
  <c r="BL69" i="6" s="1"/>
  <c r="AS69" i="6"/>
  <c r="CL69" i="6"/>
  <c r="Y69" i="6"/>
  <c r="Z69" i="6" l="1"/>
  <c r="AA69" i="6" s="1"/>
  <c r="AB69" i="6" s="1"/>
  <c r="AC69" i="6" s="1"/>
  <c r="AD69" i="6" s="1"/>
  <c r="AE69" i="6" s="1"/>
  <c r="AQ69" i="6"/>
  <c r="CI69" i="6"/>
  <c r="BM69" i="6"/>
  <c r="BN69" i="6" s="1"/>
  <c r="BO69" i="6" s="1"/>
  <c r="BP69" i="6" s="1"/>
  <c r="BQ69" i="6" s="1"/>
  <c r="BR69" i="6" s="1"/>
  <c r="BS69" i="6"/>
  <c r="AK69" i="6"/>
  <c r="AL69" i="6" s="1"/>
  <c r="AM69" i="6" s="1"/>
  <c r="AN69" i="6" s="1"/>
  <c r="AO69" i="6" s="1"/>
  <c r="BE69" i="6"/>
  <c r="AG69" i="6" l="1"/>
  <c r="BT69" i="6"/>
  <c r="BG69" i="6" s="1"/>
  <c r="BU69" i="6"/>
  <c r="AP69" i="6"/>
  <c r="AT69" i="6" s="1"/>
  <c r="CN69" i="6" s="1"/>
  <c r="CA69" i="6"/>
  <c r="CB69" i="6" s="1"/>
  <c r="CC69" i="6" s="1"/>
  <c r="AR69" i="6"/>
  <c r="CD69" i="6" l="1"/>
  <c r="CE69" i="6" s="1"/>
  <c r="CF69" i="6" s="1"/>
  <c r="CG69" i="6" s="1"/>
  <c r="CM69" i="6"/>
  <c r="E68" i="9"/>
  <c r="CO69" i="6"/>
  <c r="CP69" i="6"/>
  <c r="CQ69" i="6" l="1"/>
  <c r="CS69" i="6" s="1"/>
  <c r="CH69" i="6"/>
  <c r="CJ69" i="6"/>
  <c r="BW69" i="6" s="1"/>
  <c r="CR69" i="6"/>
  <c r="CY69" i="6" l="1"/>
  <c r="CT69" i="6"/>
  <c r="CU69" i="6" s="1"/>
  <c r="CV69" i="6" s="1"/>
  <c r="CX69" i="6" s="1"/>
  <c r="CW69" i="6"/>
  <c r="CZ69" i="6" l="1"/>
  <c r="DA69" i="6" s="1"/>
  <c r="F70" i="6" s="1"/>
  <c r="DB69" i="6"/>
  <c r="Q70" i="6"/>
  <c r="S70" i="6"/>
  <c r="R70" i="6"/>
  <c r="P70" i="6"/>
  <c r="W70" i="6"/>
  <c r="I70" i="6"/>
  <c r="O70" i="6"/>
  <c r="L70" i="6"/>
  <c r="DG69" i="6"/>
  <c r="D68" i="9" l="1"/>
  <c r="DC69" i="6"/>
  <c r="DE69" i="6" s="1"/>
  <c r="BZ70" i="6"/>
  <c r="AJ70" i="6"/>
  <c r="AW70" i="6"/>
  <c r="BJ70" i="6"/>
  <c r="CK70" i="6"/>
  <c r="AF70" i="6"/>
  <c r="BY70" i="6"/>
  <c r="BI70" i="6"/>
  <c r="K70" i="6"/>
  <c r="U70" i="6"/>
  <c r="J70" i="6"/>
  <c r="T70" i="6"/>
  <c r="B69" i="9"/>
  <c r="BK70" i="6" l="1"/>
  <c r="BL70" i="6" s="1"/>
  <c r="AS70" i="6"/>
  <c r="CL70" i="6"/>
  <c r="V70" i="6"/>
  <c r="AQ70" i="6" s="1"/>
  <c r="AX70" i="6"/>
  <c r="Y70" i="6"/>
  <c r="Z70" i="6" l="1"/>
  <c r="AA70" i="6" s="1"/>
  <c r="AB70" i="6" s="1"/>
  <c r="AC70" i="6" s="1"/>
  <c r="AD70" i="6" s="1"/>
  <c r="AE70" i="6" s="1"/>
  <c r="BS70" i="6"/>
  <c r="AK70" i="6"/>
  <c r="AL70" i="6" s="1"/>
  <c r="AM70" i="6" s="1"/>
  <c r="AN70" i="6" s="1"/>
  <c r="AO70" i="6" s="1"/>
  <c r="AR70" i="6" s="1"/>
  <c r="BM70" i="6"/>
  <c r="BN70" i="6" s="1"/>
  <c r="BO70" i="6" s="1"/>
  <c r="BP70" i="6" s="1"/>
  <c r="BQ70" i="6" s="1"/>
  <c r="BR70" i="6" s="1"/>
  <c r="AY70" i="6"/>
  <c r="CI70" i="6"/>
  <c r="AG70" i="6" l="1"/>
  <c r="BU70" i="6"/>
  <c r="CA70" i="6"/>
  <c r="CB70" i="6" s="1"/>
  <c r="CC70" i="6" s="1"/>
  <c r="CD70" i="6" s="1"/>
  <c r="CE70" i="6" s="1"/>
  <c r="CF70" i="6" s="1"/>
  <c r="CG70" i="6" s="1"/>
  <c r="AP70" i="6"/>
  <c r="AT70" i="6" s="1"/>
  <c r="BT70" i="6"/>
  <c r="BG70" i="6" s="1"/>
  <c r="AZ70" i="6"/>
  <c r="BA70" i="6" s="1"/>
  <c r="BB70" i="6" s="1"/>
  <c r="BC70" i="6" s="1"/>
  <c r="BD70" i="6" s="1"/>
  <c r="BE70" i="6"/>
  <c r="CN70" i="6" s="1"/>
  <c r="CM70" i="6" l="1"/>
  <c r="CH70" i="6"/>
  <c r="CJ70" i="6"/>
  <c r="BW70" i="6" s="1"/>
  <c r="E69" i="9"/>
  <c r="CP70" i="6"/>
  <c r="CO70" i="6"/>
  <c r="CQ70" i="6" l="1"/>
  <c r="CS70" i="6" s="1"/>
  <c r="CR70" i="6"/>
  <c r="CW70" i="6" l="1"/>
  <c r="CT70" i="6"/>
  <c r="CU70" i="6" s="1"/>
  <c r="CV70" i="6" s="1"/>
  <c r="CX70" i="6" s="1"/>
  <c r="CY70" i="6"/>
  <c r="CZ70" i="6" l="1"/>
  <c r="DA70" i="6" s="1"/>
  <c r="DB70" i="6"/>
  <c r="DG70" i="6"/>
  <c r="D69" i="9" l="1"/>
  <c r="DC70" i="6"/>
  <c r="DE70" i="6" s="1"/>
  <c r="F71" i="6"/>
  <c r="P71" i="6"/>
  <c r="S71" i="6"/>
  <c r="R71" i="6"/>
  <c r="L71" i="6"/>
  <c r="Q71" i="6"/>
  <c r="I71" i="6"/>
  <c r="O71" i="6"/>
  <c r="W71" i="6"/>
  <c r="AW71" i="6" l="1"/>
  <c r="BZ71" i="6"/>
  <c r="AJ71" i="6"/>
  <c r="AF71" i="6"/>
  <c r="BJ71" i="6"/>
  <c r="CK71" i="6"/>
  <c r="BI71" i="6"/>
  <c r="BY71" i="6"/>
  <c r="K71" i="6"/>
  <c r="J71" i="6"/>
  <c r="T71" i="6"/>
  <c r="U71" i="6"/>
  <c r="B70" i="9"/>
  <c r="BK71" i="6" l="1"/>
  <c r="BL71" i="6" s="1"/>
  <c r="AS71" i="6"/>
  <c r="AX71" i="6"/>
  <c r="CL71" i="6"/>
  <c r="V71" i="6"/>
  <c r="AK71" i="6" s="1"/>
  <c r="AL71" i="6" s="1"/>
  <c r="AM71" i="6" s="1"/>
  <c r="AN71" i="6" s="1"/>
  <c r="AO71" i="6" s="1"/>
  <c r="AP71" i="6" s="1"/>
  <c r="Y71" i="6"/>
  <c r="Z71" i="6" l="1"/>
  <c r="AG71" i="6" s="1"/>
  <c r="CA71" i="6"/>
  <c r="CB71" i="6" s="1"/>
  <c r="CC71" i="6" s="1"/>
  <c r="CD71" i="6" s="1"/>
  <c r="CE71" i="6" s="1"/>
  <c r="CF71" i="6" s="1"/>
  <c r="CG71" i="6" s="1"/>
  <c r="CH71" i="6" s="1"/>
  <c r="BM71" i="6"/>
  <c r="BN71" i="6" s="1"/>
  <c r="BO71" i="6" s="1"/>
  <c r="BP71" i="6" s="1"/>
  <c r="BQ71" i="6" s="1"/>
  <c r="AY71" i="6"/>
  <c r="AZ71" i="6" s="1"/>
  <c r="BA71" i="6" s="1"/>
  <c r="BB71" i="6" s="1"/>
  <c r="BC71" i="6" s="1"/>
  <c r="BD71" i="6" s="1"/>
  <c r="AQ71" i="6"/>
  <c r="AT71" i="6" s="1"/>
  <c r="BS71" i="6"/>
  <c r="CI71" i="6"/>
  <c r="AR71" i="6"/>
  <c r="AA71" i="6" l="1"/>
  <c r="AB71" i="6" s="1"/>
  <c r="AC71" i="6" s="1"/>
  <c r="AD71" i="6" s="1"/>
  <c r="AE71" i="6" s="1"/>
  <c r="CJ71" i="6"/>
  <c r="BW71" i="6" s="1"/>
  <c r="CM71" i="6"/>
  <c r="BE71" i="6"/>
  <c r="BR71" i="6"/>
  <c r="BU71" i="6" s="1"/>
  <c r="BT71" i="6"/>
  <c r="BG71" i="6" s="1"/>
  <c r="CN71" i="6" l="1"/>
  <c r="CO71" i="6" s="1"/>
  <c r="CP71" i="6" l="1"/>
  <c r="CQ71" i="6" s="1"/>
  <c r="CS71" i="6" s="1"/>
  <c r="E70" i="9"/>
  <c r="CR71" i="6"/>
  <c r="CT71" i="6" l="1"/>
  <c r="CU71" i="6" s="1"/>
  <c r="CV71" i="6" s="1"/>
  <c r="CX71" i="6" s="1"/>
  <c r="CW71" i="6"/>
  <c r="CY71" i="6"/>
  <c r="CZ71" i="6" l="1"/>
  <c r="DA71" i="6" s="1"/>
  <c r="DG71" i="6"/>
  <c r="DB71" i="6"/>
  <c r="DC71" i="6" l="1"/>
  <c r="DE71" i="6" s="1"/>
  <c r="D70" i="9"/>
  <c r="F72" i="6"/>
  <c r="Q72" i="6"/>
  <c r="R72" i="6"/>
  <c r="W72" i="6"/>
  <c r="L72" i="6"/>
  <c r="P72" i="6"/>
  <c r="O72" i="6"/>
  <c r="S72" i="6"/>
  <c r="I72" i="6"/>
  <c r="T72" i="6" l="1"/>
  <c r="K72" i="6"/>
  <c r="U72" i="6"/>
  <c r="J72" i="6"/>
  <c r="AW72" i="6"/>
  <c r="AJ72" i="6"/>
  <c r="BJ72" i="6"/>
  <c r="CK72" i="6"/>
  <c r="AF72" i="6"/>
  <c r="BZ72" i="6"/>
  <c r="BI72" i="6"/>
  <c r="BY72" i="6"/>
  <c r="B71" i="9"/>
  <c r="Y72" i="6" l="1"/>
  <c r="AX72" i="6"/>
  <c r="AS72" i="6"/>
  <c r="CL72" i="6"/>
  <c r="V72" i="6"/>
  <c r="CI72" i="6" s="1"/>
  <c r="BK72" i="6"/>
  <c r="BL72" i="6" s="1"/>
  <c r="BM72" i="6" s="1"/>
  <c r="BN72" i="6" s="1"/>
  <c r="BO72" i="6" s="1"/>
  <c r="BP72" i="6" s="1"/>
  <c r="BQ72" i="6" s="1"/>
  <c r="BR72" i="6" s="1"/>
  <c r="Z72" i="6" l="1"/>
  <c r="AG72" i="6" s="1"/>
  <c r="BS72" i="6"/>
  <c r="BU72" i="6" s="1"/>
  <c r="AK72" i="6"/>
  <c r="AL72" i="6" s="1"/>
  <c r="AM72" i="6" s="1"/>
  <c r="AN72" i="6" s="1"/>
  <c r="AO72" i="6" s="1"/>
  <c r="BT72" i="6"/>
  <c r="BG72" i="6" s="1"/>
  <c r="AY72" i="6"/>
  <c r="AQ72" i="6"/>
  <c r="AA72" i="6" l="1"/>
  <c r="AB72" i="6" s="1"/>
  <c r="AC72" i="6" s="1"/>
  <c r="AD72" i="6" s="1"/>
  <c r="AE72" i="6" s="1"/>
  <c r="AP72" i="6"/>
  <c r="AT72" i="6" s="1"/>
  <c r="CA72" i="6"/>
  <c r="CB72" i="6" s="1"/>
  <c r="CC72" i="6" s="1"/>
  <c r="AR72" i="6"/>
  <c r="AZ72" i="6"/>
  <c r="BA72" i="6" s="1"/>
  <c r="BB72" i="6" s="1"/>
  <c r="BC72" i="6" s="1"/>
  <c r="BD72" i="6" s="1"/>
  <c r="BE72" i="6"/>
  <c r="CN72" i="6" s="1"/>
  <c r="CD72" i="6" l="1"/>
  <c r="CE72" i="6" s="1"/>
  <c r="CF72" i="6" s="1"/>
  <c r="CG72" i="6" s="1"/>
  <c r="CM72" i="6"/>
  <c r="E71" i="9"/>
  <c r="CP72" i="6"/>
  <c r="CO72" i="6"/>
  <c r="CQ72" i="6" l="1"/>
  <c r="CS72" i="6" s="1"/>
  <c r="CH72" i="6"/>
  <c r="CJ72" i="6"/>
  <c r="BW72" i="6" s="1"/>
  <c r="CR72" i="6"/>
  <c r="CW72" i="6" l="1"/>
  <c r="CY72" i="6"/>
  <c r="CT72" i="6"/>
  <c r="CU72" i="6" s="1"/>
  <c r="CV72" i="6" s="1"/>
  <c r="CX72" i="6" s="1"/>
  <c r="CZ72" i="6" l="1"/>
  <c r="DA72" i="6" s="1"/>
  <c r="DG72" i="6"/>
  <c r="DB72" i="6"/>
  <c r="D71" i="9" l="1"/>
  <c r="DC72" i="6"/>
  <c r="DE72" i="6" s="1"/>
  <c r="F73" i="6"/>
  <c r="S73" i="6"/>
  <c r="Q73" i="6"/>
  <c r="O73" i="6"/>
  <c r="L73" i="6"/>
  <c r="W73" i="6"/>
  <c r="I73" i="6"/>
  <c r="P73" i="6"/>
  <c r="R73" i="6"/>
  <c r="K73" i="6" l="1"/>
  <c r="J73" i="6"/>
  <c r="U73" i="6"/>
  <c r="T73" i="6"/>
  <c r="BJ73" i="6"/>
  <c r="AJ73" i="6"/>
  <c r="CK73" i="6"/>
  <c r="AF73" i="6"/>
  <c r="BZ73" i="6"/>
  <c r="AW73" i="6"/>
  <c r="BI73" i="6"/>
  <c r="BY73" i="6"/>
  <c r="B72" i="9"/>
  <c r="Y73" i="6" l="1"/>
  <c r="V73" i="6"/>
  <c r="AK73" i="6" s="1"/>
  <c r="AL73" i="6" s="1"/>
  <c r="AM73" i="6" s="1"/>
  <c r="AN73" i="6" s="1"/>
  <c r="AO73" i="6" s="1"/>
  <c r="CL73" i="6"/>
  <c r="AX73" i="6"/>
  <c r="AS73" i="6"/>
  <c r="BK73" i="6"/>
  <c r="BL73" i="6" s="1"/>
  <c r="AQ73" i="6" l="1"/>
  <c r="BS73" i="6"/>
  <c r="CI73" i="6"/>
  <c r="AY73" i="6"/>
  <c r="AZ73" i="6" s="1"/>
  <c r="BA73" i="6" s="1"/>
  <c r="BB73" i="6" s="1"/>
  <c r="BC73" i="6" s="1"/>
  <c r="BD73" i="6" s="1"/>
  <c r="Z73" i="6"/>
  <c r="AG73" i="6" s="1"/>
  <c r="AR73" i="6"/>
  <c r="AP73" i="6"/>
  <c r="AT73" i="6" s="1"/>
  <c r="CA73" i="6"/>
  <c r="CB73" i="6" s="1"/>
  <c r="CC73" i="6" s="1"/>
  <c r="BM73" i="6"/>
  <c r="BN73" i="6" s="1"/>
  <c r="BO73" i="6" s="1"/>
  <c r="BP73" i="6" s="1"/>
  <c r="BQ73" i="6" s="1"/>
  <c r="BE73" i="6" l="1"/>
  <c r="AA73" i="6"/>
  <c r="AB73" i="6" s="1"/>
  <c r="AC73" i="6" s="1"/>
  <c r="AD73" i="6" s="1"/>
  <c r="AE73" i="6" s="1"/>
  <c r="CD73" i="6"/>
  <c r="CE73" i="6" s="1"/>
  <c r="CF73" i="6" s="1"/>
  <c r="CG73" i="6" s="1"/>
  <c r="CM73" i="6"/>
  <c r="BR73" i="6"/>
  <c r="BU73" i="6" s="1"/>
  <c r="CN73" i="6" s="1"/>
  <c r="BT73" i="6"/>
  <c r="BG73" i="6" s="1"/>
  <c r="CO73" i="6" l="1"/>
  <c r="CP73" i="6"/>
  <c r="E72" i="9"/>
  <c r="CH73" i="6"/>
  <c r="CJ73" i="6"/>
  <c r="BW73" i="6" s="1"/>
  <c r="CQ73" i="6" l="1"/>
  <c r="CS73" i="6" l="1"/>
  <c r="CR73" i="6"/>
  <c r="CY73" i="6" l="1"/>
  <c r="CW73" i="6"/>
  <c r="CT73" i="6"/>
  <c r="CU73" i="6" s="1"/>
  <c r="CV73" i="6" s="1"/>
  <c r="CX73" i="6" s="1"/>
  <c r="CZ73" i="6" l="1"/>
  <c r="DA73" i="6" s="1"/>
  <c r="DG73" i="6"/>
  <c r="DB73" i="6"/>
  <c r="D72" i="9" l="1"/>
  <c r="DC73" i="6"/>
  <c r="DE73" i="6" s="1"/>
  <c r="F74" i="6"/>
  <c r="Q74" i="6"/>
  <c r="S74" i="6"/>
  <c r="W74" i="6"/>
  <c r="I74" i="6"/>
  <c r="R74" i="6"/>
  <c r="P74" i="6"/>
  <c r="L74" i="6"/>
  <c r="O74" i="6"/>
  <c r="BI74" i="6" l="1"/>
  <c r="BY74" i="6"/>
  <c r="T74" i="6"/>
  <c r="K74" i="6"/>
  <c r="J74" i="6"/>
  <c r="U74" i="6"/>
  <c r="AJ74" i="6"/>
  <c r="CK74" i="6"/>
  <c r="AW74" i="6"/>
  <c r="AF74" i="6"/>
  <c r="BZ74" i="6"/>
  <c r="BJ74" i="6"/>
  <c r="B73" i="9"/>
  <c r="Y74" i="6" l="1"/>
  <c r="BK74" i="6"/>
  <c r="BL74" i="6" s="1"/>
  <c r="AX74" i="6"/>
  <c r="CL74" i="6"/>
  <c r="AS74" i="6"/>
  <c r="V74" i="6"/>
  <c r="AQ74" i="6" s="1"/>
  <c r="BS74" i="6" l="1"/>
  <c r="BM74" i="6"/>
  <c r="BN74" i="6" s="1"/>
  <c r="BO74" i="6" s="1"/>
  <c r="BP74" i="6" s="1"/>
  <c r="BQ74" i="6" s="1"/>
  <c r="BR74" i="6" s="1"/>
  <c r="AK74" i="6"/>
  <c r="AL74" i="6" s="1"/>
  <c r="AM74" i="6" s="1"/>
  <c r="AN74" i="6" s="1"/>
  <c r="AO74" i="6" s="1"/>
  <c r="Z74" i="6"/>
  <c r="CI74" i="6"/>
  <c r="AY74" i="6"/>
  <c r="BT74" i="6" l="1"/>
  <c r="BG74" i="6" s="1"/>
  <c r="BU74" i="6"/>
  <c r="AP74" i="6"/>
  <c r="AT74" i="6" s="1"/>
  <c r="CA74" i="6"/>
  <c r="CB74" i="6" s="1"/>
  <c r="CC74" i="6" s="1"/>
  <c r="AR74" i="6"/>
  <c r="AZ74" i="6"/>
  <c r="BA74" i="6" s="1"/>
  <c r="BB74" i="6" s="1"/>
  <c r="BC74" i="6" s="1"/>
  <c r="BD74" i="6" s="1"/>
  <c r="BE74" i="6"/>
  <c r="AG74" i="6"/>
  <c r="AA74" i="6"/>
  <c r="AB74" i="6" s="1"/>
  <c r="AC74" i="6" s="1"/>
  <c r="AD74" i="6" s="1"/>
  <c r="AE74" i="6" s="1"/>
  <c r="CN74" i="6" l="1"/>
  <c r="CP74" i="6" s="1"/>
  <c r="CD74" i="6"/>
  <c r="CE74" i="6" s="1"/>
  <c r="CF74" i="6" s="1"/>
  <c r="CG74" i="6" s="1"/>
  <c r="CM74" i="6"/>
  <c r="E73" i="9" l="1"/>
  <c r="CH74" i="6"/>
  <c r="CJ74" i="6"/>
  <c r="BW74" i="6" s="1"/>
  <c r="CO74" i="6" s="1"/>
  <c r="CQ74" i="6" s="1"/>
  <c r="CS74" i="6" l="1"/>
  <c r="CR74" i="6"/>
  <c r="CT74" i="6" l="1"/>
  <c r="CU74" i="6" s="1"/>
  <c r="CV74" i="6" s="1"/>
  <c r="CX74" i="6" s="1"/>
  <c r="CY74" i="6"/>
  <c r="CW74" i="6"/>
  <c r="CZ74" i="6" l="1"/>
  <c r="DA74" i="6" s="1"/>
  <c r="DG74" i="6"/>
  <c r="DB74" i="6"/>
  <c r="DC74" i="6" l="1"/>
  <c r="DE74" i="6" s="1"/>
  <c r="D73" i="9"/>
  <c r="F75" i="6"/>
  <c r="W75" i="6"/>
  <c r="O75" i="6"/>
  <c r="S75" i="6"/>
  <c r="Q75" i="6"/>
  <c r="L75" i="6"/>
  <c r="P75" i="6"/>
  <c r="R75" i="6"/>
  <c r="I75" i="6"/>
  <c r="BZ75" i="6" l="1"/>
  <c r="AF75" i="6"/>
  <c r="CK75" i="6"/>
  <c r="AW75" i="6"/>
  <c r="AJ75" i="6"/>
  <c r="BJ75" i="6"/>
  <c r="BY75" i="6"/>
  <c r="BI75" i="6"/>
  <c r="T75" i="6"/>
  <c r="J75" i="6"/>
  <c r="K75" i="6"/>
  <c r="U75" i="6"/>
  <c r="B74" i="9"/>
  <c r="CL75" i="6" l="1"/>
  <c r="AX75" i="6"/>
  <c r="AS75" i="6"/>
  <c r="V75" i="6"/>
  <c r="CI75" i="6" s="1"/>
  <c r="BK75" i="6"/>
  <c r="BL75" i="6" s="1"/>
  <c r="Y75" i="6"/>
  <c r="AY75" i="6" l="1"/>
  <c r="AZ75" i="6" s="1"/>
  <c r="BA75" i="6" s="1"/>
  <c r="BB75" i="6" s="1"/>
  <c r="BC75" i="6" s="1"/>
  <c r="BD75" i="6" s="1"/>
  <c r="Z75" i="6"/>
  <c r="AQ75" i="6"/>
  <c r="BS75" i="6"/>
  <c r="AK75" i="6"/>
  <c r="AL75" i="6" s="1"/>
  <c r="AM75" i="6" s="1"/>
  <c r="AN75" i="6" s="1"/>
  <c r="AO75" i="6" s="1"/>
  <c r="BM75" i="6"/>
  <c r="BN75" i="6" s="1"/>
  <c r="BO75" i="6" s="1"/>
  <c r="BP75" i="6" s="1"/>
  <c r="BQ75" i="6" s="1"/>
  <c r="BR75" i="6" s="1"/>
  <c r="BE75" i="6" l="1"/>
  <c r="BT75" i="6"/>
  <c r="BG75" i="6" s="1"/>
  <c r="AP75" i="6"/>
  <c r="AT75" i="6" s="1"/>
  <c r="CA75" i="6"/>
  <c r="CB75" i="6" s="1"/>
  <c r="CC75" i="6" s="1"/>
  <c r="AG75" i="6"/>
  <c r="AA75" i="6"/>
  <c r="AB75" i="6" s="1"/>
  <c r="AC75" i="6" s="1"/>
  <c r="AD75" i="6" s="1"/>
  <c r="AE75" i="6" s="1"/>
  <c r="BU75" i="6"/>
  <c r="AR75" i="6"/>
  <c r="CN75" i="6" l="1"/>
  <c r="CD75" i="6"/>
  <c r="CE75" i="6" s="1"/>
  <c r="CF75" i="6" s="1"/>
  <c r="CG75" i="6" s="1"/>
  <c r="CM75" i="6"/>
  <c r="CH75" i="6" l="1"/>
  <c r="CJ75" i="6"/>
  <c r="BW75" i="6" s="1"/>
  <c r="CO75" i="6"/>
  <c r="CP75" i="6"/>
  <c r="E74" i="9"/>
  <c r="CQ75" i="6" l="1"/>
  <c r="CS75" i="6" l="1"/>
  <c r="CR75" i="6"/>
  <c r="CY75" i="6" l="1"/>
  <c r="CW75" i="6"/>
  <c r="CT75" i="6"/>
  <c r="CU75" i="6" s="1"/>
  <c r="CV75" i="6" s="1"/>
  <c r="CX75" i="6" s="1"/>
  <c r="CZ75" i="6" l="1"/>
  <c r="DA75" i="6" s="1"/>
  <c r="DB75" i="6"/>
  <c r="DG75" i="6"/>
  <c r="DC75" i="6" l="1"/>
  <c r="DE75" i="6" s="1"/>
  <c r="D74" i="9"/>
  <c r="F76" i="6"/>
  <c r="W76" i="6"/>
  <c r="Q76" i="6"/>
  <c r="R76" i="6"/>
  <c r="L76" i="6"/>
  <c r="P76" i="6"/>
  <c r="O76" i="6"/>
  <c r="S76" i="6"/>
  <c r="I76" i="6"/>
  <c r="U76" i="6" l="1"/>
  <c r="J76" i="6"/>
  <c r="K76" i="6"/>
  <c r="T76" i="6"/>
  <c r="BJ76" i="6"/>
  <c r="BZ76" i="6"/>
  <c r="CK76" i="6"/>
  <c r="AW76" i="6"/>
  <c r="AJ76" i="6"/>
  <c r="AF76" i="6"/>
  <c r="BY76" i="6"/>
  <c r="BI76" i="6"/>
  <c r="B75" i="9"/>
  <c r="Y76" i="6" l="1"/>
  <c r="CL76" i="6"/>
  <c r="BK76" i="6"/>
  <c r="BL76" i="6" s="1"/>
  <c r="V76" i="6"/>
  <c r="AK76" i="6" s="1"/>
  <c r="AL76" i="6" s="1"/>
  <c r="AM76" i="6" s="1"/>
  <c r="AN76" i="6" s="1"/>
  <c r="AO76" i="6" s="1"/>
  <c r="AP76" i="6" s="1"/>
  <c r="AX76" i="6"/>
  <c r="AS76" i="6"/>
  <c r="BM76" i="6" l="1"/>
  <c r="BN76" i="6" s="1"/>
  <c r="BO76" i="6" s="1"/>
  <c r="BP76" i="6" s="1"/>
  <c r="BQ76" i="6" s="1"/>
  <c r="BR76" i="6" s="1"/>
  <c r="AQ76" i="6"/>
  <c r="AT76" i="6" s="1"/>
  <c r="CI76" i="6"/>
  <c r="BS76" i="6"/>
  <c r="Z76" i="6"/>
  <c r="AA76" i="6" s="1"/>
  <c r="AB76" i="6" s="1"/>
  <c r="AC76" i="6" s="1"/>
  <c r="AD76" i="6" s="1"/>
  <c r="AE76" i="6" s="1"/>
  <c r="AY76" i="6"/>
  <c r="AZ76" i="6" s="1"/>
  <c r="BA76" i="6" s="1"/>
  <c r="BB76" i="6" s="1"/>
  <c r="BC76" i="6" s="1"/>
  <c r="BD76" i="6" s="1"/>
  <c r="CA76" i="6"/>
  <c r="CB76" i="6" s="1"/>
  <c r="CC76" i="6" s="1"/>
  <c r="CD76" i="6" s="1"/>
  <c r="CE76" i="6" s="1"/>
  <c r="CF76" i="6" s="1"/>
  <c r="CG76" i="6" s="1"/>
  <c r="CH76" i="6" s="1"/>
  <c r="AR76" i="6"/>
  <c r="AG76" i="6" l="1"/>
  <c r="BU76" i="6"/>
  <c r="BT76" i="6"/>
  <c r="BG76" i="6" s="1"/>
  <c r="CJ76" i="6"/>
  <c r="BW76" i="6" s="1"/>
  <c r="BE76" i="6"/>
  <c r="CN76" i="6" s="1"/>
  <c r="CM76" i="6"/>
  <c r="CO76" i="6" l="1"/>
  <c r="E75" i="9"/>
  <c r="CP76" i="6"/>
  <c r="CQ76" i="6" l="1"/>
  <c r="CS76" i="6" l="1"/>
  <c r="CR76" i="6"/>
  <c r="CW76" i="6" l="1"/>
  <c r="CT76" i="6"/>
  <c r="CU76" i="6" s="1"/>
  <c r="CV76" i="6" s="1"/>
  <c r="CX76" i="6" s="1"/>
  <c r="CY76" i="6"/>
  <c r="CZ76" i="6" l="1"/>
  <c r="DA76" i="6" s="1"/>
  <c r="DB76" i="6"/>
  <c r="DG76" i="6"/>
  <c r="D75" i="9" l="1"/>
  <c r="DC76" i="6"/>
  <c r="DE76" i="6" s="1"/>
  <c r="F77" i="6"/>
  <c r="W77" i="6"/>
  <c r="P77" i="6"/>
  <c r="O77" i="6"/>
  <c r="S77" i="6"/>
  <c r="L77" i="6"/>
  <c r="Q77" i="6"/>
  <c r="I77" i="6"/>
  <c r="R77" i="6"/>
  <c r="T77" i="6" l="1"/>
  <c r="J77" i="6"/>
  <c r="U77" i="6"/>
  <c r="K77" i="6"/>
  <c r="AW77" i="6"/>
  <c r="CK77" i="6"/>
  <c r="BJ77" i="6"/>
  <c r="AF77" i="6"/>
  <c r="AJ77" i="6"/>
  <c r="BZ77" i="6"/>
  <c r="BI77" i="6"/>
  <c r="BY77" i="6"/>
  <c r="B76" i="9"/>
  <c r="Y77" i="6" l="1"/>
  <c r="AX77" i="6"/>
  <c r="V77" i="6"/>
  <c r="AS77" i="6"/>
  <c r="CL77" i="6"/>
  <c r="BK77" i="6"/>
  <c r="BL77" i="6" s="1"/>
  <c r="Z77" i="6" l="1"/>
  <c r="AG77" i="6" s="1"/>
  <c r="BM77" i="6"/>
  <c r="BN77" i="6" s="1"/>
  <c r="BO77" i="6" s="1"/>
  <c r="BP77" i="6" s="1"/>
  <c r="BQ77" i="6" s="1"/>
  <c r="AQ77" i="6"/>
  <c r="CI77" i="6"/>
  <c r="AK77" i="6"/>
  <c r="AL77" i="6" s="1"/>
  <c r="AM77" i="6" s="1"/>
  <c r="AN77" i="6" s="1"/>
  <c r="AO77" i="6" s="1"/>
  <c r="AY77" i="6"/>
  <c r="BS77" i="6"/>
  <c r="AA77" i="6" l="1"/>
  <c r="AB77" i="6" s="1"/>
  <c r="AC77" i="6" s="1"/>
  <c r="AD77" i="6" s="1"/>
  <c r="AE77" i="6" s="1"/>
  <c r="AZ77" i="6"/>
  <c r="BA77" i="6" s="1"/>
  <c r="BB77" i="6" s="1"/>
  <c r="BC77" i="6" s="1"/>
  <c r="BD77" i="6" s="1"/>
  <c r="BE77" i="6"/>
  <c r="BR77" i="6"/>
  <c r="BU77" i="6" s="1"/>
  <c r="BT77" i="6"/>
  <c r="BG77" i="6" s="1"/>
  <c r="AP77" i="6"/>
  <c r="AT77" i="6" s="1"/>
  <c r="AR77" i="6"/>
  <c r="CA77" i="6"/>
  <c r="CB77" i="6" s="1"/>
  <c r="CC77" i="6" s="1"/>
  <c r="CD77" i="6" l="1"/>
  <c r="CE77" i="6" s="1"/>
  <c r="CF77" i="6" s="1"/>
  <c r="CG77" i="6" s="1"/>
  <c r="CM77" i="6"/>
  <c r="CN77" i="6"/>
  <c r="CP77" i="6" l="1"/>
  <c r="E76" i="9"/>
  <c r="CJ77" i="6"/>
  <c r="BW77" i="6" s="1"/>
  <c r="CO77" i="6" s="1"/>
  <c r="CQ77" i="6" s="1"/>
  <c r="CH77" i="6"/>
  <c r="CS77" i="6" l="1"/>
  <c r="CR77" i="6"/>
  <c r="CW77" i="6" l="1"/>
  <c r="CY77" i="6"/>
  <c r="CT77" i="6"/>
  <c r="CU77" i="6" s="1"/>
  <c r="CV77" i="6" s="1"/>
  <c r="CX77" i="6" s="1"/>
  <c r="CZ77" i="6" l="1"/>
  <c r="DA77" i="6" s="1"/>
  <c r="DB77" i="6"/>
  <c r="DG77" i="6"/>
  <c r="D76" i="9" l="1"/>
  <c r="DC77" i="6"/>
  <c r="DE77" i="6" s="1"/>
  <c r="F78" i="6"/>
  <c r="O78" i="6"/>
  <c r="L78" i="6"/>
  <c r="Q78" i="6"/>
  <c r="R78" i="6"/>
  <c r="I78" i="6"/>
  <c r="S78" i="6"/>
  <c r="P78" i="6"/>
  <c r="W78" i="6"/>
  <c r="T78" i="6" l="1"/>
  <c r="U78" i="6"/>
  <c r="J78" i="6"/>
  <c r="K78" i="6"/>
  <c r="BI78" i="6"/>
  <c r="BY78" i="6"/>
  <c r="AF78" i="6"/>
  <c r="BZ78" i="6"/>
  <c r="AW78" i="6"/>
  <c r="AJ78" i="6"/>
  <c r="CK78" i="6"/>
  <c r="BJ78" i="6"/>
  <c r="B77" i="9"/>
  <c r="Y78" i="6" l="1"/>
  <c r="CL78" i="6"/>
  <c r="BK78" i="6"/>
  <c r="BL78" i="6" s="1"/>
  <c r="V78" i="6"/>
  <c r="AY78" i="6" s="1"/>
  <c r="AZ78" i="6" s="1"/>
  <c r="BA78" i="6" s="1"/>
  <c r="BB78" i="6" s="1"/>
  <c r="BC78" i="6" s="1"/>
  <c r="BD78" i="6" s="1"/>
  <c r="AX78" i="6"/>
  <c r="AS78" i="6"/>
  <c r="AK78" i="6" l="1"/>
  <c r="AL78" i="6" s="1"/>
  <c r="AM78" i="6" s="1"/>
  <c r="AN78" i="6" s="1"/>
  <c r="AO78" i="6" s="1"/>
  <c r="AP78" i="6" s="1"/>
  <c r="BE78" i="6"/>
  <c r="CI78" i="6"/>
  <c r="BS78" i="6"/>
  <c r="AQ78" i="6"/>
  <c r="Z78" i="6"/>
  <c r="BM78" i="6"/>
  <c r="BN78" i="6" s="1"/>
  <c r="BO78" i="6" s="1"/>
  <c r="BP78" i="6" s="1"/>
  <c r="BQ78" i="6" s="1"/>
  <c r="BR78" i="6" s="1"/>
  <c r="BU78" i="6" l="1"/>
  <c r="CA78" i="6"/>
  <c r="CB78" i="6" s="1"/>
  <c r="CC78" i="6" s="1"/>
  <c r="CD78" i="6" s="1"/>
  <c r="CE78" i="6" s="1"/>
  <c r="CF78" i="6" s="1"/>
  <c r="CG78" i="6" s="1"/>
  <c r="CH78" i="6" s="1"/>
  <c r="AR78" i="6"/>
  <c r="AT78" i="6"/>
  <c r="AG78" i="6"/>
  <c r="CN78" i="6" s="1"/>
  <c r="AA78" i="6"/>
  <c r="AB78" i="6" s="1"/>
  <c r="AC78" i="6" s="1"/>
  <c r="AD78" i="6" s="1"/>
  <c r="AE78" i="6" s="1"/>
  <c r="BT78" i="6"/>
  <c r="BG78" i="6" s="1"/>
  <c r="CM78" i="6" l="1"/>
  <c r="CJ78" i="6"/>
  <c r="BW78" i="6" s="1"/>
  <c r="CO78" i="6"/>
  <c r="CP78" i="6"/>
  <c r="E77" i="9"/>
  <c r="CQ78" i="6" l="1"/>
  <c r="CS78" i="6" s="1"/>
  <c r="CR78" i="6"/>
  <c r="CT78" i="6" l="1"/>
  <c r="CU78" i="6" s="1"/>
  <c r="CV78" i="6" s="1"/>
  <c r="CX78" i="6" s="1"/>
  <c r="CY78" i="6"/>
  <c r="CW78" i="6"/>
  <c r="CZ78" i="6" l="1"/>
  <c r="DA78" i="6" s="1"/>
  <c r="DB78" i="6"/>
  <c r="DG78" i="6"/>
  <c r="D77" i="9" l="1"/>
  <c r="DC78" i="6"/>
  <c r="DE78" i="6" s="1"/>
  <c r="F79" i="6"/>
  <c r="I79" i="6"/>
  <c r="R79" i="6"/>
  <c r="P79" i="6"/>
  <c r="L79" i="6"/>
  <c r="S79" i="6"/>
  <c r="Q79" i="6"/>
  <c r="O79" i="6"/>
  <c r="W79" i="6"/>
  <c r="T79" i="6" l="1"/>
  <c r="J79" i="6"/>
  <c r="U79" i="6"/>
  <c r="K79" i="6"/>
  <c r="BI79" i="6"/>
  <c r="BY79" i="6"/>
  <c r="AJ79" i="6"/>
  <c r="BJ79" i="6"/>
  <c r="CK79" i="6"/>
  <c r="BZ79" i="6"/>
  <c r="AF79" i="6"/>
  <c r="Y79" i="6" s="1"/>
  <c r="AW79" i="6"/>
  <c r="B78" i="9"/>
  <c r="V79" i="6" l="1"/>
  <c r="AY79" i="6" s="1"/>
  <c r="AZ79" i="6" s="1"/>
  <c r="BA79" i="6" s="1"/>
  <c r="BB79" i="6" s="1"/>
  <c r="BC79" i="6" s="1"/>
  <c r="BD79" i="6" s="1"/>
  <c r="AS79" i="6"/>
  <c r="BK79" i="6"/>
  <c r="BL79" i="6" s="1"/>
  <c r="AX79" i="6"/>
  <c r="CL79" i="6"/>
  <c r="BE79" i="6" l="1"/>
  <c r="AK79" i="6"/>
  <c r="AL79" i="6" s="1"/>
  <c r="AM79" i="6" s="1"/>
  <c r="AN79" i="6" s="1"/>
  <c r="AO79" i="6" s="1"/>
  <c r="CA79" i="6" s="1"/>
  <c r="CB79" i="6" s="1"/>
  <c r="CC79" i="6" s="1"/>
  <c r="AQ79" i="6"/>
  <c r="BS79" i="6"/>
  <c r="CI79" i="6"/>
  <c r="BM79" i="6"/>
  <c r="BN79" i="6" s="1"/>
  <c r="BO79" i="6" s="1"/>
  <c r="BP79" i="6" s="1"/>
  <c r="BQ79" i="6" s="1"/>
  <c r="Z79" i="6"/>
  <c r="AR79" i="6" l="1"/>
  <c r="AP79" i="6"/>
  <c r="AT79" i="6" s="1"/>
  <c r="BR79" i="6"/>
  <c r="BU79" i="6" s="1"/>
  <c r="BT79" i="6"/>
  <c r="BG79" i="6" s="1"/>
  <c r="AG79" i="6"/>
  <c r="CN79" i="6" s="1"/>
  <c r="AA79" i="6"/>
  <c r="AB79" i="6" s="1"/>
  <c r="AC79" i="6" s="1"/>
  <c r="AD79" i="6" s="1"/>
  <c r="AE79" i="6" s="1"/>
  <c r="CM79" i="6"/>
  <c r="CD79" i="6"/>
  <c r="CE79" i="6" s="1"/>
  <c r="CF79" i="6" s="1"/>
  <c r="CG79" i="6" s="1"/>
  <c r="CP79" i="6" l="1"/>
  <c r="E78" i="9"/>
  <c r="CH79" i="6"/>
  <c r="CJ79" i="6"/>
  <c r="BW79" i="6" s="1"/>
  <c r="CO79" i="6" s="1"/>
  <c r="CQ79" i="6" s="1"/>
  <c r="CS79" i="6" l="1"/>
  <c r="CR79" i="6"/>
  <c r="CW79" i="6" l="1"/>
  <c r="CT79" i="6"/>
  <c r="CU79" i="6" s="1"/>
  <c r="CV79" i="6" s="1"/>
  <c r="CX79" i="6" s="1"/>
  <c r="CY79" i="6"/>
  <c r="CZ79" i="6" l="1"/>
  <c r="DA79" i="6" s="1"/>
  <c r="DB79" i="6"/>
  <c r="DG79" i="6"/>
  <c r="D78" i="9" l="1"/>
  <c r="DC79" i="6"/>
  <c r="DE79" i="6" s="1"/>
  <c r="F80" i="6"/>
  <c r="I80" i="6"/>
  <c r="P80" i="6"/>
  <c r="Q80" i="6"/>
  <c r="O80" i="6"/>
  <c r="L80" i="6"/>
  <c r="W80" i="6"/>
  <c r="S80" i="6"/>
  <c r="R80" i="6"/>
  <c r="BI80" i="6" l="1"/>
  <c r="BY80" i="6"/>
  <c r="AF80" i="6"/>
  <c r="BJ80" i="6"/>
  <c r="BZ80" i="6"/>
  <c r="AJ80" i="6"/>
  <c r="AW80" i="6"/>
  <c r="CK80" i="6"/>
  <c r="J80" i="6"/>
  <c r="K80" i="6"/>
  <c r="U80" i="6"/>
  <c r="T80" i="6"/>
  <c r="B79" i="9"/>
  <c r="Y80" i="6" l="1"/>
  <c r="BK80" i="6"/>
  <c r="BL80" i="6" s="1"/>
  <c r="AX80" i="6"/>
  <c r="V80" i="6"/>
  <c r="CL80" i="6"/>
  <c r="AS80" i="6"/>
  <c r="Z80" i="6" l="1"/>
  <c r="AY80" i="6"/>
  <c r="AZ80" i="6" s="1"/>
  <c r="BA80" i="6" s="1"/>
  <c r="BB80" i="6" s="1"/>
  <c r="BC80" i="6" s="1"/>
  <c r="BD80" i="6" s="1"/>
  <c r="AK80" i="6"/>
  <c r="AL80" i="6" s="1"/>
  <c r="AM80" i="6" s="1"/>
  <c r="AN80" i="6" s="1"/>
  <c r="AO80" i="6" s="1"/>
  <c r="AP80" i="6" s="1"/>
  <c r="AT80" i="6" s="1"/>
  <c r="CI80" i="6"/>
  <c r="AQ80" i="6"/>
  <c r="BS80" i="6"/>
  <c r="BM80" i="6"/>
  <c r="BN80" i="6" s="1"/>
  <c r="BO80" i="6" s="1"/>
  <c r="BP80" i="6" s="1"/>
  <c r="BQ80" i="6" s="1"/>
  <c r="BR80" i="6" s="1"/>
  <c r="AA80" i="6"/>
  <c r="AB80" i="6" s="1"/>
  <c r="AC80" i="6" s="1"/>
  <c r="AD80" i="6" s="1"/>
  <c r="AE80" i="6" s="1"/>
  <c r="AG80" i="6"/>
  <c r="BE80" i="6" l="1"/>
  <c r="AR80" i="6"/>
  <c r="CA80" i="6"/>
  <c r="CB80" i="6" s="1"/>
  <c r="CC80" i="6" s="1"/>
  <c r="CM80" i="6" s="1"/>
  <c r="BU80" i="6"/>
  <c r="BT80" i="6"/>
  <c r="BG80" i="6" s="1"/>
  <c r="CN80" i="6" l="1"/>
  <c r="E79" i="9" s="1"/>
  <c r="CD80" i="6"/>
  <c r="CE80" i="6" s="1"/>
  <c r="CF80" i="6" s="1"/>
  <c r="CG80" i="6" s="1"/>
  <c r="CH80" i="6" s="1"/>
  <c r="CP80" i="6" l="1"/>
  <c r="CJ80" i="6"/>
  <c r="BW80" i="6" s="1"/>
  <c r="CO80" i="6" s="1"/>
  <c r="CQ80" i="6" s="1"/>
  <c r="CS80" i="6" s="1"/>
  <c r="CR80" i="6"/>
  <c r="CT80" i="6" l="1"/>
  <c r="CU80" i="6" s="1"/>
  <c r="CV80" i="6" s="1"/>
  <c r="CX80" i="6" s="1"/>
  <c r="CW80" i="6"/>
  <c r="CY80" i="6"/>
  <c r="CZ80" i="6" l="1"/>
  <c r="DA80" i="6" s="1"/>
  <c r="DB80" i="6"/>
  <c r="DG80" i="6"/>
  <c r="D79" i="9" l="1"/>
  <c r="DC80" i="6"/>
  <c r="DE80" i="6" s="1"/>
  <c r="F81" i="6"/>
  <c r="Q81" i="6"/>
  <c r="L81" i="6"/>
  <c r="W81" i="6"/>
  <c r="I81" i="6"/>
  <c r="R81" i="6"/>
  <c r="P81" i="6"/>
  <c r="O81" i="6"/>
  <c r="S81" i="6"/>
  <c r="BY81" i="6" l="1"/>
  <c r="BI81" i="6"/>
  <c r="AJ81" i="6"/>
  <c r="CK81" i="6"/>
  <c r="AF81" i="6"/>
  <c r="AW81" i="6"/>
  <c r="BZ81" i="6"/>
  <c r="BJ81" i="6"/>
  <c r="U81" i="6"/>
  <c r="J81" i="6"/>
  <c r="T81" i="6"/>
  <c r="K81" i="6"/>
  <c r="B80" i="9"/>
  <c r="Y81" i="6" l="1"/>
  <c r="AS81" i="6"/>
  <c r="AX81" i="6"/>
  <c r="BK81" i="6"/>
  <c r="BL81" i="6" s="1"/>
  <c r="V81" i="6"/>
  <c r="CI81" i="6" s="1"/>
  <c r="CL81" i="6"/>
  <c r="AQ81" i="6" l="1"/>
  <c r="BM81" i="6"/>
  <c r="BN81" i="6" s="1"/>
  <c r="BO81" i="6" s="1"/>
  <c r="BP81" i="6" s="1"/>
  <c r="BQ81" i="6" s="1"/>
  <c r="BR81" i="6" s="1"/>
  <c r="BS81" i="6"/>
  <c r="Z81" i="6"/>
  <c r="AK81" i="6"/>
  <c r="AL81" i="6" s="1"/>
  <c r="AM81" i="6" s="1"/>
  <c r="AN81" i="6" s="1"/>
  <c r="AO81" i="6" s="1"/>
  <c r="AY81" i="6"/>
  <c r="BU81" i="6" l="1"/>
  <c r="BT81" i="6"/>
  <c r="BG81" i="6" s="1"/>
  <c r="AG81" i="6"/>
  <c r="AA81" i="6"/>
  <c r="AB81" i="6" s="1"/>
  <c r="AC81" i="6" s="1"/>
  <c r="AD81" i="6" s="1"/>
  <c r="AE81" i="6" s="1"/>
  <c r="AZ81" i="6"/>
  <c r="BA81" i="6" s="1"/>
  <c r="BB81" i="6" s="1"/>
  <c r="BC81" i="6" s="1"/>
  <c r="BD81" i="6" s="1"/>
  <c r="BE81" i="6"/>
  <c r="AR81" i="6"/>
  <c r="AP81" i="6"/>
  <c r="AT81" i="6" s="1"/>
  <c r="CA81" i="6"/>
  <c r="CB81" i="6" s="1"/>
  <c r="CC81" i="6" s="1"/>
  <c r="CD81" i="6" l="1"/>
  <c r="CE81" i="6" s="1"/>
  <c r="CF81" i="6" s="1"/>
  <c r="CG81" i="6" s="1"/>
  <c r="CM81" i="6"/>
  <c r="CN81" i="6" s="1"/>
  <c r="E80" i="9" s="1"/>
  <c r="CP81" i="6" l="1"/>
  <c r="CH81" i="6"/>
  <c r="CJ81" i="6"/>
  <c r="BW81" i="6" s="1"/>
  <c r="CO81" i="6" s="1"/>
  <c r="CQ81" i="6" s="1"/>
  <c r="CS81" i="6" l="1"/>
  <c r="CR81" i="6"/>
  <c r="CT81" i="6" l="1"/>
  <c r="CU81" i="6" s="1"/>
  <c r="CV81" i="6" s="1"/>
  <c r="CX81" i="6" s="1"/>
  <c r="CY81" i="6"/>
  <c r="CW81" i="6"/>
  <c r="CZ81" i="6" l="1"/>
  <c r="DA81" i="6" s="1"/>
  <c r="DB81" i="6"/>
  <c r="DG81" i="6"/>
  <c r="DC81" i="6" l="1"/>
  <c r="DE81" i="6" s="1"/>
  <c r="D80" i="9"/>
  <c r="F82" i="6"/>
  <c r="S82" i="6"/>
  <c r="I82" i="6"/>
  <c r="L82" i="6"/>
  <c r="Q82" i="6"/>
  <c r="W82" i="6"/>
  <c r="P82" i="6"/>
  <c r="R82" i="6"/>
  <c r="O82" i="6"/>
  <c r="BI82" i="6" l="1"/>
  <c r="BY82" i="6"/>
  <c r="U82" i="6"/>
  <c r="K82" i="6"/>
  <c r="T82" i="6"/>
  <c r="J82" i="6"/>
  <c r="BZ82" i="6"/>
  <c r="AF82" i="6"/>
  <c r="BJ82" i="6"/>
  <c r="CK82" i="6"/>
  <c r="AJ82" i="6"/>
  <c r="AW82" i="6"/>
  <c r="B81" i="9"/>
  <c r="Y82" i="6" l="1"/>
  <c r="V82" i="6"/>
  <c r="AK82" i="6" s="1"/>
  <c r="AL82" i="6" s="1"/>
  <c r="AM82" i="6" s="1"/>
  <c r="AN82" i="6" s="1"/>
  <c r="AO82" i="6" s="1"/>
  <c r="AR82" i="6" s="1"/>
  <c r="AS82" i="6"/>
  <c r="CL82" i="6"/>
  <c r="AX82" i="6"/>
  <c r="BK82" i="6"/>
  <c r="BL82" i="6" s="1"/>
  <c r="BM82" i="6" l="1"/>
  <c r="BN82" i="6" s="1"/>
  <c r="BO82" i="6" s="1"/>
  <c r="BP82" i="6" s="1"/>
  <c r="BQ82" i="6" s="1"/>
  <c r="BR82" i="6" s="1"/>
  <c r="AP82" i="6"/>
  <c r="AQ82" i="6"/>
  <c r="AY82" i="6"/>
  <c r="BS82" i="6"/>
  <c r="CA82" i="6"/>
  <c r="CB82" i="6" s="1"/>
  <c r="CC82" i="6" s="1"/>
  <c r="CD82" i="6" s="1"/>
  <c r="CE82" i="6" s="1"/>
  <c r="CF82" i="6" s="1"/>
  <c r="CG82" i="6" s="1"/>
  <c r="CI82" i="6"/>
  <c r="Z82" i="6"/>
  <c r="BU82" i="6" l="1"/>
  <c r="BT82" i="6"/>
  <c r="BG82" i="6" s="1"/>
  <c r="AT82" i="6"/>
  <c r="AZ82" i="6"/>
  <c r="BA82" i="6" s="1"/>
  <c r="BB82" i="6" s="1"/>
  <c r="BC82" i="6" s="1"/>
  <c r="BD82" i="6" s="1"/>
  <c r="BE82" i="6"/>
  <c r="CM82" i="6"/>
  <c r="AG82" i="6"/>
  <c r="AA82" i="6"/>
  <c r="AB82" i="6" s="1"/>
  <c r="AC82" i="6" s="1"/>
  <c r="AD82" i="6" s="1"/>
  <c r="AE82" i="6" s="1"/>
  <c r="CH82" i="6"/>
  <c r="CJ82" i="6"/>
  <c r="BW82" i="6" s="1"/>
  <c r="CN82" i="6" l="1"/>
  <c r="CP82" i="6" s="1"/>
  <c r="E81" i="9" l="1"/>
  <c r="CO82" i="6"/>
  <c r="CQ82" i="6" s="1"/>
  <c r="CR82" i="6"/>
  <c r="CT82" i="6" l="1"/>
  <c r="CU82" i="6" s="1"/>
  <c r="CV82" i="6" s="1"/>
  <c r="CX82" i="6" s="1"/>
  <c r="CW82" i="6"/>
  <c r="CY82" i="6"/>
  <c r="CS82" i="6"/>
  <c r="CZ82" i="6" l="1"/>
  <c r="DA82" i="6" s="1"/>
  <c r="F83" i="6" s="1"/>
  <c r="O83" i="6"/>
  <c r="L83" i="6"/>
  <c r="S83" i="6"/>
  <c r="P83" i="6"/>
  <c r="DB82" i="6"/>
  <c r="W83" i="6"/>
  <c r="I83" i="6"/>
  <c r="R83" i="6"/>
  <c r="DG82" i="6"/>
  <c r="Q83" i="6"/>
  <c r="DC82" i="6" l="1"/>
  <c r="DE82" i="6" s="1"/>
  <c r="D81" i="9"/>
  <c r="U83" i="6"/>
  <c r="T83" i="6"/>
  <c r="K83" i="6"/>
  <c r="J83" i="6"/>
  <c r="CK83" i="6"/>
  <c r="AW83" i="6"/>
  <c r="AJ83" i="6"/>
  <c r="AF83" i="6"/>
  <c r="BJ83" i="6"/>
  <c r="BZ83" i="6"/>
  <c r="BY83" i="6"/>
  <c r="BI83" i="6"/>
  <c r="B82" i="9"/>
  <c r="Y83" i="6" l="1"/>
  <c r="AX83" i="6"/>
  <c r="V83" i="6"/>
  <c r="BS83" i="6" s="1"/>
  <c r="CL83" i="6"/>
  <c r="AS83" i="6"/>
  <c r="BK83" i="6"/>
  <c r="BL83" i="6" s="1"/>
  <c r="CI83" i="6"/>
  <c r="Z83" i="6" l="1"/>
  <c r="AG83" i="6" s="1"/>
  <c r="AK83" i="6"/>
  <c r="AL83" i="6" s="1"/>
  <c r="AM83" i="6" s="1"/>
  <c r="AN83" i="6" s="1"/>
  <c r="AO83" i="6" s="1"/>
  <c r="AP83" i="6" s="1"/>
  <c r="BM83" i="6"/>
  <c r="BN83" i="6" s="1"/>
  <c r="BO83" i="6" s="1"/>
  <c r="BP83" i="6" s="1"/>
  <c r="BQ83" i="6" s="1"/>
  <c r="BR83" i="6" s="1"/>
  <c r="BU83" i="6" s="1"/>
  <c r="AY83" i="6"/>
  <c r="AZ83" i="6" s="1"/>
  <c r="BA83" i="6" s="1"/>
  <c r="BB83" i="6" s="1"/>
  <c r="BC83" i="6" s="1"/>
  <c r="BD83" i="6" s="1"/>
  <c r="AQ83" i="6"/>
  <c r="AA83" i="6"/>
  <c r="AB83" i="6" s="1"/>
  <c r="AC83" i="6" s="1"/>
  <c r="AD83" i="6" s="1"/>
  <c r="AE83" i="6" s="1"/>
  <c r="CA83" i="6" l="1"/>
  <c r="CB83" i="6" s="1"/>
  <c r="CC83" i="6" s="1"/>
  <c r="CD83" i="6" s="1"/>
  <c r="CE83" i="6" s="1"/>
  <c r="CF83" i="6" s="1"/>
  <c r="CG83" i="6" s="1"/>
  <c r="CH83" i="6" s="1"/>
  <c r="BT83" i="6"/>
  <c r="BG83" i="6" s="1"/>
  <c r="AR83" i="6"/>
  <c r="AT83" i="6"/>
  <c r="BE83" i="6"/>
  <c r="CM83" i="6" l="1"/>
  <c r="CN83" i="6"/>
  <c r="E82" i="9" s="1"/>
  <c r="CJ83" i="6"/>
  <c r="BW83" i="6" s="1"/>
  <c r="CP83" i="6" l="1"/>
  <c r="CO83" i="6"/>
  <c r="CQ83" i="6" l="1"/>
  <c r="CR83" i="6"/>
  <c r="CT83" i="6" l="1"/>
  <c r="CU83" i="6" s="1"/>
  <c r="CV83" i="6" s="1"/>
  <c r="CX83" i="6" s="1"/>
  <c r="CY83" i="6"/>
  <c r="CW83" i="6"/>
  <c r="CS83" i="6"/>
  <c r="CZ83" i="6" l="1"/>
  <c r="DA83" i="6" s="1"/>
  <c r="DB83" i="6"/>
  <c r="DG83" i="6"/>
  <c r="D82" i="9" l="1"/>
  <c r="DC83" i="6"/>
  <c r="DE83" i="6" s="1"/>
  <c r="F84" i="6"/>
  <c r="O84" i="6"/>
  <c r="Q84" i="6"/>
  <c r="R84" i="6"/>
  <c r="L84" i="6"/>
  <c r="P84" i="6"/>
  <c r="I84" i="6"/>
  <c r="S84" i="6"/>
  <c r="W84" i="6"/>
  <c r="BY84" i="6" l="1"/>
  <c r="BI84" i="6"/>
  <c r="BJ84" i="6"/>
  <c r="CK84" i="6"/>
  <c r="AJ84" i="6"/>
  <c r="AW84" i="6"/>
  <c r="BZ84" i="6"/>
  <c r="AF84" i="6"/>
  <c r="K84" i="6"/>
  <c r="U84" i="6"/>
  <c r="J84" i="6"/>
  <c r="T84" i="6"/>
  <c r="B83" i="9"/>
  <c r="Y84" i="6" l="1"/>
  <c r="V84" i="6"/>
  <c r="BK84" i="6"/>
  <c r="BL84" i="6" s="1"/>
  <c r="CL84" i="6"/>
  <c r="AX84" i="6"/>
  <c r="AS84" i="6"/>
  <c r="AQ84" i="6" l="1"/>
  <c r="AY84" i="6"/>
  <c r="BS84" i="6"/>
  <c r="BM84" i="6"/>
  <c r="BN84" i="6" s="1"/>
  <c r="BO84" i="6" s="1"/>
  <c r="BP84" i="6" s="1"/>
  <c r="BQ84" i="6" s="1"/>
  <c r="CI84" i="6"/>
  <c r="AK84" i="6"/>
  <c r="AL84" i="6" s="1"/>
  <c r="AM84" i="6" s="1"/>
  <c r="AN84" i="6" s="1"/>
  <c r="AO84" i="6" s="1"/>
  <c r="Z84" i="6"/>
  <c r="BR84" i="6" l="1"/>
  <c r="BU84" i="6" s="1"/>
  <c r="BT84" i="6"/>
  <c r="BG84" i="6" s="1"/>
  <c r="CA84" i="6"/>
  <c r="CB84" i="6" s="1"/>
  <c r="CC84" i="6" s="1"/>
  <c r="AP84" i="6"/>
  <c r="AT84" i="6" s="1"/>
  <c r="AR84" i="6"/>
  <c r="AA84" i="6"/>
  <c r="AB84" i="6" s="1"/>
  <c r="AC84" i="6" s="1"/>
  <c r="AD84" i="6" s="1"/>
  <c r="AE84" i="6" s="1"/>
  <c r="AG84" i="6"/>
  <c r="AZ84" i="6"/>
  <c r="BA84" i="6" s="1"/>
  <c r="BB84" i="6" s="1"/>
  <c r="BC84" i="6" s="1"/>
  <c r="BD84" i="6" s="1"/>
  <c r="BE84" i="6"/>
  <c r="CN84" i="6" l="1"/>
  <c r="CP84" i="6" s="1"/>
  <c r="CD84" i="6"/>
  <c r="CE84" i="6" s="1"/>
  <c r="CF84" i="6" s="1"/>
  <c r="CG84" i="6" s="1"/>
  <c r="CM84" i="6"/>
  <c r="E83" i="9" l="1"/>
  <c r="CO84" i="6"/>
  <c r="CQ84" i="6" s="1"/>
  <c r="CH84" i="6"/>
  <c r="CJ84" i="6"/>
  <c r="BW84" i="6" s="1"/>
  <c r="CR84" i="6"/>
  <c r="CW84" i="6" l="1"/>
  <c r="CT84" i="6"/>
  <c r="CU84" i="6" s="1"/>
  <c r="CV84" i="6" s="1"/>
  <c r="CX84" i="6" s="1"/>
  <c r="CZ84" i="6" s="1"/>
  <c r="DA84" i="6" s="1"/>
  <c r="F85" i="6" s="1"/>
  <c r="CY84" i="6"/>
  <c r="CS84" i="6"/>
  <c r="P85" i="6"/>
  <c r="S85" i="6"/>
  <c r="DB84" i="6"/>
  <c r="DG84" i="6"/>
  <c r="W85" i="6"/>
  <c r="I85" i="6"/>
  <c r="R85" i="6"/>
  <c r="L85" i="6"/>
  <c r="Q85" i="6"/>
  <c r="O85" i="6"/>
  <c r="D83" i="9" l="1"/>
  <c r="DC84" i="6"/>
  <c r="DE84" i="6" s="1"/>
  <c r="BI85" i="6"/>
  <c r="BY85" i="6"/>
  <c r="K85" i="6"/>
  <c r="U85" i="6"/>
  <c r="T85" i="6"/>
  <c r="J85" i="6"/>
  <c r="AW85" i="6"/>
  <c r="AF85" i="6"/>
  <c r="AJ85" i="6"/>
  <c r="BJ85" i="6"/>
  <c r="CK85" i="6"/>
  <c r="BZ85" i="6"/>
  <c r="B84" i="9"/>
  <c r="Y85" i="6" l="1"/>
  <c r="AS85" i="6"/>
  <c r="CL85" i="6"/>
  <c r="AX85" i="6"/>
  <c r="BK85" i="6"/>
  <c r="BL85" i="6" s="1"/>
  <c r="V85" i="6"/>
  <c r="AK85" i="6" s="1"/>
  <c r="AL85" i="6" s="1"/>
  <c r="AM85" i="6" s="1"/>
  <c r="AN85" i="6" s="1"/>
  <c r="AO85" i="6" s="1"/>
  <c r="AP85" i="6" s="1"/>
  <c r="CI85" i="6" l="1"/>
  <c r="BS85" i="6"/>
  <c r="BM85" i="6"/>
  <c r="BN85" i="6" s="1"/>
  <c r="BO85" i="6" s="1"/>
  <c r="BP85" i="6" s="1"/>
  <c r="BQ85" i="6" s="1"/>
  <c r="BT85" i="6" s="1"/>
  <c r="BG85" i="6" s="1"/>
  <c r="AQ85" i="6"/>
  <c r="AT85" i="6" s="1"/>
  <c r="Z85" i="6"/>
  <c r="AA85" i="6" s="1"/>
  <c r="AB85" i="6" s="1"/>
  <c r="AC85" i="6" s="1"/>
  <c r="AD85" i="6" s="1"/>
  <c r="AE85" i="6" s="1"/>
  <c r="AY85" i="6"/>
  <c r="AZ85" i="6" s="1"/>
  <c r="BA85" i="6" s="1"/>
  <c r="BB85" i="6" s="1"/>
  <c r="BC85" i="6" s="1"/>
  <c r="BD85" i="6" s="1"/>
  <c r="AR85" i="6"/>
  <c r="CA85" i="6"/>
  <c r="CB85" i="6" s="1"/>
  <c r="CC85" i="6" s="1"/>
  <c r="CD85" i="6" s="1"/>
  <c r="CE85" i="6" s="1"/>
  <c r="CF85" i="6" s="1"/>
  <c r="CG85" i="6" s="1"/>
  <c r="BE85" i="6" l="1"/>
  <c r="BR85" i="6"/>
  <c r="BU85" i="6" s="1"/>
  <c r="AG85" i="6"/>
  <c r="CH85" i="6"/>
  <c r="CJ85" i="6"/>
  <c r="BW85" i="6" s="1"/>
  <c r="CM85" i="6"/>
  <c r="CN85" i="6" l="1"/>
  <c r="E84" i="9" s="1"/>
  <c r="CO85" i="6" l="1"/>
  <c r="CP85" i="6"/>
  <c r="CQ85" i="6" l="1"/>
  <c r="CR85" i="6"/>
  <c r="CW85" i="6" l="1"/>
  <c r="CY85" i="6"/>
  <c r="CT85" i="6"/>
  <c r="CU85" i="6" s="1"/>
  <c r="CV85" i="6" s="1"/>
  <c r="CX85" i="6" s="1"/>
  <c r="CS85" i="6"/>
  <c r="CZ85" i="6" l="1"/>
  <c r="DA85" i="6" s="1"/>
  <c r="F86" i="6" s="1"/>
  <c r="R86" i="6"/>
  <c r="I86" i="6"/>
  <c r="DB85" i="6"/>
  <c r="P86" i="6"/>
  <c r="S86" i="6"/>
  <c r="W86" i="6"/>
  <c r="DG85" i="6"/>
  <c r="O86" i="6"/>
  <c r="L86" i="6"/>
  <c r="Q86" i="6"/>
  <c r="D84" i="9" l="1"/>
  <c r="DC85" i="6"/>
  <c r="DE85" i="6" s="1"/>
  <c r="AJ86" i="6"/>
  <c r="AF86" i="6"/>
  <c r="CK86" i="6"/>
  <c r="AW86" i="6"/>
  <c r="BJ86" i="6"/>
  <c r="BZ86" i="6"/>
  <c r="K86" i="6"/>
  <c r="T86" i="6"/>
  <c r="J86" i="6"/>
  <c r="U86" i="6"/>
  <c r="BY86" i="6"/>
  <c r="BI86" i="6"/>
  <c r="B85" i="9"/>
  <c r="BK86" i="6" l="1"/>
  <c r="BL86" i="6" s="1"/>
  <c r="V86" i="6"/>
  <c r="CI86" i="6" s="1"/>
  <c r="CL86" i="6"/>
  <c r="AS86" i="6"/>
  <c r="AX86" i="6"/>
  <c r="Y86" i="6"/>
  <c r="Z86" i="6" l="1"/>
  <c r="AG86" i="6" s="1"/>
  <c r="AQ86" i="6"/>
  <c r="BM86" i="6"/>
  <c r="BN86" i="6" s="1"/>
  <c r="BO86" i="6" s="1"/>
  <c r="BP86" i="6" s="1"/>
  <c r="BQ86" i="6" s="1"/>
  <c r="AY86" i="6"/>
  <c r="AZ86" i="6" s="1"/>
  <c r="BA86" i="6" s="1"/>
  <c r="BB86" i="6" s="1"/>
  <c r="BC86" i="6" s="1"/>
  <c r="BD86" i="6" s="1"/>
  <c r="AK86" i="6"/>
  <c r="AL86" i="6" s="1"/>
  <c r="AM86" i="6" s="1"/>
  <c r="AN86" i="6" s="1"/>
  <c r="AO86" i="6" s="1"/>
  <c r="BS86" i="6"/>
  <c r="AA86" i="6" l="1"/>
  <c r="AB86" i="6" s="1"/>
  <c r="AC86" i="6" s="1"/>
  <c r="AD86" i="6" s="1"/>
  <c r="AE86" i="6" s="1"/>
  <c r="AP86" i="6"/>
  <c r="AT86" i="6" s="1"/>
  <c r="CA86" i="6"/>
  <c r="CB86" i="6" s="1"/>
  <c r="CC86" i="6" s="1"/>
  <c r="AR86" i="6"/>
  <c r="BR86" i="6"/>
  <c r="BU86" i="6" s="1"/>
  <c r="BT86" i="6"/>
  <c r="BG86" i="6" s="1"/>
  <c r="BE86" i="6"/>
  <c r="CN86" i="6" l="1"/>
  <c r="CP86" i="6" s="1"/>
  <c r="CD86" i="6"/>
  <c r="CE86" i="6" s="1"/>
  <c r="CF86" i="6" s="1"/>
  <c r="CG86" i="6" s="1"/>
  <c r="CM86" i="6"/>
  <c r="E85" i="9" l="1"/>
  <c r="CO86" i="6"/>
  <c r="CQ86" i="6" s="1"/>
  <c r="CH86" i="6"/>
  <c r="CJ86" i="6"/>
  <c r="BW86" i="6" s="1"/>
  <c r="CS86" i="6" l="1"/>
  <c r="CR86" i="6"/>
  <c r="CT86" i="6" l="1"/>
  <c r="CU86" i="6" s="1"/>
  <c r="CV86" i="6" s="1"/>
  <c r="CX86" i="6" s="1"/>
  <c r="CY86" i="6"/>
  <c r="CW86" i="6"/>
  <c r="CZ86" i="6" l="1"/>
  <c r="DA86" i="6" s="1"/>
  <c r="F87" i="6" s="1"/>
  <c r="DB86" i="6"/>
  <c r="L87" i="6"/>
  <c r="P87" i="6"/>
  <c r="R87" i="6"/>
  <c r="W87" i="6"/>
  <c r="Q87" i="6"/>
  <c r="I87" i="6"/>
  <c r="O87" i="6"/>
  <c r="S87" i="6"/>
  <c r="DG86" i="6"/>
  <c r="DC86" i="6" l="1"/>
  <c r="DE86" i="6" s="1"/>
  <c r="D85" i="9"/>
  <c r="BY87" i="6"/>
  <c r="BI87" i="6"/>
  <c r="AW87" i="6"/>
  <c r="BZ87" i="6"/>
  <c r="BJ87" i="6"/>
  <c r="AF87" i="6"/>
  <c r="AJ87" i="6"/>
  <c r="CK87" i="6"/>
  <c r="U87" i="6"/>
  <c r="T87" i="6"/>
  <c r="K87" i="6"/>
  <c r="J87" i="6"/>
  <c r="B86" i="9"/>
  <c r="Y87" i="6" l="1"/>
  <c r="AS87" i="6"/>
  <c r="BK87" i="6"/>
  <c r="BL87" i="6" s="1"/>
  <c r="V87" i="6"/>
  <c r="AY87" i="6" s="1"/>
  <c r="AZ87" i="6" s="1"/>
  <c r="BA87" i="6" s="1"/>
  <c r="BB87" i="6" s="1"/>
  <c r="BC87" i="6" s="1"/>
  <c r="BD87" i="6" s="1"/>
  <c r="AX87" i="6"/>
  <c r="CL87" i="6"/>
  <c r="CI87" i="6" l="1"/>
  <c r="BM87" i="6"/>
  <c r="BN87" i="6" s="1"/>
  <c r="BO87" i="6" s="1"/>
  <c r="BP87" i="6" s="1"/>
  <c r="BQ87" i="6" s="1"/>
  <c r="BR87" i="6" s="1"/>
  <c r="AQ87" i="6"/>
  <c r="Z87" i="6"/>
  <c r="AG87" i="6" s="1"/>
  <c r="BS87" i="6"/>
  <c r="BE87" i="6"/>
  <c r="AK87" i="6"/>
  <c r="AL87" i="6" s="1"/>
  <c r="AM87" i="6" s="1"/>
  <c r="AN87" i="6" s="1"/>
  <c r="AO87" i="6" s="1"/>
  <c r="BT87" i="6" l="1"/>
  <c r="BG87" i="6" s="1"/>
  <c r="AA87" i="6"/>
  <c r="AB87" i="6" s="1"/>
  <c r="AC87" i="6" s="1"/>
  <c r="AD87" i="6" s="1"/>
  <c r="AE87" i="6" s="1"/>
  <c r="BU87" i="6"/>
  <c r="AR87" i="6"/>
  <c r="AP87" i="6"/>
  <c r="AT87" i="6" s="1"/>
  <c r="CN87" i="6" s="1"/>
  <c r="CA87" i="6"/>
  <c r="CB87" i="6" s="1"/>
  <c r="CC87" i="6" s="1"/>
  <c r="CD87" i="6" l="1"/>
  <c r="CE87" i="6" s="1"/>
  <c r="CF87" i="6" s="1"/>
  <c r="CG87" i="6" s="1"/>
  <c r="CM87" i="6"/>
  <c r="E86" i="9"/>
  <c r="CP87" i="6"/>
  <c r="CH87" i="6" l="1"/>
  <c r="CJ87" i="6"/>
  <c r="BW87" i="6" s="1"/>
  <c r="CO87" i="6" s="1"/>
  <c r="CQ87" i="6" s="1"/>
  <c r="CS87" i="6" l="1"/>
  <c r="CR87" i="6"/>
  <c r="CW87" i="6" l="1"/>
  <c r="CY87" i="6"/>
  <c r="CT87" i="6"/>
  <c r="CU87" i="6" s="1"/>
  <c r="CV87" i="6" s="1"/>
  <c r="CX87" i="6" s="1"/>
  <c r="CZ87" i="6" l="1"/>
  <c r="DA87" i="6" s="1"/>
  <c r="DG87" i="6"/>
  <c r="DB87" i="6"/>
  <c r="DC87" i="6" l="1"/>
  <c r="DE87" i="6" s="1"/>
  <c r="D86" i="9"/>
  <c r="F88" i="6"/>
  <c r="L88" i="6"/>
  <c r="I88" i="6"/>
  <c r="R88" i="6"/>
  <c r="P88" i="6"/>
  <c r="W88" i="6"/>
  <c r="O88" i="6"/>
  <c r="S88" i="6"/>
  <c r="Q88" i="6"/>
  <c r="AJ88" i="6" l="1"/>
  <c r="BZ88" i="6"/>
  <c r="AW88" i="6"/>
  <c r="CK88" i="6"/>
  <c r="BJ88" i="6"/>
  <c r="AF88" i="6"/>
  <c r="K88" i="6"/>
  <c r="J88" i="6"/>
  <c r="T88" i="6"/>
  <c r="U88" i="6"/>
  <c r="BY88" i="6"/>
  <c r="BI88" i="6"/>
  <c r="B87" i="9"/>
  <c r="V88" i="6" l="1"/>
  <c r="BS88" i="6" s="1"/>
  <c r="BK88" i="6"/>
  <c r="BL88" i="6" s="1"/>
  <c r="CL88" i="6"/>
  <c r="AX88" i="6"/>
  <c r="AS88" i="6"/>
  <c r="Y88" i="6"/>
  <c r="CI88" i="6" l="1"/>
  <c r="Z88" i="6"/>
  <c r="AA88" i="6" s="1"/>
  <c r="AB88" i="6" s="1"/>
  <c r="AC88" i="6" s="1"/>
  <c r="AD88" i="6" s="1"/>
  <c r="AE88" i="6" s="1"/>
  <c r="BM88" i="6"/>
  <c r="BN88" i="6" s="1"/>
  <c r="BO88" i="6" s="1"/>
  <c r="BP88" i="6" s="1"/>
  <c r="BQ88" i="6" s="1"/>
  <c r="BR88" i="6" s="1"/>
  <c r="BU88" i="6" s="1"/>
  <c r="AK88" i="6"/>
  <c r="AL88" i="6" s="1"/>
  <c r="AM88" i="6" s="1"/>
  <c r="AN88" i="6" s="1"/>
  <c r="AO88" i="6" s="1"/>
  <c r="AP88" i="6" s="1"/>
  <c r="AT88" i="6" s="1"/>
  <c r="AQ88" i="6"/>
  <c r="AY88" i="6"/>
  <c r="AZ88" i="6" s="1"/>
  <c r="BA88" i="6" s="1"/>
  <c r="BB88" i="6" s="1"/>
  <c r="BC88" i="6" s="1"/>
  <c r="BD88" i="6" s="1"/>
  <c r="AG88" i="6" l="1"/>
  <c r="BT88" i="6"/>
  <c r="BG88" i="6" s="1"/>
  <c r="CA88" i="6"/>
  <c r="CB88" i="6" s="1"/>
  <c r="CC88" i="6" s="1"/>
  <c r="CD88" i="6" s="1"/>
  <c r="CE88" i="6" s="1"/>
  <c r="CF88" i="6" s="1"/>
  <c r="CG88" i="6" s="1"/>
  <c r="AR88" i="6"/>
  <c r="BE88" i="6"/>
  <c r="CN88" i="6" s="1"/>
  <c r="CM88" i="6" l="1"/>
  <c r="E87" i="9"/>
  <c r="CO88" i="6"/>
  <c r="CP88" i="6"/>
  <c r="CH88" i="6"/>
  <c r="CJ88" i="6"/>
  <c r="BW88" i="6" s="1"/>
  <c r="CQ88" i="6" l="1"/>
  <c r="CS88" i="6" l="1"/>
  <c r="CR88" i="6"/>
  <c r="CT88" i="6" l="1"/>
  <c r="CU88" i="6" s="1"/>
  <c r="CV88" i="6" s="1"/>
  <c r="CX88" i="6" s="1"/>
  <c r="CW88" i="6"/>
  <c r="CY88" i="6"/>
  <c r="CZ88" i="6" l="1"/>
  <c r="DA88" i="6" s="1"/>
  <c r="DB88" i="6"/>
  <c r="DG88" i="6"/>
  <c r="D87" i="9" l="1"/>
  <c r="DC88" i="6"/>
  <c r="DE88" i="6" s="1"/>
  <c r="F89" i="6"/>
  <c r="R89" i="6"/>
  <c r="Q89" i="6"/>
  <c r="I89" i="6"/>
  <c r="S89" i="6"/>
  <c r="P89" i="6"/>
  <c r="W89" i="6"/>
  <c r="O89" i="6"/>
  <c r="L89" i="6"/>
  <c r="AW89" i="6" l="1"/>
  <c r="CK89" i="6"/>
  <c r="AF89" i="6"/>
  <c r="AJ89" i="6"/>
  <c r="BZ89" i="6"/>
  <c r="BJ89" i="6"/>
  <c r="J89" i="6"/>
  <c r="K89" i="6"/>
  <c r="T89" i="6"/>
  <c r="U89" i="6"/>
  <c r="BI89" i="6"/>
  <c r="BY89" i="6"/>
  <c r="B88" i="9"/>
  <c r="V89" i="6" l="1"/>
  <c r="AQ89" i="6" s="1"/>
  <c r="BK89" i="6"/>
  <c r="BL89" i="6" s="1"/>
  <c r="AX89" i="6"/>
  <c r="CL89" i="6"/>
  <c r="AS89" i="6"/>
  <c r="Y89" i="6"/>
  <c r="Z89" i="6" l="1"/>
  <c r="AG89" i="6" s="1"/>
  <c r="CI89" i="6"/>
  <c r="BM89" i="6"/>
  <c r="BN89" i="6" s="1"/>
  <c r="BO89" i="6" s="1"/>
  <c r="BP89" i="6" s="1"/>
  <c r="BQ89" i="6" s="1"/>
  <c r="BR89" i="6" s="1"/>
  <c r="AK89" i="6"/>
  <c r="AL89" i="6" s="1"/>
  <c r="AM89" i="6" s="1"/>
  <c r="AN89" i="6" s="1"/>
  <c r="AO89" i="6" s="1"/>
  <c r="AY89" i="6"/>
  <c r="BS89" i="6"/>
  <c r="AA89" i="6" l="1"/>
  <c r="AB89" i="6" s="1"/>
  <c r="AC89" i="6" s="1"/>
  <c r="AD89" i="6" s="1"/>
  <c r="AE89" i="6" s="1"/>
  <c r="AP89" i="6"/>
  <c r="AT89" i="6" s="1"/>
  <c r="CA89" i="6"/>
  <c r="CB89" i="6" s="1"/>
  <c r="CC89" i="6" s="1"/>
  <c r="BU89" i="6"/>
  <c r="BT89" i="6"/>
  <c r="BG89" i="6" s="1"/>
  <c r="AR89" i="6"/>
  <c r="AZ89" i="6"/>
  <c r="BA89" i="6" s="1"/>
  <c r="BB89" i="6" s="1"/>
  <c r="BC89" i="6" s="1"/>
  <c r="BD89" i="6" s="1"/>
  <c r="BE89" i="6"/>
  <c r="CN89" i="6" l="1"/>
  <c r="CP89" i="6" s="1"/>
  <c r="CD89" i="6"/>
  <c r="CE89" i="6" s="1"/>
  <c r="CF89" i="6" s="1"/>
  <c r="CG89" i="6" s="1"/>
  <c r="CM89" i="6"/>
  <c r="CO89" i="6" l="1"/>
  <c r="CQ89" i="6" s="1"/>
  <c r="E88" i="9"/>
  <c r="CH89" i="6"/>
  <c r="CJ89" i="6"/>
  <c r="BW89" i="6" s="1"/>
  <c r="CS89" i="6" l="1"/>
  <c r="CR89" i="6"/>
  <c r="CW89" i="6" l="1"/>
  <c r="CT89" i="6"/>
  <c r="CU89" i="6" s="1"/>
  <c r="CV89" i="6" s="1"/>
  <c r="CX89" i="6" s="1"/>
  <c r="CY89" i="6"/>
  <c r="CZ89" i="6" l="1"/>
  <c r="DA89" i="6" s="1"/>
  <c r="DB89" i="6"/>
  <c r="DG89" i="6"/>
  <c r="DC89" i="6" l="1"/>
  <c r="DE89" i="6" s="1"/>
  <c r="D88" i="9"/>
  <c r="F90" i="6"/>
  <c r="L90" i="6"/>
  <c r="I90" i="6"/>
  <c r="P90" i="6"/>
  <c r="R90" i="6"/>
  <c r="O90" i="6"/>
  <c r="S90" i="6"/>
  <c r="W90" i="6"/>
  <c r="Q90" i="6"/>
  <c r="BY90" i="6" l="1"/>
  <c r="BI90" i="6"/>
  <c r="BZ90" i="6"/>
  <c r="BJ90" i="6"/>
  <c r="AJ90" i="6"/>
  <c r="AW90" i="6"/>
  <c r="CK90" i="6"/>
  <c r="AF90" i="6"/>
  <c r="T90" i="6"/>
  <c r="U90" i="6"/>
  <c r="J90" i="6"/>
  <c r="K90" i="6"/>
  <c r="B89" i="9"/>
  <c r="BK90" i="6" l="1"/>
  <c r="BL90" i="6" s="1"/>
  <c r="CL90" i="6"/>
  <c r="AX90" i="6"/>
  <c r="AS90" i="6"/>
  <c r="V90" i="6"/>
  <c r="BS90" i="6" s="1"/>
  <c r="Y90" i="6"/>
  <c r="Z90" i="6" l="1"/>
  <c r="AG90" i="6" s="1"/>
  <c r="AK90" i="6"/>
  <c r="AL90" i="6" s="1"/>
  <c r="AM90" i="6" s="1"/>
  <c r="AN90" i="6" s="1"/>
  <c r="AO90" i="6" s="1"/>
  <c r="AR90" i="6" s="1"/>
  <c r="AQ90" i="6"/>
  <c r="BM90" i="6"/>
  <c r="BN90" i="6" s="1"/>
  <c r="BO90" i="6" s="1"/>
  <c r="BP90" i="6" s="1"/>
  <c r="BQ90" i="6" s="1"/>
  <c r="BR90" i="6" s="1"/>
  <c r="BU90" i="6" s="1"/>
  <c r="AY90" i="6"/>
  <c r="CI90" i="6"/>
  <c r="AA90" i="6" l="1"/>
  <c r="AB90" i="6" s="1"/>
  <c r="AC90" i="6" s="1"/>
  <c r="AD90" i="6" s="1"/>
  <c r="AE90" i="6" s="1"/>
  <c r="BT90" i="6"/>
  <c r="BG90" i="6" s="1"/>
  <c r="AZ90" i="6"/>
  <c r="BA90" i="6" s="1"/>
  <c r="BB90" i="6" s="1"/>
  <c r="BC90" i="6" s="1"/>
  <c r="BD90" i="6" s="1"/>
  <c r="BE90" i="6"/>
  <c r="AP90" i="6"/>
  <c r="AT90" i="6" s="1"/>
  <c r="CA90" i="6"/>
  <c r="CB90" i="6" s="1"/>
  <c r="CC90" i="6" s="1"/>
  <c r="CD90" i="6" l="1"/>
  <c r="CE90" i="6" s="1"/>
  <c r="CF90" i="6" s="1"/>
  <c r="CG90" i="6" s="1"/>
  <c r="CM90" i="6"/>
  <c r="CN90" i="6" s="1"/>
  <c r="E89" i="9" l="1"/>
  <c r="CP90" i="6"/>
  <c r="CO90" i="6"/>
  <c r="CH90" i="6"/>
  <c r="CJ90" i="6"/>
  <c r="BW90" i="6" s="1"/>
  <c r="CQ90" i="6" l="1"/>
  <c r="CR90" i="6"/>
  <c r="CY90" i="6" l="1"/>
  <c r="CW90" i="6"/>
  <c r="CT90" i="6"/>
  <c r="CU90" i="6" s="1"/>
  <c r="CV90" i="6" s="1"/>
  <c r="CX90" i="6" s="1"/>
  <c r="CZ90" i="6" s="1"/>
  <c r="DA90" i="6" s="1"/>
  <c r="F91" i="6" s="1"/>
  <c r="CS90" i="6"/>
  <c r="P91" i="6"/>
  <c r="R91" i="6"/>
  <c r="W91" i="6"/>
  <c r="DG90" i="6"/>
  <c r="I91" i="6"/>
  <c r="O91" i="6"/>
  <c r="DB90" i="6"/>
  <c r="L91" i="6"/>
  <c r="S91" i="6"/>
  <c r="Q91" i="6"/>
  <c r="DC90" i="6" l="1"/>
  <c r="DE90" i="6" s="1"/>
  <c r="D89" i="9"/>
  <c r="U91" i="6"/>
  <c r="J91" i="6"/>
  <c r="K91" i="6"/>
  <c r="T91" i="6"/>
  <c r="BI91" i="6"/>
  <c r="BY91" i="6"/>
  <c r="AW91" i="6"/>
  <c r="AJ91" i="6"/>
  <c r="BZ91" i="6"/>
  <c r="CK91" i="6"/>
  <c r="AF91" i="6"/>
  <c r="BJ91" i="6"/>
  <c r="B90" i="9"/>
  <c r="Y91" i="6" l="1"/>
  <c r="AS91" i="6"/>
  <c r="CL91" i="6"/>
  <c r="AX91" i="6"/>
  <c r="BK91" i="6"/>
  <c r="BL91" i="6" s="1"/>
  <c r="V91" i="6"/>
  <c r="CI91" i="6" s="1"/>
  <c r="AQ91" i="6" l="1"/>
  <c r="BM91" i="6"/>
  <c r="BN91" i="6" s="1"/>
  <c r="BO91" i="6" s="1"/>
  <c r="BP91" i="6" s="1"/>
  <c r="BQ91" i="6" s="1"/>
  <c r="BT91" i="6" s="1"/>
  <c r="BG91" i="6" s="1"/>
  <c r="AK91" i="6"/>
  <c r="AL91" i="6" s="1"/>
  <c r="AM91" i="6" s="1"/>
  <c r="AN91" i="6" s="1"/>
  <c r="AO91" i="6" s="1"/>
  <c r="AP91" i="6" s="1"/>
  <c r="BS91" i="6"/>
  <c r="AY91" i="6"/>
  <c r="AZ91" i="6" s="1"/>
  <c r="BA91" i="6" s="1"/>
  <c r="BB91" i="6" s="1"/>
  <c r="BC91" i="6" s="1"/>
  <c r="BD91" i="6" s="1"/>
  <c r="Z91" i="6"/>
  <c r="AG91" i="6" s="1"/>
  <c r="AT91" i="6" l="1"/>
  <c r="AA91" i="6"/>
  <c r="AB91" i="6" s="1"/>
  <c r="AC91" i="6" s="1"/>
  <c r="AD91" i="6" s="1"/>
  <c r="AE91" i="6" s="1"/>
  <c r="BR91" i="6"/>
  <c r="BU91" i="6" s="1"/>
  <c r="AR91" i="6"/>
  <c r="CA91" i="6"/>
  <c r="CB91" i="6" s="1"/>
  <c r="CC91" i="6" s="1"/>
  <c r="CD91" i="6" s="1"/>
  <c r="CE91" i="6" s="1"/>
  <c r="CF91" i="6" s="1"/>
  <c r="CG91" i="6" s="1"/>
  <c r="BE91" i="6"/>
  <c r="CM91" i="6" l="1"/>
  <c r="CN91" i="6" s="1"/>
  <c r="CH91" i="6"/>
  <c r="CJ91" i="6"/>
  <c r="BW91" i="6" s="1"/>
  <c r="E90" i="9" l="1"/>
  <c r="CP91" i="6"/>
  <c r="CO91" i="6"/>
  <c r="CQ91" i="6" l="1"/>
  <c r="CR91" i="6"/>
  <c r="CW91" i="6" l="1"/>
  <c r="CY91" i="6"/>
  <c r="CT91" i="6"/>
  <c r="CU91" i="6" s="1"/>
  <c r="CV91" i="6" s="1"/>
  <c r="CX91" i="6" s="1"/>
  <c r="CZ91" i="6" s="1"/>
  <c r="DA91" i="6" s="1"/>
  <c r="CS91" i="6"/>
  <c r="DB91" i="6"/>
  <c r="DG91" i="6"/>
  <c r="DC91" i="6" l="1"/>
  <c r="DE91" i="6" s="1"/>
  <c r="D90" i="9"/>
  <c r="F92" i="6"/>
  <c r="L92" i="6"/>
  <c r="O92" i="6"/>
  <c r="R92" i="6"/>
  <c r="Q92" i="6"/>
  <c r="P92" i="6"/>
  <c r="W92" i="6"/>
  <c r="S92" i="6"/>
  <c r="I92" i="6"/>
  <c r="J92" i="6" l="1"/>
  <c r="K92" i="6"/>
  <c r="U92" i="6"/>
  <c r="T92" i="6"/>
  <c r="BI92" i="6"/>
  <c r="BY92" i="6"/>
  <c r="CK92" i="6"/>
  <c r="AW92" i="6"/>
  <c r="AF92" i="6"/>
  <c r="AJ92" i="6"/>
  <c r="BJ92" i="6"/>
  <c r="BZ92" i="6"/>
  <c r="B91" i="9"/>
  <c r="Y92" i="6" l="1"/>
  <c r="BK92" i="6"/>
  <c r="BL92" i="6" s="1"/>
  <c r="CL92" i="6"/>
  <c r="AX92" i="6"/>
  <c r="V92" i="6"/>
  <c r="CI92" i="6" s="1"/>
  <c r="AS92" i="6"/>
  <c r="AY92" i="6" l="1"/>
  <c r="AZ92" i="6" s="1"/>
  <c r="BA92" i="6" s="1"/>
  <c r="BB92" i="6" s="1"/>
  <c r="BC92" i="6" s="1"/>
  <c r="BD92" i="6" s="1"/>
  <c r="AQ92" i="6"/>
  <c r="BS92" i="6"/>
  <c r="BM92" i="6"/>
  <c r="BN92" i="6" s="1"/>
  <c r="BO92" i="6" s="1"/>
  <c r="BP92" i="6" s="1"/>
  <c r="BQ92" i="6" s="1"/>
  <c r="BR92" i="6" s="1"/>
  <c r="BE92" i="6"/>
  <c r="Z92" i="6"/>
  <c r="AK92" i="6"/>
  <c r="AL92" i="6" s="1"/>
  <c r="AM92" i="6" s="1"/>
  <c r="AN92" i="6" s="1"/>
  <c r="AO92" i="6" s="1"/>
  <c r="BU92" i="6" l="1"/>
  <c r="BT92" i="6"/>
  <c r="BG92" i="6" s="1"/>
  <c r="AP92" i="6"/>
  <c r="AT92" i="6" s="1"/>
  <c r="CA92" i="6"/>
  <c r="CB92" i="6" s="1"/>
  <c r="CC92" i="6" s="1"/>
  <c r="AG92" i="6"/>
  <c r="AA92" i="6"/>
  <c r="AB92" i="6" s="1"/>
  <c r="AC92" i="6" s="1"/>
  <c r="AD92" i="6" s="1"/>
  <c r="AE92" i="6" s="1"/>
  <c r="AR92" i="6"/>
  <c r="CN92" i="6" l="1"/>
  <c r="E91" i="9" s="1"/>
  <c r="CD92" i="6"/>
  <c r="CE92" i="6" s="1"/>
  <c r="CF92" i="6" s="1"/>
  <c r="CG92" i="6" s="1"/>
  <c r="CM92" i="6"/>
  <c r="CP92" i="6" l="1"/>
  <c r="CH92" i="6"/>
  <c r="CJ92" i="6"/>
  <c r="BW92" i="6" s="1"/>
  <c r="CO92" i="6" s="1"/>
  <c r="CQ92" i="6" s="1"/>
  <c r="CS92" i="6" l="1"/>
  <c r="CR92" i="6"/>
  <c r="CW92" i="6" l="1"/>
  <c r="CY92" i="6"/>
  <c r="CT92" i="6"/>
  <c r="CU92" i="6" s="1"/>
  <c r="CV92" i="6" s="1"/>
  <c r="CX92" i="6" s="1"/>
  <c r="CZ92" i="6" l="1"/>
  <c r="DA92" i="6" s="1"/>
  <c r="F93" i="6" s="1"/>
  <c r="S93" i="6"/>
  <c r="I93" i="6"/>
  <c r="DB92" i="6"/>
  <c r="L93" i="6"/>
  <c r="DG92" i="6"/>
  <c r="Q93" i="6"/>
  <c r="P93" i="6"/>
  <c r="O93" i="6"/>
  <c r="W93" i="6"/>
  <c r="R93" i="6"/>
  <c r="DC92" i="6" l="1"/>
  <c r="DE92" i="6" s="1"/>
  <c r="D91" i="9"/>
  <c r="AJ93" i="6"/>
  <c r="CK93" i="6"/>
  <c r="AF93" i="6"/>
  <c r="AW93" i="6"/>
  <c r="BJ93" i="6"/>
  <c r="BZ93" i="6"/>
  <c r="BI93" i="6"/>
  <c r="BY93" i="6"/>
  <c r="T93" i="6"/>
  <c r="J93" i="6"/>
  <c r="U93" i="6"/>
  <c r="K93" i="6"/>
  <c r="B92" i="9"/>
  <c r="Y93" i="6" l="1"/>
  <c r="AX93" i="6"/>
  <c r="BK93" i="6"/>
  <c r="BL93" i="6" s="1"/>
  <c r="CL93" i="6"/>
  <c r="V93" i="6"/>
  <c r="BS93" i="6" s="1"/>
  <c r="AS93" i="6"/>
  <c r="CI93" i="6" l="1"/>
  <c r="AK93" i="6"/>
  <c r="AL93" i="6" s="1"/>
  <c r="AM93" i="6" s="1"/>
  <c r="AN93" i="6" s="1"/>
  <c r="AO93" i="6" s="1"/>
  <c r="AP93" i="6" s="1"/>
  <c r="BM93" i="6"/>
  <c r="BN93" i="6" s="1"/>
  <c r="BO93" i="6" s="1"/>
  <c r="BP93" i="6" s="1"/>
  <c r="BQ93" i="6" s="1"/>
  <c r="BT93" i="6" s="1"/>
  <c r="BG93" i="6" s="1"/>
  <c r="AQ93" i="6"/>
  <c r="AY93" i="6"/>
  <c r="Z93" i="6"/>
  <c r="CA93" i="6" l="1"/>
  <c r="CB93" i="6" s="1"/>
  <c r="CC93" i="6" s="1"/>
  <c r="CM93" i="6" s="1"/>
  <c r="AR93" i="6"/>
  <c r="AT93" i="6"/>
  <c r="BR93" i="6"/>
  <c r="BU93" i="6" s="1"/>
  <c r="AG93" i="6"/>
  <c r="AA93" i="6"/>
  <c r="AB93" i="6" s="1"/>
  <c r="AC93" i="6" s="1"/>
  <c r="AD93" i="6" s="1"/>
  <c r="AE93" i="6" s="1"/>
  <c r="AZ93" i="6"/>
  <c r="BA93" i="6" s="1"/>
  <c r="BB93" i="6" s="1"/>
  <c r="BC93" i="6" s="1"/>
  <c r="BD93" i="6" s="1"/>
  <c r="BE93" i="6"/>
  <c r="CD93" i="6" l="1"/>
  <c r="CE93" i="6" s="1"/>
  <c r="CF93" i="6" s="1"/>
  <c r="CG93" i="6" s="1"/>
  <c r="CH93" i="6" s="1"/>
  <c r="CN93" i="6"/>
  <c r="CJ93" i="6" l="1"/>
  <c r="BW93" i="6" s="1"/>
  <c r="CP93" i="6"/>
  <c r="CO93" i="6"/>
  <c r="E92" i="9"/>
  <c r="CQ93" i="6" l="1"/>
  <c r="CS93" i="6" s="1"/>
  <c r="CR93" i="6"/>
  <c r="CW93" i="6" l="1"/>
  <c r="CY93" i="6"/>
  <c r="CT93" i="6"/>
  <c r="CU93" i="6" s="1"/>
  <c r="CV93" i="6" s="1"/>
  <c r="CX93" i="6" s="1"/>
  <c r="CZ93" i="6" l="1"/>
  <c r="DA93" i="6" s="1"/>
  <c r="DG93" i="6"/>
  <c r="DB93" i="6"/>
  <c r="DC93" i="6" l="1"/>
  <c r="DE93" i="6" s="1"/>
  <c r="D92" i="9"/>
  <c r="F94" i="6"/>
  <c r="P94" i="6"/>
  <c r="I94" i="6"/>
  <c r="O94" i="6"/>
  <c r="R94" i="6"/>
  <c r="S94" i="6"/>
  <c r="L94" i="6"/>
  <c r="W94" i="6"/>
  <c r="Q94" i="6"/>
  <c r="AJ94" i="6" l="1"/>
  <c r="BJ94" i="6"/>
  <c r="AW94" i="6"/>
  <c r="AF94" i="6"/>
  <c r="CK94" i="6"/>
  <c r="BZ94" i="6"/>
  <c r="BY94" i="6"/>
  <c r="BI94" i="6"/>
  <c r="K94" i="6"/>
  <c r="T94" i="6"/>
  <c r="U94" i="6"/>
  <c r="J94" i="6"/>
  <c r="B93" i="9"/>
  <c r="Y94" i="6" l="1"/>
  <c r="BK94" i="6"/>
  <c r="BL94" i="6" s="1"/>
  <c r="AX94" i="6"/>
  <c r="AS94" i="6"/>
  <c r="CL94" i="6"/>
  <c r="V94" i="6"/>
  <c r="BS94" i="6" s="1"/>
  <c r="Z94" i="6" l="1"/>
  <c r="AK94" i="6"/>
  <c r="AL94" i="6" s="1"/>
  <c r="AM94" i="6" s="1"/>
  <c r="AN94" i="6" s="1"/>
  <c r="AO94" i="6" s="1"/>
  <c r="BM94" i="6"/>
  <c r="BN94" i="6" s="1"/>
  <c r="BO94" i="6" s="1"/>
  <c r="BP94" i="6" s="1"/>
  <c r="BQ94" i="6" s="1"/>
  <c r="BR94" i="6" s="1"/>
  <c r="BU94" i="6" s="1"/>
  <c r="CI94" i="6"/>
  <c r="AY94" i="6"/>
  <c r="AZ94" i="6" s="1"/>
  <c r="BA94" i="6" s="1"/>
  <c r="BB94" i="6" s="1"/>
  <c r="BC94" i="6" s="1"/>
  <c r="BD94" i="6" s="1"/>
  <c r="AQ94" i="6"/>
  <c r="BE94" i="6" l="1"/>
  <c r="BT94" i="6"/>
  <c r="BG94" i="6" s="1"/>
  <c r="AP94" i="6"/>
  <c r="AT94" i="6" s="1"/>
  <c r="CA94" i="6"/>
  <c r="CB94" i="6" s="1"/>
  <c r="CC94" i="6" s="1"/>
  <c r="AR94" i="6"/>
  <c r="AG94" i="6"/>
  <c r="AA94" i="6"/>
  <c r="AB94" i="6" s="1"/>
  <c r="AC94" i="6" s="1"/>
  <c r="AD94" i="6" s="1"/>
  <c r="AE94" i="6" s="1"/>
  <c r="CN94" i="6" l="1"/>
  <c r="CO94" i="6" s="1"/>
  <c r="CD94" i="6"/>
  <c r="CE94" i="6" s="1"/>
  <c r="CF94" i="6" s="1"/>
  <c r="CG94" i="6" s="1"/>
  <c r="CM94" i="6"/>
  <c r="E93" i="9" l="1"/>
  <c r="CP94" i="6"/>
  <c r="CQ94" i="6" s="1"/>
  <c r="CH94" i="6"/>
  <c r="CJ94" i="6"/>
  <c r="BW94" i="6" s="1"/>
  <c r="CS94" i="6" l="1"/>
  <c r="CR94" i="6"/>
  <c r="CT94" i="6" l="1"/>
  <c r="CU94" i="6" s="1"/>
  <c r="CV94" i="6" s="1"/>
  <c r="CX94" i="6" s="1"/>
  <c r="CY94" i="6"/>
  <c r="CW94" i="6"/>
  <c r="CZ94" i="6" l="1"/>
  <c r="DA94" i="6" s="1"/>
  <c r="F95" i="6" s="1"/>
  <c r="W95" i="6"/>
  <c r="DG94" i="6"/>
  <c r="L95" i="6"/>
  <c r="R95" i="6"/>
  <c r="I95" i="6"/>
  <c r="P95" i="6"/>
  <c r="Q95" i="6"/>
  <c r="S95" i="6"/>
  <c r="O95" i="6"/>
  <c r="DB94" i="6"/>
  <c r="DC94" i="6" l="1"/>
  <c r="DE94" i="6" s="1"/>
  <c r="D93" i="9"/>
  <c r="U95" i="6"/>
  <c r="J95" i="6"/>
  <c r="T95" i="6"/>
  <c r="K95" i="6"/>
  <c r="BJ95" i="6"/>
  <c r="CK95" i="6"/>
  <c r="AJ95" i="6"/>
  <c r="AW95" i="6"/>
  <c r="BZ95" i="6"/>
  <c r="AF95" i="6"/>
  <c r="BY95" i="6"/>
  <c r="BI95" i="6"/>
  <c r="B94" i="9"/>
  <c r="Y95" i="6" l="1"/>
  <c r="V95" i="6"/>
  <c r="AK95" i="6" s="1"/>
  <c r="AL95" i="6" s="1"/>
  <c r="AM95" i="6" s="1"/>
  <c r="AN95" i="6" s="1"/>
  <c r="AO95" i="6" s="1"/>
  <c r="AP95" i="6" s="1"/>
  <c r="AX95" i="6"/>
  <c r="CL95" i="6"/>
  <c r="AS95" i="6"/>
  <c r="BK95" i="6"/>
  <c r="BL95" i="6" s="1"/>
  <c r="BM95" i="6" s="1"/>
  <c r="BN95" i="6" s="1"/>
  <c r="BO95" i="6" s="1"/>
  <c r="BP95" i="6" s="1"/>
  <c r="BQ95" i="6" s="1"/>
  <c r="BR95" i="6" s="1"/>
  <c r="AQ95" i="6" l="1"/>
  <c r="AT95" i="6" s="1"/>
  <c r="AY95" i="6"/>
  <c r="AZ95" i="6" s="1"/>
  <c r="BA95" i="6" s="1"/>
  <c r="BB95" i="6" s="1"/>
  <c r="BC95" i="6" s="1"/>
  <c r="BD95" i="6" s="1"/>
  <c r="BS95" i="6"/>
  <c r="CI95" i="6"/>
  <c r="Z95" i="6"/>
  <c r="AA95" i="6" s="1"/>
  <c r="AB95" i="6" s="1"/>
  <c r="AC95" i="6" s="1"/>
  <c r="AD95" i="6" s="1"/>
  <c r="AE95" i="6" s="1"/>
  <c r="BT95" i="6"/>
  <c r="BG95" i="6" s="1"/>
  <c r="BU95" i="6"/>
  <c r="CA95" i="6"/>
  <c r="CB95" i="6" s="1"/>
  <c r="CC95" i="6" s="1"/>
  <c r="AR95" i="6"/>
  <c r="BE95" i="6" l="1"/>
  <c r="AG95" i="6"/>
  <c r="CD95" i="6"/>
  <c r="CE95" i="6" s="1"/>
  <c r="CF95" i="6" s="1"/>
  <c r="CG95" i="6" s="1"/>
  <c r="CM95" i="6"/>
  <c r="CN95" i="6" l="1"/>
  <c r="E94" i="9" s="1"/>
  <c r="CH95" i="6"/>
  <c r="CJ95" i="6"/>
  <c r="BW95" i="6" s="1"/>
  <c r="CO95" i="6" l="1"/>
  <c r="CP95" i="6"/>
  <c r="CR95" i="6"/>
  <c r="CQ95" i="6" l="1"/>
  <c r="CS95" i="6" s="1"/>
  <c r="CT95" i="6"/>
  <c r="CU95" i="6" s="1"/>
  <c r="CV95" i="6" s="1"/>
  <c r="CX95" i="6" s="1"/>
  <c r="CW95" i="6"/>
  <c r="CY95" i="6"/>
  <c r="CZ95" i="6" l="1"/>
  <c r="DA95" i="6" s="1"/>
  <c r="DG95" i="6"/>
  <c r="DB95" i="6"/>
  <c r="DC95" i="6" l="1"/>
  <c r="DE95" i="6" s="1"/>
  <c r="D94" i="9"/>
  <c r="F96" i="6"/>
  <c r="Q96" i="6"/>
  <c r="W96" i="6"/>
  <c r="I96" i="6"/>
  <c r="L96" i="6"/>
  <c r="R96" i="6"/>
  <c r="O96" i="6"/>
  <c r="S96" i="6"/>
  <c r="P96" i="6"/>
  <c r="BI96" i="6" l="1"/>
  <c r="BY96" i="6"/>
  <c r="AJ96" i="6"/>
  <c r="AW96" i="6"/>
  <c r="BZ96" i="6"/>
  <c r="AF96" i="6"/>
  <c r="BJ96" i="6"/>
  <c r="CK96" i="6"/>
  <c r="U96" i="6"/>
  <c r="T96" i="6"/>
  <c r="K96" i="6"/>
  <c r="J96" i="6"/>
  <c r="B95" i="9"/>
  <c r="V96" i="6" l="1"/>
  <c r="CI96" i="6" s="1"/>
  <c r="AS96" i="6"/>
  <c r="BK96" i="6"/>
  <c r="BL96" i="6" s="1"/>
  <c r="CL96" i="6"/>
  <c r="AX96" i="6"/>
  <c r="Y96" i="6"/>
  <c r="Z96" i="6" l="1"/>
  <c r="AG96" i="6" s="1"/>
  <c r="BS96" i="6"/>
  <c r="AQ96" i="6"/>
  <c r="BM96" i="6"/>
  <c r="BN96" i="6" s="1"/>
  <c r="BO96" i="6" s="1"/>
  <c r="BP96" i="6" s="1"/>
  <c r="BQ96" i="6" s="1"/>
  <c r="BR96" i="6" s="1"/>
  <c r="AY96" i="6"/>
  <c r="AZ96" i="6" s="1"/>
  <c r="BA96" i="6" s="1"/>
  <c r="BB96" i="6" s="1"/>
  <c r="BC96" i="6" s="1"/>
  <c r="BD96" i="6" s="1"/>
  <c r="AK96" i="6"/>
  <c r="AL96" i="6" s="1"/>
  <c r="AM96" i="6" s="1"/>
  <c r="AN96" i="6" s="1"/>
  <c r="AO96" i="6" s="1"/>
  <c r="AR96" i="6" s="1"/>
  <c r="BU96" i="6" l="1"/>
  <c r="AA96" i="6"/>
  <c r="AB96" i="6" s="1"/>
  <c r="AC96" i="6" s="1"/>
  <c r="AD96" i="6" s="1"/>
  <c r="AE96" i="6" s="1"/>
  <c r="BT96" i="6"/>
  <c r="BG96" i="6" s="1"/>
  <c r="BE96" i="6"/>
  <c r="AP96" i="6"/>
  <c r="AT96" i="6" s="1"/>
  <c r="CA96" i="6"/>
  <c r="CB96" i="6" s="1"/>
  <c r="CC96" i="6" s="1"/>
  <c r="CD96" i="6" l="1"/>
  <c r="CE96" i="6" s="1"/>
  <c r="CF96" i="6" s="1"/>
  <c r="CG96" i="6" s="1"/>
  <c r="CM96" i="6"/>
  <c r="CN96" i="6" s="1"/>
  <c r="CP96" i="6" l="1"/>
  <c r="E95" i="9"/>
  <c r="CH96" i="6"/>
  <c r="CJ96" i="6"/>
  <c r="BW96" i="6" s="1"/>
  <c r="CO96" i="6" s="1"/>
  <c r="CQ96" i="6" s="1"/>
  <c r="CS96" i="6" l="1"/>
  <c r="CR96" i="6"/>
  <c r="CW96" i="6" l="1"/>
  <c r="CY96" i="6"/>
  <c r="CT96" i="6"/>
  <c r="CU96" i="6" s="1"/>
  <c r="CV96" i="6" s="1"/>
  <c r="CX96" i="6" s="1"/>
  <c r="CZ96" i="6" l="1"/>
  <c r="DA96" i="6" s="1"/>
  <c r="F97" i="6" s="1"/>
  <c r="O97" i="6"/>
  <c r="DB96" i="6"/>
  <c r="I97" i="6"/>
  <c r="S97" i="6"/>
  <c r="L97" i="6"/>
  <c r="DG96" i="6"/>
  <c r="P97" i="6"/>
  <c r="R97" i="6"/>
  <c r="Q97" i="6"/>
  <c r="W97" i="6"/>
  <c r="DC96" i="6" l="1"/>
  <c r="DE96" i="6" s="1"/>
  <c r="D95" i="9"/>
  <c r="BZ97" i="6"/>
  <c r="BJ97" i="6"/>
  <c r="AW97" i="6"/>
  <c r="AJ97" i="6"/>
  <c r="AF97" i="6"/>
  <c r="CK97" i="6"/>
  <c r="J97" i="6"/>
  <c r="T97" i="6"/>
  <c r="K97" i="6"/>
  <c r="U97" i="6"/>
  <c r="BY97" i="6"/>
  <c r="BI97" i="6"/>
  <c r="B96" i="9"/>
  <c r="Y97" i="6" l="1"/>
  <c r="CL97" i="6"/>
  <c r="AS97" i="6"/>
  <c r="V97" i="6"/>
  <c r="CI97" i="6" s="1"/>
  <c r="BK97" i="6"/>
  <c r="BL97" i="6" s="1"/>
  <c r="AX97" i="6"/>
  <c r="Z97" i="6" l="1"/>
  <c r="AA97" i="6" s="1"/>
  <c r="AB97" i="6" s="1"/>
  <c r="AC97" i="6" s="1"/>
  <c r="AD97" i="6" s="1"/>
  <c r="AE97" i="6" s="1"/>
  <c r="BM97" i="6"/>
  <c r="BN97" i="6" s="1"/>
  <c r="BO97" i="6" s="1"/>
  <c r="BP97" i="6" s="1"/>
  <c r="BQ97" i="6" s="1"/>
  <c r="BR97" i="6" s="1"/>
  <c r="BS97" i="6"/>
  <c r="AK97" i="6"/>
  <c r="AL97" i="6" s="1"/>
  <c r="AM97" i="6" s="1"/>
  <c r="AN97" i="6" s="1"/>
  <c r="AO97" i="6" s="1"/>
  <c r="AY97" i="6"/>
  <c r="AZ97" i="6" s="1"/>
  <c r="BA97" i="6" s="1"/>
  <c r="BB97" i="6" s="1"/>
  <c r="BC97" i="6" s="1"/>
  <c r="BD97" i="6" s="1"/>
  <c r="AQ97" i="6"/>
  <c r="AG97" i="6" l="1"/>
  <c r="BU97" i="6"/>
  <c r="BT97" i="6"/>
  <c r="BG97" i="6" s="1"/>
  <c r="AP97" i="6"/>
  <c r="AT97" i="6" s="1"/>
  <c r="AR97" i="6"/>
  <c r="CA97" i="6"/>
  <c r="CB97" i="6" s="1"/>
  <c r="CC97" i="6" s="1"/>
  <c r="BE97" i="6"/>
  <c r="CD97" i="6" l="1"/>
  <c r="CE97" i="6" s="1"/>
  <c r="CF97" i="6" s="1"/>
  <c r="CG97" i="6" s="1"/>
  <c r="CM97" i="6"/>
  <c r="CN97" i="6"/>
  <c r="E96" i="9" l="1"/>
  <c r="CP97" i="6"/>
  <c r="CH97" i="6"/>
  <c r="CJ97" i="6"/>
  <c r="BW97" i="6" s="1"/>
  <c r="CO97" i="6" s="1"/>
  <c r="CQ97" i="6" l="1"/>
  <c r="CS97" i="6" s="1"/>
  <c r="CR97" i="6"/>
  <c r="CY97" i="6" l="1"/>
  <c r="CT97" i="6"/>
  <c r="CU97" i="6" s="1"/>
  <c r="CV97" i="6" s="1"/>
  <c r="CX97" i="6" s="1"/>
  <c r="CW97" i="6"/>
  <c r="CZ97" i="6" l="1"/>
  <c r="DA97" i="6" s="1"/>
  <c r="F98" i="6" s="1"/>
  <c r="DG97" i="6"/>
  <c r="DB97" i="6"/>
  <c r="R98" i="6"/>
  <c r="Q98" i="6"/>
  <c r="L98" i="6"/>
  <c r="S98" i="6"/>
  <c r="I98" i="6"/>
  <c r="O98" i="6"/>
  <c r="W98" i="6"/>
  <c r="P98" i="6"/>
  <c r="D96" i="9" l="1"/>
  <c r="DC97" i="6"/>
  <c r="DE97" i="6" s="1"/>
  <c r="AF98" i="6"/>
  <c r="AW98" i="6"/>
  <c r="CK98" i="6"/>
  <c r="BZ98" i="6"/>
  <c r="AJ98" i="6"/>
  <c r="BJ98" i="6"/>
  <c r="BY98" i="6"/>
  <c r="BI98" i="6"/>
  <c r="T98" i="6"/>
  <c r="J98" i="6"/>
  <c r="K98" i="6"/>
  <c r="U98" i="6"/>
  <c r="B97" i="9"/>
  <c r="CL98" i="6" l="1"/>
  <c r="AS98" i="6"/>
  <c r="BK98" i="6"/>
  <c r="BL98" i="6" s="1"/>
  <c r="V98" i="6"/>
  <c r="AQ98" i="6" s="1"/>
  <c r="AX98" i="6"/>
  <c r="Y98" i="6"/>
  <c r="Z98" i="6" l="1"/>
  <c r="AG98" i="6" s="1"/>
  <c r="BM98" i="6"/>
  <c r="BN98" i="6" s="1"/>
  <c r="BO98" i="6" s="1"/>
  <c r="BP98" i="6" s="1"/>
  <c r="BQ98" i="6" s="1"/>
  <c r="BR98" i="6" s="1"/>
  <c r="AK98" i="6"/>
  <c r="AL98" i="6" s="1"/>
  <c r="AM98" i="6" s="1"/>
  <c r="AN98" i="6" s="1"/>
  <c r="AO98" i="6" s="1"/>
  <c r="AY98" i="6"/>
  <c r="CI98" i="6"/>
  <c r="BS98" i="6"/>
  <c r="AA98" i="6" l="1"/>
  <c r="AB98" i="6" s="1"/>
  <c r="AC98" i="6" s="1"/>
  <c r="AD98" i="6" s="1"/>
  <c r="AE98" i="6" s="1"/>
  <c r="BU98" i="6"/>
  <c r="AP98" i="6"/>
  <c r="AT98" i="6" s="1"/>
  <c r="CA98" i="6"/>
  <c r="CB98" i="6" s="1"/>
  <c r="CC98" i="6" s="1"/>
  <c r="AZ98" i="6"/>
  <c r="BA98" i="6" s="1"/>
  <c r="BB98" i="6" s="1"/>
  <c r="BC98" i="6" s="1"/>
  <c r="BD98" i="6" s="1"/>
  <c r="BE98" i="6"/>
  <c r="BT98" i="6"/>
  <c r="BG98" i="6" s="1"/>
  <c r="AR98" i="6"/>
  <c r="CN98" i="6" l="1"/>
  <c r="CP98" i="6" s="1"/>
  <c r="CD98" i="6"/>
  <c r="CE98" i="6" s="1"/>
  <c r="CF98" i="6" s="1"/>
  <c r="CG98" i="6" s="1"/>
  <c r="CM98" i="6"/>
  <c r="E97" i="9" l="1"/>
  <c r="CO98" i="6"/>
  <c r="CQ98" i="6" s="1"/>
  <c r="CS98" i="6" s="1"/>
  <c r="CH98" i="6"/>
  <c r="CJ98" i="6"/>
  <c r="BW98" i="6" s="1"/>
  <c r="CR98" i="6"/>
  <c r="CY98" i="6" l="1"/>
  <c r="CW98" i="6"/>
  <c r="CT98" i="6"/>
  <c r="CU98" i="6" s="1"/>
  <c r="CV98" i="6" s="1"/>
  <c r="CX98" i="6" s="1"/>
  <c r="CZ98" i="6" l="1"/>
  <c r="DA98" i="6" s="1"/>
  <c r="DG98" i="6"/>
  <c r="DB98" i="6"/>
  <c r="DC98" i="6" l="1"/>
  <c r="DE98" i="6" s="1"/>
  <c r="D97" i="9"/>
  <c r="F99" i="6"/>
  <c r="Q99" i="6"/>
  <c r="P99" i="6"/>
  <c r="I99" i="6"/>
  <c r="R99" i="6"/>
  <c r="O99" i="6"/>
  <c r="S99" i="6"/>
  <c r="W99" i="6"/>
  <c r="L99" i="6"/>
  <c r="CK99" i="6" l="1"/>
  <c r="AW99" i="6"/>
  <c r="AJ99" i="6"/>
  <c r="BZ99" i="6"/>
  <c r="AF99" i="6"/>
  <c r="BJ99" i="6"/>
  <c r="BI99" i="6"/>
  <c r="BY99" i="6"/>
  <c r="J99" i="6"/>
  <c r="T99" i="6"/>
  <c r="U99" i="6"/>
  <c r="K99" i="6"/>
  <c r="B98" i="9"/>
  <c r="AX99" i="6" l="1"/>
  <c r="BK99" i="6"/>
  <c r="BL99" i="6" s="1"/>
  <c r="AS99" i="6"/>
  <c r="V99" i="6"/>
  <c r="CI99" i="6" s="1"/>
  <c r="CL99" i="6"/>
  <c r="Y99" i="6"/>
  <c r="Z99" i="6" l="1"/>
  <c r="AG99" i="6" s="1"/>
  <c r="BS99" i="6"/>
  <c r="AK99" i="6"/>
  <c r="AL99" i="6" s="1"/>
  <c r="AM99" i="6" s="1"/>
  <c r="AN99" i="6" s="1"/>
  <c r="AO99" i="6" s="1"/>
  <c r="AP99" i="6" s="1"/>
  <c r="AY99" i="6"/>
  <c r="AZ99" i="6" s="1"/>
  <c r="BA99" i="6" s="1"/>
  <c r="BB99" i="6" s="1"/>
  <c r="BC99" i="6" s="1"/>
  <c r="BD99" i="6" s="1"/>
  <c r="AQ99" i="6"/>
  <c r="BM99" i="6"/>
  <c r="BN99" i="6" s="1"/>
  <c r="BO99" i="6" s="1"/>
  <c r="BP99" i="6" s="1"/>
  <c r="BQ99" i="6" s="1"/>
  <c r="BR99" i="6" s="1"/>
  <c r="AA99" i="6" l="1"/>
  <c r="AB99" i="6" s="1"/>
  <c r="AC99" i="6" s="1"/>
  <c r="AD99" i="6" s="1"/>
  <c r="AE99" i="6" s="1"/>
  <c r="BU99" i="6"/>
  <c r="CA99" i="6"/>
  <c r="CB99" i="6" s="1"/>
  <c r="CC99" i="6" s="1"/>
  <c r="CM99" i="6" s="1"/>
  <c r="AR99" i="6"/>
  <c r="AT99" i="6"/>
  <c r="BT99" i="6"/>
  <c r="BG99" i="6" s="1"/>
  <c r="BE99" i="6"/>
  <c r="CN99" i="6" l="1"/>
  <c r="CP99" i="6" s="1"/>
  <c r="CD99" i="6"/>
  <c r="CE99" i="6" s="1"/>
  <c r="CF99" i="6" s="1"/>
  <c r="CG99" i="6" s="1"/>
  <c r="CJ99" i="6" s="1"/>
  <c r="BW99" i="6" s="1"/>
  <c r="CO99" i="6" l="1"/>
  <c r="CQ99" i="6" s="1"/>
  <c r="CS99" i="6" s="1"/>
  <c r="E98" i="9"/>
  <c r="CH99" i="6"/>
  <c r="CR99" i="6"/>
  <c r="CT99" i="6" l="1"/>
  <c r="CU99" i="6" s="1"/>
  <c r="CV99" i="6" s="1"/>
  <c r="CX99" i="6" s="1"/>
  <c r="CW99" i="6"/>
  <c r="CY99" i="6"/>
  <c r="CZ99" i="6" l="1"/>
  <c r="DA99" i="6" s="1"/>
  <c r="DB99" i="6"/>
  <c r="DG99" i="6"/>
  <c r="DC99" i="6" l="1"/>
  <c r="DE99" i="6" s="1"/>
  <c r="D98" i="9"/>
  <c r="F100" i="6"/>
  <c r="W100" i="6"/>
  <c r="Q100" i="6"/>
  <c r="I100" i="6"/>
  <c r="O100" i="6"/>
  <c r="S100" i="6"/>
  <c r="P100" i="6"/>
  <c r="R100" i="6"/>
  <c r="L100" i="6"/>
  <c r="BY100" i="6" l="1"/>
  <c r="BI100" i="6"/>
  <c r="T100" i="6"/>
  <c r="U100" i="6"/>
  <c r="J100" i="6"/>
  <c r="K100" i="6"/>
  <c r="AJ100" i="6"/>
  <c r="CK100" i="6"/>
  <c r="AF100" i="6"/>
  <c r="AW100" i="6"/>
  <c r="BZ100" i="6"/>
  <c r="BJ100" i="6"/>
  <c r="B99" i="9"/>
  <c r="Y100" i="6" l="1"/>
  <c r="V100" i="6"/>
  <c r="AS100" i="6"/>
  <c r="AX100" i="6"/>
  <c r="BK100" i="6"/>
  <c r="BL100" i="6" s="1"/>
  <c r="CL100" i="6"/>
  <c r="Z100" i="6" l="1"/>
  <c r="AQ100" i="6"/>
  <c r="CI100" i="6"/>
  <c r="AY100" i="6"/>
  <c r="AZ100" i="6" s="1"/>
  <c r="BA100" i="6" s="1"/>
  <c r="BB100" i="6" s="1"/>
  <c r="BC100" i="6" s="1"/>
  <c r="BD100" i="6" s="1"/>
  <c r="BS100" i="6"/>
  <c r="AK100" i="6"/>
  <c r="AL100" i="6" s="1"/>
  <c r="AM100" i="6" s="1"/>
  <c r="AN100" i="6" s="1"/>
  <c r="AO100" i="6" s="1"/>
  <c r="BM100" i="6"/>
  <c r="BN100" i="6" s="1"/>
  <c r="BO100" i="6" s="1"/>
  <c r="BP100" i="6" s="1"/>
  <c r="BQ100" i="6" s="1"/>
  <c r="AP100" i="6" l="1"/>
  <c r="AT100" i="6" s="1"/>
  <c r="CA100" i="6"/>
  <c r="CB100" i="6" s="1"/>
  <c r="CC100" i="6" s="1"/>
  <c r="AR100" i="6"/>
  <c r="BR100" i="6"/>
  <c r="BU100" i="6" s="1"/>
  <c r="BT100" i="6"/>
  <c r="BG100" i="6" s="1"/>
  <c r="AG100" i="6"/>
  <c r="AA100" i="6"/>
  <c r="AB100" i="6" s="1"/>
  <c r="AC100" i="6" s="1"/>
  <c r="AD100" i="6" s="1"/>
  <c r="AE100" i="6" s="1"/>
  <c r="BE100" i="6"/>
  <c r="CD100" i="6" l="1"/>
  <c r="CE100" i="6" s="1"/>
  <c r="CF100" i="6" s="1"/>
  <c r="CG100" i="6" s="1"/>
  <c r="CM100" i="6"/>
  <c r="CN100" i="6"/>
  <c r="E99" i="9" l="1"/>
  <c r="CO100" i="6"/>
  <c r="CP100" i="6"/>
  <c r="CH100" i="6"/>
  <c r="CJ100" i="6"/>
  <c r="BW100" i="6" s="1"/>
  <c r="CQ100" i="6" l="1"/>
  <c r="CR100" i="6"/>
  <c r="CW100" i="6" l="1"/>
  <c r="CY100" i="6"/>
  <c r="CT100" i="6"/>
  <c r="CU100" i="6" s="1"/>
  <c r="CV100" i="6" s="1"/>
  <c r="CX100" i="6" s="1"/>
  <c r="CS100" i="6"/>
  <c r="CZ100" i="6" l="1"/>
  <c r="DA100" i="6" s="1"/>
  <c r="DG100" i="6"/>
  <c r="DB100" i="6"/>
  <c r="D99" i="9" l="1"/>
  <c r="DC100" i="6"/>
  <c r="DE100" i="6" s="1"/>
  <c r="F101" i="6"/>
  <c r="W101" i="6"/>
  <c r="R101" i="6"/>
  <c r="L101" i="6"/>
  <c r="P101" i="6"/>
  <c r="I101" i="6"/>
  <c r="Q101" i="6"/>
  <c r="S101" i="6"/>
  <c r="O101" i="6"/>
  <c r="J101" i="6" l="1"/>
  <c r="K101" i="6"/>
  <c r="T101" i="6"/>
  <c r="U101" i="6"/>
  <c r="AJ101" i="6"/>
  <c r="AF101" i="6"/>
  <c r="BZ101" i="6"/>
  <c r="CK101" i="6"/>
  <c r="AW101" i="6"/>
  <c r="BJ101" i="6"/>
  <c r="BI101" i="6"/>
  <c r="BY101" i="6"/>
  <c r="B100" i="9"/>
  <c r="Y101" i="6" l="1"/>
  <c r="AX101" i="6"/>
  <c r="AS101" i="6"/>
  <c r="V101" i="6"/>
  <c r="AK101" i="6" s="1"/>
  <c r="AL101" i="6" s="1"/>
  <c r="AM101" i="6" s="1"/>
  <c r="AN101" i="6" s="1"/>
  <c r="AO101" i="6" s="1"/>
  <c r="AP101" i="6" s="1"/>
  <c r="CL101" i="6"/>
  <c r="BK101" i="6"/>
  <c r="BL101" i="6" s="1"/>
  <c r="CI101" i="6" l="1"/>
  <c r="Z101" i="6"/>
  <c r="BM101" i="6"/>
  <c r="BN101" i="6" s="1"/>
  <c r="BO101" i="6" s="1"/>
  <c r="BP101" i="6" s="1"/>
  <c r="BQ101" i="6" s="1"/>
  <c r="BS101" i="6"/>
  <c r="CA101" i="6"/>
  <c r="CB101" i="6" s="1"/>
  <c r="CC101" i="6" s="1"/>
  <c r="CD101" i="6" s="1"/>
  <c r="CE101" i="6" s="1"/>
  <c r="CF101" i="6" s="1"/>
  <c r="CG101" i="6" s="1"/>
  <c r="CH101" i="6" s="1"/>
  <c r="AA101" i="6"/>
  <c r="AB101" i="6" s="1"/>
  <c r="AC101" i="6" s="1"/>
  <c r="AD101" i="6" s="1"/>
  <c r="AE101" i="6" s="1"/>
  <c r="AG101" i="6"/>
  <c r="AR101" i="6"/>
  <c r="AQ101" i="6"/>
  <c r="AT101" i="6" s="1"/>
  <c r="AY101" i="6"/>
  <c r="AZ101" i="6" l="1"/>
  <c r="BA101" i="6" s="1"/>
  <c r="BB101" i="6" s="1"/>
  <c r="BC101" i="6" s="1"/>
  <c r="BD101" i="6" s="1"/>
  <c r="BE101" i="6"/>
  <c r="CJ101" i="6"/>
  <c r="BW101" i="6" s="1"/>
  <c r="BT101" i="6"/>
  <c r="BG101" i="6" s="1"/>
  <c r="BR101" i="6"/>
  <c r="BU101" i="6" s="1"/>
  <c r="CM101" i="6"/>
  <c r="CN101" i="6" l="1"/>
  <c r="CP101" i="6" s="1"/>
  <c r="CO101" i="6" l="1"/>
  <c r="CQ101" i="6" s="1"/>
  <c r="CS101" i="6" s="1"/>
  <c r="E100" i="9"/>
  <c r="CR101" i="6"/>
  <c r="CT101" i="6" l="1"/>
  <c r="CU101" i="6" s="1"/>
  <c r="CV101" i="6" s="1"/>
  <c r="CX101" i="6" s="1"/>
  <c r="CW101" i="6"/>
  <c r="CY101" i="6"/>
  <c r="CZ101" i="6" l="1"/>
  <c r="DA101" i="6" s="1"/>
  <c r="F102" i="6" s="1"/>
  <c r="R102" i="6"/>
  <c r="W102" i="6"/>
  <c r="L102" i="6"/>
  <c r="DG101" i="6"/>
  <c r="I102" i="6"/>
  <c r="Q102" i="6"/>
  <c r="P102" i="6"/>
  <c r="DB101" i="6"/>
  <c r="S102" i="6"/>
  <c r="O102" i="6"/>
  <c r="DC101" i="6" l="1"/>
  <c r="DE101" i="6" s="1"/>
  <c r="D100" i="9"/>
  <c r="AJ102" i="6"/>
  <c r="BZ102" i="6"/>
  <c r="AW102" i="6"/>
  <c r="AF102" i="6"/>
  <c r="CK102" i="6"/>
  <c r="BJ102" i="6"/>
  <c r="J102" i="6"/>
  <c r="K102" i="6"/>
  <c r="U102" i="6"/>
  <c r="T102" i="6"/>
  <c r="BI102" i="6"/>
  <c r="BY102" i="6"/>
  <c r="B101" i="9"/>
  <c r="Y102" i="6" l="1"/>
  <c r="AX102" i="6"/>
  <c r="BK102" i="6"/>
  <c r="BL102" i="6" s="1"/>
  <c r="V102" i="6"/>
  <c r="AK102" i="6" s="1"/>
  <c r="AL102" i="6" s="1"/>
  <c r="AM102" i="6" s="1"/>
  <c r="AN102" i="6" s="1"/>
  <c r="AO102" i="6" s="1"/>
  <c r="AP102" i="6" s="1"/>
  <c r="CL102" i="6"/>
  <c r="AS102" i="6"/>
  <c r="BS102" i="6"/>
  <c r="AQ102" i="6"/>
  <c r="AT102" i="6" l="1"/>
  <c r="BM102" i="6"/>
  <c r="BN102" i="6" s="1"/>
  <c r="BO102" i="6" s="1"/>
  <c r="BP102" i="6" s="1"/>
  <c r="BQ102" i="6" s="1"/>
  <c r="BR102" i="6" s="1"/>
  <c r="BU102" i="6" s="1"/>
  <c r="CI102" i="6"/>
  <c r="AY102" i="6"/>
  <c r="CA102" i="6"/>
  <c r="CB102" i="6" s="1"/>
  <c r="CC102" i="6" s="1"/>
  <c r="AR102" i="6"/>
  <c r="Z102" i="6"/>
  <c r="BT102" i="6" l="1"/>
  <c r="BG102" i="6" s="1"/>
  <c r="AZ102" i="6"/>
  <c r="BA102" i="6" s="1"/>
  <c r="BB102" i="6" s="1"/>
  <c r="BC102" i="6" s="1"/>
  <c r="BD102" i="6" s="1"/>
  <c r="BE102" i="6"/>
  <c r="AG102" i="6"/>
  <c r="AA102" i="6"/>
  <c r="AB102" i="6" s="1"/>
  <c r="AC102" i="6" s="1"/>
  <c r="AD102" i="6" s="1"/>
  <c r="AE102" i="6" s="1"/>
  <c r="CD102" i="6"/>
  <c r="CE102" i="6" s="1"/>
  <c r="CF102" i="6" s="1"/>
  <c r="CG102" i="6" s="1"/>
  <c r="CM102" i="6"/>
  <c r="CN102" i="6" l="1"/>
  <c r="CO102" i="6" s="1"/>
  <c r="CH102" i="6"/>
  <c r="CJ102" i="6"/>
  <c r="BW102" i="6" s="1"/>
  <c r="E101" i="9" l="1"/>
  <c r="CP102" i="6"/>
  <c r="CQ102" i="6" s="1"/>
  <c r="CS102" i="6" s="1"/>
  <c r="CR102" i="6"/>
  <c r="CY102" i="6" l="1"/>
  <c r="CW102" i="6"/>
  <c r="CT102" i="6"/>
  <c r="CU102" i="6" s="1"/>
  <c r="CV102" i="6" s="1"/>
  <c r="CX102" i="6" s="1"/>
  <c r="CZ102" i="6" s="1"/>
  <c r="DA102" i="6" s="1"/>
  <c r="DG102" i="6"/>
  <c r="DB102" i="6"/>
  <c r="DC102" i="6" l="1"/>
  <c r="DE102" i="6" s="1"/>
  <c r="D101" i="9"/>
  <c r="F103" i="6"/>
  <c r="P103" i="6"/>
  <c r="Q103" i="6"/>
  <c r="R103" i="6"/>
  <c r="L103" i="6"/>
  <c r="W103" i="6"/>
  <c r="I103" i="6"/>
  <c r="S103" i="6"/>
  <c r="O103" i="6"/>
  <c r="BI103" i="6" l="1"/>
  <c r="BY103" i="6"/>
  <c r="U103" i="6"/>
  <c r="T103" i="6"/>
  <c r="K103" i="6"/>
  <c r="J103" i="6"/>
  <c r="BJ103" i="6"/>
  <c r="AW103" i="6"/>
  <c r="AF103" i="6"/>
  <c r="CK103" i="6"/>
  <c r="BZ103" i="6"/>
  <c r="AJ103" i="6"/>
  <c r="B102" i="9"/>
  <c r="AS103" i="6" l="1"/>
  <c r="V103" i="6"/>
  <c r="AQ103" i="6" s="1"/>
  <c r="BK103" i="6"/>
  <c r="BL103" i="6" s="1"/>
  <c r="BM103" i="6" s="1"/>
  <c r="BN103" i="6" s="1"/>
  <c r="BO103" i="6" s="1"/>
  <c r="BP103" i="6" s="1"/>
  <c r="BQ103" i="6" s="1"/>
  <c r="BR103" i="6" s="1"/>
  <c r="CL103" i="6"/>
  <c r="AX103" i="6"/>
  <c r="Y103" i="6"/>
  <c r="CI103" i="6" l="1"/>
  <c r="AK103" i="6"/>
  <c r="AL103" i="6" s="1"/>
  <c r="AM103" i="6" s="1"/>
  <c r="AN103" i="6" s="1"/>
  <c r="AO103" i="6" s="1"/>
  <c r="AP103" i="6" s="1"/>
  <c r="AT103" i="6" s="1"/>
  <c r="Z103" i="6"/>
  <c r="AG103" i="6" s="1"/>
  <c r="AY103" i="6"/>
  <c r="AZ103" i="6" s="1"/>
  <c r="BA103" i="6" s="1"/>
  <c r="BB103" i="6" s="1"/>
  <c r="BC103" i="6" s="1"/>
  <c r="BD103" i="6" s="1"/>
  <c r="BT103" i="6"/>
  <c r="BG103" i="6" s="1"/>
  <c r="BS103" i="6"/>
  <c r="BU103" i="6" s="1"/>
  <c r="AA103" i="6" l="1"/>
  <c r="AB103" i="6" s="1"/>
  <c r="AC103" i="6" s="1"/>
  <c r="AD103" i="6" s="1"/>
  <c r="AE103" i="6" s="1"/>
  <c r="CA103" i="6"/>
  <c r="CB103" i="6" s="1"/>
  <c r="CC103" i="6" s="1"/>
  <c r="CD103" i="6" s="1"/>
  <c r="CE103" i="6" s="1"/>
  <c r="CF103" i="6" s="1"/>
  <c r="CG103" i="6" s="1"/>
  <c r="AR103" i="6"/>
  <c r="BE103" i="6"/>
  <c r="CN103" i="6" s="1"/>
  <c r="CM103" i="6" l="1"/>
  <c r="CP103" i="6"/>
  <c r="E102" i="9"/>
  <c r="CH103" i="6"/>
  <c r="CJ103" i="6"/>
  <c r="BW103" i="6" s="1"/>
  <c r="CO103" i="6" s="1"/>
  <c r="CQ103" i="6" s="1"/>
  <c r="CR103" i="6"/>
  <c r="CW103" i="6" l="1"/>
  <c r="CT103" i="6"/>
  <c r="CU103" i="6" s="1"/>
  <c r="CV103" i="6" s="1"/>
  <c r="CX103" i="6" s="1"/>
  <c r="CY103" i="6"/>
  <c r="CS103" i="6"/>
  <c r="CZ103" i="6" l="1"/>
  <c r="DA103" i="6" s="1"/>
  <c r="DG103" i="6"/>
  <c r="DB103" i="6"/>
  <c r="D102" i="9" l="1"/>
  <c r="DC103" i="6"/>
  <c r="DE103" i="6" s="1"/>
  <c r="F104" i="6"/>
  <c r="I104" i="6"/>
  <c r="O104" i="6"/>
  <c r="R104" i="6"/>
  <c r="S104" i="6"/>
  <c r="P104" i="6"/>
  <c r="W104" i="6"/>
  <c r="L104" i="6"/>
  <c r="Q104" i="6"/>
  <c r="K104" i="6" l="1"/>
  <c r="T104" i="6"/>
  <c r="J104" i="6"/>
  <c r="U104" i="6"/>
  <c r="AF104" i="6"/>
  <c r="AW104" i="6"/>
  <c r="AJ104" i="6"/>
  <c r="BZ104" i="6"/>
  <c r="BJ104" i="6"/>
  <c r="CK104" i="6"/>
  <c r="BY104" i="6"/>
  <c r="BI104" i="6"/>
  <c r="B103" i="9"/>
  <c r="Y104" i="6" l="1"/>
  <c r="AX104" i="6"/>
  <c r="AS104" i="6"/>
  <c r="V104" i="6"/>
  <c r="AY104" i="6" s="1"/>
  <c r="AZ104" i="6" s="1"/>
  <c r="BA104" i="6" s="1"/>
  <c r="BB104" i="6" s="1"/>
  <c r="BC104" i="6" s="1"/>
  <c r="BD104" i="6" s="1"/>
  <c r="CL104" i="6"/>
  <c r="BK104" i="6"/>
  <c r="BL104" i="6" s="1"/>
  <c r="BM104" i="6" s="1"/>
  <c r="BN104" i="6" s="1"/>
  <c r="BO104" i="6" s="1"/>
  <c r="BP104" i="6" s="1"/>
  <c r="BQ104" i="6" s="1"/>
  <c r="BE104" i="6" l="1"/>
  <c r="AQ104" i="6"/>
  <c r="CI104" i="6"/>
  <c r="Z104" i="6"/>
  <c r="AG104" i="6" s="1"/>
  <c r="BT104" i="6"/>
  <c r="BG104" i="6" s="1"/>
  <c r="BR104" i="6"/>
  <c r="AA104" i="6"/>
  <c r="AB104" i="6" s="1"/>
  <c r="AC104" i="6" s="1"/>
  <c r="AD104" i="6" s="1"/>
  <c r="AE104" i="6" s="1"/>
  <c r="AK104" i="6"/>
  <c r="AL104" i="6" s="1"/>
  <c r="AM104" i="6" s="1"/>
  <c r="AN104" i="6" s="1"/>
  <c r="AO104" i="6" s="1"/>
  <c r="BS104" i="6"/>
  <c r="AR104" i="6" l="1"/>
  <c r="AP104" i="6"/>
  <c r="AT104" i="6" s="1"/>
  <c r="CA104" i="6"/>
  <c r="CB104" i="6" s="1"/>
  <c r="CC104" i="6" s="1"/>
  <c r="BU104" i="6"/>
  <c r="CN104" i="6" l="1"/>
  <c r="CP104" i="6" s="1"/>
  <c r="CD104" i="6"/>
  <c r="CE104" i="6" s="1"/>
  <c r="CF104" i="6" s="1"/>
  <c r="CG104" i="6" s="1"/>
  <c r="CM104" i="6"/>
  <c r="E103" i="9" l="1"/>
  <c r="CO104" i="6"/>
  <c r="CQ104" i="6" s="1"/>
  <c r="CS104" i="6" s="1"/>
  <c r="CH104" i="6"/>
  <c r="CJ104" i="6"/>
  <c r="BW104" i="6" s="1"/>
  <c r="CR104" i="6"/>
  <c r="CW104" i="6" l="1"/>
  <c r="CT104" i="6"/>
  <c r="CU104" i="6" s="1"/>
  <c r="CV104" i="6" s="1"/>
  <c r="CX104" i="6" s="1"/>
  <c r="CY104" i="6"/>
  <c r="CZ104" i="6" l="1"/>
  <c r="DA104" i="6" s="1"/>
  <c r="DG104" i="6"/>
  <c r="DB104" i="6"/>
  <c r="DC104" i="6" l="1"/>
  <c r="DE104" i="6" s="1"/>
  <c r="D103" i="9"/>
  <c r="F105" i="6"/>
  <c r="O105" i="6"/>
  <c r="R105" i="6"/>
  <c r="L105" i="6"/>
  <c r="Q105" i="6"/>
  <c r="I105" i="6"/>
  <c r="W105" i="6"/>
  <c r="P105" i="6"/>
  <c r="S105" i="6"/>
  <c r="BY105" i="6" l="1"/>
  <c r="BI105" i="6"/>
  <c r="BJ105" i="6"/>
  <c r="AF105" i="6"/>
  <c r="BZ105" i="6"/>
  <c r="AJ105" i="6"/>
  <c r="AW105" i="6"/>
  <c r="CK105" i="6"/>
  <c r="T105" i="6"/>
  <c r="U105" i="6"/>
  <c r="K105" i="6"/>
  <c r="J105" i="6"/>
  <c r="B104" i="9"/>
  <c r="Y105" i="6" l="1"/>
  <c r="CL105" i="6"/>
  <c r="BK105" i="6"/>
  <c r="BL105" i="6" s="1"/>
  <c r="AX105" i="6"/>
  <c r="AS105" i="6"/>
  <c r="V105" i="6"/>
  <c r="AK105" i="6" s="1"/>
  <c r="AL105" i="6" s="1"/>
  <c r="AM105" i="6" s="1"/>
  <c r="AN105" i="6" s="1"/>
  <c r="AO105" i="6" s="1"/>
  <c r="AR105" i="6" s="1"/>
  <c r="CI105" i="6" l="1"/>
  <c r="Z105" i="6"/>
  <c r="AG105" i="6" s="1"/>
  <c r="AY105" i="6"/>
  <c r="AZ105" i="6" s="1"/>
  <c r="BA105" i="6" s="1"/>
  <c r="BB105" i="6" s="1"/>
  <c r="BC105" i="6" s="1"/>
  <c r="BD105" i="6" s="1"/>
  <c r="AQ105" i="6"/>
  <c r="BS105" i="6"/>
  <c r="CA105" i="6"/>
  <c r="CB105" i="6" s="1"/>
  <c r="CC105" i="6" s="1"/>
  <c r="CM105" i="6" s="1"/>
  <c r="AP105" i="6"/>
  <c r="BM105" i="6"/>
  <c r="BN105" i="6" s="1"/>
  <c r="BO105" i="6" s="1"/>
  <c r="BP105" i="6" s="1"/>
  <c r="BQ105" i="6" s="1"/>
  <c r="AA105" i="6" l="1"/>
  <c r="AB105" i="6" s="1"/>
  <c r="AC105" i="6" s="1"/>
  <c r="AD105" i="6" s="1"/>
  <c r="AE105" i="6" s="1"/>
  <c r="AT105" i="6"/>
  <c r="CD105" i="6"/>
  <c r="CE105" i="6" s="1"/>
  <c r="CF105" i="6" s="1"/>
  <c r="CG105" i="6" s="1"/>
  <c r="CH105" i="6" s="1"/>
  <c r="BR105" i="6"/>
  <c r="BU105" i="6" s="1"/>
  <c r="BT105" i="6"/>
  <c r="BG105" i="6" s="1"/>
  <c r="BE105" i="6"/>
  <c r="CN105" i="6" l="1"/>
  <c r="E104" i="9" s="1"/>
  <c r="CJ105" i="6"/>
  <c r="BW105" i="6" s="1"/>
  <c r="CP105" i="6" l="1"/>
  <c r="CO105" i="6"/>
  <c r="CQ105" i="6" l="1"/>
  <c r="CS105" i="6" s="1"/>
  <c r="CR105" i="6"/>
  <c r="CY105" i="6" l="1"/>
  <c r="CW105" i="6"/>
  <c r="CT105" i="6"/>
  <c r="CU105" i="6" s="1"/>
  <c r="CV105" i="6" s="1"/>
  <c r="CX105" i="6" s="1"/>
  <c r="CZ105" i="6" s="1"/>
  <c r="DA105" i="6" s="1"/>
  <c r="DG105" i="6"/>
  <c r="DB105" i="6"/>
  <c r="DC105" i="6" l="1"/>
  <c r="DE105" i="6" s="1"/>
  <c r="D104" i="9"/>
  <c r="F106" i="6"/>
  <c r="I106" i="6"/>
  <c r="W106" i="6"/>
  <c r="R106" i="6"/>
  <c r="O106" i="6"/>
  <c r="L106" i="6"/>
  <c r="S106" i="6"/>
  <c r="P106" i="6"/>
  <c r="Q106" i="6"/>
  <c r="U106" i="6" l="1"/>
  <c r="K106" i="6"/>
  <c r="T106" i="6"/>
  <c r="J106" i="6"/>
  <c r="BY106" i="6"/>
  <c r="BI106" i="6"/>
  <c r="BZ106" i="6"/>
  <c r="CK106" i="6"/>
  <c r="AF106" i="6"/>
  <c r="Y106" i="6" s="1"/>
  <c r="AW106" i="6"/>
  <c r="BJ106" i="6"/>
  <c r="AJ106" i="6"/>
  <c r="B105" i="9"/>
  <c r="CL106" i="6" l="1"/>
  <c r="V106" i="6"/>
  <c r="BS106" i="6" s="1"/>
  <c r="AS106" i="6"/>
  <c r="BK106" i="6"/>
  <c r="BL106" i="6" s="1"/>
  <c r="AX106" i="6"/>
  <c r="AK106" i="6" l="1"/>
  <c r="AL106" i="6" s="1"/>
  <c r="AM106" i="6" s="1"/>
  <c r="AN106" i="6" s="1"/>
  <c r="AO106" i="6" s="1"/>
  <c r="AR106" i="6" s="1"/>
  <c r="CI106" i="6"/>
  <c r="BM106" i="6"/>
  <c r="BN106" i="6" s="1"/>
  <c r="BO106" i="6" s="1"/>
  <c r="BP106" i="6" s="1"/>
  <c r="BQ106" i="6" s="1"/>
  <c r="BR106" i="6" s="1"/>
  <c r="BU106" i="6" s="1"/>
  <c r="AQ106" i="6"/>
  <c r="AY106" i="6"/>
  <c r="AZ106" i="6" s="1"/>
  <c r="BA106" i="6" s="1"/>
  <c r="BB106" i="6" s="1"/>
  <c r="BC106" i="6" s="1"/>
  <c r="BD106" i="6" s="1"/>
  <c r="Z106" i="6"/>
  <c r="BE106" i="6" l="1"/>
  <c r="AP106" i="6"/>
  <c r="CA106" i="6"/>
  <c r="CB106" i="6" s="1"/>
  <c r="CC106" i="6" s="1"/>
  <c r="AG106" i="6"/>
  <c r="AA106" i="6"/>
  <c r="AB106" i="6" s="1"/>
  <c r="AC106" i="6" s="1"/>
  <c r="AD106" i="6" s="1"/>
  <c r="AE106" i="6" s="1"/>
  <c r="BT106" i="6"/>
  <c r="BG106" i="6" s="1"/>
  <c r="AT106" i="6"/>
  <c r="CD106" i="6" l="1"/>
  <c r="CE106" i="6" s="1"/>
  <c r="CF106" i="6" s="1"/>
  <c r="CG106" i="6" s="1"/>
  <c r="CM106" i="6"/>
  <c r="CN106" i="6" s="1"/>
  <c r="E105" i="9" l="1"/>
  <c r="CP106" i="6"/>
  <c r="CO106" i="6"/>
  <c r="CH106" i="6"/>
  <c r="CJ106" i="6"/>
  <c r="BW106" i="6" s="1"/>
  <c r="CQ106" i="6" l="1"/>
  <c r="CS106" i="6" s="1"/>
  <c r="CR106" i="6"/>
  <c r="CY106" i="6" l="1"/>
  <c r="CT106" i="6"/>
  <c r="CU106" i="6" s="1"/>
  <c r="CV106" i="6" s="1"/>
  <c r="CX106" i="6" s="1"/>
  <c r="CW106" i="6"/>
  <c r="CZ106" i="6" l="1"/>
  <c r="DA106" i="6" s="1"/>
  <c r="DG106" i="6"/>
  <c r="DB106" i="6"/>
  <c r="D105" i="9" l="1"/>
  <c r="DC106" i="6"/>
  <c r="DE106" i="6" s="1"/>
  <c r="F107" i="6"/>
  <c r="O107" i="6"/>
  <c r="P107" i="6"/>
  <c r="Q107" i="6"/>
  <c r="I107" i="6"/>
  <c r="R107" i="6"/>
  <c r="S107" i="6"/>
  <c r="W107" i="6"/>
  <c r="L107" i="6"/>
  <c r="BI107" i="6" l="1"/>
  <c r="BY107" i="6"/>
  <c r="T107" i="6"/>
  <c r="J107" i="6"/>
  <c r="K107" i="6"/>
  <c r="U107" i="6"/>
  <c r="AW107" i="6"/>
  <c r="CK107" i="6"/>
  <c r="BZ107" i="6"/>
  <c r="AF107" i="6"/>
  <c r="AJ107" i="6"/>
  <c r="BJ107" i="6"/>
  <c r="B106" i="9"/>
  <c r="Y107" i="6" l="1"/>
  <c r="V107" i="6"/>
  <c r="AX107" i="6"/>
  <c r="CL107" i="6"/>
  <c r="AS107" i="6"/>
  <c r="BK107" i="6"/>
  <c r="BL107" i="6" s="1"/>
  <c r="AQ107" i="6" l="1"/>
  <c r="AK107" i="6"/>
  <c r="AL107" i="6" s="1"/>
  <c r="AM107" i="6" s="1"/>
  <c r="AN107" i="6" s="1"/>
  <c r="AO107" i="6" s="1"/>
  <c r="BS107" i="6"/>
  <c r="CI107" i="6"/>
  <c r="BM107" i="6"/>
  <c r="BN107" i="6" s="1"/>
  <c r="BO107" i="6" s="1"/>
  <c r="BP107" i="6" s="1"/>
  <c r="BQ107" i="6" s="1"/>
  <c r="Z107" i="6"/>
  <c r="AY107" i="6"/>
  <c r="BR107" i="6" l="1"/>
  <c r="BU107" i="6" s="1"/>
  <c r="BT107" i="6"/>
  <c r="BG107" i="6" s="1"/>
  <c r="BE107" i="6"/>
  <c r="AZ107" i="6"/>
  <c r="BA107" i="6" s="1"/>
  <c r="BB107" i="6" s="1"/>
  <c r="BC107" i="6" s="1"/>
  <c r="BD107" i="6" s="1"/>
  <c r="AG107" i="6"/>
  <c r="AA107" i="6"/>
  <c r="AB107" i="6" s="1"/>
  <c r="AC107" i="6" s="1"/>
  <c r="AD107" i="6" s="1"/>
  <c r="AE107" i="6" s="1"/>
  <c r="AP107" i="6"/>
  <c r="AT107" i="6" s="1"/>
  <c r="CA107" i="6"/>
  <c r="CB107" i="6" s="1"/>
  <c r="CC107" i="6" s="1"/>
  <c r="AR107" i="6"/>
  <c r="CN107" i="6" l="1"/>
  <c r="CM107" i="6"/>
  <c r="CD107" i="6"/>
  <c r="CE107" i="6" s="1"/>
  <c r="CF107" i="6" s="1"/>
  <c r="CG107" i="6" s="1"/>
  <c r="CJ107" i="6" l="1"/>
  <c r="BW107" i="6" s="1"/>
  <c r="CH107" i="6"/>
  <c r="E106" i="9"/>
  <c r="CP107" i="6"/>
  <c r="CO107" i="6"/>
  <c r="CQ107" i="6" l="1"/>
  <c r="CR107" i="6"/>
  <c r="CT107" i="6" l="1"/>
  <c r="CU107" i="6" s="1"/>
  <c r="CV107" i="6" s="1"/>
  <c r="CX107" i="6" s="1"/>
  <c r="CY107" i="6"/>
  <c r="CW107" i="6"/>
  <c r="CS107" i="6"/>
  <c r="CZ107" i="6" l="1"/>
  <c r="DA107" i="6" s="1"/>
  <c r="DG107" i="6"/>
  <c r="DB107" i="6"/>
  <c r="D106" i="9" l="1"/>
  <c r="DC107" i="6"/>
  <c r="DE107" i="6" s="1"/>
  <c r="F108" i="6"/>
  <c r="P108" i="6"/>
  <c r="I108" i="6"/>
  <c r="Q108" i="6"/>
  <c r="L108" i="6"/>
  <c r="O108" i="6"/>
  <c r="W108" i="6"/>
  <c r="S108" i="6"/>
  <c r="R108" i="6"/>
  <c r="BI108" i="6" l="1"/>
  <c r="BY108" i="6"/>
  <c r="K108" i="6"/>
  <c r="U108" i="6"/>
  <c r="J108" i="6"/>
  <c r="T108" i="6"/>
  <c r="CL108" i="6" s="1"/>
  <c r="BJ108" i="6"/>
  <c r="BK108" i="6" s="1"/>
  <c r="CK108" i="6"/>
  <c r="BZ108" i="6"/>
  <c r="AF108" i="6"/>
  <c r="AW108" i="6"/>
  <c r="AJ108" i="6"/>
  <c r="B107" i="9"/>
  <c r="AS108" i="6" l="1"/>
  <c r="V108" i="6"/>
  <c r="AK108" i="6" s="1"/>
  <c r="AL108" i="6" s="1"/>
  <c r="AM108" i="6" s="1"/>
  <c r="AN108" i="6" s="1"/>
  <c r="AO108" i="6" s="1"/>
  <c r="AP108" i="6" s="1"/>
  <c r="Y108" i="6"/>
  <c r="Z108" i="6" s="1"/>
  <c r="BL108" i="6"/>
  <c r="BM108" i="6" s="1"/>
  <c r="BN108" i="6" s="1"/>
  <c r="BO108" i="6" s="1"/>
  <c r="BP108" i="6" s="1"/>
  <c r="BQ108" i="6" s="1"/>
  <c r="AX108" i="6"/>
  <c r="BS108" i="6"/>
  <c r="AQ108" i="6" l="1"/>
  <c r="AT108" i="6" s="1"/>
  <c r="CI108" i="6"/>
  <c r="AR108" i="6"/>
  <c r="CA108" i="6"/>
  <c r="CB108" i="6" s="1"/>
  <c r="CC108" i="6" s="1"/>
  <c r="CD108" i="6" s="1"/>
  <c r="CE108" i="6" s="1"/>
  <c r="CF108" i="6" s="1"/>
  <c r="CG108" i="6" s="1"/>
  <c r="CH108" i="6" s="1"/>
  <c r="AY108" i="6"/>
  <c r="AZ108" i="6" s="1"/>
  <c r="BA108" i="6" s="1"/>
  <c r="BB108" i="6" s="1"/>
  <c r="BC108" i="6" s="1"/>
  <c r="BD108" i="6" s="1"/>
  <c r="AG108" i="6"/>
  <c r="AA108" i="6"/>
  <c r="AB108" i="6" s="1"/>
  <c r="AC108" i="6" s="1"/>
  <c r="AD108" i="6" s="1"/>
  <c r="AE108" i="6" s="1"/>
  <c r="BR108" i="6"/>
  <c r="BU108" i="6" s="1"/>
  <c r="BT108" i="6"/>
  <c r="BG108" i="6" s="1"/>
  <c r="CM108" i="6" l="1"/>
  <c r="CJ108" i="6"/>
  <c r="BW108" i="6" s="1"/>
  <c r="BE108" i="6"/>
  <c r="CN108" i="6" s="1"/>
  <c r="CO108" i="6" l="1"/>
  <c r="CP108" i="6"/>
  <c r="E107" i="9"/>
  <c r="CR108" i="6"/>
  <c r="CQ108" i="6" l="1"/>
  <c r="CY108" i="6"/>
  <c r="CT108" i="6"/>
  <c r="CU108" i="6" s="1"/>
  <c r="CV108" i="6" s="1"/>
  <c r="CX108" i="6" s="1"/>
  <c r="CW108" i="6"/>
  <c r="CS108" i="6"/>
  <c r="CZ108" i="6" l="1"/>
  <c r="DA108" i="6" s="1"/>
  <c r="F109" i="6" s="1"/>
  <c r="P109" i="6"/>
  <c r="DG108" i="6"/>
  <c r="S109" i="6"/>
  <c r="DB108" i="6"/>
  <c r="L109" i="6"/>
  <c r="O109" i="6"/>
  <c r="I109" i="6"/>
  <c r="R109" i="6"/>
  <c r="Q109" i="6"/>
  <c r="W109" i="6"/>
  <c r="DC108" i="6" l="1"/>
  <c r="DE108" i="6" s="1"/>
  <c r="D107" i="9"/>
  <c r="BY109" i="6"/>
  <c r="BI109" i="6"/>
  <c r="AW109" i="6"/>
  <c r="BZ109" i="6"/>
  <c r="CK109" i="6"/>
  <c r="AF109" i="6"/>
  <c r="Y109" i="6" s="1"/>
  <c r="BJ109" i="6"/>
  <c r="AJ109" i="6"/>
  <c r="J109" i="6"/>
  <c r="K109" i="6"/>
  <c r="U109" i="6"/>
  <c r="T109" i="6"/>
  <c r="B108" i="9"/>
  <c r="CL109" i="6" l="1"/>
  <c r="BK109" i="6"/>
  <c r="BL109" i="6" s="1"/>
  <c r="AS109" i="6"/>
  <c r="AX109" i="6"/>
  <c r="V109" i="6"/>
  <c r="BS109" i="6" s="1"/>
  <c r="CI109" i="6" l="1"/>
  <c r="AK109" i="6"/>
  <c r="AL109" i="6" s="1"/>
  <c r="AM109" i="6" s="1"/>
  <c r="AN109" i="6" s="1"/>
  <c r="AO109" i="6" s="1"/>
  <c r="AR109" i="6" s="1"/>
  <c r="AY109" i="6"/>
  <c r="AZ109" i="6" s="1"/>
  <c r="BA109" i="6" s="1"/>
  <c r="BB109" i="6" s="1"/>
  <c r="BC109" i="6" s="1"/>
  <c r="BD109" i="6" s="1"/>
  <c r="AQ109" i="6"/>
  <c r="BM109" i="6"/>
  <c r="BN109" i="6" s="1"/>
  <c r="BO109" i="6" s="1"/>
  <c r="BP109" i="6" s="1"/>
  <c r="BQ109" i="6" s="1"/>
  <c r="BR109" i="6" s="1"/>
  <c r="BU109" i="6" s="1"/>
  <c r="Z109" i="6"/>
  <c r="BE109" i="6" l="1"/>
  <c r="AA109" i="6"/>
  <c r="AB109" i="6" s="1"/>
  <c r="AC109" i="6" s="1"/>
  <c r="AD109" i="6" s="1"/>
  <c r="AE109" i="6" s="1"/>
  <c r="AG109" i="6"/>
  <c r="BT109" i="6"/>
  <c r="BG109" i="6" s="1"/>
  <c r="AP109" i="6"/>
  <c r="AT109" i="6" s="1"/>
  <c r="CA109" i="6"/>
  <c r="CB109" i="6" s="1"/>
  <c r="CC109" i="6" s="1"/>
  <c r="CD109" i="6" l="1"/>
  <c r="CE109" i="6" s="1"/>
  <c r="CF109" i="6" s="1"/>
  <c r="CG109" i="6" s="1"/>
  <c r="CM109" i="6"/>
  <c r="CN109" i="6"/>
  <c r="CP109" i="6" l="1"/>
  <c r="E108" i="9"/>
  <c r="CO109" i="6"/>
  <c r="CQ109" i="6" s="1"/>
  <c r="CH109" i="6"/>
  <c r="CJ109" i="6"/>
  <c r="BW109" i="6" s="1"/>
  <c r="CR109" i="6"/>
  <c r="CT109" i="6" l="1"/>
  <c r="CU109" i="6" s="1"/>
  <c r="CV109" i="6" s="1"/>
  <c r="CX109" i="6" s="1"/>
  <c r="CY109" i="6"/>
  <c r="CW109" i="6"/>
  <c r="CS109" i="6"/>
  <c r="CZ109" i="6" l="1"/>
  <c r="DA109" i="6" s="1"/>
  <c r="DG109" i="6"/>
  <c r="DB109" i="6"/>
  <c r="DC109" i="6" l="1"/>
  <c r="DE109" i="6" s="1"/>
  <c r="D108" i="9"/>
  <c r="F110" i="6"/>
  <c r="I110" i="6"/>
  <c r="S110" i="6"/>
  <c r="O110" i="6"/>
  <c r="P110" i="6"/>
  <c r="Q110" i="6"/>
  <c r="R110" i="6"/>
  <c r="W110" i="6"/>
  <c r="L110" i="6"/>
  <c r="K110" i="6" l="1"/>
  <c r="T110" i="6"/>
  <c r="J110" i="6"/>
  <c r="U110" i="6"/>
  <c r="BY110" i="6"/>
  <c r="BI110" i="6"/>
  <c r="AJ110" i="6"/>
  <c r="BJ110" i="6"/>
  <c r="CK110" i="6"/>
  <c r="BZ110" i="6"/>
  <c r="AW110" i="6"/>
  <c r="AF110" i="6"/>
  <c r="Y110" i="6" s="1"/>
  <c r="B109" i="9"/>
  <c r="V110" i="6" l="1"/>
  <c r="Z110" i="6" s="1"/>
  <c r="BK110" i="6"/>
  <c r="BL110" i="6" s="1"/>
  <c r="AX110" i="6"/>
  <c r="CL110" i="6"/>
  <c r="AS110" i="6"/>
  <c r="AG110" i="6" l="1"/>
  <c r="AA110" i="6"/>
  <c r="AB110" i="6" s="1"/>
  <c r="AC110" i="6" s="1"/>
  <c r="AD110" i="6" s="1"/>
  <c r="AE110" i="6" s="1"/>
  <c r="AY110" i="6"/>
  <c r="AQ110" i="6"/>
  <c r="AK110" i="6"/>
  <c r="AL110" i="6" s="1"/>
  <c r="AM110" i="6" s="1"/>
  <c r="AN110" i="6" s="1"/>
  <c r="AO110" i="6" s="1"/>
  <c r="CI110" i="6"/>
  <c r="BS110" i="6"/>
  <c r="BM110" i="6"/>
  <c r="BN110" i="6" s="1"/>
  <c r="BO110" i="6" s="1"/>
  <c r="BP110" i="6" s="1"/>
  <c r="BQ110" i="6" s="1"/>
  <c r="BR110" i="6" s="1"/>
  <c r="AR110" i="6" l="1"/>
  <c r="AP110" i="6"/>
  <c r="AT110" i="6" s="1"/>
  <c r="CA110" i="6"/>
  <c r="CB110" i="6" s="1"/>
  <c r="CC110" i="6" s="1"/>
  <c r="BU110" i="6"/>
  <c r="AZ110" i="6"/>
  <c r="BA110" i="6" s="1"/>
  <c r="BB110" i="6" s="1"/>
  <c r="BC110" i="6" s="1"/>
  <c r="BD110" i="6" s="1"/>
  <c r="BE110" i="6"/>
  <c r="BT110" i="6"/>
  <c r="BG110" i="6" s="1"/>
  <c r="CN110" i="6" l="1"/>
  <c r="E109" i="9" s="1"/>
  <c r="CD110" i="6"/>
  <c r="CE110" i="6" s="1"/>
  <c r="CF110" i="6" s="1"/>
  <c r="CG110" i="6" s="1"/>
  <c r="CM110" i="6"/>
  <c r="CP110" i="6" l="1"/>
  <c r="CO110" i="6"/>
  <c r="CJ110" i="6"/>
  <c r="BW110" i="6" s="1"/>
  <c r="CH110" i="6"/>
  <c r="CQ110" i="6" l="1"/>
  <c r="CR110" i="6"/>
  <c r="CT110" i="6" l="1"/>
  <c r="CU110" i="6" s="1"/>
  <c r="CV110" i="6" s="1"/>
  <c r="CX110" i="6" s="1"/>
  <c r="CY110" i="6"/>
  <c r="CW110" i="6"/>
  <c r="CS110" i="6"/>
  <c r="CZ110" i="6" l="1"/>
  <c r="DA110" i="6" s="1"/>
  <c r="DG110" i="6"/>
  <c r="DB110" i="6"/>
  <c r="DC110" i="6" l="1"/>
  <c r="DE110" i="6" s="1"/>
  <c r="D109" i="9"/>
  <c r="F111" i="6"/>
  <c r="S111" i="6"/>
  <c r="O111" i="6"/>
  <c r="W111" i="6"/>
  <c r="L111" i="6"/>
  <c r="R111" i="6"/>
  <c r="I111" i="6"/>
  <c r="Q111" i="6"/>
  <c r="P111" i="6"/>
  <c r="BY111" i="6" l="1"/>
  <c r="BI111" i="6"/>
  <c r="J111" i="6"/>
  <c r="K111" i="6"/>
  <c r="U111" i="6"/>
  <c r="T111" i="6"/>
  <c r="BJ111" i="6"/>
  <c r="AW111" i="6"/>
  <c r="AF111" i="6"/>
  <c r="AJ111" i="6"/>
  <c r="BZ111" i="6"/>
  <c r="CK111" i="6"/>
  <c r="B110" i="9"/>
  <c r="BK111" i="6" l="1"/>
  <c r="BL111" i="6" s="1"/>
  <c r="V111" i="6"/>
  <c r="AY111" i="6" s="1"/>
  <c r="AZ111" i="6" s="1"/>
  <c r="BA111" i="6" s="1"/>
  <c r="BB111" i="6" s="1"/>
  <c r="BC111" i="6" s="1"/>
  <c r="BD111" i="6" s="1"/>
  <c r="AX111" i="6"/>
  <c r="AS111" i="6"/>
  <c r="CL111" i="6"/>
  <c r="Y111" i="6"/>
  <c r="Z111" i="6" s="1"/>
  <c r="BE111" i="6" l="1"/>
  <c r="AK111" i="6"/>
  <c r="AL111" i="6" s="1"/>
  <c r="AM111" i="6" s="1"/>
  <c r="AN111" i="6" s="1"/>
  <c r="AO111" i="6" s="1"/>
  <c r="AP111" i="6" s="1"/>
  <c r="AT111" i="6" s="1"/>
  <c r="AQ111" i="6"/>
  <c r="AA111" i="6"/>
  <c r="AB111" i="6" s="1"/>
  <c r="AC111" i="6" s="1"/>
  <c r="AD111" i="6" s="1"/>
  <c r="AE111" i="6" s="1"/>
  <c r="AG111" i="6"/>
  <c r="CI111" i="6"/>
  <c r="BS111" i="6"/>
  <c r="BM111" i="6"/>
  <c r="BN111" i="6" s="1"/>
  <c r="BO111" i="6" s="1"/>
  <c r="BP111" i="6" s="1"/>
  <c r="BQ111" i="6" s="1"/>
  <c r="AR111" i="6" l="1"/>
  <c r="CA111" i="6"/>
  <c r="CB111" i="6" s="1"/>
  <c r="CC111" i="6" s="1"/>
  <c r="CD111" i="6" s="1"/>
  <c r="CE111" i="6" s="1"/>
  <c r="CF111" i="6" s="1"/>
  <c r="CG111" i="6" s="1"/>
  <c r="CH111" i="6" s="1"/>
  <c r="BR111" i="6"/>
  <c r="BU111" i="6" s="1"/>
  <c r="CN111" i="6" s="1"/>
  <c r="BT111" i="6"/>
  <c r="BG111" i="6" s="1"/>
  <c r="CM111" i="6" l="1"/>
  <c r="CJ111" i="6"/>
  <c r="BW111" i="6" s="1"/>
  <c r="CP111" i="6"/>
  <c r="CO111" i="6"/>
  <c r="CQ111" i="6" s="1"/>
  <c r="E110" i="9"/>
  <c r="CR111" i="6"/>
  <c r="CY111" i="6" l="1"/>
  <c r="CT111" i="6"/>
  <c r="CU111" i="6" s="1"/>
  <c r="CV111" i="6" s="1"/>
  <c r="CX111" i="6" s="1"/>
  <c r="CW111" i="6"/>
  <c r="CS111" i="6"/>
  <c r="CZ111" i="6" l="1"/>
  <c r="DA111" i="6" s="1"/>
  <c r="DB111" i="6"/>
  <c r="DG111" i="6"/>
  <c r="DC111" i="6" l="1"/>
  <c r="DE111" i="6" s="1"/>
  <c r="D110" i="9"/>
  <c r="F112" i="6"/>
  <c r="W112" i="6"/>
  <c r="I112" i="6"/>
  <c r="O112" i="6"/>
  <c r="P112" i="6"/>
  <c r="L112" i="6"/>
  <c r="S112" i="6"/>
  <c r="R112" i="6"/>
  <c r="Q112" i="6"/>
  <c r="K112" i="6" l="1"/>
  <c r="T112" i="6"/>
  <c r="U112" i="6"/>
  <c r="J112" i="6"/>
  <c r="AW112" i="6"/>
  <c r="BZ112" i="6"/>
  <c r="BJ112" i="6"/>
  <c r="AJ112" i="6"/>
  <c r="CK112" i="6"/>
  <c r="AF112" i="6"/>
  <c r="BI112" i="6"/>
  <c r="BY112" i="6"/>
  <c r="B111" i="9"/>
  <c r="Y112" i="6" l="1"/>
  <c r="AS112" i="6"/>
  <c r="CL112" i="6"/>
  <c r="V112" i="6"/>
  <c r="AK112" i="6" s="1"/>
  <c r="AL112" i="6" s="1"/>
  <c r="AM112" i="6" s="1"/>
  <c r="AN112" i="6" s="1"/>
  <c r="AO112" i="6" s="1"/>
  <c r="BK112" i="6"/>
  <c r="BL112" i="6" s="1"/>
  <c r="AX112" i="6"/>
  <c r="BS112" i="6" l="1"/>
  <c r="Z112" i="6"/>
  <c r="AA112" i="6" s="1"/>
  <c r="AB112" i="6" s="1"/>
  <c r="AC112" i="6" s="1"/>
  <c r="AD112" i="6" s="1"/>
  <c r="AE112" i="6" s="1"/>
  <c r="AQ112" i="6"/>
  <c r="AP112" i="6"/>
  <c r="CA112" i="6"/>
  <c r="CB112" i="6" s="1"/>
  <c r="CC112" i="6" s="1"/>
  <c r="AY112" i="6"/>
  <c r="AZ112" i="6" s="1"/>
  <c r="BA112" i="6" s="1"/>
  <c r="BB112" i="6" s="1"/>
  <c r="BC112" i="6" s="1"/>
  <c r="BD112" i="6" s="1"/>
  <c r="AR112" i="6"/>
  <c r="CI112" i="6"/>
  <c r="BM112" i="6"/>
  <c r="BN112" i="6" s="1"/>
  <c r="BO112" i="6" s="1"/>
  <c r="BP112" i="6" s="1"/>
  <c r="BQ112" i="6" s="1"/>
  <c r="BR112" i="6" s="1"/>
  <c r="BU112" i="6" s="1"/>
  <c r="AT112" i="6" l="1"/>
  <c r="BT112" i="6"/>
  <c r="BG112" i="6" s="1"/>
  <c r="AG112" i="6"/>
  <c r="CM112" i="6"/>
  <c r="CD112" i="6"/>
  <c r="CE112" i="6" s="1"/>
  <c r="CF112" i="6" s="1"/>
  <c r="CG112" i="6" s="1"/>
  <c r="BE112" i="6"/>
  <c r="CN112" i="6" s="1"/>
  <c r="E111" i="9" l="1"/>
  <c r="CP112" i="6"/>
  <c r="CH112" i="6"/>
  <c r="CJ112" i="6"/>
  <c r="BW112" i="6" s="1"/>
  <c r="CO112" i="6" s="1"/>
  <c r="CQ112" i="6" s="1"/>
  <c r="CR112" i="6"/>
  <c r="CY112" i="6" l="1"/>
  <c r="CW112" i="6"/>
  <c r="CT112" i="6"/>
  <c r="CU112" i="6" s="1"/>
  <c r="CV112" i="6" s="1"/>
  <c r="CX112" i="6" s="1"/>
  <c r="CS112" i="6"/>
  <c r="CZ112" i="6" l="1"/>
  <c r="DA112" i="6" s="1"/>
  <c r="DG112" i="6"/>
  <c r="DB112" i="6"/>
  <c r="DC112" i="6" l="1"/>
  <c r="DE112" i="6" s="1"/>
  <c r="D111" i="9"/>
  <c r="F113" i="6"/>
  <c r="O113" i="6"/>
  <c r="P113" i="6"/>
  <c r="I113" i="6"/>
  <c r="W113" i="6"/>
  <c r="R113" i="6"/>
  <c r="Q113" i="6"/>
  <c r="L113" i="6"/>
  <c r="S113" i="6"/>
  <c r="AF113" i="6" l="1"/>
  <c r="AJ113" i="6"/>
  <c r="BJ113" i="6"/>
  <c r="BZ113" i="6"/>
  <c r="AW113" i="6"/>
  <c r="CK113" i="6"/>
  <c r="U113" i="6"/>
  <c r="K113" i="6"/>
  <c r="T113" i="6"/>
  <c r="J113" i="6"/>
  <c r="BI113" i="6"/>
  <c r="BY113" i="6"/>
  <c r="B112" i="9"/>
  <c r="Y113" i="6" l="1"/>
  <c r="AX113" i="6"/>
  <c r="AS113" i="6"/>
  <c r="BK113" i="6"/>
  <c r="BL113" i="6" s="1"/>
  <c r="CL113" i="6"/>
  <c r="V113" i="6"/>
  <c r="AK113" i="6" s="1"/>
  <c r="AL113" i="6" s="1"/>
  <c r="AM113" i="6" s="1"/>
  <c r="AN113" i="6" s="1"/>
  <c r="AO113" i="6" s="1"/>
  <c r="CA113" i="6" s="1"/>
  <c r="CB113" i="6" s="1"/>
  <c r="CC113" i="6" s="1"/>
  <c r="CD113" i="6" s="1"/>
  <c r="CE113" i="6" s="1"/>
  <c r="CF113" i="6" s="1"/>
  <c r="CG113" i="6" s="1"/>
  <c r="CJ113" i="6" s="1"/>
  <c r="BW113" i="6" s="1"/>
  <c r="CI113" i="6"/>
  <c r="Z113" i="6" l="1"/>
  <c r="AA113" i="6" s="1"/>
  <c r="AB113" i="6" s="1"/>
  <c r="AC113" i="6" s="1"/>
  <c r="AD113" i="6" s="1"/>
  <c r="AE113" i="6" s="1"/>
  <c r="CM113" i="6"/>
  <c r="CH113" i="6"/>
  <c r="AR113" i="6"/>
  <c r="AY113" i="6"/>
  <c r="AZ113" i="6" s="1"/>
  <c r="BA113" i="6" s="1"/>
  <c r="BB113" i="6" s="1"/>
  <c r="BC113" i="6" s="1"/>
  <c r="BD113" i="6" s="1"/>
  <c r="BS113" i="6"/>
  <c r="AP113" i="6"/>
  <c r="AQ113" i="6"/>
  <c r="BM113" i="6"/>
  <c r="BN113" i="6" s="1"/>
  <c r="BO113" i="6" s="1"/>
  <c r="BP113" i="6" s="1"/>
  <c r="BQ113" i="6" s="1"/>
  <c r="BR113" i="6" s="1"/>
  <c r="AG113" i="6" l="1"/>
  <c r="AT113" i="6"/>
  <c r="BU113" i="6"/>
  <c r="BE113" i="6"/>
  <c r="CN113" i="6" s="1"/>
  <c r="BT113" i="6"/>
  <c r="BG113" i="6" s="1"/>
  <c r="E112" i="9" l="1"/>
  <c r="CO113" i="6"/>
  <c r="CP113" i="6"/>
  <c r="CQ113" i="6" l="1"/>
  <c r="CS113" i="6" s="1"/>
  <c r="CR113" i="6"/>
  <c r="CW113" i="6" l="1"/>
  <c r="CY113" i="6"/>
  <c r="CT113" i="6"/>
  <c r="CU113" i="6" s="1"/>
  <c r="CV113" i="6" s="1"/>
  <c r="CX113" i="6" s="1"/>
  <c r="CZ113" i="6" l="1"/>
  <c r="DA113" i="6" s="1"/>
  <c r="DG113" i="6"/>
  <c r="DB113" i="6"/>
  <c r="D112" i="9" l="1"/>
  <c r="DC113" i="6"/>
  <c r="DE113" i="6" s="1"/>
  <c r="F114" i="6"/>
  <c r="W114" i="6"/>
  <c r="R114" i="6"/>
  <c r="P114" i="6"/>
  <c r="Q114" i="6"/>
  <c r="L114" i="6"/>
  <c r="S114" i="6"/>
  <c r="O114" i="6"/>
  <c r="I114" i="6"/>
  <c r="K114" i="6" l="1"/>
  <c r="J114" i="6"/>
  <c r="T114" i="6"/>
  <c r="U114" i="6"/>
  <c r="BY114" i="6"/>
  <c r="BI114" i="6"/>
  <c r="BJ114" i="6"/>
  <c r="AF114" i="6"/>
  <c r="AW114" i="6"/>
  <c r="BZ114" i="6"/>
  <c r="AJ114" i="6"/>
  <c r="CK114" i="6"/>
  <c r="B113" i="9"/>
  <c r="Y114" i="6" l="1"/>
  <c r="V114" i="6"/>
  <c r="AQ114" i="6" s="1"/>
  <c r="BK114" i="6"/>
  <c r="BL114" i="6" s="1"/>
  <c r="CL114" i="6"/>
  <c r="AX114" i="6"/>
  <c r="AS114" i="6"/>
  <c r="CI114" i="6" l="1"/>
  <c r="BM114" i="6"/>
  <c r="BN114" i="6" s="1"/>
  <c r="BO114" i="6" s="1"/>
  <c r="BP114" i="6" s="1"/>
  <c r="BQ114" i="6" s="1"/>
  <c r="BR114" i="6" s="1"/>
  <c r="AK114" i="6"/>
  <c r="AL114" i="6" s="1"/>
  <c r="AM114" i="6" s="1"/>
  <c r="AN114" i="6" s="1"/>
  <c r="AO114" i="6" s="1"/>
  <c r="BS114" i="6"/>
  <c r="Z114" i="6"/>
  <c r="AY114" i="6"/>
  <c r="AZ114" i="6" s="1"/>
  <c r="BA114" i="6" s="1"/>
  <c r="BB114" i="6" s="1"/>
  <c r="BC114" i="6" s="1"/>
  <c r="BD114" i="6" s="1"/>
  <c r="BU114" i="6" l="1"/>
  <c r="AR114" i="6"/>
  <c r="AP114" i="6"/>
  <c r="AT114" i="6" s="1"/>
  <c r="CA114" i="6"/>
  <c r="CB114" i="6" s="1"/>
  <c r="CC114" i="6" s="1"/>
  <c r="AG114" i="6"/>
  <c r="AA114" i="6"/>
  <c r="AB114" i="6" s="1"/>
  <c r="AC114" i="6" s="1"/>
  <c r="AD114" i="6" s="1"/>
  <c r="AE114" i="6" s="1"/>
  <c r="BT114" i="6"/>
  <c r="BG114" i="6" s="1"/>
  <c r="BE114" i="6"/>
  <c r="CN114" i="6" l="1"/>
  <c r="CP114" i="6" s="1"/>
  <c r="CD114" i="6"/>
  <c r="CE114" i="6" s="1"/>
  <c r="CF114" i="6" s="1"/>
  <c r="CG114" i="6" s="1"/>
  <c r="CM114" i="6"/>
  <c r="E113" i="9" l="1"/>
  <c r="CO114" i="6"/>
  <c r="CQ114" i="6" s="1"/>
  <c r="CH114" i="6"/>
  <c r="CJ114" i="6"/>
  <c r="BW114" i="6" s="1"/>
  <c r="CS114" i="6" l="1"/>
  <c r="CR114" i="6"/>
  <c r="CW114" i="6" l="1"/>
  <c r="CT114" i="6"/>
  <c r="CU114" i="6" s="1"/>
  <c r="CV114" i="6" s="1"/>
  <c r="CX114" i="6" s="1"/>
  <c r="CY114" i="6"/>
  <c r="CZ114" i="6" l="1"/>
  <c r="DA114" i="6" s="1"/>
  <c r="DB114" i="6"/>
  <c r="DG114" i="6"/>
  <c r="DC114" i="6" l="1"/>
  <c r="DE114" i="6" s="1"/>
  <c r="D113" i="9"/>
  <c r="F115" i="6"/>
  <c r="Q115" i="6"/>
  <c r="I115" i="6"/>
  <c r="P115" i="6"/>
  <c r="S115" i="6"/>
  <c r="O115" i="6"/>
  <c r="W115" i="6"/>
  <c r="R115" i="6"/>
  <c r="L115" i="6"/>
  <c r="BJ115" i="6" l="1"/>
  <c r="AW115" i="6"/>
  <c r="CK115" i="6"/>
  <c r="AF115" i="6"/>
  <c r="BZ115" i="6"/>
  <c r="AJ115" i="6"/>
  <c r="BI115" i="6"/>
  <c r="BY115" i="6"/>
  <c r="K115" i="6"/>
  <c r="J115" i="6"/>
  <c r="T115" i="6"/>
  <c r="U115" i="6"/>
  <c r="B114" i="9"/>
  <c r="Y115" i="6" l="1"/>
  <c r="BK115" i="6"/>
  <c r="BL115" i="6" s="1"/>
  <c r="V115" i="6"/>
  <c r="BS115" i="6" s="1"/>
  <c r="AX115" i="6"/>
  <c r="AS115" i="6"/>
  <c r="CL115" i="6"/>
  <c r="AQ115" i="6"/>
  <c r="Z115" i="6" l="1"/>
  <c r="AA115" i="6" s="1"/>
  <c r="AB115" i="6" s="1"/>
  <c r="AC115" i="6" s="1"/>
  <c r="AD115" i="6" s="1"/>
  <c r="AE115" i="6" s="1"/>
  <c r="AK115" i="6"/>
  <c r="AL115" i="6" s="1"/>
  <c r="AM115" i="6" s="1"/>
  <c r="AN115" i="6" s="1"/>
  <c r="AO115" i="6" s="1"/>
  <c r="AY115" i="6"/>
  <c r="AZ115" i="6" s="1"/>
  <c r="BA115" i="6" s="1"/>
  <c r="BB115" i="6" s="1"/>
  <c r="BC115" i="6" s="1"/>
  <c r="BD115" i="6" s="1"/>
  <c r="BM115" i="6"/>
  <c r="BN115" i="6" s="1"/>
  <c r="BO115" i="6" s="1"/>
  <c r="BP115" i="6" s="1"/>
  <c r="BQ115" i="6" s="1"/>
  <c r="BR115" i="6" s="1"/>
  <c r="BU115" i="6" s="1"/>
  <c r="CI115" i="6"/>
  <c r="AG115" i="6" l="1"/>
  <c r="BT115" i="6"/>
  <c r="BG115" i="6" s="1"/>
  <c r="AP115" i="6"/>
  <c r="AT115" i="6" s="1"/>
  <c r="CA115" i="6"/>
  <c r="CB115" i="6" s="1"/>
  <c r="CC115" i="6" s="1"/>
  <c r="AR115" i="6"/>
  <c r="BE115" i="6"/>
  <c r="CN115" i="6" l="1"/>
  <c r="CP115" i="6" s="1"/>
  <c r="CD115" i="6"/>
  <c r="CE115" i="6" s="1"/>
  <c r="CF115" i="6" s="1"/>
  <c r="CG115" i="6" s="1"/>
  <c r="CM115" i="6"/>
  <c r="E114" i="9" l="1"/>
  <c r="CO115" i="6"/>
  <c r="CQ115" i="6" s="1"/>
  <c r="CS115" i="6" s="1"/>
  <c r="CJ115" i="6"/>
  <c r="BW115" i="6" s="1"/>
  <c r="CH115" i="6"/>
  <c r="CR115" i="6"/>
  <c r="CY115" i="6" l="1"/>
  <c r="CT115" i="6"/>
  <c r="CU115" i="6" s="1"/>
  <c r="CV115" i="6" s="1"/>
  <c r="CX115" i="6" s="1"/>
  <c r="CW115" i="6"/>
  <c r="CZ115" i="6" l="1"/>
  <c r="DA115" i="6" s="1"/>
  <c r="DB115" i="6"/>
  <c r="DG115" i="6"/>
  <c r="D114" i="9" l="1"/>
  <c r="DC115" i="6"/>
  <c r="DE115" i="6" s="1"/>
  <c r="F116" i="6"/>
  <c r="O116" i="6"/>
  <c r="W116" i="6"/>
  <c r="R116" i="6"/>
  <c r="L116" i="6"/>
  <c r="P116" i="6"/>
  <c r="S116" i="6"/>
  <c r="Q116" i="6"/>
  <c r="I116" i="6"/>
  <c r="BI116" i="6" l="1"/>
  <c r="BY116" i="6"/>
  <c r="AW116" i="6"/>
  <c r="CK116" i="6"/>
  <c r="AJ116" i="6"/>
  <c r="BJ116" i="6"/>
  <c r="BZ116" i="6"/>
  <c r="AF116" i="6"/>
  <c r="U116" i="6"/>
  <c r="K116" i="6"/>
  <c r="T116" i="6"/>
  <c r="J116" i="6"/>
  <c r="B115" i="9"/>
  <c r="BK116" i="6" l="1"/>
  <c r="BL116" i="6" s="1"/>
  <c r="AX116" i="6"/>
  <c r="CL116" i="6"/>
  <c r="AS116" i="6"/>
  <c r="V116" i="6"/>
  <c r="BS116" i="6" s="1"/>
  <c r="Y116" i="6"/>
  <c r="Z116" i="6" l="1"/>
  <c r="AY116" i="6"/>
  <c r="AZ116" i="6" s="1"/>
  <c r="BA116" i="6" s="1"/>
  <c r="BB116" i="6" s="1"/>
  <c r="BC116" i="6" s="1"/>
  <c r="BD116" i="6" s="1"/>
  <c r="AK116" i="6"/>
  <c r="AL116" i="6" s="1"/>
  <c r="AM116" i="6" s="1"/>
  <c r="AN116" i="6" s="1"/>
  <c r="AO116" i="6" s="1"/>
  <c r="AP116" i="6" s="1"/>
  <c r="CI116" i="6"/>
  <c r="BM116" i="6"/>
  <c r="BN116" i="6" s="1"/>
  <c r="BO116" i="6" s="1"/>
  <c r="BP116" i="6" s="1"/>
  <c r="BQ116" i="6" s="1"/>
  <c r="BR116" i="6" s="1"/>
  <c r="BU116" i="6" s="1"/>
  <c r="BE116" i="6"/>
  <c r="AG116" i="6"/>
  <c r="AA116" i="6"/>
  <c r="AB116" i="6" s="1"/>
  <c r="AC116" i="6" s="1"/>
  <c r="AD116" i="6" s="1"/>
  <c r="AE116" i="6" s="1"/>
  <c r="AQ116" i="6"/>
  <c r="CA116" i="6" l="1"/>
  <c r="CB116" i="6" s="1"/>
  <c r="CC116" i="6" s="1"/>
  <c r="CD116" i="6" s="1"/>
  <c r="CE116" i="6" s="1"/>
  <c r="CF116" i="6" s="1"/>
  <c r="CG116" i="6" s="1"/>
  <c r="AT116" i="6"/>
  <c r="CN116" i="6" s="1"/>
  <c r="AR116" i="6"/>
  <c r="BT116" i="6"/>
  <c r="BG116" i="6" s="1"/>
  <c r="CP116" i="6" l="1"/>
  <c r="CO116" i="6"/>
  <c r="E115" i="9"/>
  <c r="CM116" i="6"/>
  <c r="CH116" i="6"/>
  <c r="CJ116" i="6"/>
  <c r="BW116" i="6" s="1"/>
  <c r="CQ116" i="6" l="1"/>
  <c r="CR116" i="6"/>
  <c r="CY116" i="6" l="1"/>
  <c r="CT116" i="6"/>
  <c r="CU116" i="6" s="1"/>
  <c r="CV116" i="6" s="1"/>
  <c r="CX116" i="6" s="1"/>
  <c r="CW116" i="6"/>
  <c r="CS116" i="6"/>
  <c r="CZ116" i="6" l="1"/>
  <c r="DA116" i="6" s="1"/>
  <c r="DB116" i="6"/>
  <c r="DG116" i="6"/>
  <c r="DC116" i="6" l="1"/>
  <c r="DE116" i="6" s="1"/>
  <c r="D115" i="9"/>
  <c r="F117" i="6"/>
  <c r="S117" i="6"/>
  <c r="P117" i="6"/>
  <c r="Q117" i="6"/>
  <c r="O117" i="6"/>
  <c r="W117" i="6"/>
  <c r="I117" i="6"/>
  <c r="R117" i="6"/>
  <c r="L117" i="6"/>
  <c r="U117" i="6" l="1"/>
  <c r="T117" i="6"/>
  <c r="K117" i="6"/>
  <c r="J117" i="6"/>
  <c r="CK117" i="6"/>
  <c r="BZ117" i="6"/>
  <c r="BJ117" i="6"/>
  <c r="AF117" i="6"/>
  <c r="Y117" i="6" s="1"/>
  <c r="AJ117" i="6"/>
  <c r="AW117" i="6"/>
  <c r="BY117" i="6"/>
  <c r="BI117" i="6"/>
  <c r="B116" i="9"/>
  <c r="CL117" i="6" l="1"/>
  <c r="AS117" i="6"/>
  <c r="BK117" i="6"/>
  <c r="BL117" i="6" s="1"/>
  <c r="AX117" i="6"/>
  <c r="V117" i="6"/>
  <c r="CI117" i="6" s="1"/>
  <c r="BM117" i="6" l="1"/>
  <c r="BN117" i="6" s="1"/>
  <c r="BO117" i="6" s="1"/>
  <c r="BP117" i="6" s="1"/>
  <c r="BQ117" i="6" s="1"/>
  <c r="BR117" i="6" s="1"/>
  <c r="AK117" i="6"/>
  <c r="AL117" i="6" s="1"/>
  <c r="AM117" i="6" s="1"/>
  <c r="AN117" i="6" s="1"/>
  <c r="AO117" i="6" s="1"/>
  <c r="AR117" i="6" s="1"/>
  <c r="AQ117" i="6"/>
  <c r="AY117" i="6"/>
  <c r="BS117" i="6"/>
  <c r="Z117" i="6"/>
  <c r="BT117" i="6" l="1"/>
  <c r="BG117" i="6" s="1"/>
  <c r="AP117" i="6"/>
  <c r="AT117" i="6" s="1"/>
  <c r="CA117" i="6"/>
  <c r="CB117" i="6" s="1"/>
  <c r="CC117" i="6" s="1"/>
  <c r="CD117" i="6" s="1"/>
  <c r="CE117" i="6" s="1"/>
  <c r="CF117" i="6" s="1"/>
  <c r="CG117" i="6" s="1"/>
  <c r="CH117" i="6" s="1"/>
  <c r="AZ117" i="6"/>
  <c r="BA117" i="6" s="1"/>
  <c r="BB117" i="6" s="1"/>
  <c r="BC117" i="6" s="1"/>
  <c r="BD117" i="6" s="1"/>
  <c r="BE117" i="6"/>
  <c r="AA117" i="6"/>
  <c r="AB117" i="6" s="1"/>
  <c r="AC117" i="6" s="1"/>
  <c r="AD117" i="6" s="1"/>
  <c r="AE117" i="6" s="1"/>
  <c r="AG117" i="6"/>
  <c r="BU117" i="6"/>
  <c r="CN117" i="6" l="1"/>
  <c r="CO117" i="6" s="1"/>
  <c r="CJ117" i="6"/>
  <c r="BW117" i="6" s="1"/>
  <c r="CM117" i="6"/>
  <c r="CP117" i="6" l="1"/>
  <c r="CQ117" i="6" s="1"/>
  <c r="E116" i="9"/>
  <c r="CR117" i="6"/>
  <c r="CY117" i="6" l="1"/>
  <c r="CT117" i="6"/>
  <c r="CU117" i="6" s="1"/>
  <c r="CV117" i="6" s="1"/>
  <c r="CX117" i="6" s="1"/>
  <c r="CW117" i="6"/>
  <c r="CS117" i="6"/>
  <c r="CZ117" i="6" l="1"/>
  <c r="DA117" i="6" s="1"/>
  <c r="F118" i="6" s="1"/>
  <c r="O118" i="6"/>
  <c r="I118" i="6"/>
  <c r="P118" i="6"/>
  <c r="W118" i="6"/>
  <c r="Q118" i="6"/>
  <c r="DB117" i="6"/>
  <c r="L118" i="6"/>
  <c r="DG117" i="6"/>
  <c r="S118" i="6"/>
  <c r="R118" i="6"/>
  <c r="D116" i="9" l="1"/>
  <c r="DC117" i="6"/>
  <c r="DE117" i="6" s="1"/>
  <c r="J118" i="6"/>
  <c r="U118" i="6"/>
  <c r="T118" i="6"/>
  <c r="K118" i="6"/>
  <c r="AJ118" i="6"/>
  <c r="AF118" i="6"/>
  <c r="AW118" i="6"/>
  <c r="BZ118" i="6"/>
  <c r="BJ118" i="6"/>
  <c r="CK118" i="6"/>
  <c r="BI118" i="6"/>
  <c r="BY118" i="6"/>
  <c r="B117" i="9"/>
  <c r="Y118" i="6" l="1"/>
  <c r="AX118" i="6"/>
  <c r="V118" i="6"/>
  <c r="AK118" i="6" s="1"/>
  <c r="AL118" i="6" s="1"/>
  <c r="AM118" i="6" s="1"/>
  <c r="AN118" i="6" s="1"/>
  <c r="AO118" i="6" s="1"/>
  <c r="AP118" i="6" s="1"/>
  <c r="BK118" i="6"/>
  <c r="BL118" i="6" s="1"/>
  <c r="BM118" i="6" s="1"/>
  <c r="BN118" i="6" s="1"/>
  <c r="BO118" i="6" s="1"/>
  <c r="BP118" i="6" s="1"/>
  <c r="BQ118" i="6" s="1"/>
  <c r="BR118" i="6" s="1"/>
  <c r="AS118" i="6"/>
  <c r="CL118" i="6"/>
  <c r="CI118" i="6"/>
  <c r="BS118" i="6" l="1"/>
  <c r="BU118" i="6" s="1"/>
  <c r="CA118" i="6"/>
  <c r="CB118" i="6" s="1"/>
  <c r="CC118" i="6" s="1"/>
  <c r="AY118" i="6"/>
  <c r="AR118" i="6"/>
  <c r="BT118" i="6"/>
  <c r="BG118" i="6" s="1"/>
  <c r="AQ118" i="6"/>
  <c r="AT118" i="6" s="1"/>
  <c r="Z118" i="6"/>
  <c r="AG118" i="6" l="1"/>
  <c r="AA118" i="6"/>
  <c r="AB118" i="6" s="1"/>
  <c r="AC118" i="6" s="1"/>
  <c r="AD118" i="6" s="1"/>
  <c r="AE118" i="6" s="1"/>
  <c r="AZ118" i="6"/>
  <c r="BA118" i="6" s="1"/>
  <c r="BB118" i="6" s="1"/>
  <c r="BC118" i="6" s="1"/>
  <c r="BD118" i="6" s="1"/>
  <c r="BE118" i="6"/>
  <c r="CD118" i="6"/>
  <c r="CE118" i="6" s="1"/>
  <c r="CF118" i="6" s="1"/>
  <c r="CG118" i="6" s="1"/>
  <c r="CM118" i="6"/>
  <c r="CH118" i="6" l="1"/>
  <c r="CJ118" i="6"/>
  <c r="BW118" i="6" s="1"/>
  <c r="CN118" i="6"/>
  <c r="CP118" i="6" l="1"/>
  <c r="E117" i="9"/>
  <c r="CO118" i="6"/>
  <c r="CQ118" i="6" s="1"/>
  <c r="CR118" i="6"/>
  <c r="CW118" i="6" l="1"/>
  <c r="CT118" i="6"/>
  <c r="CU118" i="6" s="1"/>
  <c r="CV118" i="6" s="1"/>
  <c r="CX118" i="6" s="1"/>
  <c r="CY118" i="6"/>
  <c r="CS118" i="6"/>
  <c r="CZ118" i="6" l="1"/>
  <c r="DA118" i="6" s="1"/>
  <c r="DG118" i="6"/>
  <c r="DB118" i="6"/>
  <c r="DC118" i="6" l="1"/>
  <c r="DE118" i="6" s="1"/>
  <c r="D117" i="9"/>
  <c r="F119" i="6"/>
  <c r="W119" i="6"/>
  <c r="R119" i="6"/>
  <c r="I119" i="6"/>
  <c r="O119" i="6"/>
  <c r="L119" i="6"/>
  <c r="S119" i="6"/>
  <c r="P119" i="6"/>
  <c r="Q119" i="6"/>
  <c r="BI119" i="6" l="1"/>
  <c r="BY119" i="6"/>
  <c r="T119" i="6"/>
  <c r="U119" i="6"/>
  <c r="K119" i="6"/>
  <c r="J119" i="6"/>
  <c r="CK119" i="6"/>
  <c r="BJ119" i="6"/>
  <c r="BZ119" i="6"/>
  <c r="AF119" i="6"/>
  <c r="AJ119" i="6"/>
  <c r="AW119" i="6"/>
  <c r="B118" i="9"/>
  <c r="Y119" i="6" l="1"/>
  <c r="AX119" i="6"/>
  <c r="BK119" i="6"/>
  <c r="BL119" i="6" s="1"/>
  <c r="V119" i="6"/>
  <c r="BS119" i="6" s="1"/>
  <c r="CL119" i="6"/>
  <c r="AS119" i="6"/>
  <c r="CI119" i="6" l="1"/>
  <c r="BM119" i="6"/>
  <c r="BN119" i="6" s="1"/>
  <c r="BO119" i="6" s="1"/>
  <c r="BP119" i="6" s="1"/>
  <c r="BQ119" i="6" s="1"/>
  <c r="AY119" i="6"/>
  <c r="Z119" i="6"/>
  <c r="AK119" i="6"/>
  <c r="AL119" i="6" s="1"/>
  <c r="AM119" i="6" s="1"/>
  <c r="AN119" i="6" s="1"/>
  <c r="AO119" i="6" s="1"/>
  <c r="AR119" i="6" s="1"/>
  <c r="AQ119" i="6"/>
  <c r="BT119" i="6" l="1"/>
  <c r="BG119" i="6" s="1"/>
  <c r="BR119" i="6"/>
  <c r="BU119" i="6" s="1"/>
  <c r="CA119" i="6"/>
  <c r="CB119" i="6" s="1"/>
  <c r="CC119" i="6" s="1"/>
  <c r="AP119" i="6"/>
  <c r="AT119" i="6" s="1"/>
  <c r="AG119" i="6"/>
  <c r="AA119" i="6"/>
  <c r="AB119" i="6" s="1"/>
  <c r="AC119" i="6" s="1"/>
  <c r="AD119" i="6" s="1"/>
  <c r="AE119" i="6" s="1"/>
  <c r="AZ119" i="6"/>
  <c r="BA119" i="6" s="1"/>
  <c r="BB119" i="6" s="1"/>
  <c r="BC119" i="6" s="1"/>
  <c r="BD119" i="6" s="1"/>
  <c r="BE119" i="6"/>
  <c r="CN119" i="6" l="1"/>
  <c r="CD119" i="6"/>
  <c r="CE119" i="6" s="1"/>
  <c r="CF119" i="6" s="1"/>
  <c r="CG119" i="6" s="1"/>
  <c r="CM119" i="6"/>
  <c r="CH119" i="6" l="1"/>
  <c r="CJ119" i="6"/>
  <c r="BW119" i="6" s="1"/>
  <c r="CO119" i="6"/>
  <c r="CP119" i="6"/>
  <c r="E118" i="9"/>
  <c r="CQ119" i="6" l="1"/>
  <c r="CR119" i="6"/>
  <c r="CW119" i="6" l="1"/>
  <c r="CY119" i="6"/>
  <c r="CT119" i="6"/>
  <c r="CU119" i="6" s="1"/>
  <c r="CV119" i="6" s="1"/>
  <c r="CX119" i="6" s="1"/>
  <c r="CS119" i="6"/>
  <c r="CZ119" i="6" l="1"/>
  <c r="DA119" i="6" s="1"/>
  <c r="DB119" i="6"/>
  <c r="DG119" i="6"/>
  <c r="DC119" i="6" l="1"/>
  <c r="DE119" i="6" s="1"/>
  <c r="D118" i="9"/>
  <c r="F120" i="6"/>
  <c r="O120" i="6"/>
  <c r="S120" i="6"/>
  <c r="I120" i="6"/>
  <c r="W120" i="6"/>
  <c r="R120" i="6"/>
  <c r="Q120" i="6"/>
  <c r="L120" i="6"/>
  <c r="P120" i="6"/>
  <c r="BZ120" i="6" l="1"/>
  <c r="AF120" i="6"/>
  <c r="BJ120" i="6"/>
  <c r="CK120" i="6"/>
  <c r="AW120" i="6"/>
  <c r="AJ120" i="6"/>
  <c r="BI120" i="6"/>
  <c r="BY120" i="6"/>
  <c r="T120" i="6"/>
  <c r="U120" i="6"/>
  <c r="K120" i="6"/>
  <c r="J120" i="6"/>
  <c r="B119" i="9"/>
  <c r="Y120" i="6" l="1"/>
  <c r="CL120" i="6"/>
  <c r="BK120" i="6"/>
  <c r="BL120" i="6" s="1"/>
  <c r="AS120" i="6"/>
  <c r="V120" i="6"/>
  <c r="AY120" i="6" s="1"/>
  <c r="AZ120" i="6" s="1"/>
  <c r="BA120" i="6" s="1"/>
  <c r="BB120" i="6" s="1"/>
  <c r="BC120" i="6" s="1"/>
  <c r="BD120" i="6" s="1"/>
  <c r="AX120" i="6"/>
  <c r="BS120" i="6"/>
  <c r="BE120" i="6" l="1"/>
  <c r="AQ120" i="6"/>
  <c r="BM120" i="6"/>
  <c r="BN120" i="6" s="1"/>
  <c r="BO120" i="6" s="1"/>
  <c r="BP120" i="6" s="1"/>
  <c r="BQ120" i="6" s="1"/>
  <c r="BR120" i="6" s="1"/>
  <c r="BU120" i="6" s="1"/>
  <c r="CI120" i="6"/>
  <c r="Z120" i="6"/>
  <c r="AK120" i="6"/>
  <c r="AL120" i="6" s="1"/>
  <c r="AM120" i="6" s="1"/>
  <c r="AN120" i="6" s="1"/>
  <c r="AO120" i="6" s="1"/>
  <c r="BT120" i="6" l="1"/>
  <c r="BG120" i="6" s="1"/>
  <c r="AG120" i="6"/>
  <c r="AA120" i="6"/>
  <c r="AB120" i="6" s="1"/>
  <c r="AC120" i="6" s="1"/>
  <c r="AD120" i="6" s="1"/>
  <c r="AE120" i="6" s="1"/>
  <c r="AP120" i="6"/>
  <c r="AT120" i="6" s="1"/>
  <c r="CA120" i="6"/>
  <c r="CB120" i="6" s="1"/>
  <c r="CC120" i="6" s="1"/>
  <c r="AR120" i="6"/>
  <c r="CM120" i="6" l="1"/>
  <c r="CD120" i="6"/>
  <c r="CE120" i="6" s="1"/>
  <c r="CF120" i="6" s="1"/>
  <c r="CG120" i="6" s="1"/>
  <c r="CN120" i="6"/>
  <c r="CJ120" i="6" l="1"/>
  <c r="BW120" i="6" s="1"/>
  <c r="CH120" i="6"/>
  <c r="CO120" i="6"/>
  <c r="CP120" i="6"/>
  <c r="E119" i="9"/>
  <c r="CQ120" i="6" l="1"/>
  <c r="CS120" i="6" s="1"/>
  <c r="CR120" i="6"/>
  <c r="CW120" i="6" l="1"/>
  <c r="CT120" i="6"/>
  <c r="CU120" i="6" s="1"/>
  <c r="CV120" i="6" s="1"/>
  <c r="CX120" i="6" s="1"/>
  <c r="CY120" i="6"/>
  <c r="CZ120" i="6" l="1"/>
  <c r="DA120" i="6" s="1"/>
  <c r="F121" i="6" s="1"/>
  <c r="L121" i="6"/>
  <c r="DG120" i="6"/>
  <c r="I121" i="6"/>
  <c r="Q121" i="6"/>
  <c r="W121" i="6"/>
  <c r="O121" i="6"/>
  <c r="DB120" i="6"/>
  <c r="P121" i="6"/>
  <c r="R121" i="6"/>
  <c r="S121" i="6"/>
  <c r="DC120" i="6" l="1"/>
  <c r="DE120" i="6" s="1"/>
  <c r="D119" i="9"/>
  <c r="K121" i="6"/>
  <c r="U121" i="6"/>
  <c r="J121" i="6"/>
  <c r="T121" i="6"/>
  <c r="BY121" i="6"/>
  <c r="BI121" i="6"/>
  <c r="AJ121" i="6"/>
  <c r="BZ121" i="6"/>
  <c r="AF121" i="6"/>
  <c r="CK121" i="6"/>
  <c r="AW121" i="6"/>
  <c r="BJ121" i="6"/>
  <c r="B120" i="9"/>
  <c r="BK121" i="6" l="1"/>
  <c r="BL121" i="6" s="1"/>
  <c r="CL121" i="6"/>
  <c r="V121" i="6"/>
  <c r="CI121" i="6" s="1"/>
  <c r="AX121" i="6"/>
  <c r="AS121" i="6"/>
  <c r="Y121" i="6"/>
  <c r="Z121" i="6" s="1"/>
  <c r="AK121" i="6"/>
  <c r="AL121" i="6" s="1"/>
  <c r="AM121" i="6" s="1"/>
  <c r="AN121" i="6" s="1"/>
  <c r="AO121" i="6" s="1"/>
  <c r="AP121" i="6" s="1"/>
  <c r="AQ121" i="6"/>
  <c r="AY121" i="6"/>
  <c r="AZ121" i="6" s="1"/>
  <c r="BA121" i="6" s="1"/>
  <c r="BB121" i="6" s="1"/>
  <c r="BC121" i="6" s="1"/>
  <c r="BD121" i="6" s="1"/>
  <c r="BM121" i="6" l="1"/>
  <c r="BN121" i="6" s="1"/>
  <c r="BO121" i="6" s="1"/>
  <c r="BP121" i="6" s="1"/>
  <c r="BQ121" i="6" s="1"/>
  <c r="BR121" i="6" s="1"/>
  <c r="BE121" i="6"/>
  <c r="AT121" i="6"/>
  <c r="AG121" i="6"/>
  <c r="AA121" i="6"/>
  <c r="AB121" i="6" s="1"/>
  <c r="AC121" i="6" s="1"/>
  <c r="AD121" i="6" s="1"/>
  <c r="AE121" i="6" s="1"/>
  <c r="AR121" i="6"/>
  <c r="BT121" i="6"/>
  <c r="BG121" i="6" s="1"/>
  <c r="CA121" i="6"/>
  <c r="CB121" i="6" s="1"/>
  <c r="CC121" i="6" s="1"/>
  <c r="BS121" i="6"/>
  <c r="BU121" i="6" l="1"/>
  <c r="CN121" i="6" s="1"/>
  <c r="CD121" i="6"/>
  <c r="CE121" i="6" s="1"/>
  <c r="CF121" i="6" s="1"/>
  <c r="CG121" i="6" s="1"/>
  <c r="CM121" i="6"/>
  <c r="CH121" i="6" l="1"/>
  <c r="CJ121" i="6"/>
  <c r="BW121" i="6" s="1"/>
  <c r="CO121" i="6"/>
  <c r="CP121" i="6"/>
  <c r="E120" i="9"/>
  <c r="CQ121" i="6" l="1"/>
  <c r="CS121" i="6" s="1"/>
  <c r="CR121" i="6"/>
  <c r="CY121" i="6" l="1"/>
  <c r="CT121" i="6"/>
  <c r="CU121" i="6" s="1"/>
  <c r="CV121" i="6" s="1"/>
  <c r="CX121" i="6" s="1"/>
  <c r="CW121" i="6"/>
  <c r="CZ121" i="6" l="1"/>
  <c r="DA121" i="6" s="1"/>
  <c r="F122" i="6" s="1"/>
  <c r="I122" i="6"/>
  <c r="R122" i="6"/>
  <c r="DG121" i="6"/>
  <c r="L122" i="6"/>
  <c r="S122" i="6"/>
  <c r="O122" i="6"/>
  <c r="P122" i="6"/>
  <c r="W122" i="6"/>
  <c r="DB121" i="6"/>
  <c r="Q122" i="6"/>
  <c r="DC121" i="6" l="1"/>
  <c r="DE121" i="6" s="1"/>
  <c r="D120" i="9"/>
  <c r="K122" i="6"/>
  <c r="T122" i="6"/>
  <c r="J122" i="6"/>
  <c r="U122" i="6"/>
  <c r="CK122" i="6"/>
  <c r="AW122" i="6"/>
  <c r="BJ122" i="6"/>
  <c r="AF122" i="6"/>
  <c r="AJ122" i="6"/>
  <c r="BZ122" i="6"/>
  <c r="BY122" i="6"/>
  <c r="BI122" i="6"/>
  <c r="B121" i="9"/>
  <c r="Y122" i="6" l="1"/>
  <c r="CL122" i="6"/>
  <c r="AX122" i="6"/>
  <c r="BK122" i="6"/>
  <c r="BL122" i="6" s="1"/>
  <c r="AS122" i="6"/>
  <c r="V122" i="6"/>
  <c r="CI122" i="6" s="1"/>
  <c r="Z122" i="6" l="1"/>
  <c r="AG122" i="6" s="1"/>
  <c r="BM122" i="6"/>
  <c r="BN122" i="6" s="1"/>
  <c r="BO122" i="6" s="1"/>
  <c r="BP122" i="6" s="1"/>
  <c r="BQ122" i="6" s="1"/>
  <c r="BR122" i="6" s="1"/>
  <c r="AQ122" i="6"/>
  <c r="AY122" i="6"/>
  <c r="AZ122" i="6" s="1"/>
  <c r="BA122" i="6" s="1"/>
  <c r="BB122" i="6" s="1"/>
  <c r="BC122" i="6" s="1"/>
  <c r="BD122" i="6" s="1"/>
  <c r="AK122" i="6"/>
  <c r="AL122" i="6" s="1"/>
  <c r="AM122" i="6" s="1"/>
  <c r="AN122" i="6" s="1"/>
  <c r="AO122" i="6" s="1"/>
  <c r="BS122" i="6"/>
  <c r="BE122" i="6" l="1"/>
  <c r="BT122" i="6"/>
  <c r="BG122" i="6" s="1"/>
  <c r="AA122" i="6"/>
  <c r="AB122" i="6" s="1"/>
  <c r="AC122" i="6" s="1"/>
  <c r="AD122" i="6" s="1"/>
  <c r="AE122" i="6" s="1"/>
  <c r="AP122" i="6"/>
  <c r="AT122" i="6" s="1"/>
  <c r="CA122" i="6"/>
  <c r="CB122" i="6" s="1"/>
  <c r="CC122" i="6" s="1"/>
  <c r="AR122" i="6"/>
  <c r="BU122" i="6"/>
  <c r="CN122" i="6" l="1"/>
  <c r="CP122" i="6" s="1"/>
  <c r="CD122" i="6"/>
  <c r="CE122" i="6" s="1"/>
  <c r="CF122" i="6" s="1"/>
  <c r="CG122" i="6" s="1"/>
  <c r="CM122" i="6"/>
  <c r="E121" i="9" l="1"/>
  <c r="CH122" i="6"/>
  <c r="CJ122" i="6"/>
  <c r="BW122" i="6" s="1"/>
  <c r="CO122" i="6" s="1"/>
  <c r="CQ122" i="6" s="1"/>
  <c r="CR122" i="6"/>
  <c r="CY122" i="6" l="1"/>
  <c r="CW122" i="6"/>
  <c r="CT122" i="6"/>
  <c r="CU122" i="6" s="1"/>
  <c r="CV122" i="6" s="1"/>
  <c r="CX122" i="6" s="1"/>
  <c r="CS122" i="6"/>
  <c r="CZ122" i="6" l="1"/>
  <c r="DA122" i="6" s="1"/>
  <c r="DG122" i="6"/>
  <c r="DB122" i="6"/>
  <c r="DC122" i="6" l="1"/>
  <c r="DE122" i="6" s="1"/>
  <c r="D121" i="9"/>
  <c r="F123" i="6"/>
  <c r="L123" i="6"/>
  <c r="P123" i="6"/>
  <c r="R123" i="6"/>
  <c r="O123" i="6"/>
  <c r="S123" i="6"/>
  <c r="I123" i="6"/>
  <c r="W123" i="6"/>
  <c r="Q123" i="6"/>
  <c r="BJ123" i="6" l="1"/>
  <c r="AF123" i="6"/>
  <c r="AJ123" i="6"/>
  <c r="CK123" i="6"/>
  <c r="BZ123" i="6"/>
  <c r="AW123" i="6"/>
  <c r="BY123" i="6"/>
  <c r="BI123" i="6"/>
  <c r="T123" i="6"/>
  <c r="U123" i="6"/>
  <c r="K123" i="6"/>
  <c r="J123" i="6"/>
  <c r="B122" i="9"/>
  <c r="Y123" i="6" l="1"/>
  <c r="V123" i="6"/>
  <c r="AY123" i="6" s="1"/>
  <c r="AZ123" i="6" s="1"/>
  <c r="BA123" i="6" s="1"/>
  <c r="BB123" i="6" s="1"/>
  <c r="BC123" i="6" s="1"/>
  <c r="BD123" i="6" s="1"/>
  <c r="AX123" i="6"/>
  <c r="AS123" i="6"/>
  <c r="BK123" i="6"/>
  <c r="BL123" i="6" s="1"/>
  <c r="BM123" i="6" s="1"/>
  <c r="BN123" i="6" s="1"/>
  <c r="BO123" i="6" s="1"/>
  <c r="BP123" i="6" s="1"/>
  <c r="BQ123" i="6" s="1"/>
  <c r="BR123" i="6" s="1"/>
  <c r="CL123" i="6"/>
  <c r="AQ123" i="6" l="1"/>
  <c r="AK123" i="6"/>
  <c r="AL123" i="6" s="1"/>
  <c r="AM123" i="6" s="1"/>
  <c r="AN123" i="6" s="1"/>
  <c r="AO123" i="6" s="1"/>
  <c r="AP123" i="6" s="1"/>
  <c r="AT123" i="6" s="1"/>
  <c r="Z123" i="6"/>
  <c r="AG123" i="6"/>
  <c r="AA123" i="6"/>
  <c r="AB123" i="6" s="1"/>
  <c r="AC123" i="6" s="1"/>
  <c r="AD123" i="6" s="1"/>
  <c r="AE123" i="6" s="1"/>
  <c r="CI123" i="6"/>
  <c r="BE123" i="6"/>
  <c r="BS123" i="6"/>
  <c r="BU123" i="6" s="1"/>
  <c r="BT123" i="6"/>
  <c r="BG123" i="6" s="1"/>
  <c r="CA123" i="6" l="1"/>
  <c r="CB123" i="6" s="1"/>
  <c r="CC123" i="6" s="1"/>
  <c r="CD123" i="6" s="1"/>
  <c r="CE123" i="6" s="1"/>
  <c r="CF123" i="6" s="1"/>
  <c r="CG123" i="6" s="1"/>
  <c r="AR123" i="6"/>
  <c r="CN123" i="6"/>
  <c r="CM123" i="6" l="1"/>
  <c r="CH123" i="6"/>
  <c r="CJ123" i="6"/>
  <c r="BW123" i="6" s="1"/>
  <c r="CP123" i="6"/>
  <c r="CO123" i="6"/>
  <c r="E122" i="9"/>
  <c r="CQ123" i="6" l="1"/>
  <c r="CS123" i="6" s="1"/>
  <c r="CR123" i="6"/>
  <c r="CW123" i="6" l="1"/>
  <c r="CT123" i="6"/>
  <c r="CU123" i="6" s="1"/>
  <c r="CV123" i="6" s="1"/>
  <c r="CX123" i="6" s="1"/>
  <c r="CY123" i="6"/>
  <c r="CZ123" i="6" l="1"/>
  <c r="DA123" i="6" s="1"/>
  <c r="F124" i="6" s="1"/>
  <c r="R124" i="6"/>
  <c r="O124" i="6"/>
  <c r="DG123" i="6"/>
  <c r="P124" i="6"/>
  <c r="S124" i="6"/>
  <c r="I124" i="6"/>
  <c r="L124" i="6"/>
  <c r="DB123" i="6"/>
  <c r="Q124" i="6"/>
  <c r="W124" i="6"/>
  <c r="DC123" i="6" l="1"/>
  <c r="DE123" i="6" s="1"/>
  <c r="D122" i="9"/>
  <c r="BY124" i="6"/>
  <c r="BI124" i="6"/>
  <c r="AJ124" i="6"/>
  <c r="BZ124" i="6"/>
  <c r="CK124" i="6"/>
  <c r="AW124" i="6"/>
  <c r="BJ124" i="6"/>
  <c r="AF124" i="6"/>
  <c r="T124" i="6"/>
  <c r="U124" i="6"/>
  <c r="K124" i="6"/>
  <c r="J124" i="6"/>
  <c r="B123" i="9"/>
  <c r="Y124" i="6" l="1"/>
  <c r="BK124" i="6"/>
  <c r="BL124" i="6" s="1"/>
  <c r="CL124" i="6"/>
  <c r="AS124" i="6"/>
  <c r="V124" i="6"/>
  <c r="AX124" i="6"/>
  <c r="AY124" i="6" l="1"/>
  <c r="AZ124" i="6" s="1"/>
  <c r="BA124" i="6" s="1"/>
  <c r="BB124" i="6" s="1"/>
  <c r="BC124" i="6" s="1"/>
  <c r="BD124" i="6" s="1"/>
  <c r="AK124" i="6"/>
  <c r="AL124" i="6" s="1"/>
  <c r="AM124" i="6" s="1"/>
  <c r="AN124" i="6" s="1"/>
  <c r="AO124" i="6" s="1"/>
  <c r="AR124" i="6" s="1"/>
  <c r="CI124" i="6"/>
  <c r="AQ124" i="6"/>
  <c r="BM124" i="6"/>
  <c r="BN124" i="6" s="1"/>
  <c r="BO124" i="6" s="1"/>
  <c r="BP124" i="6" s="1"/>
  <c r="BQ124" i="6" s="1"/>
  <c r="BS124" i="6"/>
  <c r="Z124" i="6"/>
  <c r="BR124" i="6" l="1"/>
  <c r="BU124" i="6" s="1"/>
  <c r="BT124" i="6"/>
  <c r="BG124" i="6" s="1"/>
  <c r="AP124" i="6"/>
  <c r="AT124" i="6" s="1"/>
  <c r="CA124" i="6"/>
  <c r="CB124" i="6" s="1"/>
  <c r="CC124" i="6" s="1"/>
  <c r="AA124" i="6"/>
  <c r="AB124" i="6" s="1"/>
  <c r="AC124" i="6" s="1"/>
  <c r="AD124" i="6" s="1"/>
  <c r="AE124" i="6" s="1"/>
  <c r="AG124" i="6"/>
  <c r="BE124" i="6"/>
  <c r="CN124" i="6" l="1"/>
  <c r="CD124" i="6"/>
  <c r="CE124" i="6" s="1"/>
  <c r="CF124" i="6" s="1"/>
  <c r="CG124" i="6" s="1"/>
  <c r="CM124" i="6"/>
  <c r="CH124" i="6" l="1"/>
  <c r="CJ124" i="6"/>
  <c r="BW124" i="6" s="1"/>
  <c r="CO124" i="6"/>
  <c r="CP124" i="6"/>
  <c r="E123" i="9"/>
  <c r="CQ124" i="6" l="1"/>
  <c r="CS124" i="6" s="1"/>
  <c r="CR124" i="6"/>
  <c r="CY124" i="6" l="1"/>
  <c r="CT124" i="6"/>
  <c r="CU124" i="6" s="1"/>
  <c r="CV124" i="6" s="1"/>
  <c r="CX124" i="6" s="1"/>
  <c r="CW124" i="6"/>
  <c r="CZ124" i="6" l="1"/>
  <c r="DA124" i="6" s="1"/>
  <c r="DG124" i="6"/>
  <c r="DB124" i="6"/>
  <c r="DC124" i="6" l="1"/>
  <c r="DE124" i="6" s="1"/>
  <c r="D123" i="9"/>
  <c r="F125" i="6"/>
  <c r="L125" i="6"/>
  <c r="W125" i="6"/>
  <c r="O125" i="6"/>
  <c r="R125" i="6"/>
  <c r="P125" i="6"/>
  <c r="Q125" i="6"/>
  <c r="S125" i="6"/>
  <c r="I125" i="6"/>
  <c r="BI125" i="6" l="1"/>
  <c r="BY125" i="6"/>
  <c r="J125" i="6"/>
  <c r="U125" i="6"/>
  <c r="K125" i="6"/>
  <c r="T125" i="6"/>
  <c r="AJ125" i="6"/>
  <c r="CK125" i="6"/>
  <c r="AW125" i="6"/>
  <c r="BZ125" i="6"/>
  <c r="BJ125" i="6"/>
  <c r="AF125" i="6"/>
  <c r="Y125" i="6" s="1"/>
  <c r="B124" i="9"/>
  <c r="BK125" i="6" l="1"/>
  <c r="BL125" i="6" s="1"/>
  <c r="AX125" i="6"/>
  <c r="V125" i="6"/>
  <c r="AQ125" i="6" s="1"/>
  <c r="CL125" i="6"/>
  <c r="AS125" i="6"/>
  <c r="CI125" i="6"/>
  <c r="AY125" i="6"/>
  <c r="AZ125" i="6" s="1"/>
  <c r="BA125" i="6" s="1"/>
  <c r="BB125" i="6" s="1"/>
  <c r="BC125" i="6" s="1"/>
  <c r="BD125" i="6" s="1"/>
  <c r="BS125" i="6" l="1"/>
  <c r="BE125" i="6"/>
  <c r="AK125" i="6"/>
  <c r="AL125" i="6" s="1"/>
  <c r="AM125" i="6" s="1"/>
  <c r="AN125" i="6" s="1"/>
  <c r="AO125" i="6" s="1"/>
  <c r="BM125" i="6"/>
  <c r="BN125" i="6" s="1"/>
  <c r="BO125" i="6" s="1"/>
  <c r="BP125" i="6" s="1"/>
  <c r="BQ125" i="6" s="1"/>
  <c r="Z125" i="6"/>
  <c r="BR125" i="6" l="1"/>
  <c r="BU125" i="6" s="1"/>
  <c r="BT125" i="6"/>
  <c r="BG125" i="6" s="1"/>
  <c r="AG125" i="6"/>
  <c r="AA125" i="6"/>
  <c r="AB125" i="6" s="1"/>
  <c r="AC125" i="6" s="1"/>
  <c r="AD125" i="6" s="1"/>
  <c r="AE125" i="6" s="1"/>
  <c r="AP125" i="6"/>
  <c r="AT125" i="6" s="1"/>
  <c r="CA125" i="6"/>
  <c r="CB125" i="6" s="1"/>
  <c r="CC125" i="6" s="1"/>
  <c r="AR125" i="6"/>
  <c r="CD125" i="6" l="1"/>
  <c r="CE125" i="6" s="1"/>
  <c r="CF125" i="6" s="1"/>
  <c r="CG125" i="6" s="1"/>
  <c r="CM125" i="6"/>
  <c r="CN125" i="6"/>
  <c r="CO125" i="6" l="1"/>
  <c r="E124" i="9"/>
  <c r="CP125" i="6"/>
  <c r="CH125" i="6"/>
  <c r="CJ125" i="6"/>
  <c r="BW125" i="6" s="1"/>
  <c r="CQ125" i="6" l="1"/>
  <c r="CR125" i="6"/>
  <c r="CT125" i="6" l="1"/>
  <c r="CU125" i="6" s="1"/>
  <c r="CV125" i="6" s="1"/>
  <c r="CX125" i="6" s="1"/>
  <c r="CY125" i="6"/>
  <c r="CW125" i="6"/>
  <c r="CS125" i="6"/>
  <c r="CZ125" i="6" l="1"/>
  <c r="DA125" i="6" s="1"/>
  <c r="DB125" i="6"/>
  <c r="DG125" i="6"/>
  <c r="D124" i="9" l="1"/>
  <c r="DC125" i="6"/>
  <c r="DE125" i="6" s="1"/>
  <c r="F126" i="6"/>
  <c r="I126" i="6"/>
  <c r="R126" i="6"/>
  <c r="P126" i="6"/>
  <c r="S126" i="6"/>
  <c r="W126" i="6"/>
  <c r="Q126" i="6"/>
  <c r="O126" i="6"/>
  <c r="L126" i="6"/>
  <c r="BI126" i="6" l="1"/>
  <c r="BY126" i="6"/>
  <c r="J126" i="6"/>
  <c r="U126" i="6"/>
  <c r="K126" i="6"/>
  <c r="T126" i="6"/>
  <c r="BJ126" i="6"/>
  <c r="AF126" i="6"/>
  <c r="BZ126" i="6"/>
  <c r="AJ126" i="6"/>
  <c r="CK126" i="6"/>
  <c r="AW126" i="6"/>
  <c r="B125" i="9"/>
  <c r="Y126" i="6" l="1"/>
  <c r="AX126" i="6"/>
  <c r="BK126" i="6"/>
  <c r="BL126" i="6" s="1"/>
  <c r="V126" i="6"/>
  <c r="CL126" i="6"/>
  <c r="AS126" i="6"/>
  <c r="CI126" i="6"/>
  <c r="AY126" i="6"/>
  <c r="AZ126" i="6" s="1"/>
  <c r="BA126" i="6" s="1"/>
  <c r="BB126" i="6" s="1"/>
  <c r="BC126" i="6" s="1"/>
  <c r="BD126" i="6" s="1"/>
  <c r="BM126" i="6" l="1"/>
  <c r="BN126" i="6" s="1"/>
  <c r="BO126" i="6" s="1"/>
  <c r="BP126" i="6" s="1"/>
  <c r="BQ126" i="6" s="1"/>
  <c r="BR126" i="6" s="1"/>
  <c r="Z126" i="6"/>
  <c r="AQ126" i="6"/>
  <c r="BS126" i="6"/>
  <c r="AK126" i="6"/>
  <c r="AL126" i="6" s="1"/>
  <c r="AM126" i="6" s="1"/>
  <c r="AN126" i="6" s="1"/>
  <c r="AO126" i="6" s="1"/>
  <c r="BE126" i="6"/>
  <c r="AG126" i="6"/>
  <c r="AA126" i="6"/>
  <c r="AB126" i="6" s="1"/>
  <c r="AC126" i="6" s="1"/>
  <c r="AD126" i="6" s="1"/>
  <c r="AE126" i="6" s="1"/>
  <c r="BU126" i="6" l="1"/>
  <c r="BT126" i="6"/>
  <c r="BG126" i="6" s="1"/>
  <c r="AP126" i="6"/>
  <c r="AT126" i="6" s="1"/>
  <c r="CA126" i="6"/>
  <c r="CB126" i="6" s="1"/>
  <c r="CC126" i="6" s="1"/>
  <c r="AR126" i="6"/>
  <c r="CD126" i="6" l="1"/>
  <c r="CE126" i="6" s="1"/>
  <c r="CF126" i="6" s="1"/>
  <c r="CG126" i="6" s="1"/>
  <c r="CM126" i="6"/>
  <c r="CN126" i="6" s="1"/>
  <c r="E125" i="9" l="1"/>
  <c r="CP126" i="6"/>
  <c r="CO126" i="6"/>
  <c r="CJ126" i="6"/>
  <c r="BW126" i="6" s="1"/>
  <c r="CH126" i="6"/>
  <c r="CQ126" i="6" l="1"/>
  <c r="CR126" i="6"/>
  <c r="CY126" i="6" l="1"/>
  <c r="CW126" i="6"/>
  <c r="CT126" i="6"/>
  <c r="CU126" i="6" s="1"/>
  <c r="CV126" i="6" s="1"/>
  <c r="CX126" i="6" s="1"/>
  <c r="CS126" i="6"/>
  <c r="CZ126" i="6" l="1"/>
  <c r="DA126" i="6" s="1"/>
  <c r="DG126" i="6"/>
  <c r="DB126" i="6"/>
  <c r="DC126" i="6" l="1"/>
  <c r="DE126" i="6" s="1"/>
  <c r="D125" i="9"/>
  <c r="F127" i="6"/>
  <c r="R127" i="6"/>
  <c r="O127" i="6"/>
  <c r="L127" i="6"/>
  <c r="W127" i="6"/>
  <c r="Q127" i="6"/>
  <c r="I127" i="6"/>
  <c r="P127" i="6"/>
  <c r="S127" i="6"/>
  <c r="BI127" i="6" l="1"/>
  <c r="BY127" i="6"/>
  <c r="J127" i="6"/>
  <c r="U127" i="6"/>
  <c r="T127" i="6"/>
  <c r="K127" i="6"/>
  <c r="BZ127" i="6"/>
  <c r="BJ127" i="6"/>
  <c r="AW127" i="6"/>
  <c r="AF127" i="6"/>
  <c r="CK127" i="6"/>
  <c r="AJ127" i="6"/>
  <c r="B126" i="9"/>
  <c r="Y127" i="6" l="1"/>
  <c r="BK127" i="6"/>
  <c r="BL127" i="6" s="1"/>
  <c r="CL127" i="6"/>
  <c r="AS127" i="6"/>
  <c r="AX127" i="6"/>
  <c r="V127" i="6"/>
  <c r="AY127" i="6" s="1"/>
  <c r="AZ127" i="6" s="1"/>
  <c r="BA127" i="6" s="1"/>
  <c r="BB127" i="6" s="1"/>
  <c r="BC127" i="6" s="1"/>
  <c r="BD127" i="6" s="1"/>
  <c r="BS127" i="6" l="1"/>
  <c r="BE127" i="6"/>
  <c r="AQ127" i="6"/>
  <c r="CI127" i="6"/>
  <c r="AK127" i="6"/>
  <c r="AL127" i="6" s="1"/>
  <c r="AM127" i="6" s="1"/>
  <c r="AN127" i="6" s="1"/>
  <c r="AO127" i="6" s="1"/>
  <c r="AR127" i="6" s="1"/>
  <c r="BM127" i="6"/>
  <c r="BN127" i="6" s="1"/>
  <c r="BO127" i="6" s="1"/>
  <c r="BP127" i="6" s="1"/>
  <c r="BQ127" i="6" s="1"/>
  <c r="BR127" i="6" s="1"/>
  <c r="BU127" i="6" s="1"/>
  <c r="Z127" i="6"/>
  <c r="BT127" i="6" l="1"/>
  <c r="BG127" i="6" s="1"/>
  <c r="AG127" i="6"/>
  <c r="AA127" i="6"/>
  <c r="AB127" i="6" s="1"/>
  <c r="AC127" i="6" s="1"/>
  <c r="AD127" i="6" s="1"/>
  <c r="AE127" i="6" s="1"/>
  <c r="AP127" i="6"/>
  <c r="AT127" i="6" s="1"/>
  <c r="CN127" i="6" s="1"/>
  <c r="CA127" i="6"/>
  <c r="CB127" i="6" s="1"/>
  <c r="CC127" i="6" s="1"/>
  <c r="CM127" i="6" l="1"/>
  <c r="CD127" i="6"/>
  <c r="CE127" i="6" s="1"/>
  <c r="CF127" i="6" s="1"/>
  <c r="CG127" i="6" s="1"/>
  <c r="CP127" i="6"/>
  <c r="E126" i="9"/>
  <c r="CO127" i="6"/>
  <c r="CR127" i="6"/>
  <c r="CQ127" i="6" l="1"/>
  <c r="CT127" i="6"/>
  <c r="CU127" i="6" s="1"/>
  <c r="CV127" i="6" s="1"/>
  <c r="CX127" i="6" s="1"/>
  <c r="CW127" i="6"/>
  <c r="CY127" i="6"/>
  <c r="CJ127" i="6"/>
  <c r="BW127" i="6" s="1"/>
  <c r="CH127" i="6"/>
  <c r="CS127" i="6"/>
  <c r="CZ127" i="6"/>
  <c r="DA127" i="6" s="1"/>
  <c r="DB127" i="6"/>
  <c r="DG127" i="6"/>
  <c r="D126" i="9" l="1"/>
  <c r="DC127" i="6"/>
  <c r="DE127" i="6" s="1"/>
  <c r="F128" i="6"/>
  <c r="W128" i="6"/>
  <c r="Q128" i="6"/>
  <c r="L128" i="6"/>
  <c r="P128" i="6"/>
  <c r="S128" i="6"/>
  <c r="O128" i="6"/>
  <c r="I128" i="6"/>
  <c r="R128" i="6"/>
  <c r="BY128" i="6" l="1"/>
  <c r="BI128" i="6"/>
  <c r="AJ128" i="6"/>
  <c r="CK128" i="6"/>
  <c r="BJ128" i="6"/>
  <c r="AF128" i="6"/>
  <c r="BZ128" i="6"/>
  <c r="AW128" i="6"/>
  <c r="T128" i="6"/>
  <c r="K128" i="6"/>
  <c r="U128" i="6"/>
  <c r="J128" i="6"/>
  <c r="B127" i="9"/>
  <c r="Y128" i="6" l="1"/>
  <c r="V128" i="6"/>
  <c r="BS128" i="6" s="1"/>
  <c r="CL128" i="6"/>
  <c r="AX128" i="6"/>
  <c r="BK128" i="6"/>
  <c r="BL128" i="6" s="1"/>
  <c r="BM128" i="6" s="1"/>
  <c r="BN128" i="6" s="1"/>
  <c r="BO128" i="6" s="1"/>
  <c r="BP128" i="6" s="1"/>
  <c r="BQ128" i="6" s="1"/>
  <c r="AS128" i="6"/>
  <c r="AY128" i="6"/>
  <c r="AZ128" i="6" s="1"/>
  <c r="BA128" i="6" s="1"/>
  <c r="BB128" i="6" s="1"/>
  <c r="BC128" i="6" s="1"/>
  <c r="BD128" i="6" s="1"/>
  <c r="AQ128" i="6"/>
  <c r="AK128" i="6" l="1"/>
  <c r="AL128" i="6" s="1"/>
  <c r="AM128" i="6" s="1"/>
  <c r="AN128" i="6" s="1"/>
  <c r="AO128" i="6" s="1"/>
  <c r="AP128" i="6" s="1"/>
  <c r="AT128" i="6" s="1"/>
  <c r="CI128" i="6"/>
  <c r="Z128" i="6"/>
  <c r="AA128" i="6" s="1"/>
  <c r="AB128" i="6" s="1"/>
  <c r="AC128" i="6" s="1"/>
  <c r="AD128" i="6" s="1"/>
  <c r="AE128" i="6" s="1"/>
  <c r="BR128" i="6"/>
  <c r="BU128" i="6" s="1"/>
  <c r="BT128" i="6"/>
  <c r="BG128" i="6" s="1"/>
  <c r="BE128" i="6"/>
  <c r="AR128" i="6"/>
  <c r="AG128" i="6"/>
  <c r="CA128" i="6" l="1"/>
  <c r="CB128" i="6" s="1"/>
  <c r="CC128" i="6" s="1"/>
  <c r="CD128" i="6" s="1"/>
  <c r="CE128" i="6" s="1"/>
  <c r="CF128" i="6" s="1"/>
  <c r="CG128" i="6" s="1"/>
  <c r="CN128" i="6"/>
  <c r="CM128" i="6" l="1"/>
  <c r="CP128" i="6"/>
  <c r="E127" i="9"/>
  <c r="CO128" i="6"/>
  <c r="CQ128" i="6" s="1"/>
  <c r="CH128" i="6"/>
  <c r="CJ128" i="6"/>
  <c r="BW128" i="6" s="1"/>
  <c r="CR128" i="6"/>
  <c r="CY128" i="6" l="1"/>
  <c r="CT128" i="6"/>
  <c r="CU128" i="6" s="1"/>
  <c r="CV128" i="6" s="1"/>
  <c r="CX128" i="6" s="1"/>
  <c r="CW128" i="6"/>
  <c r="CS128" i="6"/>
  <c r="CZ128" i="6" l="1"/>
  <c r="DA128" i="6" s="1"/>
  <c r="DG128" i="6"/>
  <c r="DB128" i="6"/>
  <c r="DC128" i="6" l="1"/>
  <c r="DE128" i="6" s="1"/>
  <c r="D127" i="9"/>
  <c r="F129" i="6"/>
  <c r="R129" i="6"/>
  <c r="L129" i="6"/>
  <c r="P129" i="6"/>
  <c r="S129" i="6"/>
  <c r="W129" i="6"/>
  <c r="O129" i="6"/>
  <c r="Q129" i="6"/>
  <c r="I129" i="6"/>
  <c r="BY129" i="6" l="1"/>
  <c r="BI129" i="6"/>
  <c r="T129" i="6"/>
  <c r="K129" i="6"/>
  <c r="U129" i="6"/>
  <c r="J129" i="6"/>
  <c r="CK129" i="6"/>
  <c r="AW129" i="6"/>
  <c r="AJ129" i="6"/>
  <c r="AF129" i="6"/>
  <c r="BZ129" i="6"/>
  <c r="BJ129" i="6"/>
  <c r="B128" i="9"/>
  <c r="Y129" i="6" l="1"/>
  <c r="CL129" i="6"/>
  <c r="BK129" i="6"/>
  <c r="BL129" i="6" s="1"/>
  <c r="AS129" i="6"/>
  <c r="AX129" i="6"/>
  <c r="V129" i="6"/>
  <c r="CI129" i="6" s="1"/>
  <c r="BM129" i="6" l="1"/>
  <c r="BN129" i="6" s="1"/>
  <c r="BO129" i="6" s="1"/>
  <c r="BP129" i="6" s="1"/>
  <c r="BQ129" i="6" s="1"/>
  <c r="BR129" i="6" s="1"/>
  <c r="Z129" i="6"/>
  <c r="AQ129" i="6"/>
  <c r="AK129" i="6"/>
  <c r="AL129" i="6" s="1"/>
  <c r="AM129" i="6" s="1"/>
  <c r="AN129" i="6" s="1"/>
  <c r="AO129" i="6" s="1"/>
  <c r="AR129" i="6" s="1"/>
  <c r="BS129" i="6"/>
  <c r="AY129" i="6"/>
  <c r="AZ129" i="6" s="1"/>
  <c r="BA129" i="6" s="1"/>
  <c r="BB129" i="6" s="1"/>
  <c r="BC129" i="6" s="1"/>
  <c r="BD129" i="6" s="1"/>
  <c r="BT129" i="6" l="1"/>
  <c r="BG129" i="6" s="1"/>
  <c r="BU129" i="6"/>
  <c r="AG129" i="6"/>
  <c r="AA129" i="6"/>
  <c r="AB129" i="6" s="1"/>
  <c r="AC129" i="6" s="1"/>
  <c r="AD129" i="6" s="1"/>
  <c r="AE129" i="6" s="1"/>
  <c r="AP129" i="6"/>
  <c r="AT129" i="6" s="1"/>
  <c r="CA129" i="6"/>
  <c r="CB129" i="6" s="1"/>
  <c r="CC129" i="6" s="1"/>
  <c r="BE129" i="6"/>
  <c r="CD129" i="6" l="1"/>
  <c r="CE129" i="6" s="1"/>
  <c r="CF129" i="6" s="1"/>
  <c r="CG129" i="6" s="1"/>
  <c r="CM129" i="6"/>
  <c r="CN129" i="6" s="1"/>
  <c r="CH129" i="6" l="1"/>
  <c r="CJ129" i="6"/>
  <c r="BW129" i="6" s="1"/>
  <c r="CP129" i="6"/>
  <c r="CO129" i="6"/>
  <c r="E128" i="9"/>
  <c r="CR129" i="6"/>
  <c r="CQ129" i="6" l="1"/>
  <c r="CT129" i="6"/>
  <c r="CU129" i="6" s="1"/>
  <c r="CV129" i="6" s="1"/>
  <c r="CX129" i="6" s="1"/>
  <c r="CY129" i="6"/>
  <c r="CW129" i="6"/>
  <c r="CS129" i="6"/>
  <c r="CZ129" i="6" l="1"/>
  <c r="DA129" i="6" s="1"/>
  <c r="DB129" i="6"/>
  <c r="DG129" i="6"/>
  <c r="D128" i="9" l="1"/>
  <c r="DC129" i="6"/>
  <c r="DE129" i="6" s="1"/>
  <c r="F130" i="6"/>
  <c r="Q130" i="6"/>
  <c r="L130" i="6"/>
  <c r="P130" i="6"/>
  <c r="W130" i="6"/>
  <c r="O130" i="6"/>
  <c r="I130" i="6"/>
  <c r="S130" i="6"/>
  <c r="R130" i="6"/>
  <c r="U130" i="6" l="1"/>
  <c r="K130" i="6"/>
  <c r="T130" i="6"/>
  <c r="J130" i="6"/>
  <c r="BZ130" i="6"/>
  <c r="CK130" i="6"/>
  <c r="AW130" i="6"/>
  <c r="BJ130" i="6"/>
  <c r="AJ130" i="6"/>
  <c r="AF130" i="6"/>
  <c r="Y130" i="6" s="1"/>
  <c r="BY130" i="6"/>
  <c r="BI130" i="6"/>
  <c r="B129" i="9"/>
  <c r="BK130" i="6" l="1"/>
  <c r="BL130" i="6" s="1"/>
  <c r="CL130" i="6"/>
  <c r="V130" i="6"/>
  <c r="CI130" i="6" s="1"/>
  <c r="AX130" i="6"/>
  <c r="AS130" i="6"/>
  <c r="AQ130" i="6"/>
  <c r="AK130" i="6"/>
  <c r="AL130" i="6" s="1"/>
  <c r="AM130" i="6" s="1"/>
  <c r="AN130" i="6" s="1"/>
  <c r="AO130" i="6" s="1"/>
  <c r="AP130" i="6" s="1"/>
  <c r="AT130" i="6" s="1"/>
  <c r="BM130" i="6" l="1"/>
  <c r="BN130" i="6" s="1"/>
  <c r="BO130" i="6" s="1"/>
  <c r="BP130" i="6" s="1"/>
  <c r="BQ130" i="6" s="1"/>
  <c r="BR130" i="6" s="1"/>
  <c r="AR130" i="6"/>
  <c r="CA130" i="6"/>
  <c r="CB130" i="6" s="1"/>
  <c r="CC130" i="6" s="1"/>
  <c r="AY130" i="6"/>
  <c r="Z130" i="6"/>
  <c r="BS130" i="6"/>
  <c r="BU130" i="6" l="1"/>
  <c r="BT130" i="6"/>
  <c r="BG130" i="6" s="1"/>
  <c r="AZ130" i="6"/>
  <c r="BA130" i="6" s="1"/>
  <c r="BB130" i="6" s="1"/>
  <c r="BC130" i="6" s="1"/>
  <c r="BD130" i="6" s="1"/>
  <c r="BE130" i="6"/>
  <c r="CD130" i="6"/>
  <c r="CE130" i="6" s="1"/>
  <c r="CF130" i="6" s="1"/>
  <c r="CG130" i="6" s="1"/>
  <c r="CM130" i="6"/>
  <c r="AG130" i="6"/>
  <c r="AA130" i="6"/>
  <c r="AB130" i="6" s="1"/>
  <c r="AC130" i="6" s="1"/>
  <c r="AD130" i="6" s="1"/>
  <c r="AE130" i="6" s="1"/>
  <c r="CN130" i="6" l="1"/>
  <c r="CP130" i="6" s="1"/>
  <c r="CH130" i="6"/>
  <c r="CJ130" i="6"/>
  <c r="BW130" i="6" s="1"/>
  <c r="CO130" i="6" s="1"/>
  <c r="E129" i="9"/>
  <c r="CR130" i="6"/>
  <c r="CQ130" i="6" l="1"/>
  <c r="CS130" i="6" s="1"/>
  <c r="CW130" i="6"/>
  <c r="CY130" i="6"/>
  <c r="CT130" i="6"/>
  <c r="CU130" i="6" s="1"/>
  <c r="CV130" i="6" s="1"/>
  <c r="CX130" i="6" s="1"/>
  <c r="CZ130" i="6" l="1"/>
  <c r="DA130" i="6" s="1"/>
  <c r="DB130" i="6"/>
  <c r="DG130" i="6"/>
  <c r="D129" i="9" l="1"/>
  <c r="DC130" i="6"/>
  <c r="DE130" i="6" s="1"/>
  <c r="F131" i="6"/>
  <c r="I131" i="6"/>
  <c r="Q131" i="6"/>
  <c r="S131" i="6"/>
  <c r="L131" i="6"/>
  <c r="W131" i="6"/>
  <c r="R131" i="6"/>
  <c r="P131" i="6"/>
  <c r="O131" i="6"/>
  <c r="CK131" i="6" l="1"/>
  <c r="BZ131" i="6"/>
  <c r="AF131" i="6"/>
  <c r="AJ131" i="6"/>
  <c r="BJ131" i="6"/>
  <c r="AW131" i="6"/>
  <c r="T131" i="6"/>
  <c r="K131" i="6"/>
  <c r="U131" i="6"/>
  <c r="J131" i="6"/>
  <c r="BI131" i="6"/>
  <c r="BY131" i="6"/>
  <c r="B130" i="9"/>
  <c r="Y131" i="6" l="1"/>
  <c r="CL131" i="6"/>
  <c r="AS131" i="6"/>
  <c r="V131" i="6"/>
  <c r="AQ131" i="6" s="1"/>
  <c r="BK131" i="6"/>
  <c r="BL131" i="6" s="1"/>
  <c r="AX131" i="6"/>
  <c r="CI131" i="6" l="1"/>
  <c r="AY131" i="6"/>
  <c r="BM131" i="6"/>
  <c r="BN131" i="6" s="1"/>
  <c r="BO131" i="6" s="1"/>
  <c r="BP131" i="6" s="1"/>
  <c r="BQ131" i="6" s="1"/>
  <c r="AK131" i="6"/>
  <c r="AL131" i="6" s="1"/>
  <c r="AM131" i="6" s="1"/>
  <c r="AN131" i="6" s="1"/>
  <c r="AO131" i="6" s="1"/>
  <c r="Z131" i="6"/>
  <c r="BS131" i="6"/>
  <c r="AG131" i="6" l="1"/>
  <c r="AA131" i="6"/>
  <c r="AB131" i="6" s="1"/>
  <c r="AC131" i="6" s="1"/>
  <c r="AD131" i="6" s="1"/>
  <c r="AE131" i="6" s="1"/>
  <c r="AP131" i="6"/>
  <c r="AT131" i="6" s="1"/>
  <c r="AR131" i="6"/>
  <c r="CA131" i="6"/>
  <c r="CB131" i="6" s="1"/>
  <c r="CC131" i="6" s="1"/>
  <c r="BR131" i="6"/>
  <c r="BU131" i="6" s="1"/>
  <c r="BT131" i="6"/>
  <c r="BG131" i="6" s="1"/>
  <c r="AZ131" i="6"/>
  <c r="BA131" i="6" s="1"/>
  <c r="BB131" i="6" s="1"/>
  <c r="BC131" i="6" s="1"/>
  <c r="BD131" i="6" s="1"/>
  <c r="BE131" i="6"/>
  <c r="CD131" i="6" l="1"/>
  <c r="CE131" i="6" s="1"/>
  <c r="CF131" i="6" s="1"/>
  <c r="CG131" i="6" s="1"/>
  <c r="CM131" i="6"/>
  <c r="CN131" i="6" s="1"/>
  <c r="CP131" i="6" l="1"/>
  <c r="E130" i="9"/>
  <c r="CH131" i="6"/>
  <c r="CJ131" i="6"/>
  <c r="BW131" i="6" s="1"/>
  <c r="CO131" i="6" s="1"/>
  <c r="CQ131" i="6" s="1"/>
  <c r="CR131" i="6"/>
  <c r="CW131" i="6" l="1"/>
  <c r="CT131" i="6"/>
  <c r="CU131" i="6" s="1"/>
  <c r="CV131" i="6" s="1"/>
  <c r="CX131" i="6" s="1"/>
  <c r="CY131" i="6"/>
  <c r="CS131" i="6"/>
  <c r="CZ131" i="6" l="1"/>
  <c r="DA131" i="6" s="1"/>
  <c r="DB131" i="6"/>
  <c r="DG131" i="6"/>
  <c r="D130" i="9" l="1"/>
  <c r="DC131" i="6"/>
  <c r="DE131" i="6" s="1"/>
  <c r="F132" i="6"/>
  <c r="I132" i="6"/>
  <c r="L132" i="6"/>
  <c r="O132" i="6"/>
  <c r="R132" i="6"/>
  <c r="P132" i="6"/>
  <c r="W132" i="6"/>
  <c r="Q132" i="6"/>
  <c r="S132" i="6"/>
  <c r="BY132" i="6" l="1"/>
  <c r="BI132" i="6"/>
  <c r="J132" i="6"/>
  <c r="K132" i="6"/>
  <c r="U132" i="6"/>
  <c r="T132" i="6"/>
  <c r="BJ132" i="6"/>
  <c r="BZ132" i="6"/>
  <c r="AF132" i="6"/>
  <c r="AJ132" i="6"/>
  <c r="AW132" i="6"/>
  <c r="CK132" i="6"/>
  <c r="B131" i="9"/>
  <c r="Y132" i="6" l="1"/>
  <c r="AS132" i="6"/>
  <c r="BK132" i="6"/>
  <c r="BL132" i="6" s="1"/>
  <c r="V132" i="6"/>
  <c r="CL132" i="6"/>
  <c r="AX132" i="6"/>
  <c r="AK132" i="6"/>
  <c r="AL132" i="6" s="1"/>
  <c r="AM132" i="6" s="1"/>
  <c r="AN132" i="6" s="1"/>
  <c r="AO132" i="6" s="1"/>
  <c r="AP132" i="6" s="1"/>
  <c r="CI132" i="6"/>
  <c r="Z132" i="6" l="1"/>
  <c r="BS132" i="6"/>
  <c r="BM132" i="6"/>
  <c r="BN132" i="6" s="1"/>
  <c r="BO132" i="6" s="1"/>
  <c r="BP132" i="6" s="1"/>
  <c r="BQ132" i="6" s="1"/>
  <c r="BR132" i="6" s="1"/>
  <c r="BU132" i="6" s="1"/>
  <c r="AY132" i="6"/>
  <c r="AZ132" i="6" s="1"/>
  <c r="BA132" i="6" s="1"/>
  <c r="BB132" i="6" s="1"/>
  <c r="BC132" i="6" s="1"/>
  <c r="BD132" i="6" s="1"/>
  <c r="AG132" i="6"/>
  <c r="AA132" i="6"/>
  <c r="AB132" i="6" s="1"/>
  <c r="AC132" i="6" s="1"/>
  <c r="AD132" i="6" s="1"/>
  <c r="AE132" i="6" s="1"/>
  <c r="CA132" i="6"/>
  <c r="CB132" i="6" s="1"/>
  <c r="CC132" i="6" s="1"/>
  <c r="AR132" i="6"/>
  <c r="AQ132" i="6"/>
  <c r="AT132" i="6" s="1"/>
  <c r="BT132" i="6" l="1"/>
  <c r="BG132" i="6" s="1"/>
  <c r="BE132" i="6"/>
  <c r="CD132" i="6"/>
  <c r="CE132" i="6" s="1"/>
  <c r="CF132" i="6" s="1"/>
  <c r="CG132" i="6" s="1"/>
  <c r="CM132" i="6"/>
  <c r="CN132" i="6"/>
  <c r="CP132" i="6" l="1"/>
  <c r="E131" i="9"/>
  <c r="CH132" i="6"/>
  <c r="CJ132" i="6"/>
  <c r="BW132" i="6" s="1"/>
  <c r="CO132" i="6" s="1"/>
  <c r="CQ132" i="6" s="1"/>
  <c r="CR132" i="6"/>
  <c r="CW132" i="6" l="1"/>
  <c r="CY132" i="6"/>
  <c r="CT132" i="6"/>
  <c r="CU132" i="6" s="1"/>
  <c r="CV132" i="6" s="1"/>
  <c r="CX132" i="6" s="1"/>
  <c r="CS132" i="6"/>
  <c r="CZ132" i="6" l="1"/>
  <c r="DA132" i="6" s="1"/>
  <c r="DG132" i="6"/>
  <c r="DB132" i="6"/>
  <c r="DC132" i="6" l="1"/>
  <c r="DE132" i="6" s="1"/>
  <c r="D131" i="9"/>
  <c r="F133" i="6"/>
  <c r="R133" i="6"/>
  <c r="P133" i="6"/>
  <c r="O133" i="6"/>
  <c r="L133" i="6"/>
  <c r="Q133" i="6"/>
  <c r="W133" i="6"/>
  <c r="I133" i="6"/>
  <c r="S133" i="6"/>
  <c r="BI133" i="6" l="1"/>
  <c r="BY133" i="6"/>
  <c r="U133" i="6"/>
  <c r="T133" i="6"/>
  <c r="K133" i="6"/>
  <c r="J133" i="6"/>
  <c r="AJ133" i="6"/>
  <c r="BZ133" i="6"/>
  <c r="CK133" i="6"/>
  <c r="AW133" i="6"/>
  <c r="AF133" i="6"/>
  <c r="Y133" i="6" s="1"/>
  <c r="BJ133" i="6"/>
  <c r="B132" i="9"/>
  <c r="CL133" i="6" l="1"/>
  <c r="AX133" i="6"/>
  <c r="BK133" i="6"/>
  <c r="BL133" i="6" s="1"/>
  <c r="BM133" i="6" s="1"/>
  <c r="BN133" i="6" s="1"/>
  <c r="BO133" i="6" s="1"/>
  <c r="BP133" i="6" s="1"/>
  <c r="BQ133" i="6" s="1"/>
  <c r="BR133" i="6" s="1"/>
  <c r="V133" i="6"/>
  <c r="AY133" i="6" s="1"/>
  <c r="AZ133" i="6" s="1"/>
  <c r="BA133" i="6" s="1"/>
  <c r="BB133" i="6" s="1"/>
  <c r="BC133" i="6" s="1"/>
  <c r="BD133" i="6" s="1"/>
  <c r="AS133" i="6"/>
  <c r="AK133" i="6" l="1"/>
  <c r="AL133" i="6" s="1"/>
  <c r="AM133" i="6" s="1"/>
  <c r="AN133" i="6" s="1"/>
  <c r="AO133" i="6" s="1"/>
  <c r="AP133" i="6" s="1"/>
  <c r="CI133" i="6"/>
  <c r="BE133" i="6"/>
  <c r="Z133" i="6"/>
  <c r="AQ133" i="6"/>
  <c r="BT133" i="6"/>
  <c r="BG133" i="6" s="1"/>
  <c r="BS133" i="6"/>
  <c r="BU133" i="6" s="1"/>
  <c r="AR133" i="6" l="1"/>
  <c r="AT133" i="6"/>
  <c r="CA133" i="6"/>
  <c r="CB133" i="6" s="1"/>
  <c r="CC133" i="6" s="1"/>
  <c r="CD133" i="6" s="1"/>
  <c r="CE133" i="6" s="1"/>
  <c r="CF133" i="6" s="1"/>
  <c r="CG133" i="6" s="1"/>
  <c r="CH133" i="6" s="1"/>
  <c r="AG133" i="6"/>
  <c r="CN133" i="6" s="1"/>
  <c r="AA133" i="6"/>
  <c r="AB133" i="6" s="1"/>
  <c r="AC133" i="6" s="1"/>
  <c r="AD133" i="6" s="1"/>
  <c r="AE133" i="6" s="1"/>
  <c r="CM133" i="6" l="1"/>
  <c r="CJ133" i="6"/>
  <c r="BW133" i="6" s="1"/>
  <c r="CO133" i="6"/>
  <c r="CP133" i="6"/>
  <c r="E132" i="9"/>
  <c r="CQ133" i="6" l="1"/>
  <c r="CR133" i="6"/>
  <c r="CW133" i="6" l="1"/>
  <c r="CY133" i="6"/>
  <c r="CT133" i="6"/>
  <c r="CU133" i="6" s="1"/>
  <c r="CV133" i="6" s="1"/>
  <c r="CX133" i="6" s="1"/>
  <c r="CS133" i="6"/>
  <c r="CZ133" i="6" l="1"/>
  <c r="DA133" i="6" s="1"/>
  <c r="DG133" i="6"/>
  <c r="DB133" i="6"/>
  <c r="DC133" i="6" l="1"/>
  <c r="DE133" i="6" s="1"/>
  <c r="D132" i="9"/>
  <c r="F134" i="6"/>
  <c r="Q134" i="6"/>
  <c r="S134" i="6"/>
  <c r="I134" i="6"/>
  <c r="L134" i="6"/>
  <c r="P134" i="6"/>
  <c r="O134" i="6"/>
  <c r="R134" i="6"/>
  <c r="W134" i="6"/>
  <c r="AW134" i="6" l="1"/>
  <c r="CK134" i="6"/>
  <c r="AF134" i="6"/>
  <c r="BJ134" i="6"/>
  <c r="BZ134" i="6"/>
  <c r="AJ134" i="6"/>
  <c r="BI134" i="6"/>
  <c r="BY134" i="6"/>
  <c r="K134" i="6"/>
  <c r="J134" i="6"/>
  <c r="U134" i="6"/>
  <c r="T134" i="6"/>
  <c r="B133" i="9"/>
  <c r="AX134" i="6" l="1"/>
  <c r="BK134" i="6"/>
  <c r="BL134" i="6" s="1"/>
  <c r="V134" i="6"/>
  <c r="CL134" i="6"/>
  <c r="AS134" i="6"/>
  <c r="Y134" i="6"/>
  <c r="Z134" i="6" s="1"/>
  <c r="AG134" i="6" l="1"/>
  <c r="AA134" i="6"/>
  <c r="AB134" i="6" s="1"/>
  <c r="AC134" i="6" s="1"/>
  <c r="AD134" i="6" s="1"/>
  <c r="AE134" i="6" s="1"/>
  <c r="AY134" i="6"/>
  <c r="AZ134" i="6" s="1"/>
  <c r="BA134" i="6" s="1"/>
  <c r="BB134" i="6" s="1"/>
  <c r="BC134" i="6" s="1"/>
  <c r="BD134" i="6" s="1"/>
  <c r="BM134" i="6"/>
  <c r="BN134" i="6" s="1"/>
  <c r="BO134" i="6" s="1"/>
  <c r="BP134" i="6" s="1"/>
  <c r="BQ134" i="6" s="1"/>
  <c r="BR134" i="6" s="1"/>
  <c r="AQ134" i="6"/>
  <c r="BE134" i="6"/>
  <c r="BS134" i="6"/>
  <c r="AK134" i="6"/>
  <c r="AL134" i="6" s="1"/>
  <c r="AM134" i="6" s="1"/>
  <c r="AN134" i="6" s="1"/>
  <c r="AO134" i="6" s="1"/>
  <c r="CI134" i="6"/>
  <c r="BU134" i="6" l="1"/>
  <c r="BT134" i="6"/>
  <c r="BG134" i="6" s="1"/>
  <c r="CA134" i="6"/>
  <c r="CB134" i="6" s="1"/>
  <c r="CC134" i="6" s="1"/>
  <c r="AR134" i="6"/>
  <c r="AP134" i="6"/>
  <c r="AT134" i="6" s="1"/>
  <c r="CN134" i="6" s="1"/>
  <c r="CR134" i="6"/>
  <c r="E133" i="9" l="1"/>
  <c r="CO134" i="6"/>
  <c r="CP134" i="6"/>
  <c r="CD134" i="6"/>
  <c r="CE134" i="6" s="1"/>
  <c r="CF134" i="6" s="1"/>
  <c r="CG134" i="6" s="1"/>
  <c r="CM134" i="6"/>
  <c r="CW134" i="6"/>
  <c r="CY134" i="6"/>
  <c r="CT134" i="6"/>
  <c r="CU134" i="6" s="1"/>
  <c r="CV134" i="6" s="1"/>
  <c r="CX134" i="6" s="1"/>
  <c r="CZ134" i="6" s="1"/>
  <c r="DA134" i="6" s="1"/>
  <c r="F135" i="6" s="1"/>
  <c r="P135" i="6"/>
  <c r="S135" i="6"/>
  <c r="O135" i="6"/>
  <c r="L135" i="6"/>
  <c r="I135" i="6"/>
  <c r="W135" i="6"/>
  <c r="Q135" i="6"/>
  <c r="R135" i="6"/>
  <c r="DG134" i="6"/>
  <c r="DB134" i="6"/>
  <c r="CQ134" i="6" l="1"/>
  <c r="CS134" i="6" s="1"/>
  <c r="CH134" i="6"/>
  <c r="CJ134" i="6"/>
  <c r="BW134" i="6" s="1"/>
  <c r="D133" i="9"/>
  <c r="DC134" i="6"/>
  <c r="DE134" i="6" s="1"/>
  <c r="AW135" i="6"/>
  <c r="CK135" i="6"/>
  <c r="BZ135" i="6"/>
  <c r="AF135" i="6"/>
  <c r="BJ135" i="6"/>
  <c r="AJ135" i="6"/>
  <c r="K135" i="6"/>
  <c r="T135" i="6"/>
  <c r="J135" i="6"/>
  <c r="U135" i="6"/>
  <c r="BY135" i="6"/>
  <c r="BI135" i="6"/>
  <c r="B134" i="9"/>
  <c r="Y135" i="6" l="1"/>
  <c r="AX135" i="6"/>
  <c r="V135" i="6"/>
  <c r="AY135" i="6" s="1"/>
  <c r="AZ135" i="6" s="1"/>
  <c r="BA135" i="6" s="1"/>
  <c r="BB135" i="6" s="1"/>
  <c r="BC135" i="6" s="1"/>
  <c r="BD135" i="6" s="1"/>
  <c r="CL135" i="6"/>
  <c r="BK135" i="6"/>
  <c r="BL135" i="6" s="1"/>
  <c r="AS135" i="6"/>
  <c r="BE135" i="6" l="1"/>
  <c r="Z135" i="6"/>
  <c r="AK135" i="6"/>
  <c r="AL135" i="6" s="1"/>
  <c r="AM135" i="6" s="1"/>
  <c r="AN135" i="6" s="1"/>
  <c r="AO135" i="6" s="1"/>
  <c r="BM135" i="6"/>
  <c r="BN135" i="6" s="1"/>
  <c r="BO135" i="6" s="1"/>
  <c r="BP135" i="6" s="1"/>
  <c r="BQ135" i="6" s="1"/>
  <c r="BR135" i="6" s="1"/>
  <c r="CI135" i="6"/>
  <c r="BS135" i="6"/>
  <c r="AQ135" i="6"/>
  <c r="BU135" i="6" l="1"/>
  <c r="AR135" i="6"/>
  <c r="AP135" i="6"/>
  <c r="AT135" i="6" s="1"/>
  <c r="CA135" i="6"/>
  <c r="CB135" i="6" s="1"/>
  <c r="CC135" i="6" s="1"/>
  <c r="AG135" i="6"/>
  <c r="AA135" i="6"/>
  <c r="AB135" i="6" s="1"/>
  <c r="AC135" i="6" s="1"/>
  <c r="AD135" i="6" s="1"/>
  <c r="AE135" i="6" s="1"/>
  <c r="BT135" i="6"/>
  <c r="BG135" i="6" s="1"/>
  <c r="CD135" i="6" l="1"/>
  <c r="CE135" i="6" s="1"/>
  <c r="CF135" i="6" s="1"/>
  <c r="CG135" i="6" s="1"/>
  <c r="CM135" i="6"/>
  <c r="CN135" i="6" s="1"/>
  <c r="E134" i="9" l="1"/>
  <c r="CP135" i="6"/>
  <c r="CH135" i="6"/>
  <c r="CJ135" i="6"/>
  <c r="BW135" i="6" s="1"/>
  <c r="CO135" i="6" s="1"/>
  <c r="CQ135" i="6" l="1"/>
  <c r="CS135" i="6" s="1"/>
  <c r="CR135" i="6"/>
  <c r="CT135" i="6" l="1"/>
  <c r="CU135" i="6" s="1"/>
  <c r="CV135" i="6" s="1"/>
  <c r="CX135" i="6" s="1"/>
  <c r="CW135" i="6"/>
  <c r="CY135" i="6"/>
  <c r="CZ135" i="6" l="1"/>
  <c r="DA135" i="6" s="1"/>
  <c r="DB135" i="6"/>
  <c r="DG135" i="6"/>
  <c r="D134" i="9" l="1"/>
  <c r="DC135" i="6"/>
  <c r="DE135" i="6" s="1"/>
  <c r="F136" i="6"/>
  <c r="I136" i="6"/>
  <c r="Q136" i="6"/>
  <c r="P136" i="6"/>
  <c r="S136" i="6"/>
  <c r="R136" i="6"/>
  <c r="O136" i="6"/>
  <c r="L136" i="6"/>
  <c r="W136" i="6"/>
  <c r="BY136" i="6" l="1"/>
  <c r="BI136" i="6"/>
  <c r="T136" i="6"/>
  <c r="K136" i="6"/>
  <c r="J136" i="6"/>
  <c r="U136" i="6"/>
  <c r="BJ136" i="6"/>
  <c r="AF136" i="6"/>
  <c r="CK136" i="6"/>
  <c r="AJ136" i="6"/>
  <c r="BZ136" i="6"/>
  <c r="AW136" i="6"/>
  <c r="B135" i="9"/>
  <c r="AX136" i="6" l="1"/>
  <c r="AS136" i="6"/>
  <c r="CL136" i="6"/>
  <c r="V136" i="6"/>
  <c r="BS136" i="6" s="1"/>
  <c r="BK136" i="6"/>
  <c r="BL136" i="6" s="1"/>
  <c r="Y136" i="6"/>
  <c r="Z136" i="6" l="1"/>
  <c r="AG136" i="6" s="1"/>
  <c r="AK136" i="6"/>
  <c r="AL136" i="6" s="1"/>
  <c r="AM136" i="6" s="1"/>
  <c r="AN136" i="6" s="1"/>
  <c r="AO136" i="6" s="1"/>
  <c r="AP136" i="6" s="1"/>
  <c r="CI136" i="6"/>
  <c r="AY136" i="6"/>
  <c r="AZ136" i="6" s="1"/>
  <c r="BA136" i="6" s="1"/>
  <c r="BB136" i="6" s="1"/>
  <c r="BC136" i="6" s="1"/>
  <c r="BD136" i="6" s="1"/>
  <c r="AQ136" i="6"/>
  <c r="BM136" i="6"/>
  <c r="BN136" i="6" s="1"/>
  <c r="BO136" i="6" s="1"/>
  <c r="BP136" i="6" s="1"/>
  <c r="BQ136" i="6" s="1"/>
  <c r="BR136" i="6" s="1"/>
  <c r="BU136" i="6" s="1"/>
  <c r="AA136" i="6" l="1"/>
  <c r="AB136" i="6" s="1"/>
  <c r="AC136" i="6" s="1"/>
  <c r="AD136" i="6" s="1"/>
  <c r="AE136" i="6" s="1"/>
  <c r="AT136" i="6"/>
  <c r="CA136" i="6"/>
  <c r="CB136" i="6" s="1"/>
  <c r="CC136" i="6" s="1"/>
  <c r="CD136" i="6" s="1"/>
  <c r="CE136" i="6" s="1"/>
  <c r="CF136" i="6" s="1"/>
  <c r="CG136" i="6" s="1"/>
  <c r="CH136" i="6" s="1"/>
  <c r="AR136" i="6"/>
  <c r="BE136" i="6"/>
  <c r="BT136" i="6"/>
  <c r="BG136" i="6" s="1"/>
  <c r="CJ136" i="6" l="1"/>
  <c r="BW136" i="6" s="1"/>
  <c r="CM136" i="6"/>
  <c r="CN136" i="6" s="1"/>
  <c r="E135" i="9" l="1"/>
  <c r="CP136" i="6"/>
  <c r="CO136" i="6"/>
  <c r="CQ136" i="6" l="1"/>
  <c r="CR136" i="6"/>
  <c r="CY136" i="6" l="1"/>
  <c r="CW136" i="6"/>
  <c r="CT136" i="6"/>
  <c r="CU136" i="6" s="1"/>
  <c r="CV136" i="6" s="1"/>
  <c r="CX136" i="6" s="1"/>
  <c r="CZ136" i="6" s="1"/>
  <c r="DA136" i="6" s="1"/>
  <c r="CS136" i="6"/>
  <c r="DG136" i="6"/>
  <c r="DB136" i="6"/>
  <c r="DC136" i="6" l="1"/>
  <c r="DE136" i="6" s="1"/>
  <c r="D135" i="9"/>
  <c r="F137" i="6"/>
  <c r="O137" i="6"/>
  <c r="R137" i="6"/>
  <c r="W137" i="6"/>
  <c r="S137" i="6"/>
  <c r="P137" i="6"/>
  <c r="Q137" i="6"/>
  <c r="I137" i="6"/>
  <c r="L137" i="6"/>
  <c r="U137" i="6" l="1"/>
  <c r="J137" i="6"/>
  <c r="T137" i="6"/>
  <c r="K137" i="6"/>
  <c r="CK137" i="6"/>
  <c r="BJ137" i="6"/>
  <c r="BZ137" i="6"/>
  <c r="AW137" i="6"/>
  <c r="AF137" i="6"/>
  <c r="AJ137" i="6"/>
  <c r="BI137" i="6"/>
  <c r="BY137" i="6"/>
  <c r="B136" i="9"/>
  <c r="Y137" i="6" l="1"/>
  <c r="V137" i="6"/>
  <c r="AQ137" i="6" s="1"/>
  <c r="AX137" i="6"/>
  <c r="CL137" i="6"/>
  <c r="BK137" i="6"/>
  <c r="BL137" i="6" s="1"/>
  <c r="AS137" i="6"/>
  <c r="AK137" i="6" l="1"/>
  <c r="AL137" i="6" s="1"/>
  <c r="AM137" i="6" s="1"/>
  <c r="AN137" i="6" s="1"/>
  <c r="AO137" i="6" s="1"/>
  <c r="AP137" i="6" s="1"/>
  <c r="AT137" i="6" s="1"/>
  <c r="BS137" i="6"/>
  <c r="BM137" i="6"/>
  <c r="BN137" i="6" s="1"/>
  <c r="BO137" i="6" s="1"/>
  <c r="BP137" i="6" s="1"/>
  <c r="BQ137" i="6" s="1"/>
  <c r="BR137" i="6" s="1"/>
  <c r="CI137" i="6"/>
  <c r="AY137" i="6"/>
  <c r="Z137" i="6"/>
  <c r="AG137" i="6" s="1"/>
  <c r="AR137" i="6" l="1"/>
  <c r="CA137" i="6"/>
  <c r="CB137" i="6" s="1"/>
  <c r="CC137" i="6" s="1"/>
  <c r="CM137" i="6" s="1"/>
  <c r="BT137" i="6"/>
  <c r="BG137" i="6" s="1"/>
  <c r="BU137" i="6"/>
  <c r="AA137" i="6"/>
  <c r="AB137" i="6" s="1"/>
  <c r="AC137" i="6" s="1"/>
  <c r="AD137" i="6" s="1"/>
  <c r="AE137" i="6" s="1"/>
  <c r="AZ137" i="6"/>
  <c r="BA137" i="6" s="1"/>
  <c r="BB137" i="6" s="1"/>
  <c r="BC137" i="6" s="1"/>
  <c r="BD137" i="6" s="1"/>
  <c r="BE137" i="6"/>
  <c r="CN137" i="6" s="1"/>
  <c r="CD137" i="6" l="1"/>
  <c r="CE137" i="6" s="1"/>
  <c r="CF137" i="6" s="1"/>
  <c r="CG137" i="6" s="1"/>
  <c r="CH137" i="6" s="1"/>
  <c r="CP137" i="6"/>
  <c r="E136" i="9"/>
  <c r="CJ137" i="6" l="1"/>
  <c r="BW137" i="6" s="1"/>
  <c r="CO137" i="6" s="1"/>
  <c r="CQ137" i="6" s="1"/>
  <c r="CS137" i="6" s="1"/>
  <c r="CR137" i="6"/>
  <c r="CY137" i="6" l="1"/>
  <c r="CT137" i="6"/>
  <c r="CU137" i="6" s="1"/>
  <c r="CV137" i="6" s="1"/>
  <c r="CX137" i="6" s="1"/>
  <c r="CW137" i="6"/>
  <c r="CZ137" i="6" l="1"/>
  <c r="DA137" i="6" s="1"/>
  <c r="F138" i="6" s="1"/>
  <c r="R138" i="6"/>
  <c r="DB137" i="6"/>
  <c r="P138" i="6"/>
  <c r="S138" i="6"/>
  <c r="W138" i="6"/>
  <c r="O138" i="6"/>
  <c r="DG137" i="6"/>
  <c r="L138" i="6"/>
  <c r="I138" i="6"/>
  <c r="Q138" i="6"/>
  <c r="D136" i="9" l="1"/>
  <c r="DC137" i="6"/>
  <c r="DE137" i="6" s="1"/>
  <c r="K138" i="6"/>
  <c r="T138" i="6"/>
  <c r="J138" i="6"/>
  <c r="U138" i="6"/>
  <c r="BJ138" i="6"/>
  <c r="AJ138" i="6"/>
  <c r="BZ138" i="6"/>
  <c r="AW138" i="6"/>
  <c r="AF138" i="6"/>
  <c r="CK138" i="6"/>
  <c r="BI138" i="6"/>
  <c r="BY138" i="6"/>
  <c r="B137" i="9"/>
  <c r="BK138" i="6" l="1"/>
  <c r="BL138" i="6" s="1"/>
  <c r="V138" i="6"/>
  <c r="CI138" i="6" s="1"/>
  <c r="AS138" i="6"/>
  <c r="CL138" i="6"/>
  <c r="AX138" i="6"/>
  <c r="Y138" i="6"/>
  <c r="Z138" i="6" l="1"/>
  <c r="AA138" i="6" s="1"/>
  <c r="AB138" i="6" s="1"/>
  <c r="AC138" i="6" s="1"/>
  <c r="AD138" i="6" s="1"/>
  <c r="AE138" i="6" s="1"/>
  <c r="AK138" i="6"/>
  <c r="AL138" i="6" s="1"/>
  <c r="AM138" i="6" s="1"/>
  <c r="AN138" i="6" s="1"/>
  <c r="AO138" i="6" s="1"/>
  <c r="AP138" i="6" s="1"/>
  <c r="AY138" i="6"/>
  <c r="AZ138" i="6" s="1"/>
  <c r="BA138" i="6" s="1"/>
  <c r="BB138" i="6" s="1"/>
  <c r="BC138" i="6" s="1"/>
  <c r="BD138" i="6" s="1"/>
  <c r="BM138" i="6"/>
  <c r="BN138" i="6" s="1"/>
  <c r="BO138" i="6" s="1"/>
  <c r="BP138" i="6" s="1"/>
  <c r="BQ138" i="6" s="1"/>
  <c r="AQ138" i="6"/>
  <c r="BS138" i="6"/>
  <c r="AG138" i="6" l="1"/>
  <c r="AR138" i="6"/>
  <c r="CA138" i="6"/>
  <c r="CB138" i="6" s="1"/>
  <c r="CC138" i="6" s="1"/>
  <c r="CD138" i="6" s="1"/>
  <c r="CE138" i="6" s="1"/>
  <c r="CF138" i="6" s="1"/>
  <c r="CG138" i="6" s="1"/>
  <c r="CH138" i="6" s="1"/>
  <c r="AT138" i="6"/>
  <c r="BE138" i="6"/>
  <c r="BR138" i="6"/>
  <c r="BU138" i="6" s="1"/>
  <c r="BT138" i="6"/>
  <c r="BG138" i="6" s="1"/>
  <c r="CM138" i="6" l="1"/>
  <c r="CN138" i="6" s="1"/>
  <c r="CJ138" i="6"/>
  <c r="BW138" i="6" s="1"/>
  <c r="CO138" i="6" l="1"/>
  <c r="CP138" i="6"/>
  <c r="E137" i="9"/>
  <c r="CQ138" i="6" l="1"/>
  <c r="CS138" i="6" s="1"/>
  <c r="CR138" i="6"/>
  <c r="CT138" i="6" l="1"/>
  <c r="CU138" i="6" s="1"/>
  <c r="CV138" i="6" s="1"/>
  <c r="CX138" i="6" s="1"/>
  <c r="CW138" i="6"/>
  <c r="CY138" i="6"/>
  <c r="CZ138" i="6" l="1"/>
  <c r="DA138" i="6" s="1"/>
  <c r="DB138" i="6"/>
  <c r="DG138" i="6"/>
  <c r="D137" i="9" l="1"/>
  <c r="DC138" i="6"/>
  <c r="DE138" i="6" s="1"/>
  <c r="F139" i="6"/>
  <c r="O139" i="6"/>
  <c r="R139" i="6"/>
  <c r="P139" i="6"/>
  <c r="Q139" i="6"/>
  <c r="S139" i="6"/>
  <c r="W139" i="6"/>
  <c r="L139" i="6"/>
  <c r="I139" i="6"/>
  <c r="U139" i="6" l="1"/>
  <c r="K139" i="6"/>
  <c r="T139" i="6"/>
  <c r="J139" i="6"/>
  <c r="BY139" i="6"/>
  <c r="BI139" i="6"/>
  <c r="AW139" i="6"/>
  <c r="CK139" i="6"/>
  <c r="AJ139" i="6"/>
  <c r="BJ139" i="6"/>
  <c r="AF139" i="6"/>
  <c r="BZ139" i="6"/>
  <c r="B138" i="9"/>
  <c r="Y139" i="6" l="1"/>
  <c r="AS139" i="6"/>
  <c r="AX139" i="6"/>
  <c r="CL139" i="6"/>
  <c r="V139" i="6"/>
  <c r="AQ139" i="6" s="1"/>
  <c r="BK139" i="6"/>
  <c r="BL139" i="6" s="1"/>
  <c r="AK139" i="6" l="1"/>
  <c r="AL139" i="6" s="1"/>
  <c r="AM139" i="6" s="1"/>
  <c r="AN139" i="6" s="1"/>
  <c r="AO139" i="6" s="1"/>
  <c r="AP139" i="6" s="1"/>
  <c r="AT139" i="6" s="1"/>
  <c r="BS139" i="6"/>
  <c r="CI139" i="6"/>
  <c r="AY139" i="6"/>
  <c r="AZ139" i="6" s="1"/>
  <c r="BA139" i="6" s="1"/>
  <c r="BB139" i="6" s="1"/>
  <c r="BC139" i="6" s="1"/>
  <c r="BD139" i="6" s="1"/>
  <c r="BM139" i="6"/>
  <c r="BN139" i="6" s="1"/>
  <c r="BO139" i="6" s="1"/>
  <c r="BP139" i="6" s="1"/>
  <c r="BQ139" i="6" s="1"/>
  <c r="BR139" i="6" s="1"/>
  <c r="Z139" i="6"/>
  <c r="AA139" i="6" s="1"/>
  <c r="AB139" i="6" s="1"/>
  <c r="AC139" i="6" s="1"/>
  <c r="AD139" i="6" s="1"/>
  <c r="AE139" i="6" s="1"/>
  <c r="BT139" i="6" l="1"/>
  <c r="BG139" i="6" s="1"/>
  <c r="BU139" i="6"/>
  <c r="AG139" i="6"/>
  <c r="CA139" i="6"/>
  <c r="CB139" i="6" s="1"/>
  <c r="CC139" i="6" s="1"/>
  <c r="CD139" i="6" s="1"/>
  <c r="CE139" i="6" s="1"/>
  <c r="CF139" i="6" s="1"/>
  <c r="CG139" i="6" s="1"/>
  <c r="CJ139" i="6" s="1"/>
  <c r="BW139" i="6" s="1"/>
  <c r="BE139" i="6"/>
  <c r="AR139" i="6"/>
  <c r="CM139" i="6" l="1"/>
  <c r="CN139" i="6" s="1"/>
  <c r="CH139" i="6"/>
  <c r="CO139" i="6" l="1"/>
  <c r="CP139" i="6"/>
  <c r="E138" i="9"/>
  <c r="CQ139" i="6" l="1"/>
  <c r="CR139" i="6"/>
  <c r="CY139" i="6" l="1"/>
  <c r="CW139" i="6"/>
  <c r="CT139" i="6"/>
  <c r="CU139" i="6" s="1"/>
  <c r="CV139" i="6" s="1"/>
  <c r="CX139" i="6" s="1"/>
  <c r="CS139" i="6"/>
  <c r="CZ139" i="6" l="1"/>
  <c r="DA139" i="6" s="1"/>
  <c r="DG139" i="6"/>
  <c r="DB139" i="6"/>
  <c r="DC139" i="6" l="1"/>
  <c r="DE139" i="6" s="1"/>
  <c r="D138" i="9"/>
  <c r="F140" i="6"/>
  <c r="I140" i="6"/>
  <c r="P140" i="6"/>
  <c r="R140" i="6"/>
  <c r="L140" i="6"/>
  <c r="S140" i="6"/>
  <c r="Q140" i="6"/>
  <c r="O140" i="6"/>
  <c r="W140" i="6"/>
  <c r="U140" i="6" l="1"/>
  <c r="K140" i="6"/>
  <c r="J140" i="6"/>
  <c r="T140" i="6"/>
  <c r="AJ140" i="6"/>
  <c r="CK140" i="6"/>
  <c r="AW140" i="6"/>
  <c r="BZ140" i="6"/>
  <c r="AF140" i="6"/>
  <c r="Y140" i="6" s="1"/>
  <c r="BJ140" i="6"/>
  <c r="BI140" i="6"/>
  <c r="BY140" i="6"/>
  <c r="B139" i="9"/>
  <c r="AX140" i="6" l="1"/>
  <c r="AS140" i="6"/>
  <c r="BK140" i="6"/>
  <c r="BL140" i="6" s="1"/>
  <c r="CL140" i="6"/>
  <c r="V140" i="6"/>
  <c r="Z140" i="6" s="1"/>
  <c r="AG140" i="6" s="1"/>
  <c r="CI140" i="6" l="1"/>
  <c r="AA140" i="6"/>
  <c r="AB140" i="6" s="1"/>
  <c r="AC140" i="6" s="1"/>
  <c r="AD140" i="6" s="1"/>
  <c r="AE140" i="6" s="1"/>
  <c r="AY140" i="6"/>
  <c r="AZ140" i="6" s="1"/>
  <c r="BA140" i="6" s="1"/>
  <c r="BB140" i="6" s="1"/>
  <c r="BC140" i="6" s="1"/>
  <c r="BD140" i="6" s="1"/>
  <c r="AK140" i="6"/>
  <c r="AL140" i="6" s="1"/>
  <c r="AM140" i="6" s="1"/>
  <c r="AN140" i="6" s="1"/>
  <c r="AO140" i="6" s="1"/>
  <c r="AR140" i="6" s="1"/>
  <c r="AQ140" i="6"/>
  <c r="BM140" i="6"/>
  <c r="BN140" i="6" s="1"/>
  <c r="BO140" i="6" s="1"/>
  <c r="BP140" i="6" s="1"/>
  <c r="BQ140" i="6" s="1"/>
  <c r="BR140" i="6" s="1"/>
  <c r="BS140" i="6"/>
  <c r="BE140" i="6" l="1"/>
  <c r="BU140" i="6"/>
  <c r="AP140" i="6"/>
  <c r="AT140" i="6" s="1"/>
  <c r="CA140" i="6"/>
  <c r="CB140" i="6" s="1"/>
  <c r="CC140" i="6" s="1"/>
  <c r="BT140" i="6"/>
  <c r="BG140" i="6" s="1"/>
  <c r="CD140" i="6" l="1"/>
  <c r="CE140" i="6" s="1"/>
  <c r="CF140" i="6" s="1"/>
  <c r="CG140" i="6" s="1"/>
  <c r="CM140" i="6"/>
  <c r="CN140" i="6" s="1"/>
  <c r="E139" i="9" l="1"/>
  <c r="CP140" i="6"/>
  <c r="CH140" i="6"/>
  <c r="CJ140" i="6"/>
  <c r="BW140" i="6" s="1"/>
  <c r="CO140" i="6" s="1"/>
  <c r="CQ140" i="6" s="1"/>
  <c r="CS140" i="6" s="1"/>
  <c r="CR140" i="6"/>
  <c r="CT140" i="6" l="1"/>
  <c r="CU140" i="6" s="1"/>
  <c r="CV140" i="6" s="1"/>
  <c r="CX140" i="6" s="1"/>
  <c r="CW140" i="6"/>
  <c r="CY140" i="6"/>
  <c r="CZ140" i="6" l="1"/>
  <c r="DA140" i="6" s="1"/>
  <c r="DB140" i="6"/>
  <c r="DG140" i="6"/>
  <c r="D139" i="9" l="1"/>
  <c r="DC140" i="6"/>
  <c r="DE140" i="6" s="1"/>
  <c r="F141" i="6"/>
  <c r="P141" i="6"/>
  <c r="O141" i="6"/>
  <c r="L141" i="6"/>
  <c r="Q141" i="6"/>
  <c r="S141" i="6"/>
  <c r="W141" i="6"/>
  <c r="R141" i="6"/>
  <c r="I141" i="6"/>
  <c r="BZ141" i="6" l="1"/>
  <c r="AJ141" i="6"/>
  <c r="AF141" i="6"/>
  <c r="CK141" i="6"/>
  <c r="AW141" i="6"/>
  <c r="BJ141" i="6"/>
  <c r="BI141" i="6"/>
  <c r="BY141" i="6"/>
  <c r="K141" i="6"/>
  <c r="T141" i="6"/>
  <c r="J141" i="6"/>
  <c r="U141" i="6"/>
  <c r="B140" i="9"/>
  <c r="Y141" i="6" l="1"/>
  <c r="BK141" i="6"/>
  <c r="BL141" i="6" s="1"/>
  <c r="CL141" i="6"/>
  <c r="AS141" i="6"/>
  <c r="V141" i="6"/>
  <c r="AY141" i="6" s="1"/>
  <c r="AZ141" i="6" s="1"/>
  <c r="BA141" i="6" s="1"/>
  <c r="BB141" i="6" s="1"/>
  <c r="BC141" i="6" s="1"/>
  <c r="BD141" i="6" s="1"/>
  <c r="AX141" i="6"/>
  <c r="BE141" i="6" l="1"/>
  <c r="BM141" i="6"/>
  <c r="BN141" i="6" s="1"/>
  <c r="BO141" i="6" s="1"/>
  <c r="BP141" i="6" s="1"/>
  <c r="BQ141" i="6" s="1"/>
  <c r="BR141" i="6" s="1"/>
  <c r="CI141" i="6"/>
  <c r="BS141" i="6"/>
  <c r="Z141" i="6"/>
  <c r="AQ141" i="6"/>
  <c r="AK141" i="6"/>
  <c r="AL141" i="6" s="1"/>
  <c r="AM141" i="6" s="1"/>
  <c r="AN141" i="6" s="1"/>
  <c r="AO141" i="6" s="1"/>
  <c r="BT141" i="6" l="1"/>
  <c r="BG141" i="6" s="1"/>
  <c r="BU141" i="6"/>
  <c r="AA141" i="6"/>
  <c r="AB141" i="6" s="1"/>
  <c r="AC141" i="6" s="1"/>
  <c r="AD141" i="6" s="1"/>
  <c r="AE141" i="6" s="1"/>
  <c r="AG141" i="6"/>
  <c r="AP141" i="6"/>
  <c r="AT141" i="6" s="1"/>
  <c r="CA141" i="6"/>
  <c r="CB141" i="6" s="1"/>
  <c r="CC141" i="6" s="1"/>
  <c r="AR141" i="6"/>
  <c r="CD141" i="6" l="1"/>
  <c r="CE141" i="6" s="1"/>
  <c r="CF141" i="6" s="1"/>
  <c r="CG141" i="6" s="1"/>
  <c r="CM141" i="6"/>
  <c r="CN141" i="6" s="1"/>
  <c r="CP141" i="6" l="1"/>
  <c r="E140" i="9"/>
  <c r="CH141" i="6"/>
  <c r="CJ141" i="6"/>
  <c r="BW141" i="6" s="1"/>
  <c r="CO141" i="6" s="1"/>
  <c r="CQ141" i="6" l="1"/>
  <c r="CS141" i="6" s="1"/>
  <c r="CR141" i="6"/>
  <c r="CT141" i="6" l="1"/>
  <c r="CU141" i="6" s="1"/>
  <c r="CV141" i="6" s="1"/>
  <c r="CX141" i="6" s="1"/>
  <c r="CW141" i="6"/>
  <c r="CY141" i="6"/>
  <c r="CZ141" i="6" l="1"/>
  <c r="DA141" i="6" s="1"/>
  <c r="DB141" i="6"/>
  <c r="DG141" i="6"/>
  <c r="DC141" i="6" l="1"/>
  <c r="DE141" i="6" s="1"/>
  <c r="D140" i="9"/>
  <c r="F142" i="6"/>
  <c r="I142" i="6"/>
  <c r="Q142" i="6"/>
  <c r="L142" i="6"/>
  <c r="R142" i="6"/>
  <c r="O142" i="6"/>
  <c r="S142" i="6"/>
  <c r="W142" i="6"/>
  <c r="P142" i="6"/>
  <c r="U142" i="6" l="1"/>
  <c r="K142" i="6"/>
  <c r="J142" i="6"/>
  <c r="T142" i="6"/>
  <c r="BI142" i="6"/>
  <c r="BY142" i="6"/>
  <c r="AF142" i="6"/>
  <c r="AW142" i="6"/>
  <c r="BZ142" i="6"/>
  <c r="CK142" i="6"/>
  <c r="AJ142" i="6"/>
  <c r="BJ142" i="6"/>
  <c r="B141" i="9"/>
  <c r="Y142" i="6" l="1"/>
  <c r="BK142" i="6"/>
  <c r="BL142" i="6" s="1"/>
  <c r="AX142" i="6"/>
  <c r="AS142" i="6"/>
  <c r="V142" i="6"/>
  <c r="AQ142" i="6" s="1"/>
  <c r="CL142" i="6"/>
  <c r="BS142" i="6" l="1"/>
  <c r="Z142" i="6"/>
  <c r="AG142" i="6" s="1"/>
  <c r="BM142" i="6"/>
  <c r="BN142" i="6" s="1"/>
  <c r="BO142" i="6" s="1"/>
  <c r="BP142" i="6" s="1"/>
  <c r="BQ142" i="6" s="1"/>
  <c r="BR142" i="6" s="1"/>
  <c r="AY142" i="6"/>
  <c r="AZ142" i="6" s="1"/>
  <c r="BA142" i="6" s="1"/>
  <c r="BB142" i="6" s="1"/>
  <c r="BC142" i="6" s="1"/>
  <c r="BD142" i="6" s="1"/>
  <c r="CI142" i="6"/>
  <c r="AK142" i="6"/>
  <c r="AL142" i="6" s="1"/>
  <c r="AM142" i="6" s="1"/>
  <c r="AN142" i="6" s="1"/>
  <c r="AO142" i="6" s="1"/>
  <c r="BU142" i="6" l="1"/>
  <c r="AA142" i="6"/>
  <c r="AB142" i="6" s="1"/>
  <c r="AC142" i="6" s="1"/>
  <c r="AD142" i="6" s="1"/>
  <c r="AE142" i="6" s="1"/>
  <c r="AP142" i="6"/>
  <c r="AT142" i="6" s="1"/>
  <c r="CA142" i="6"/>
  <c r="CB142" i="6" s="1"/>
  <c r="CC142" i="6" s="1"/>
  <c r="BT142" i="6"/>
  <c r="BG142" i="6" s="1"/>
  <c r="AR142" i="6"/>
  <c r="BE142" i="6"/>
  <c r="CD142" i="6" l="1"/>
  <c r="CE142" i="6" s="1"/>
  <c r="CF142" i="6" s="1"/>
  <c r="CG142" i="6" s="1"/>
  <c r="CM142" i="6"/>
  <c r="CN142" i="6" s="1"/>
  <c r="CP142" i="6" s="1"/>
  <c r="E141" i="9" l="1"/>
  <c r="CH142" i="6"/>
  <c r="CJ142" i="6"/>
  <c r="BW142" i="6" s="1"/>
  <c r="CO142" i="6" s="1"/>
  <c r="CQ142" i="6" s="1"/>
  <c r="CS142" i="6" s="1"/>
  <c r="CR142" i="6"/>
  <c r="CW142" i="6" l="1"/>
  <c r="CY142" i="6"/>
  <c r="CT142" i="6"/>
  <c r="CU142" i="6" s="1"/>
  <c r="CV142" i="6" s="1"/>
  <c r="CX142" i="6" s="1"/>
  <c r="CZ142" i="6" l="1"/>
  <c r="DA142" i="6" s="1"/>
  <c r="DG142" i="6"/>
  <c r="DB142" i="6"/>
  <c r="D141" i="9" l="1"/>
  <c r="DC142" i="6"/>
  <c r="DE142" i="6" s="1"/>
  <c r="F143" i="6"/>
  <c r="O143" i="6"/>
  <c r="L143" i="6"/>
  <c r="I143" i="6"/>
  <c r="S143" i="6"/>
  <c r="R143" i="6"/>
  <c r="P143" i="6"/>
  <c r="Q143" i="6"/>
  <c r="W143" i="6"/>
  <c r="BY143" i="6" l="1"/>
  <c r="BI143" i="6"/>
  <c r="U143" i="6"/>
  <c r="T143" i="6"/>
  <c r="K143" i="6"/>
  <c r="J143" i="6"/>
  <c r="AW143" i="6"/>
  <c r="CK143" i="6"/>
  <c r="BJ143" i="6"/>
  <c r="AF143" i="6"/>
  <c r="BZ143" i="6"/>
  <c r="AJ143" i="6"/>
  <c r="B142" i="9"/>
  <c r="Y143" i="6" l="1"/>
  <c r="AX143" i="6"/>
  <c r="BK143" i="6"/>
  <c r="BL143" i="6" s="1"/>
  <c r="AS143" i="6"/>
  <c r="V143" i="6"/>
  <c r="BS143" i="6" s="1"/>
  <c r="CL143" i="6"/>
  <c r="CI143" i="6" l="1"/>
  <c r="AY143" i="6"/>
  <c r="AQ143" i="6"/>
  <c r="BM143" i="6"/>
  <c r="BN143" i="6" s="1"/>
  <c r="BO143" i="6" s="1"/>
  <c r="BP143" i="6" s="1"/>
  <c r="BQ143" i="6" s="1"/>
  <c r="BR143" i="6" s="1"/>
  <c r="BU143" i="6" s="1"/>
  <c r="AK143" i="6"/>
  <c r="AL143" i="6" s="1"/>
  <c r="AM143" i="6" s="1"/>
  <c r="AN143" i="6" s="1"/>
  <c r="AO143" i="6" s="1"/>
  <c r="Z143" i="6"/>
  <c r="BT143" i="6" l="1"/>
  <c r="BG143" i="6" s="1"/>
  <c r="AG143" i="6"/>
  <c r="AA143" i="6"/>
  <c r="AB143" i="6" s="1"/>
  <c r="AC143" i="6" s="1"/>
  <c r="AD143" i="6" s="1"/>
  <c r="AE143" i="6" s="1"/>
  <c r="AP143" i="6"/>
  <c r="AT143" i="6" s="1"/>
  <c r="AR143" i="6"/>
  <c r="CA143" i="6"/>
  <c r="CB143" i="6" s="1"/>
  <c r="CC143" i="6" s="1"/>
  <c r="AZ143" i="6"/>
  <c r="BA143" i="6" s="1"/>
  <c r="BB143" i="6" s="1"/>
  <c r="BC143" i="6" s="1"/>
  <c r="BD143" i="6" s="1"/>
  <c r="BE143" i="6"/>
  <c r="CD143" i="6" l="1"/>
  <c r="CE143" i="6" s="1"/>
  <c r="CF143" i="6" s="1"/>
  <c r="CG143" i="6" s="1"/>
  <c r="CM143" i="6"/>
  <c r="CN143" i="6" s="1"/>
  <c r="E142" i="9" l="1"/>
  <c r="CP143" i="6"/>
  <c r="CH143" i="6"/>
  <c r="CJ143" i="6"/>
  <c r="BW143" i="6" s="1"/>
  <c r="CO143" i="6" s="1"/>
  <c r="CQ143" i="6" s="1"/>
  <c r="CS143" i="6" l="1"/>
  <c r="CR143" i="6"/>
  <c r="CW143" i="6" l="1"/>
  <c r="CY143" i="6"/>
  <c r="CT143" i="6"/>
  <c r="CU143" i="6" s="1"/>
  <c r="CV143" i="6" s="1"/>
  <c r="CX143" i="6" s="1"/>
  <c r="CZ143" i="6" l="1"/>
  <c r="DA143" i="6" s="1"/>
  <c r="DG143" i="6"/>
  <c r="DB143" i="6"/>
  <c r="D142" i="9" l="1"/>
  <c r="DC143" i="6"/>
  <c r="DE143" i="6" s="1"/>
  <c r="F144" i="6"/>
  <c r="Q144" i="6"/>
  <c r="P144" i="6"/>
  <c r="W144" i="6"/>
  <c r="O144" i="6"/>
  <c r="L144" i="6"/>
  <c r="S144" i="6"/>
  <c r="I144" i="6"/>
  <c r="R144" i="6"/>
  <c r="AJ144" i="6" l="1"/>
  <c r="AW144" i="6"/>
  <c r="BZ144" i="6"/>
  <c r="CK144" i="6"/>
  <c r="AF144" i="6"/>
  <c r="BJ144" i="6"/>
  <c r="T144" i="6"/>
  <c r="U144" i="6"/>
  <c r="K144" i="6"/>
  <c r="J144" i="6"/>
  <c r="BY144" i="6"/>
  <c r="BI144" i="6"/>
  <c r="B143" i="9"/>
  <c r="CL144" i="6" l="1"/>
  <c r="BK144" i="6"/>
  <c r="BL144" i="6" s="1"/>
  <c r="V144" i="6"/>
  <c r="BS144" i="6" s="1"/>
  <c r="AS144" i="6"/>
  <c r="AX144" i="6"/>
  <c r="Y144" i="6"/>
  <c r="Z144" i="6" l="1"/>
  <c r="AA144" i="6" s="1"/>
  <c r="AB144" i="6" s="1"/>
  <c r="AC144" i="6" s="1"/>
  <c r="AD144" i="6" s="1"/>
  <c r="AE144" i="6" s="1"/>
  <c r="CI144" i="6"/>
  <c r="BM144" i="6"/>
  <c r="BN144" i="6" s="1"/>
  <c r="BO144" i="6" s="1"/>
  <c r="BP144" i="6" s="1"/>
  <c r="BQ144" i="6" s="1"/>
  <c r="AQ144" i="6"/>
  <c r="AK144" i="6"/>
  <c r="AL144" i="6" s="1"/>
  <c r="AM144" i="6" s="1"/>
  <c r="AN144" i="6" s="1"/>
  <c r="AO144" i="6" s="1"/>
  <c r="AY144" i="6"/>
  <c r="AZ144" i="6" s="1"/>
  <c r="BA144" i="6" s="1"/>
  <c r="BB144" i="6" s="1"/>
  <c r="BC144" i="6" s="1"/>
  <c r="BD144" i="6" s="1"/>
  <c r="AG144" i="6" l="1"/>
  <c r="BR144" i="6"/>
  <c r="BU144" i="6" s="1"/>
  <c r="BT144" i="6"/>
  <c r="BG144" i="6" s="1"/>
  <c r="BE144" i="6"/>
  <c r="AR144" i="6"/>
  <c r="AP144" i="6"/>
  <c r="AT144" i="6" s="1"/>
  <c r="CA144" i="6"/>
  <c r="CB144" i="6" s="1"/>
  <c r="CC144" i="6" s="1"/>
  <c r="CD144" i="6" l="1"/>
  <c r="CE144" i="6" s="1"/>
  <c r="CF144" i="6" s="1"/>
  <c r="CG144" i="6" s="1"/>
  <c r="CM144" i="6"/>
  <c r="CN144" i="6" s="1"/>
  <c r="E143" i="9" s="1"/>
  <c r="CP144" i="6" l="1"/>
  <c r="CH144" i="6"/>
  <c r="CJ144" i="6"/>
  <c r="BW144" i="6" s="1"/>
  <c r="CO144" i="6" s="1"/>
  <c r="CQ144" i="6" s="1"/>
  <c r="CS144" i="6" l="1"/>
  <c r="CR144" i="6"/>
  <c r="CW144" i="6" l="1"/>
  <c r="CY144" i="6"/>
  <c r="CT144" i="6"/>
  <c r="CU144" i="6" s="1"/>
  <c r="CV144" i="6" s="1"/>
  <c r="CX144" i="6" s="1"/>
  <c r="CZ144" i="6" l="1"/>
  <c r="DA144" i="6" s="1"/>
  <c r="F145" i="6" s="1"/>
  <c r="R145" i="6"/>
  <c r="DG144" i="6"/>
  <c r="L145" i="6"/>
  <c r="O145" i="6"/>
  <c r="W145" i="6"/>
  <c r="I145" i="6"/>
  <c r="Q145" i="6"/>
  <c r="DB144" i="6"/>
  <c r="S145" i="6"/>
  <c r="P145" i="6"/>
  <c r="DC144" i="6" l="1"/>
  <c r="DE144" i="6" s="1"/>
  <c r="D143" i="9"/>
  <c r="BZ145" i="6"/>
  <c r="BJ145" i="6"/>
  <c r="CK145" i="6"/>
  <c r="AF145" i="6"/>
  <c r="AJ145" i="6"/>
  <c r="AW145" i="6"/>
  <c r="U145" i="6"/>
  <c r="J145" i="6"/>
  <c r="T145" i="6"/>
  <c r="K145" i="6"/>
  <c r="BY145" i="6"/>
  <c r="BI145" i="6"/>
  <c r="B144" i="9"/>
  <c r="Y145" i="6" l="1"/>
  <c r="V145" i="6"/>
  <c r="BS145" i="6" s="1"/>
  <c r="BK145" i="6"/>
  <c r="BL145" i="6" s="1"/>
  <c r="CL145" i="6"/>
  <c r="AX145" i="6"/>
  <c r="AS145" i="6"/>
  <c r="BM145" i="6" l="1"/>
  <c r="BN145" i="6" s="1"/>
  <c r="BO145" i="6" s="1"/>
  <c r="BP145" i="6" s="1"/>
  <c r="BQ145" i="6" s="1"/>
  <c r="BR145" i="6" s="1"/>
  <c r="BU145" i="6" s="1"/>
  <c r="CI145" i="6"/>
  <c r="AK145" i="6"/>
  <c r="AL145" i="6" s="1"/>
  <c r="AM145" i="6" s="1"/>
  <c r="AN145" i="6" s="1"/>
  <c r="AO145" i="6" s="1"/>
  <c r="AQ145" i="6"/>
  <c r="AY145" i="6"/>
  <c r="AZ145" i="6" s="1"/>
  <c r="BA145" i="6" s="1"/>
  <c r="BB145" i="6" s="1"/>
  <c r="BC145" i="6" s="1"/>
  <c r="BD145" i="6" s="1"/>
  <c r="Z145" i="6"/>
  <c r="BT145" i="6" l="1"/>
  <c r="BG145" i="6" s="1"/>
  <c r="AP145" i="6"/>
  <c r="AT145" i="6" s="1"/>
  <c r="CA145" i="6"/>
  <c r="CB145" i="6" s="1"/>
  <c r="CC145" i="6" s="1"/>
  <c r="AG145" i="6"/>
  <c r="AA145" i="6"/>
  <c r="AB145" i="6" s="1"/>
  <c r="AC145" i="6" s="1"/>
  <c r="AD145" i="6" s="1"/>
  <c r="AE145" i="6" s="1"/>
  <c r="AR145" i="6"/>
  <c r="BE145" i="6"/>
  <c r="CD145" i="6" l="1"/>
  <c r="CE145" i="6" s="1"/>
  <c r="CF145" i="6" s="1"/>
  <c r="CG145" i="6" s="1"/>
  <c r="CM145" i="6"/>
  <c r="CN145" i="6" s="1"/>
  <c r="CH145" i="6" l="1"/>
  <c r="CJ145" i="6"/>
  <c r="BW145" i="6" s="1"/>
  <c r="CO145" i="6" s="1"/>
  <c r="E144" i="9"/>
  <c r="CP145" i="6"/>
  <c r="CQ145" i="6" l="1"/>
  <c r="CS145" i="6" s="1"/>
  <c r="CR145" i="6"/>
  <c r="CT145" i="6" l="1"/>
  <c r="CU145" i="6" s="1"/>
  <c r="CV145" i="6" s="1"/>
  <c r="CX145" i="6" s="1"/>
  <c r="CW145" i="6"/>
  <c r="CY145" i="6"/>
  <c r="CZ145" i="6" l="1"/>
  <c r="DA145" i="6" s="1"/>
  <c r="DB145" i="6"/>
  <c r="DG145" i="6"/>
  <c r="DC145" i="6" l="1"/>
  <c r="DE145" i="6" s="1"/>
  <c r="D144" i="9"/>
  <c r="F146" i="6"/>
  <c r="L146" i="6"/>
  <c r="W146" i="6"/>
  <c r="Q146" i="6"/>
  <c r="P146" i="6"/>
  <c r="S146" i="6"/>
  <c r="O146" i="6"/>
  <c r="R146" i="6"/>
  <c r="I146" i="6"/>
  <c r="J146" i="6" l="1"/>
  <c r="K146" i="6"/>
  <c r="U146" i="6"/>
  <c r="T146" i="6"/>
  <c r="BY146" i="6"/>
  <c r="BI146" i="6"/>
  <c r="AW146" i="6"/>
  <c r="BZ146" i="6"/>
  <c r="BJ146" i="6"/>
  <c r="AF146" i="6"/>
  <c r="CK146" i="6"/>
  <c r="AJ146" i="6"/>
  <c r="B145" i="9"/>
  <c r="CL146" i="6" l="1"/>
  <c r="AX146" i="6"/>
  <c r="V146" i="6"/>
  <c r="AY146" i="6" s="1"/>
  <c r="AZ146" i="6" s="1"/>
  <c r="BA146" i="6" s="1"/>
  <c r="BB146" i="6" s="1"/>
  <c r="BC146" i="6" s="1"/>
  <c r="BD146" i="6" s="1"/>
  <c r="AS146" i="6"/>
  <c r="BK146" i="6"/>
  <c r="BL146" i="6" s="1"/>
  <c r="Y146" i="6"/>
  <c r="BS146" i="6" l="1"/>
  <c r="AK146" i="6"/>
  <c r="AL146" i="6" s="1"/>
  <c r="AM146" i="6" s="1"/>
  <c r="AN146" i="6" s="1"/>
  <c r="AO146" i="6" s="1"/>
  <c r="AP146" i="6" s="1"/>
  <c r="AQ146" i="6"/>
  <c r="Z146" i="6"/>
  <c r="AG146" i="6" s="1"/>
  <c r="BE146" i="6"/>
  <c r="CI146" i="6"/>
  <c r="BM146" i="6"/>
  <c r="BN146" i="6" s="1"/>
  <c r="BO146" i="6" s="1"/>
  <c r="BP146" i="6" s="1"/>
  <c r="BQ146" i="6" s="1"/>
  <c r="AT146" i="6" l="1"/>
  <c r="CA146" i="6"/>
  <c r="CB146" i="6" s="1"/>
  <c r="CC146" i="6" s="1"/>
  <c r="CD146" i="6" s="1"/>
  <c r="CE146" i="6" s="1"/>
  <c r="CF146" i="6" s="1"/>
  <c r="CG146" i="6" s="1"/>
  <c r="AR146" i="6"/>
  <c r="AA146" i="6"/>
  <c r="AB146" i="6" s="1"/>
  <c r="AC146" i="6" s="1"/>
  <c r="AD146" i="6" s="1"/>
  <c r="AE146" i="6" s="1"/>
  <c r="BR146" i="6"/>
  <c r="BU146" i="6" s="1"/>
  <c r="CN146" i="6" s="1"/>
  <c r="BT146" i="6"/>
  <c r="BG146" i="6" s="1"/>
  <c r="CM146" i="6" l="1"/>
  <c r="E145" i="9"/>
  <c r="CP146" i="6"/>
  <c r="CH146" i="6"/>
  <c r="CJ146" i="6"/>
  <c r="BW146" i="6" s="1"/>
  <c r="CO146" i="6" s="1"/>
  <c r="CQ146" i="6" l="1"/>
  <c r="CS146" i="6" s="1"/>
  <c r="CR146" i="6"/>
  <c r="CT146" i="6" l="1"/>
  <c r="CU146" i="6" s="1"/>
  <c r="CV146" i="6" s="1"/>
  <c r="CX146" i="6" s="1"/>
  <c r="CY146" i="6"/>
  <c r="CW146" i="6"/>
  <c r="CZ146" i="6" l="1"/>
  <c r="DA146" i="6" s="1"/>
  <c r="F147" i="6" s="1"/>
  <c r="DB146" i="6"/>
  <c r="Q147" i="6"/>
  <c r="L147" i="6"/>
  <c r="R147" i="6"/>
  <c r="O147" i="6"/>
  <c r="S147" i="6"/>
  <c r="W147" i="6"/>
  <c r="DG146" i="6"/>
  <c r="P147" i="6"/>
  <c r="I147" i="6"/>
  <c r="DC146" i="6" l="1"/>
  <c r="DE146" i="6" s="1"/>
  <c r="D145" i="9"/>
  <c r="BJ147" i="6"/>
  <c r="BZ147" i="6"/>
  <c r="AF147" i="6"/>
  <c r="CK147" i="6"/>
  <c r="AW147" i="6"/>
  <c r="AJ147" i="6"/>
  <c r="T147" i="6"/>
  <c r="U147" i="6"/>
  <c r="K147" i="6"/>
  <c r="J147" i="6"/>
  <c r="BI147" i="6"/>
  <c r="BY147" i="6"/>
  <c r="B146" i="9"/>
  <c r="CL147" i="6" l="1"/>
  <c r="BK147" i="6"/>
  <c r="BL147" i="6" s="1"/>
  <c r="V147" i="6"/>
  <c r="AK147" i="6" s="1"/>
  <c r="AL147" i="6" s="1"/>
  <c r="AM147" i="6" s="1"/>
  <c r="AN147" i="6" s="1"/>
  <c r="AO147" i="6" s="1"/>
  <c r="AP147" i="6" s="1"/>
  <c r="AS147" i="6"/>
  <c r="AX147" i="6"/>
  <c r="Y147" i="6"/>
  <c r="Z147" i="6" l="1"/>
  <c r="AA147" i="6" s="1"/>
  <c r="AB147" i="6" s="1"/>
  <c r="AC147" i="6" s="1"/>
  <c r="AD147" i="6" s="1"/>
  <c r="AE147" i="6" s="1"/>
  <c r="BM147" i="6"/>
  <c r="BN147" i="6" s="1"/>
  <c r="BO147" i="6" s="1"/>
  <c r="BP147" i="6" s="1"/>
  <c r="BQ147" i="6" s="1"/>
  <c r="BR147" i="6" s="1"/>
  <c r="BS147" i="6"/>
  <c r="AY147" i="6"/>
  <c r="AZ147" i="6" s="1"/>
  <c r="BA147" i="6" s="1"/>
  <c r="BB147" i="6" s="1"/>
  <c r="BC147" i="6" s="1"/>
  <c r="BD147" i="6" s="1"/>
  <c r="CA147" i="6"/>
  <c r="CB147" i="6" s="1"/>
  <c r="CC147" i="6" s="1"/>
  <c r="CI147" i="6"/>
  <c r="AR147" i="6"/>
  <c r="AQ147" i="6"/>
  <c r="AT147" i="6" s="1"/>
  <c r="AG147" i="6" l="1"/>
  <c r="BE147" i="6"/>
  <c r="BT147" i="6"/>
  <c r="BG147" i="6" s="1"/>
  <c r="BU147" i="6"/>
  <c r="CD147" i="6"/>
  <c r="CE147" i="6" s="1"/>
  <c r="CF147" i="6" s="1"/>
  <c r="CG147" i="6" s="1"/>
  <c r="CM147" i="6"/>
  <c r="CN147" i="6" l="1"/>
  <c r="CH147" i="6"/>
  <c r="CJ147" i="6"/>
  <c r="BW147" i="6" s="1"/>
  <c r="CO147" i="6" l="1"/>
  <c r="E146" i="9"/>
  <c r="CP147" i="6"/>
  <c r="CQ147" i="6" l="1"/>
  <c r="CR147" i="6"/>
  <c r="CT147" i="6" l="1"/>
  <c r="CU147" i="6" s="1"/>
  <c r="CV147" i="6" s="1"/>
  <c r="CX147" i="6" s="1"/>
  <c r="CY147" i="6"/>
  <c r="CW147" i="6"/>
  <c r="CS147" i="6"/>
  <c r="CZ147" i="6" l="1"/>
  <c r="DA147" i="6" s="1"/>
  <c r="F148" i="6" s="1"/>
  <c r="Q148" i="6"/>
  <c r="DG147" i="6"/>
  <c r="P148" i="6"/>
  <c r="DB147" i="6"/>
  <c r="S148" i="6"/>
  <c r="L148" i="6"/>
  <c r="W148" i="6"/>
  <c r="O148" i="6"/>
  <c r="R148" i="6"/>
  <c r="I148" i="6"/>
  <c r="DC147" i="6" l="1"/>
  <c r="DE147" i="6" s="1"/>
  <c r="D146" i="9"/>
  <c r="AJ148" i="6"/>
  <c r="CK148" i="6"/>
  <c r="AW148" i="6"/>
  <c r="BJ148" i="6"/>
  <c r="AF148" i="6"/>
  <c r="BZ148" i="6"/>
  <c r="BI148" i="6"/>
  <c r="BY148" i="6"/>
  <c r="K148" i="6"/>
  <c r="U148" i="6"/>
  <c r="J148" i="6"/>
  <c r="T148" i="6"/>
  <c r="B147" i="9"/>
  <c r="Y148" i="6" l="1"/>
  <c r="V148" i="6"/>
  <c r="BS148" i="6" s="1"/>
  <c r="BK148" i="6"/>
  <c r="BL148" i="6" s="1"/>
  <c r="CL148" i="6"/>
  <c r="AS148" i="6"/>
  <c r="AX148" i="6"/>
  <c r="CI148" i="6" l="1"/>
  <c r="AK148" i="6"/>
  <c r="AL148" i="6" s="1"/>
  <c r="AM148" i="6" s="1"/>
  <c r="AN148" i="6" s="1"/>
  <c r="AO148" i="6" s="1"/>
  <c r="AP148" i="6" s="1"/>
  <c r="BM148" i="6"/>
  <c r="BN148" i="6" s="1"/>
  <c r="BO148" i="6" s="1"/>
  <c r="BP148" i="6" s="1"/>
  <c r="BQ148" i="6" s="1"/>
  <c r="BR148" i="6" s="1"/>
  <c r="BU148" i="6" s="1"/>
  <c r="AY148" i="6"/>
  <c r="AQ148" i="6"/>
  <c r="Z148" i="6"/>
  <c r="AA148" i="6" s="1"/>
  <c r="AB148" i="6" s="1"/>
  <c r="AC148" i="6" s="1"/>
  <c r="AD148" i="6" s="1"/>
  <c r="AE148" i="6" s="1"/>
  <c r="AT148" i="6" l="1"/>
  <c r="AG148" i="6"/>
  <c r="AR148" i="6"/>
  <c r="CA148" i="6"/>
  <c r="CB148" i="6" s="1"/>
  <c r="CC148" i="6" s="1"/>
  <c r="CD148" i="6" s="1"/>
  <c r="CE148" i="6" s="1"/>
  <c r="CF148" i="6" s="1"/>
  <c r="CG148" i="6" s="1"/>
  <c r="BT148" i="6"/>
  <c r="BG148" i="6" s="1"/>
  <c r="AZ148" i="6"/>
  <c r="BA148" i="6" s="1"/>
  <c r="BB148" i="6" s="1"/>
  <c r="BC148" i="6" s="1"/>
  <c r="BD148" i="6" s="1"/>
  <c r="BE148" i="6"/>
  <c r="CM148" i="6" l="1"/>
  <c r="CN148" i="6" s="1"/>
  <c r="CH148" i="6"/>
  <c r="CJ148" i="6"/>
  <c r="BW148" i="6" s="1"/>
  <c r="CO148" i="6" l="1"/>
  <c r="E147" i="9"/>
  <c r="CP148" i="6"/>
  <c r="CQ148" i="6" l="1"/>
  <c r="CR148" i="6"/>
  <c r="CY148" i="6" l="1"/>
  <c r="CT148" i="6"/>
  <c r="CU148" i="6" s="1"/>
  <c r="CV148" i="6" s="1"/>
  <c r="CX148" i="6" s="1"/>
  <c r="CW148" i="6"/>
  <c r="CS148" i="6"/>
  <c r="CZ148" i="6" l="1"/>
  <c r="DA148" i="6" s="1"/>
  <c r="F149" i="6" s="1"/>
  <c r="O149" i="6"/>
  <c r="P149" i="6"/>
  <c r="DB148" i="6"/>
  <c r="W149" i="6"/>
  <c r="R149" i="6"/>
  <c r="DG148" i="6"/>
  <c r="Q149" i="6"/>
  <c r="L149" i="6"/>
  <c r="I149" i="6"/>
  <c r="S149" i="6"/>
  <c r="D147" i="9" l="1"/>
  <c r="DC148" i="6"/>
  <c r="DE148" i="6" s="1"/>
  <c r="BI149" i="6"/>
  <c r="BY149" i="6"/>
  <c r="K149" i="6"/>
  <c r="U149" i="6"/>
  <c r="T149" i="6"/>
  <c r="J149" i="6"/>
  <c r="BJ149" i="6"/>
  <c r="CK149" i="6"/>
  <c r="AW149" i="6"/>
  <c r="AF149" i="6"/>
  <c r="AJ149" i="6"/>
  <c r="BZ149" i="6"/>
  <c r="B148" i="9"/>
  <c r="Y149" i="6" l="1"/>
  <c r="AX149" i="6"/>
  <c r="AS149" i="6"/>
  <c r="CL149" i="6"/>
  <c r="BK149" i="6"/>
  <c r="BL149" i="6" s="1"/>
  <c r="V149" i="6"/>
  <c r="BS149" i="6" s="1"/>
  <c r="AK149" i="6" l="1"/>
  <c r="AL149" i="6" s="1"/>
  <c r="AM149" i="6" s="1"/>
  <c r="AN149" i="6" s="1"/>
  <c r="AO149" i="6" s="1"/>
  <c r="CA149" i="6" s="1"/>
  <c r="CB149" i="6" s="1"/>
  <c r="CC149" i="6" s="1"/>
  <c r="CD149" i="6" s="1"/>
  <c r="CE149" i="6" s="1"/>
  <c r="CF149" i="6" s="1"/>
  <c r="CG149" i="6" s="1"/>
  <c r="CI149" i="6"/>
  <c r="Z149" i="6"/>
  <c r="AG149" i="6" s="1"/>
  <c r="AQ149" i="6"/>
  <c r="AY149" i="6"/>
  <c r="AZ149" i="6" s="1"/>
  <c r="BA149" i="6" s="1"/>
  <c r="BB149" i="6" s="1"/>
  <c r="BC149" i="6" s="1"/>
  <c r="BD149" i="6" s="1"/>
  <c r="BM149" i="6"/>
  <c r="BN149" i="6" s="1"/>
  <c r="BO149" i="6" s="1"/>
  <c r="BP149" i="6" s="1"/>
  <c r="BQ149" i="6" s="1"/>
  <c r="BT149" i="6" s="1"/>
  <c r="BG149" i="6" s="1"/>
  <c r="AA149" i="6"/>
  <c r="AB149" i="6" s="1"/>
  <c r="AC149" i="6" s="1"/>
  <c r="AD149" i="6" s="1"/>
  <c r="AE149" i="6" s="1"/>
  <c r="AR149" i="6" l="1"/>
  <c r="CM149" i="6"/>
  <c r="AP149" i="6"/>
  <c r="AT149" i="6" s="1"/>
  <c r="BE149" i="6"/>
  <c r="BR149" i="6"/>
  <c r="BU149" i="6" s="1"/>
  <c r="CH149" i="6"/>
  <c r="CJ149" i="6"/>
  <c r="BW149" i="6" s="1"/>
  <c r="CN149" i="6" l="1"/>
  <c r="CP149" i="6" s="1"/>
  <c r="CO149" i="6" l="1"/>
  <c r="CQ149" i="6" s="1"/>
  <c r="CS149" i="6" s="1"/>
  <c r="E148" i="9"/>
  <c r="CR149" i="6"/>
  <c r="CW149" i="6" l="1"/>
  <c r="CT149" i="6"/>
  <c r="CU149" i="6" s="1"/>
  <c r="CV149" i="6" s="1"/>
  <c r="CX149" i="6" s="1"/>
  <c r="CY149" i="6"/>
  <c r="CZ149" i="6" l="1"/>
  <c r="DA149" i="6" s="1"/>
  <c r="DG149" i="6"/>
  <c r="DB149" i="6"/>
  <c r="DC149" i="6" l="1"/>
  <c r="DE149" i="6" s="1"/>
  <c r="D148" i="9"/>
  <c r="F150" i="6"/>
  <c r="Q150" i="6"/>
  <c r="P150" i="6"/>
  <c r="R150" i="6"/>
  <c r="O150" i="6"/>
  <c r="W150" i="6"/>
  <c r="L150" i="6"/>
  <c r="S150" i="6"/>
  <c r="I150" i="6"/>
  <c r="AF150" i="6" l="1"/>
  <c r="CK150" i="6"/>
  <c r="BJ150" i="6"/>
  <c r="AW150" i="6"/>
  <c r="AJ150" i="6"/>
  <c r="BZ150" i="6"/>
  <c r="BY150" i="6"/>
  <c r="BI150" i="6"/>
  <c r="K150" i="6"/>
  <c r="J150" i="6"/>
  <c r="T150" i="6"/>
  <c r="U150" i="6"/>
  <c r="B149" i="9"/>
  <c r="CL150" i="6" l="1"/>
  <c r="AX150" i="6"/>
  <c r="V150" i="6"/>
  <c r="AY150" i="6" s="1"/>
  <c r="AZ150" i="6" s="1"/>
  <c r="BA150" i="6" s="1"/>
  <c r="BB150" i="6" s="1"/>
  <c r="BC150" i="6" s="1"/>
  <c r="BD150" i="6" s="1"/>
  <c r="BK150" i="6"/>
  <c r="BL150" i="6" s="1"/>
  <c r="AS150" i="6"/>
  <c r="Y150" i="6"/>
  <c r="BM150" i="6" l="1"/>
  <c r="BN150" i="6" s="1"/>
  <c r="BO150" i="6" s="1"/>
  <c r="BP150" i="6" s="1"/>
  <c r="BQ150" i="6" s="1"/>
  <c r="BR150" i="6" s="1"/>
  <c r="Z150" i="6"/>
  <c r="AG150" i="6" s="1"/>
  <c r="BS150" i="6"/>
  <c r="BE150" i="6"/>
  <c r="AQ150" i="6"/>
  <c r="AK150" i="6"/>
  <c r="AL150" i="6" s="1"/>
  <c r="AM150" i="6" s="1"/>
  <c r="AN150" i="6" s="1"/>
  <c r="AO150" i="6" s="1"/>
  <c r="CI150" i="6"/>
  <c r="BU150" i="6" l="1"/>
  <c r="AA150" i="6"/>
  <c r="AB150" i="6" s="1"/>
  <c r="AC150" i="6" s="1"/>
  <c r="AD150" i="6" s="1"/>
  <c r="AE150" i="6" s="1"/>
  <c r="BT150" i="6"/>
  <c r="BG150" i="6" s="1"/>
  <c r="AP150" i="6"/>
  <c r="AT150" i="6" s="1"/>
  <c r="AR150" i="6"/>
  <c r="CA150" i="6"/>
  <c r="CB150" i="6" s="1"/>
  <c r="CC150" i="6" s="1"/>
  <c r="CD150" i="6" l="1"/>
  <c r="CE150" i="6" s="1"/>
  <c r="CF150" i="6" s="1"/>
  <c r="CG150" i="6" s="1"/>
  <c r="CM150" i="6"/>
  <c r="CN150" i="6" s="1"/>
  <c r="E149" i="9" l="1"/>
  <c r="CP150" i="6"/>
  <c r="CH150" i="6"/>
  <c r="CJ150" i="6"/>
  <c r="BW150" i="6" s="1"/>
  <c r="CO150" i="6" s="1"/>
  <c r="CQ150" i="6" s="1"/>
  <c r="CS150" i="6" l="1"/>
  <c r="CR150" i="6"/>
  <c r="CT150" i="6" l="1"/>
  <c r="CU150" i="6" s="1"/>
  <c r="CV150" i="6" s="1"/>
  <c r="CX150" i="6" s="1"/>
  <c r="CW150" i="6"/>
  <c r="CY150" i="6"/>
  <c r="CZ150" i="6" l="1"/>
  <c r="DA150" i="6" s="1"/>
  <c r="DB150" i="6"/>
  <c r="DG150" i="6"/>
  <c r="D149" i="9" l="1"/>
  <c r="DC150" i="6"/>
  <c r="DE150" i="6" s="1"/>
  <c r="F151" i="6"/>
  <c r="R151" i="6"/>
  <c r="L151" i="6"/>
  <c r="W151" i="6"/>
  <c r="O151" i="6"/>
  <c r="Q151" i="6"/>
  <c r="S151" i="6"/>
  <c r="I151" i="6"/>
  <c r="P151" i="6"/>
  <c r="T151" i="6" l="1"/>
  <c r="K151" i="6"/>
  <c r="U151" i="6"/>
  <c r="J151" i="6"/>
  <c r="BY151" i="6"/>
  <c r="BI151" i="6"/>
  <c r="AF151" i="6"/>
  <c r="BZ151" i="6"/>
  <c r="AJ151" i="6"/>
  <c r="AW151" i="6"/>
  <c r="BJ151" i="6"/>
  <c r="CK151" i="6"/>
  <c r="B150" i="9"/>
  <c r="Y151" i="6" l="1"/>
  <c r="BK151" i="6"/>
  <c r="BL151" i="6" s="1"/>
  <c r="V151" i="6"/>
  <c r="AQ151" i="6" s="1"/>
  <c r="CL151" i="6"/>
  <c r="AS151" i="6"/>
  <c r="AX151" i="6"/>
  <c r="AY151" i="6" l="1"/>
  <c r="AZ151" i="6" s="1"/>
  <c r="BA151" i="6" s="1"/>
  <c r="BB151" i="6" s="1"/>
  <c r="BC151" i="6" s="1"/>
  <c r="BD151" i="6" s="1"/>
  <c r="Z151" i="6"/>
  <c r="AA151" i="6" s="1"/>
  <c r="AB151" i="6" s="1"/>
  <c r="AC151" i="6" s="1"/>
  <c r="AD151" i="6" s="1"/>
  <c r="AE151" i="6" s="1"/>
  <c r="CI151" i="6"/>
  <c r="BS151" i="6"/>
  <c r="BM151" i="6"/>
  <c r="BN151" i="6" s="1"/>
  <c r="BO151" i="6" s="1"/>
  <c r="BP151" i="6" s="1"/>
  <c r="BQ151" i="6" s="1"/>
  <c r="BR151" i="6" s="1"/>
  <c r="BU151" i="6" s="1"/>
  <c r="AK151" i="6"/>
  <c r="AL151" i="6" s="1"/>
  <c r="AM151" i="6" s="1"/>
  <c r="AN151" i="6" s="1"/>
  <c r="AO151" i="6" s="1"/>
  <c r="AG151" i="6" l="1"/>
  <c r="BE151" i="6"/>
  <c r="BT151" i="6"/>
  <c r="BG151" i="6" s="1"/>
  <c r="AR151" i="6"/>
  <c r="AP151" i="6"/>
  <c r="AT151" i="6" s="1"/>
  <c r="CA151" i="6"/>
  <c r="CB151" i="6" s="1"/>
  <c r="CC151" i="6" s="1"/>
  <c r="CD151" i="6" l="1"/>
  <c r="CE151" i="6" s="1"/>
  <c r="CF151" i="6" s="1"/>
  <c r="CG151" i="6" s="1"/>
  <c r="CM151" i="6"/>
  <c r="CN151" i="6" s="1"/>
  <c r="E150" i="9" l="1"/>
  <c r="CP151" i="6"/>
  <c r="CH151" i="6"/>
  <c r="CJ151" i="6"/>
  <c r="BW151" i="6" s="1"/>
  <c r="CO151" i="6" s="1"/>
  <c r="CQ151" i="6" s="1"/>
  <c r="CS151" i="6" l="1"/>
  <c r="CR151" i="6"/>
  <c r="CT151" i="6" l="1"/>
  <c r="CU151" i="6" s="1"/>
  <c r="CV151" i="6" s="1"/>
  <c r="CX151" i="6" s="1"/>
  <c r="CY151" i="6"/>
  <c r="CW151" i="6"/>
  <c r="CZ151" i="6" l="1"/>
  <c r="DA151" i="6" s="1"/>
  <c r="F152" i="6" s="1"/>
  <c r="W152" i="6"/>
  <c r="DG151" i="6"/>
  <c r="R152" i="6"/>
  <c r="I152" i="6"/>
  <c r="L152" i="6"/>
  <c r="S152" i="6"/>
  <c r="O152" i="6"/>
  <c r="P152" i="6"/>
  <c r="Q152" i="6"/>
  <c r="DB151" i="6"/>
  <c r="D150" i="9" l="1"/>
  <c r="DC151" i="6"/>
  <c r="DE151" i="6" s="1"/>
  <c r="J152" i="6"/>
  <c r="K152" i="6"/>
  <c r="U152" i="6"/>
  <c r="T152" i="6"/>
  <c r="CK152" i="6"/>
  <c r="AF152" i="6"/>
  <c r="BZ152" i="6"/>
  <c r="AW152" i="6"/>
  <c r="AJ152" i="6"/>
  <c r="BJ152" i="6"/>
  <c r="BI152" i="6"/>
  <c r="BY152" i="6"/>
  <c r="B151" i="9"/>
  <c r="Y152" i="6" l="1"/>
  <c r="AX152" i="6"/>
  <c r="CL152" i="6"/>
  <c r="V152" i="6"/>
  <c r="AY152" i="6" s="1"/>
  <c r="AZ152" i="6" s="1"/>
  <c r="BA152" i="6" s="1"/>
  <c r="BB152" i="6" s="1"/>
  <c r="BC152" i="6" s="1"/>
  <c r="BD152" i="6" s="1"/>
  <c r="AS152" i="6"/>
  <c r="BK152" i="6"/>
  <c r="BL152" i="6" s="1"/>
  <c r="BE152" i="6" l="1"/>
  <c r="Z152" i="6"/>
  <c r="AG152" i="6" s="1"/>
  <c r="CI152" i="6"/>
  <c r="BM152" i="6"/>
  <c r="BN152" i="6" s="1"/>
  <c r="BO152" i="6" s="1"/>
  <c r="BP152" i="6" s="1"/>
  <c r="BQ152" i="6" s="1"/>
  <c r="BR152" i="6" s="1"/>
  <c r="AQ152" i="6"/>
  <c r="BS152" i="6"/>
  <c r="AK152" i="6"/>
  <c r="AL152" i="6" s="1"/>
  <c r="AM152" i="6" s="1"/>
  <c r="AN152" i="6" s="1"/>
  <c r="AO152" i="6" s="1"/>
  <c r="AA152" i="6" l="1"/>
  <c r="AB152" i="6" s="1"/>
  <c r="AC152" i="6" s="1"/>
  <c r="AD152" i="6" s="1"/>
  <c r="AE152" i="6" s="1"/>
  <c r="AP152" i="6"/>
  <c r="AT152" i="6" s="1"/>
  <c r="CA152" i="6"/>
  <c r="CB152" i="6" s="1"/>
  <c r="CC152" i="6" s="1"/>
  <c r="AR152" i="6"/>
  <c r="BT152" i="6"/>
  <c r="BG152" i="6" s="1"/>
  <c r="BU152" i="6"/>
  <c r="CD152" i="6" l="1"/>
  <c r="CE152" i="6" s="1"/>
  <c r="CF152" i="6" s="1"/>
  <c r="CG152" i="6" s="1"/>
  <c r="CM152" i="6"/>
  <c r="CN152" i="6" s="1"/>
  <c r="CP152" i="6" l="1"/>
  <c r="E151" i="9"/>
  <c r="CH152" i="6"/>
  <c r="CJ152" i="6"/>
  <c r="BW152" i="6" s="1"/>
  <c r="CO152" i="6" s="1"/>
  <c r="CQ152" i="6" s="1"/>
  <c r="CS152" i="6" l="1"/>
  <c r="CR152" i="6"/>
  <c r="CW152" i="6" l="1"/>
  <c r="CT152" i="6"/>
  <c r="CU152" i="6" s="1"/>
  <c r="CV152" i="6" s="1"/>
  <c r="CX152" i="6" s="1"/>
  <c r="CY152" i="6"/>
  <c r="CZ152" i="6" l="1"/>
  <c r="DA152" i="6" s="1"/>
  <c r="DG152" i="6"/>
  <c r="DB152" i="6"/>
  <c r="D151" i="9" l="1"/>
  <c r="DC152" i="6"/>
  <c r="DE152" i="6" s="1"/>
  <c r="F153" i="6"/>
  <c r="W153" i="6"/>
  <c r="P153" i="6"/>
  <c r="R153" i="6"/>
  <c r="I153" i="6"/>
  <c r="Q153" i="6"/>
  <c r="S153" i="6"/>
  <c r="L153" i="6"/>
  <c r="O153" i="6"/>
  <c r="BY153" i="6" l="1"/>
  <c r="BI153" i="6"/>
  <c r="AJ153" i="6"/>
  <c r="CK153" i="6"/>
  <c r="AF153" i="6"/>
  <c r="BZ153" i="6"/>
  <c r="BJ153" i="6"/>
  <c r="AW153" i="6"/>
  <c r="J153" i="6"/>
  <c r="T153" i="6"/>
  <c r="K153" i="6"/>
  <c r="U153" i="6"/>
  <c r="B152" i="9"/>
  <c r="Y153" i="6" l="1"/>
  <c r="CL153" i="6"/>
  <c r="AX153" i="6"/>
  <c r="BK153" i="6"/>
  <c r="BL153" i="6" s="1"/>
  <c r="AS153" i="6"/>
  <c r="V153" i="6"/>
  <c r="AY153" i="6" s="1"/>
  <c r="AZ153" i="6" s="1"/>
  <c r="BA153" i="6" s="1"/>
  <c r="BB153" i="6" s="1"/>
  <c r="BC153" i="6" s="1"/>
  <c r="BD153" i="6" s="1"/>
  <c r="BM153" i="6" l="1"/>
  <c r="BN153" i="6" s="1"/>
  <c r="BO153" i="6" s="1"/>
  <c r="BP153" i="6" s="1"/>
  <c r="BQ153" i="6" s="1"/>
  <c r="BR153" i="6" s="1"/>
  <c r="AQ153" i="6"/>
  <c r="CI153" i="6"/>
  <c r="BE153" i="6"/>
  <c r="AK153" i="6"/>
  <c r="AL153" i="6" s="1"/>
  <c r="AM153" i="6" s="1"/>
  <c r="AN153" i="6" s="1"/>
  <c r="AO153" i="6" s="1"/>
  <c r="AP153" i="6" s="1"/>
  <c r="AT153" i="6" s="1"/>
  <c r="BS153" i="6"/>
  <c r="Z153" i="6"/>
  <c r="AG153" i="6" s="1"/>
  <c r="BT153" i="6" l="1"/>
  <c r="BG153" i="6" s="1"/>
  <c r="BU153" i="6"/>
  <c r="AR153" i="6"/>
  <c r="AA153" i="6"/>
  <c r="AB153" i="6" s="1"/>
  <c r="AC153" i="6" s="1"/>
  <c r="AD153" i="6" s="1"/>
  <c r="AE153" i="6" s="1"/>
  <c r="CA153" i="6"/>
  <c r="CB153" i="6" s="1"/>
  <c r="CC153" i="6" s="1"/>
  <c r="CD153" i="6" s="1"/>
  <c r="CE153" i="6" s="1"/>
  <c r="CF153" i="6" s="1"/>
  <c r="CG153" i="6" s="1"/>
  <c r="CM153" i="6" l="1"/>
  <c r="CN153" i="6" s="1"/>
  <c r="CO153" i="6" s="1"/>
  <c r="CH153" i="6"/>
  <c r="CJ153" i="6"/>
  <c r="BW153" i="6" s="1"/>
  <c r="E152" i="9" l="1"/>
  <c r="CP153" i="6"/>
  <c r="CQ153" i="6" s="1"/>
  <c r="CS153" i="6" l="1"/>
  <c r="CR153" i="6"/>
  <c r="CY153" i="6" l="1"/>
  <c r="CT153" i="6"/>
  <c r="CU153" i="6" s="1"/>
  <c r="CV153" i="6" s="1"/>
  <c r="CX153" i="6" s="1"/>
  <c r="CW153" i="6"/>
  <c r="CZ153" i="6" l="1"/>
  <c r="DA153" i="6" s="1"/>
  <c r="DB153" i="6"/>
  <c r="DG153" i="6"/>
  <c r="D152" i="9" l="1"/>
  <c r="DC153" i="6"/>
  <c r="DE153" i="6" s="1"/>
  <c r="F154" i="6"/>
  <c r="Q154" i="6"/>
  <c r="P154" i="6"/>
  <c r="L154" i="6"/>
  <c r="I154" i="6"/>
  <c r="O154" i="6"/>
  <c r="W154" i="6"/>
  <c r="S154" i="6"/>
  <c r="R154" i="6"/>
  <c r="U154" i="6" l="1"/>
  <c r="K154" i="6"/>
  <c r="J154" i="6"/>
  <c r="T154" i="6"/>
  <c r="BI154" i="6"/>
  <c r="BY154" i="6"/>
  <c r="BZ154" i="6"/>
  <c r="AF154" i="6"/>
  <c r="BJ154" i="6"/>
  <c r="AJ154" i="6"/>
  <c r="CK154" i="6"/>
  <c r="AW154" i="6"/>
  <c r="B153" i="9"/>
  <c r="Y154" i="6" l="1"/>
  <c r="CL154" i="6"/>
  <c r="BK154" i="6"/>
  <c r="BL154" i="6" s="1"/>
  <c r="AS154" i="6"/>
  <c r="AX154" i="6"/>
  <c r="V154" i="6"/>
  <c r="AY154" i="6" s="1"/>
  <c r="AZ154" i="6" s="1"/>
  <c r="BA154" i="6" s="1"/>
  <c r="BB154" i="6" s="1"/>
  <c r="BC154" i="6" s="1"/>
  <c r="BD154" i="6" s="1"/>
  <c r="BE154" i="6" l="1"/>
  <c r="BS154" i="6"/>
  <c r="AK154" i="6"/>
  <c r="AL154" i="6" s="1"/>
  <c r="AM154" i="6" s="1"/>
  <c r="AN154" i="6" s="1"/>
  <c r="AO154" i="6" s="1"/>
  <c r="AP154" i="6" s="1"/>
  <c r="CI154" i="6"/>
  <c r="BM154" i="6"/>
  <c r="BN154" i="6" s="1"/>
  <c r="BO154" i="6" s="1"/>
  <c r="BP154" i="6" s="1"/>
  <c r="BQ154" i="6" s="1"/>
  <c r="BR154" i="6" s="1"/>
  <c r="BU154" i="6" s="1"/>
  <c r="Z154" i="6"/>
  <c r="AQ154" i="6"/>
  <c r="BT154" i="6" l="1"/>
  <c r="BG154" i="6" s="1"/>
  <c r="AT154" i="6"/>
  <c r="AR154" i="6"/>
  <c r="CA154" i="6"/>
  <c r="CB154" i="6" s="1"/>
  <c r="CC154" i="6" s="1"/>
  <c r="CD154" i="6" s="1"/>
  <c r="CE154" i="6" s="1"/>
  <c r="CF154" i="6" s="1"/>
  <c r="CG154" i="6" s="1"/>
  <c r="AG154" i="6"/>
  <c r="AA154" i="6"/>
  <c r="AB154" i="6" s="1"/>
  <c r="AC154" i="6" s="1"/>
  <c r="AD154" i="6" s="1"/>
  <c r="AE154" i="6" s="1"/>
  <c r="CM154" i="6" l="1"/>
  <c r="CN154" i="6" s="1"/>
  <c r="CH154" i="6"/>
  <c r="CJ154" i="6"/>
  <c r="BW154" i="6" s="1"/>
  <c r="E153" i="9" l="1"/>
  <c r="CO154" i="6"/>
  <c r="CP154" i="6"/>
  <c r="CQ154" i="6" l="1"/>
  <c r="CS154" i="6" s="1"/>
  <c r="CR154" i="6"/>
  <c r="CW154" i="6" l="1"/>
  <c r="CY154" i="6"/>
  <c r="CT154" i="6"/>
  <c r="CU154" i="6" s="1"/>
  <c r="CV154" i="6" s="1"/>
  <c r="CX154" i="6" s="1"/>
  <c r="CZ154" i="6" l="1"/>
  <c r="DA154" i="6" s="1"/>
  <c r="F155" i="6" s="1"/>
  <c r="W155" i="6"/>
  <c r="R155" i="6"/>
  <c r="I155" i="6"/>
  <c r="L155" i="6"/>
  <c r="DG154" i="6"/>
  <c r="Q155" i="6"/>
  <c r="P155" i="6"/>
  <c r="DB154" i="6"/>
  <c r="S155" i="6"/>
  <c r="O155" i="6"/>
  <c r="DC154" i="6" l="1"/>
  <c r="DE154" i="6" s="1"/>
  <c r="D153" i="9"/>
  <c r="AJ155" i="6"/>
  <c r="BZ155" i="6"/>
  <c r="CK155" i="6"/>
  <c r="AW155" i="6"/>
  <c r="AF155" i="6"/>
  <c r="BJ155" i="6"/>
  <c r="BI155" i="6"/>
  <c r="BY155" i="6"/>
  <c r="K155" i="6"/>
  <c r="T155" i="6"/>
  <c r="J155" i="6"/>
  <c r="U155" i="6"/>
  <c r="B154" i="9"/>
  <c r="CL155" i="6" l="1"/>
  <c r="V155" i="6"/>
  <c r="CI155" i="6" s="1"/>
  <c r="AS155" i="6"/>
  <c r="BK155" i="6"/>
  <c r="BL155" i="6" s="1"/>
  <c r="AX155" i="6"/>
  <c r="Y155" i="6"/>
  <c r="AK155" i="6" l="1"/>
  <c r="AL155" i="6" s="1"/>
  <c r="AM155" i="6" s="1"/>
  <c r="AN155" i="6" s="1"/>
  <c r="AO155" i="6" s="1"/>
  <c r="AP155" i="6" s="1"/>
  <c r="AQ155" i="6"/>
  <c r="AY155" i="6"/>
  <c r="AZ155" i="6" s="1"/>
  <c r="BA155" i="6" s="1"/>
  <c r="BB155" i="6" s="1"/>
  <c r="BC155" i="6" s="1"/>
  <c r="BD155" i="6" s="1"/>
  <c r="BM155" i="6"/>
  <c r="BN155" i="6" s="1"/>
  <c r="BO155" i="6" s="1"/>
  <c r="BP155" i="6" s="1"/>
  <c r="BQ155" i="6" s="1"/>
  <c r="BR155" i="6" s="1"/>
  <c r="Z155" i="6"/>
  <c r="AA155" i="6" s="1"/>
  <c r="AB155" i="6" s="1"/>
  <c r="AC155" i="6" s="1"/>
  <c r="AD155" i="6" s="1"/>
  <c r="AE155" i="6" s="1"/>
  <c r="BS155" i="6"/>
  <c r="AR155" i="6" l="1"/>
  <c r="CA155" i="6"/>
  <c r="CB155" i="6" s="1"/>
  <c r="CC155" i="6" s="1"/>
  <c r="CM155" i="6" s="1"/>
  <c r="AT155" i="6"/>
  <c r="BE155" i="6"/>
  <c r="AG155" i="6"/>
  <c r="BU155" i="6"/>
  <c r="BT155" i="6"/>
  <c r="BG155" i="6" s="1"/>
  <c r="CD155" i="6" l="1"/>
  <c r="CE155" i="6" s="1"/>
  <c r="CF155" i="6" s="1"/>
  <c r="CG155" i="6" s="1"/>
  <c r="CH155" i="6" s="1"/>
  <c r="CN155" i="6"/>
  <c r="E154" i="9" s="1"/>
  <c r="CJ155" i="6" l="1"/>
  <c r="BW155" i="6" s="1"/>
  <c r="CO155" i="6"/>
  <c r="CP155" i="6"/>
  <c r="CQ155" i="6" l="1"/>
  <c r="CS155" i="6" s="1"/>
  <c r="CR155" i="6"/>
  <c r="CY155" i="6" l="1"/>
  <c r="CT155" i="6"/>
  <c r="CU155" i="6" s="1"/>
  <c r="CV155" i="6" s="1"/>
  <c r="CX155" i="6" s="1"/>
  <c r="CW155" i="6"/>
  <c r="CZ155" i="6" l="1"/>
  <c r="DA155" i="6" s="1"/>
  <c r="F156" i="6" s="1"/>
  <c r="Q156" i="6"/>
  <c r="R156" i="6"/>
  <c r="S156" i="6"/>
  <c r="I156" i="6"/>
  <c r="O156" i="6"/>
  <c r="L156" i="6"/>
  <c r="DB155" i="6"/>
  <c r="DG155" i="6"/>
  <c r="P156" i="6"/>
  <c r="W156" i="6"/>
  <c r="DC155" i="6" l="1"/>
  <c r="DE155" i="6" s="1"/>
  <c r="D154" i="9"/>
  <c r="BI156" i="6"/>
  <c r="BY156" i="6"/>
  <c r="T156" i="6"/>
  <c r="K156" i="6"/>
  <c r="J156" i="6"/>
  <c r="U156" i="6"/>
  <c r="BZ156" i="6"/>
  <c r="AF156" i="6"/>
  <c r="AW156" i="6"/>
  <c r="BJ156" i="6"/>
  <c r="CK156" i="6"/>
  <c r="AJ156" i="6"/>
  <c r="B155" i="9"/>
  <c r="Y156" i="6" l="1"/>
  <c r="AX156" i="6"/>
  <c r="AS156" i="6"/>
  <c r="CL156" i="6"/>
  <c r="V156" i="6"/>
  <c r="BS156" i="6" s="1"/>
  <c r="BK156" i="6"/>
  <c r="BL156" i="6" s="1"/>
  <c r="Z156" i="6" l="1"/>
  <c r="AG156" i="6" s="1"/>
  <c r="BM156" i="6"/>
  <c r="BN156" i="6" s="1"/>
  <c r="BO156" i="6" s="1"/>
  <c r="BP156" i="6" s="1"/>
  <c r="BQ156" i="6" s="1"/>
  <c r="BR156" i="6" s="1"/>
  <c r="BU156" i="6" s="1"/>
  <c r="AK156" i="6"/>
  <c r="AL156" i="6" s="1"/>
  <c r="AM156" i="6" s="1"/>
  <c r="AN156" i="6" s="1"/>
  <c r="AO156" i="6" s="1"/>
  <c r="AQ156" i="6"/>
  <c r="AY156" i="6"/>
  <c r="AZ156" i="6" s="1"/>
  <c r="BA156" i="6" s="1"/>
  <c r="BB156" i="6" s="1"/>
  <c r="BC156" i="6" s="1"/>
  <c r="BD156" i="6" s="1"/>
  <c r="CI156" i="6"/>
  <c r="AA156" i="6" l="1"/>
  <c r="AB156" i="6" s="1"/>
  <c r="AC156" i="6" s="1"/>
  <c r="AD156" i="6" s="1"/>
  <c r="AE156" i="6" s="1"/>
  <c r="AR156" i="6"/>
  <c r="AP156" i="6"/>
  <c r="AT156" i="6" s="1"/>
  <c r="CA156" i="6"/>
  <c r="CB156" i="6" s="1"/>
  <c r="CC156" i="6" s="1"/>
  <c r="BE156" i="6"/>
  <c r="BT156" i="6"/>
  <c r="BG156" i="6" s="1"/>
  <c r="CD156" i="6" l="1"/>
  <c r="CE156" i="6" s="1"/>
  <c r="CF156" i="6" s="1"/>
  <c r="CG156" i="6" s="1"/>
  <c r="CM156" i="6"/>
  <c r="CN156" i="6" s="1"/>
  <c r="CP156" i="6" l="1"/>
  <c r="E155" i="9"/>
  <c r="CH156" i="6"/>
  <c r="CJ156" i="6"/>
  <c r="BW156" i="6" s="1"/>
  <c r="CO156" i="6" s="1"/>
  <c r="CQ156" i="6" s="1"/>
  <c r="CS156" i="6" l="1"/>
  <c r="CR156" i="6"/>
  <c r="CW156" i="6" l="1"/>
  <c r="CT156" i="6"/>
  <c r="CU156" i="6" s="1"/>
  <c r="CV156" i="6" s="1"/>
  <c r="CX156" i="6" s="1"/>
  <c r="CY156" i="6"/>
  <c r="CZ156" i="6" l="1"/>
  <c r="DA156" i="6" s="1"/>
  <c r="DB156" i="6"/>
  <c r="DG156" i="6"/>
  <c r="DC156" i="6" l="1"/>
  <c r="DE156" i="6" s="1"/>
  <c r="D155" i="9"/>
  <c r="F157" i="6"/>
  <c r="S157" i="6"/>
  <c r="Q157" i="6"/>
  <c r="O157" i="6"/>
  <c r="I157" i="6"/>
  <c r="L157" i="6"/>
  <c r="R157" i="6"/>
  <c r="W157" i="6"/>
  <c r="P157" i="6"/>
  <c r="J157" i="6" l="1"/>
  <c r="K157" i="6"/>
  <c r="U157" i="6"/>
  <c r="T157" i="6"/>
  <c r="BI157" i="6"/>
  <c r="BY157" i="6"/>
  <c r="BJ157" i="6"/>
  <c r="AF157" i="6"/>
  <c r="AJ157" i="6"/>
  <c r="AW157" i="6"/>
  <c r="CK157" i="6"/>
  <c r="BZ157" i="6"/>
  <c r="B156" i="9"/>
  <c r="Y157" i="6" l="1"/>
  <c r="V157" i="6"/>
  <c r="AK157" i="6" s="1"/>
  <c r="AL157" i="6" s="1"/>
  <c r="AM157" i="6" s="1"/>
  <c r="AN157" i="6" s="1"/>
  <c r="AO157" i="6" s="1"/>
  <c r="AP157" i="6" s="1"/>
  <c r="AS157" i="6"/>
  <c r="AX157" i="6"/>
  <c r="CL157" i="6"/>
  <c r="BK157" i="6"/>
  <c r="BL157" i="6" s="1"/>
  <c r="BM157" i="6" s="1"/>
  <c r="BN157" i="6" s="1"/>
  <c r="BO157" i="6" s="1"/>
  <c r="BP157" i="6" s="1"/>
  <c r="BQ157" i="6" s="1"/>
  <c r="BR157" i="6" s="1"/>
  <c r="AR157" i="6" l="1"/>
  <c r="Z157" i="6"/>
  <c r="AG157" i="6" s="1"/>
  <c r="AY157" i="6"/>
  <c r="AZ157" i="6" s="1"/>
  <c r="BA157" i="6" s="1"/>
  <c r="BB157" i="6" s="1"/>
  <c r="BC157" i="6" s="1"/>
  <c r="BD157" i="6" s="1"/>
  <c r="AQ157" i="6"/>
  <c r="AT157" i="6" s="1"/>
  <c r="CI157" i="6"/>
  <c r="BS157" i="6"/>
  <c r="BU157" i="6" s="1"/>
  <c r="CA157" i="6"/>
  <c r="CB157" i="6" s="1"/>
  <c r="CC157" i="6" s="1"/>
  <c r="CD157" i="6" s="1"/>
  <c r="CE157" i="6" s="1"/>
  <c r="CF157" i="6" s="1"/>
  <c r="CG157" i="6" s="1"/>
  <c r="CH157" i="6" s="1"/>
  <c r="BT157" i="6"/>
  <c r="BG157" i="6" s="1"/>
  <c r="AA157" i="6" l="1"/>
  <c r="AB157" i="6" s="1"/>
  <c r="AC157" i="6" s="1"/>
  <c r="AD157" i="6" s="1"/>
  <c r="AE157" i="6" s="1"/>
  <c r="BE157" i="6"/>
  <c r="CM157" i="6"/>
  <c r="CJ157" i="6"/>
  <c r="BW157" i="6" s="1"/>
  <c r="CN157" i="6" l="1"/>
  <c r="CP157" i="6" s="1"/>
  <c r="CO157" i="6" l="1"/>
  <c r="CQ157" i="6" s="1"/>
  <c r="E156" i="9"/>
  <c r="CR157" i="6"/>
  <c r="CT157" i="6" l="1"/>
  <c r="CU157" i="6" s="1"/>
  <c r="CV157" i="6" s="1"/>
  <c r="CX157" i="6" s="1"/>
  <c r="CW157" i="6"/>
  <c r="CY157" i="6"/>
  <c r="CS157" i="6"/>
  <c r="CZ157" i="6" l="1"/>
  <c r="DA157" i="6" s="1"/>
  <c r="F158" i="6" s="1"/>
  <c r="R158" i="6"/>
  <c r="L158" i="6"/>
  <c r="P158" i="6"/>
  <c r="O158" i="6"/>
  <c r="DB157" i="6"/>
  <c r="I158" i="6"/>
  <c r="S158" i="6"/>
  <c r="DG157" i="6"/>
  <c r="W158" i="6"/>
  <c r="Q158" i="6"/>
  <c r="D156" i="9" l="1"/>
  <c r="DC157" i="6"/>
  <c r="DE157" i="6" s="1"/>
  <c r="BI158" i="6"/>
  <c r="BY158" i="6"/>
  <c r="BJ158" i="6"/>
  <c r="AW158" i="6"/>
  <c r="AF158" i="6"/>
  <c r="AJ158" i="6"/>
  <c r="CK158" i="6"/>
  <c r="BZ158" i="6"/>
  <c r="J158" i="6"/>
  <c r="T158" i="6"/>
  <c r="U158" i="6"/>
  <c r="K158" i="6"/>
  <c r="B157" i="9"/>
  <c r="BK158" i="6" l="1"/>
  <c r="BL158" i="6" s="1"/>
  <c r="AS158" i="6"/>
  <c r="V158" i="6"/>
  <c r="AK158" i="6" s="1"/>
  <c r="AL158" i="6" s="1"/>
  <c r="AM158" i="6" s="1"/>
  <c r="AN158" i="6" s="1"/>
  <c r="AO158" i="6" s="1"/>
  <c r="AP158" i="6" s="1"/>
  <c r="CL158" i="6"/>
  <c r="AX158" i="6"/>
  <c r="Y158" i="6"/>
  <c r="Z158" i="6" l="1"/>
  <c r="AG158" i="6" s="1"/>
  <c r="BM158" i="6"/>
  <c r="BN158" i="6" s="1"/>
  <c r="BO158" i="6" s="1"/>
  <c r="BP158" i="6" s="1"/>
  <c r="BQ158" i="6" s="1"/>
  <c r="AY158" i="6"/>
  <c r="CA158" i="6"/>
  <c r="CB158" i="6" s="1"/>
  <c r="CC158" i="6" s="1"/>
  <c r="CD158" i="6" s="1"/>
  <c r="CE158" i="6" s="1"/>
  <c r="CF158" i="6" s="1"/>
  <c r="CG158" i="6" s="1"/>
  <c r="CH158" i="6" s="1"/>
  <c r="AQ158" i="6"/>
  <c r="AT158" i="6" s="1"/>
  <c r="BS158" i="6"/>
  <c r="AR158" i="6"/>
  <c r="CI158" i="6"/>
  <c r="AA158" i="6" l="1"/>
  <c r="AB158" i="6" s="1"/>
  <c r="AC158" i="6" s="1"/>
  <c r="AD158" i="6" s="1"/>
  <c r="AE158" i="6" s="1"/>
  <c r="BR158" i="6"/>
  <c r="BU158" i="6" s="1"/>
  <c r="BT158" i="6"/>
  <c r="BG158" i="6" s="1"/>
  <c r="CJ158" i="6"/>
  <c r="BW158" i="6" s="1"/>
  <c r="AZ158" i="6"/>
  <c r="BA158" i="6" s="1"/>
  <c r="BB158" i="6" s="1"/>
  <c r="BC158" i="6" s="1"/>
  <c r="BD158" i="6" s="1"/>
  <c r="BE158" i="6"/>
  <c r="CM158" i="6"/>
  <c r="CN158" i="6" l="1"/>
  <c r="E157" i="9" s="1"/>
  <c r="CP158" i="6" l="1"/>
  <c r="CO158" i="6"/>
  <c r="CQ158" i="6" s="1"/>
  <c r="CS158" i="6" l="1"/>
  <c r="CR158" i="6"/>
  <c r="CT158" i="6" l="1"/>
  <c r="CU158" i="6" s="1"/>
  <c r="CV158" i="6" s="1"/>
  <c r="CX158" i="6" s="1"/>
  <c r="CY158" i="6"/>
  <c r="CW158" i="6"/>
  <c r="CZ158" i="6" l="1"/>
  <c r="DA158" i="6" s="1"/>
  <c r="F159" i="6" s="1"/>
  <c r="DG158" i="6"/>
  <c r="R159" i="6"/>
  <c r="I159" i="6"/>
  <c r="DB158" i="6"/>
  <c r="W159" i="6"/>
  <c r="L159" i="6"/>
  <c r="S159" i="6"/>
  <c r="P159" i="6"/>
  <c r="Q159" i="6"/>
  <c r="O159" i="6"/>
  <c r="D157" i="9" l="1"/>
  <c r="DC158" i="6"/>
  <c r="DE158" i="6" s="1"/>
  <c r="BI159" i="6"/>
  <c r="BY159" i="6"/>
  <c r="CK159" i="6"/>
  <c r="BZ159" i="6"/>
  <c r="AJ159" i="6"/>
  <c r="AW159" i="6"/>
  <c r="AF159" i="6"/>
  <c r="BJ159" i="6"/>
  <c r="U159" i="6"/>
  <c r="T159" i="6"/>
  <c r="K159" i="6"/>
  <c r="J159" i="6"/>
  <c r="B158" i="9"/>
  <c r="AS159" i="6" l="1"/>
  <c r="BK159" i="6"/>
  <c r="BL159" i="6" s="1"/>
  <c r="CL159" i="6"/>
  <c r="V159" i="6"/>
  <c r="AX159" i="6"/>
  <c r="Y159" i="6"/>
  <c r="Z159" i="6" l="1"/>
  <c r="AG159" i="6" s="1"/>
  <c r="BM159" i="6"/>
  <c r="BN159" i="6" s="1"/>
  <c r="BO159" i="6" s="1"/>
  <c r="BP159" i="6" s="1"/>
  <c r="BQ159" i="6" s="1"/>
  <c r="BR159" i="6" s="1"/>
  <c r="AK159" i="6"/>
  <c r="AL159" i="6" s="1"/>
  <c r="AM159" i="6" s="1"/>
  <c r="AN159" i="6" s="1"/>
  <c r="AO159" i="6" s="1"/>
  <c r="AR159" i="6" s="1"/>
  <c r="AY159" i="6"/>
  <c r="AQ159" i="6"/>
  <c r="BS159" i="6"/>
  <c r="CI159" i="6"/>
  <c r="AA159" i="6" l="1"/>
  <c r="AB159" i="6" s="1"/>
  <c r="AC159" i="6" s="1"/>
  <c r="AD159" i="6" s="1"/>
  <c r="AE159" i="6" s="1"/>
  <c r="BT159" i="6"/>
  <c r="BG159" i="6" s="1"/>
  <c r="BU159" i="6"/>
  <c r="AZ159" i="6"/>
  <c r="BA159" i="6" s="1"/>
  <c r="BB159" i="6" s="1"/>
  <c r="BC159" i="6" s="1"/>
  <c r="BD159" i="6" s="1"/>
  <c r="BE159" i="6"/>
  <c r="AP159" i="6"/>
  <c r="AT159" i="6" s="1"/>
  <c r="CA159" i="6"/>
  <c r="CB159" i="6" s="1"/>
  <c r="CC159" i="6" s="1"/>
  <c r="CD159" i="6" l="1"/>
  <c r="CE159" i="6" s="1"/>
  <c r="CF159" i="6" s="1"/>
  <c r="CG159" i="6" s="1"/>
  <c r="CM159" i="6"/>
  <c r="CN159" i="6" s="1"/>
  <c r="E158" i="9" l="1"/>
  <c r="CP159" i="6"/>
  <c r="CH159" i="6"/>
  <c r="CJ159" i="6"/>
  <c r="BW159" i="6" s="1"/>
  <c r="CO159" i="6" s="1"/>
  <c r="CQ159" i="6" s="1"/>
  <c r="CS159" i="6" l="1"/>
  <c r="CR159" i="6"/>
  <c r="CT159" i="6" l="1"/>
  <c r="CU159" i="6" s="1"/>
  <c r="CV159" i="6" s="1"/>
  <c r="CX159" i="6" s="1"/>
  <c r="CY159" i="6"/>
  <c r="CW159" i="6"/>
  <c r="CZ159" i="6" l="1"/>
  <c r="DA159" i="6" s="1"/>
  <c r="DG159" i="6"/>
  <c r="DB159" i="6"/>
  <c r="D158" i="9" l="1"/>
  <c r="DC159" i="6"/>
  <c r="DE159" i="6" s="1"/>
  <c r="F160" i="6"/>
  <c r="S160" i="6"/>
  <c r="P160" i="6"/>
  <c r="R160" i="6"/>
  <c r="L160" i="6"/>
  <c r="W160" i="6"/>
  <c r="O160" i="6"/>
  <c r="I160" i="6"/>
  <c r="Q160" i="6"/>
  <c r="AF160" i="6" l="1"/>
  <c r="CK160" i="6"/>
  <c r="AW160" i="6"/>
  <c r="BJ160" i="6"/>
  <c r="AJ160" i="6"/>
  <c r="BZ160" i="6"/>
  <c r="BI160" i="6"/>
  <c r="BY160" i="6"/>
  <c r="T160" i="6"/>
  <c r="J160" i="6"/>
  <c r="K160" i="6"/>
  <c r="U160" i="6"/>
  <c r="B159" i="9"/>
  <c r="V160" i="6" l="1"/>
  <c r="AY160" i="6" s="1"/>
  <c r="AZ160" i="6" s="1"/>
  <c r="BA160" i="6" s="1"/>
  <c r="BB160" i="6" s="1"/>
  <c r="BC160" i="6" s="1"/>
  <c r="BD160" i="6" s="1"/>
  <c r="BK160" i="6"/>
  <c r="BL160" i="6" s="1"/>
  <c r="CL160" i="6"/>
  <c r="AS160" i="6"/>
  <c r="AX160" i="6"/>
  <c r="Y160" i="6"/>
  <c r="AK160" i="6" l="1"/>
  <c r="AL160" i="6" s="1"/>
  <c r="AM160" i="6" s="1"/>
  <c r="AN160" i="6" s="1"/>
  <c r="AO160" i="6" s="1"/>
  <c r="AP160" i="6" s="1"/>
  <c r="BE160" i="6"/>
  <c r="BS160" i="6"/>
  <c r="CI160" i="6"/>
  <c r="Z160" i="6"/>
  <c r="AA160" i="6" s="1"/>
  <c r="AB160" i="6" s="1"/>
  <c r="AC160" i="6" s="1"/>
  <c r="AD160" i="6" s="1"/>
  <c r="AE160" i="6" s="1"/>
  <c r="AQ160" i="6"/>
  <c r="BM160" i="6"/>
  <c r="BN160" i="6" s="1"/>
  <c r="BO160" i="6" s="1"/>
  <c r="BP160" i="6" s="1"/>
  <c r="BQ160" i="6" s="1"/>
  <c r="BR160" i="6" s="1"/>
  <c r="AG160" i="6" l="1"/>
  <c r="BU160" i="6"/>
  <c r="AT160" i="6"/>
  <c r="BT160" i="6"/>
  <c r="BG160" i="6" s="1"/>
  <c r="CA160" i="6"/>
  <c r="CB160" i="6" s="1"/>
  <c r="CC160" i="6" s="1"/>
  <c r="CD160" i="6" s="1"/>
  <c r="CE160" i="6" s="1"/>
  <c r="CF160" i="6" s="1"/>
  <c r="CG160" i="6" s="1"/>
  <c r="CH160" i="6" s="1"/>
  <c r="AR160" i="6"/>
  <c r="CM160" i="6" l="1"/>
  <c r="CN160" i="6" s="1"/>
  <c r="CJ160" i="6"/>
  <c r="BW160" i="6" s="1"/>
  <c r="CP160" i="6" l="1"/>
  <c r="E159" i="9"/>
  <c r="CO160" i="6"/>
  <c r="CQ160" i="6" l="1"/>
  <c r="CR160" i="6"/>
  <c r="CY160" i="6" l="1"/>
  <c r="CT160" i="6"/>
  <c r="CU160" i="6" s="1"/>
  <c r="CV160" i="6" s="1"/>
  <c r="CX160" i="6" s="1"/>
  <c r="CW160" i="6"/>
  <c r="CS160" i="6"/>
  <c r="CZ160" i="6" l="1"/>
  <c r="DA160" i="6" s="1"/>
  <c r="F161" i="6" s="1"/>
  <c r="P161" i="6"/>
  <c r="S161" i="6"/>
  <c r="L161" i="6"/>
  <c r="R161" i="6"/>
  <c r="DB160" i="6"/>
  <c r="O161" i="6"/>
  <c r="DG160" i="6"/>
  <c r="Q161" i="6"/>
  <c r="I161" i="6"/>
  <c r="W161" i="6"/>
  <c r="D159" i="9" l="1"/>
  <c r="DC160" i="6"/>
  <c r="DE160" i="6" s="1"/>
  <c r="BI161" i="6"/>
  <c r="BY161" i="6"/>
  <c r="BJ161" i="6"/>
  <c r="BZ161" i="6"/>
  <c r="AF161" i="6"/>
  <c r="AJ161" i="6"/>
  <c r="CK161" i="6"/>
  <c r="AW161" i="6"/>
  <c r="J161" i="6"/>
  <c r="T161" i="6"/>
  <c r="U161" i="6"/>
  <c r="K161" i="6"/>
  <c r="B160" i="9"/>
  <c r="Y161" i="6" l="1"/>
  <c r="BK161" i="6"/>
  <c r="BL161" i="6" s="1"/>
  <c r="AX161" i="6"/>
  <c r="V161" i="6"/>
  <c r="BS161" i="6" s="1"/>
  <c r="AS161" i="6"/>
  <c r="CL161" i="6"/>
  <c r="AQ161" i="6" l="1"/>
  <c r="Z161" i="6"/>
  <c r="AY161" i="6"/>
  <c r="AZ161" i="6" s="1"/>
  <c r="BA161" i="6" s="1"/>
  <c r="BB161" i="6" s="1"/>
  <c r="BC161" i="6" s="1"/>
  <c r="BD161" i="6" s="1"/>
  <c r="BM161" i="6"/>
  <c r="BN161" i="6" s="1"/>
  <c r="BO161" i="6" s="1"/>
  <c r="BP161" i="6" s="1"/>
  <c r="BQ161" i="6" s="1"/>
  <c r="BR161" i="6" s="1"/>
  <c r="BU161" i="6" s="1"/>
  <c r="CI161" i="6"/>
  <c r="AK161" i="6"/>
  <c r="AL161" i="6" s="1"/>
  <c r="AM161" i="6" s="1"/>
  <c r="AN161" i="6" s="1"/>
  <c r="AO161" i="6" s="1"/>
  <c r="AR161" i="6" s="1"/>
  <c r="BT161" i="6" l="1"/>
  <c r="BG161" i="6" s="1"/>
  <c r="AP161" i="6"/>
  <c r="AT161" i="6" s="1"/>
  <c r="CA161" i="6"/>
  <c r="CB161" i="6" s="1"/>
  <c r="CC161" i="6" s="1"/>
  <c r="AG161" i="6"/>
  <c r="AA161" i="6"/>
  <c r="AB161" i="6" s="1"/>
  <c r="AC161" i="6" s="1"/>
  <c r="AD161" i="6" s="1"/>
  <c r="AE161" i="6" s="1"/>
  <c r="BE161" i="6"/>
  <c r="CD161" i="6" l="1"/>
  <c r="CE161" i="6" s="1"/>
  <c r="CF161" i="6" s="1"/>
  <c r="CG161" i="6" s="1"/>
  <c r="CM161" i="6"/>
  <c r="CN161" i="6" s="1"/>
  <c r="CH161" i="6" l="1"/>
  <c r="CJ161" i="6"/>
  <c r="BW161" i="6" s="1"/>
  <c r="CO161" i="6" s="1"/>
  <c r="E160" i="9"/>
  <c r="CP161" i="6"/>
  <c r="CQ161" i="6" l="1"/>
  <c r="CS161" i="6" l="1"/>
  <c r="CR161" i="6"/>
  <c r="CW161" i="6" l="1"/>
  <c r="CT161" i="6"/>
  <c r="CU161" i="6" s="1"/>
  <c r="CV161" i="6" s="1"/>
  <c r="CX161" i="6" s="1"/>
  <c r="CY161" i="6"/>
  <c r="CZ161" i="6" l="1"/>
  <c r="DA161" i="6" s="1"/>
  <c r="DB161" i="6"/>
  <c r="DG161" i="6"/>
  <c r="D160" i="9" l="1"/>
  <c r="DC161" i="6"/>
  <c r="DE161" i="6" s="1"/>
  <c r="F162" i="6"/>
  <c r="R162" i="6"/>
  <c r="O162" i="6"/>
  <c r="W162" i="6"/>
  <c r="I162" i="6"/>
  <c r="S162" i="6"/>
  <c r="P162" i="6"/>
  <c r="L162" i="6"/>
  <c r="Q162" i="6"/>
  <c r="CK162" i="6" l="1"/>
  <c r="BZ162" i="6"/>
  <c r="AW162" i="6"/>
  <c r="AJ162" i="6"/>
  <c r="AF162" i="6"/>
  <c r="BJ162" i="6"/>
  <c r="U162" i="6"/>
  <c r="T162" i="6"/>
  <c r="J162" i="6"/>
  <c r="K162" i="6"/>
  <c r="BI162" i="6"/>
  <c r="BY162" i="6"/>
  <c r="B161" i="9"/>
  <c r="AX162" i="6" l="1"/>
  <c r="V162" i="6"/>
  <c r="AY162" i="6" s="1"/>
  <c r="CL162" i="6"/>
  <c r="AS162" i="6"/>
  <c r="BK162" i="6"/>
  <c r="BL162" i="6" s="1"/>
  <c r="Y162" i="6"/>
  <c r="AQ162" i="6" l="1"/>
  <c r="CI162" i="6"/>
  <c r="BS162" i="6"/>
  <c r="AK162" i="6"/>
  <c r="AL162" i="6" s="1"/>
  <c r="AM162" i="6" s="1"/>
  <c r="AN162" i="6" s="1"/>
  <c r="AO162" i="6" s="1"/>
  <c r="AP162" i="6" s="1"/>
  <c r="AZ162" i="6"/>
  <c r="BA162" i="6" s="1"/>
  <c r="BB162" i="6" s="1"/>
  <c r="BC162" i="6" s="1"/>
  <c r="BD162" i="6" s="1"/>
  <c r="BE162" i="6"/>
  <c r="BM162" i="6"/>
  <c r="BN162" i="6" s="1"/>
  <c r="BO162" i="6" s="1"/>
  <c r="BP162" i="6" s="1"/>
  <c r="BQ162" i="6" s="1"/>
  <c r="BR162" i="6" s="1"/>
  <c r="BU162" i="6" s="1"/>
  <c r="Z162" i="6"/>
  <c r="AT162" i="6" l="1"/>
  <c r="CA162" i="6"/>
  <c r="CB162" i="6" s="1"/>
  <c r="CC162" i="6" s="1"/>
  <c r="CD162" i="6" s="1"/>
  <c r="CE162" i="6" s="1"/>
  <c r="CF162" i="6" s="1"/>
  <c r="CG162" i="6" s="1"/>
  <c r="AR162" i="6"/>
  <c r="BT162" i="6"/>
  <c r="BG162" i="6" s="1"/>
  <c r="AG162" i="6"/>
  <c r="AA162" i="6"/>
  <c r="AB162" i="6" s="1"/>
  <c r="AC162" i="6" s="1"/>
  <c r="AD162" i="6" s="1"/>
  <c r="AE162" i="6" s="1"/>
  <c r="CM162" i="6" l="1"/>
  <c r="CN162" i="6" s="1"/>
  <c r="CH162" i="6"/>
  <c r="CJ162" i="6"/>
  <c r="BW162" i="6" s="1"/>
  <c r="E161" i="9" l="1"/>
  <c r="CP162" i="6"/>
  <c r="CO162" i="6"/>
  <c r="CQ162" i="6" l="1"/>
  <c r="CR162" i="6"/>
  <c r="CW162" i="6" l="1"/>
  <c r="CT162" i="6"/>
  <c r="CU162" i="6" s="1"/>
  <c r="CV162" i="6" s="1"/>
  <c r="CX162" i="6" s="1"/>
  <c r="CY162" i="6"/>
  <c r="CS162" i="6"/>
  <c r="CZ162" i="6" l="1"/>
  <c r="DA162" i="6" s="1"/>
  <c r="DG162" i="6"/>
  <c r="DB162" i="6"/>
  <c r="DC162" i="6" l="1"/>
  <c r="DE162" i="6" s="1"/>
  <c r="D161" i="9"/>
  <c r="F163" i="6"/>
  <c r="W163" i="6"/>
  <c r="O163" i="6"/>
  <c r="P163" i="6"/>
  <c r="R163" i="6"/>
  <c r="L163" i="6"/>
  <c r="S163" i="6"/>
  <c r="Q163" i="6"/>
  <c r="I163" i="6"/>
  <c r="AF163" i="6" l="1"/>
  <c r="BZ163" i="6"/>
  <c r="AW163" i="6"/>
  <c r="BJ163" i="6"/>
  <c r="AJ163" i="6"/>
  <c r="CK163" i="6"/>
  <c r="BY163" i="6"/>
  <c r="BI163" i="6"/>
  <c r="U163" i="6"/>
  <c r="K163" i="6"/>
  <c r="T163" i="6"/>
  <c r="J163" i="6"/>
  <c r="B162" i="9"/>
  <c r="Y163" i="6" l="1"/>
  <c r="AX163" i="6"/>
  <c r="AS163" i="6"/>
  <c r="V163" i="6"/>
  <c r="BS163" i="6" s="1"/>
  <c r="CL163" i="6"/>
  <c r="BK163" i="6"/>
  <c r="BL163" i="6" s="1"/>
  <c r="AQ163" i="6" l="1"/>
  <c r="CI163" i="6"/>
  <c r="AY163" i="6"/>
  <c r="Z163" i="6"/>
  <c r="AK163" i="6"/>
  <c r="AL163" i="6" s="1"/>
  <c r="AM163" i="6" s="1"/>
  <c r="AN163" i="6" s="1"/>
  <c r="AO163" i="6" s="1"/>
  <c r="BM163" i="6"/>
  <c r="BN163" i="6" s="1"/>
  <c r="BO163" i="6" s="1"/>
  <c r="BP163" i="6" s="1"/>
  <c r="BQ163" i="6" s="1"/>
  <c r="AP163" i="6" l="1"/>
  <c r="AT163" i="6" s="1"/>
  <c r="CA163" i="6"/>
  <c r="CB163" i="6" s="1"/>
  <c r="CC163" i="6" s="1"/>
  <c r="AG163" i="6"/>
  <c r="AA163" i="6"/>
  <c r="AB163" i="6" s="1"/>
  <c r="AC163" i="6" s="1"/>
  <c r="AD163" i="6" s="1"/>
  <c r="AE163" i="6" s="1"/>
  <c r="AZ163" i="6"/>
  <c r="BA163" i="6" s="1"/>
  <c r="BB163" i="6" s="1"/>
  <c r="BC163" i="6" s="1"/>
  <c r="BD163" i="6" s="1"/>
  <c r="BE163" i="6"/>
  <c r="BR163" i="6"/>
  <c r="BU163" i="6" s="1"/>
  <c r="BT163" i="6"/>
  <c r="BG163" i="6" s="1"/>
  <c r="AR163" i="6"/>
  <c r="CD163" i="6" l="1"/>
  <c r="CE163" i="6" s="1"/>
  <c r="CF163" i="6" s="1"/>
  <c r="CG163" i="6" s="1"/>
  <c r="CM163" i="6"/>
  <c r="CN163" i="6" s="1"/>
  <c r="CP163" i="6" l="1"/>
  <c r="E162" i="9"/>
  <c r="CH163" i="6"/>
  <c r="CJ163" i="6"/>
  <c r="BW163" i="6" s="1"/>
  <c r="CO163" i="6" s="1"/>
  <c r="CQ163" i="6" l="1"/>
  <c r="CS163" i="6" s="1"/>
  <c r="CR163" i="6"/>
  <c r="CW163" i="6" l="1"/>
  <c r="CY163" i="6"/>
  <c r="CT163" i="6"/>
  <c r="CU163" i="6" s="1"/>
  <c r="CV163" i="6" s="1"/>
  <c r="CX163" i="6" s="1"/>
  <c r="CZ163" i="6" l="1"/>
  <c r="DA163" i="6" s="1"/>
  <c r="DG163" i="6"/>
  <c r="DB163" i="6"/>
  <c r="D162" i="9" l="1"/>
  <c r="DC163" i="6"/>
  <c r="DE163" i="6" s="1"/>
  <c r="F164" i="6"/>
  <c r="B163" i="9"/>
  <c r="S164" i="6"/>
  <c r="O164" i="6"/>
  <c r="Q164" i="6"/>
  <c r="P164" i="6"/>
  <c r="W164" i="6"/>
  <c r="R164" i="6"/>
  <c r="L164" i="6"/>
  <c r="I164" i="6"/>
  <c r="AJ164" i="6" l="1"/>
  <c r="AF164" i="6"/>
  <c r="CK164" i="6"/>
  <c r="AW164" i="6"/>
  <c r="BZ164" i="6"/>
  <c r="BJ164" i="6"/>
  <c r="T164" i="6"/>
  <c r="CL164" i="6" s="1"/>
  <c r="U164" i="6"/>
  <c r="Y164" i="6" s="1"/>
  <c r="J164" i="6"/>
  <c r="K164" i="6"/>
  <c r="BI164" i="6"/>
  <c r="BY164" i="6"/>
  <c r="BK164" i="6" l="1"/>
  <c r="BL164" i="6" s="1"/>
  <c r="V164" i="6"/>
  <c r="CI164" i="6" s="1"/>
  <c r="AS164" i="6"/>
  <c r="AX164" i="6"/>
  <c r="AY164" i="6"/>
  <c r="AZ164" i="6" s="1"/>
  <c r="BA164" i="6" s="1"/>
  <c r="BB164" i="6" s="1"/>
  <c r="BC164" i="6" s="1"/>
  <c r="BD164" i="6" s="1"/>
  <c r="AQ164" i="6"/>
  <c r="AK164" i="6"/>
  <c r="AL164" i="6" s="1"/>
  <c r="AM164" i="6" s="1"/>
  <c r="AN164" i="6" s="1"/>
  <c r="AO164" i="6" s="1"/>
  <c r="AR164" i="6" s="1"/>
  <c r="BM164" i="6" l="1"/>
  <c r="BN164" i="6" s="1"/>
  <c r="BO164" i="6" s="1"/>
  <c r="BP164" i="6" s="1"/>
  <c r="BQ164" i="6" s="1"/>
  <c r="BR164" i="6" s="1"/>
  <c r="BS164" i="6"/>
  <c r="Z164" i="6"/>
  <c r="BE164" i="6"/>
  <c r="BT164" i="6"/>
  <c r="BG164" i="6" s="1"/>
  <c r="AP164" i="6"/>
  <c r="AT164" i="6" s="1"/>
  <c r="CA164" i="6"/>
  <c r="CB164" i="6" s="1"/>
  <c r="CC164" i="6" s="1"/>
  <c r="BU164" i="6" l="1"/>
  <c r="AG164" i="6"/>
  <c r="AA164" i="6"/>
  <c r="AB164" i="6" s="1"/>
  <c r="AC164" i="6" s="1"/>
  <c r="AD164" i="6" s="1"/>
  <c r="AE164" i="6" s="1"/>
  <c r="CD164" i="6"/>
  <c r="CE164" i="6" s="1"/>
  <c r="CF164" i="6" s="1"/>
  <c r="CG164" i="6" s="1"/>
  <c r="CM164" i="6"/>
  <c r="CN164" i="6" l="1"/>
  <c r="CP164" i="6" s="1"/>
  <c r="CJ164" i="6"/>
  <c r="BW164" i="6" s="1"/>
  <c r="CH164" i="6"/>
  <c r="E163" i="9" l="1"/>
  <c r="CO164" i="6"/>
  <c r="CQ164" i="6" s="1"/>
  <c r="CR164" i="6"/>
  <c r="CW164" i="6" l="1"/>
  <c r="CT164" i="6"/>
  <c r="CU164" i="6" s="1"/>
  <c r="CV164" i="6" s="1"/>
  <c r="CX164" i="6" s="1"/>
  <c r="CY164" i="6"/>
  <c r="CS164" i="6"/>
  <c r="CZ164" i="6" l="1"/>
  <c r="DA164" i="6" s="1"/>
  <c r="DG164" i="6"/>
  <c r="DB164" i="6"/>
  <c r="DC164" i="6" l="1"/>
  <c r="DE164" i="6" s="1"/>
  <c r="D163" i="9"/>
  <c r="F165" i="6"/>
  <c r="S165" i="6"/>
  <c r="R165" i="6"/>
  <c r="W165" i="6"/>
  <c r="Q165" i="6"/>
  <c r="O165" i="6"/>
  <c r="P165" i="6"/>
  <c r="I165" i="6"/>
  <c r="L165" i="6"/>
  <c r="U165" i="6" l="1"/>
  <c r="T165" i="6"/>
  <c r="J165" i="6"/>
  <c r="K165" i="6"/>
  <c r="BY165" i="6"/>
  <c r="BI165" i="6"/>
  <c r="CK165" i="6"/>
  <c r="AF165" i="6"/>
  <c r="Y165" i="6" s="1"/>
  <c r="BZ165" i="6"/>
  <c r="AW165" i="6"/>
  <c r="BJ165" i="6"/>
  <c r="AJ165" i="6"/>
  <c r="B164" i="9"/>
  <c r="CL165" i="6" l="1"/>
  <c r="AS165" i="6"/>
  <c r="BK165" i="6"/>
  <c r="BL165" i="6" s="1"/>
  <c r="V165" i="6"/>
  <c r="AX165" i="6"/>
  <c r="CI165" i="6"/>
  <c r="BS165" i="6" l="1"/>
  <c r="AY165" i="6"/>
  <c r="AZ165" i="6" s="1"/>
  <c r="BA165" i="6" s="1"/>
  <c r="BB165" i="6" s="1"/>
  <c r="BC165" i="6" s="1"/>
  <c r="BD165" i="6" s="1"/>
  <c r="AK165" i="6"/>
  <c r="AL165" i="6" s="1"/>
  <c r="AM165" i="6" s="1"/>
  <c r="AN165" i="6" s="1"/>
  <c r="AO165" i="6" s="1"/>
  <c r="BM165" i="6"/>
  <c r="BN165" i="6" s="1"/>
  <c r="BO165" i="6" s="1"/>
  <c r="BP165" i="6" s="1"/>
  <c r="BQ165" i="6" s="1"/>
  <c r="BR165" i="6" s="1"/>
  <c r="BU165" i="6" s="1"/>
  <c r="AQ165" i="6"/>
  <c r="Z165" i="6"/>
  <c r="AP165" i="6" l="1"/>
  <c r="AT165" i="6" s="1"/>
  <c r="CA165" i="6"/>
  <c r="CB165" i="6" s="1"/>
  <c r="CC165" i="6" s="1"/>
  <c r="AR165" i="6"/>
  <c r="BT165" i="6"/>
  <c r="BG165" i="6" s="1"/>
  <c r="AA165" i="6"/>
  <c r="AB165" i="6" s="1"/>
  <c r="AC165" i="6" s="1"/>
  <c r="AD165" i="6" s="1"/>
  <c r="AE165" i="6" s="1"/>
  <c r="AG165" i="6"/>
  <c r="BE165" i="6"/>
  <c r="CN165" i="6" l="1"/>
  <c r="CM165" i="6"/>
  <c r="CD165" i="6"/>
  <c r="CE165" i="6" s="1"/>
  <c r="CF165" i="6" s="1"/>
  <c r="CG165" i="6" s="1"/>
  <c r="E164" i="9" l="1"/>
  <c r="CP165" i="6"/>
  <c r="CH165" i="6"/>
  <c r="CJ165" i="6"/>
  <c r="BW165" i="6" s="1"/>
  <c r="CO165" i="6" s="1"/>
  <c r="CQ165" i="6" s="1"/>
  <c r="CR165" i="6"/>
  <c r="CW165" i="6" l="1"/>
  <c r="CY165" i="6"/>
  <c r="CT165" i="6"/>
  <c r="CU165" i="6" s="1"/>
  <c r="CV165" i="6" s="1"/>
  <c r="CX165" i="6" s="1"/>
  <c r="CZ165" i="6" s="1"/>
  <c r="DA165" i="6" s="1"/>
  <c r="CS165" i="6"/>
  <c r="DB165" i="6"/>
  <c r="DG165" i="6"/>
  <c r="DC165" i="6" l="1"/>
  <c r="DE165" i="6" s="1"/>
  <c r="D164" i="9"/>
  <c r="F166" i="6"/>
  <c r="I166" i="6"/>
  <c r="W166" i="6"/>
  <c r="Q166" i="6"/>
  <c r="R166" i="6"/>
  <c r="O166" i="6"/>
  <c r="P166" i="6"/>
  <c r="S166" i="6"/>
  <c r="L166" i="6"/>
  <c r="BI166" i="6" l="1"/>
  <c r="BY166" i="6"/>
  <c r="AF166" i="6"/>
  <c r="BZ166" i="6"/>
  <c r="BJ166" i="6"/>
  <c r="AW166" i="6"/>
  <c r="AJ166" i="6"/>
  <c r="CK166" i="6"/>
  <c r="U166" i="6"/>
  <c r="J166" i="6"/>
  <c r="K166" i="6"/>
  <c r="T166" i="6"/>
  <c r="B165" i="9"/>
  <c r="Y166" i="6" l="1"/>
  <c r="CL166" i="6"/>
  <c r="V166" i="6"/>
  <c r="BK166" i="6"/>
  <c r="BL166" i="6" s="1"/>
  <c r="AX166" i="6"/>
  <c r="AS166" i="6"/>
  <c r="AY166" i="6" l="1"/>
  <c r="AZ166" i="6" s="1"/>
  <c r="BA166" i="6" s="1"/>
  <c r="BB166" i="6" s="1"/>
  <c r="BC166" i="6" s="1"/>
  <c r="BD166" i="6" s="1"/>
  <c r="AQ166" i="6"/>
  <c r="AK166" i="6"/>
  <c r="AL166" i="6" s="1"/>
  <c r="AM166" i="6" s="1"/>
  <c r="AN166" i="6" s="1"/>
  <c r="AO166" i="6" s="1"/>
  <c r="CI166" i="6"/>
  <c r="BM166" i="6"/>
  <c r="BN166" i="6" s="1"/>
  <c r="BO166" i="6" s="1"/>
  <c r="BP166" i="6" s="1"/>
  <c r="BQ166" i="6" s="1"/>
  <c r="BS166" i="6"/>
  <c r="Z166" i="6"/>
  <c r="BE166" i="6" l="1"/>
  <c r="AA166" i="6"/>
  <c r="AB166" i="6" s="1"/>
  <c r="AC166" i="6" s="1"/>
  <c r="AD166" i="6" s="1"/>
  <c r="AE166" i="6" s="1"/>
  <c r="AG166" i="6"/>
  <c r="AP166" i="6"/>
  <c r="AT166" i="6" s="1"/>
  <c r="CA166" i="6"/>
  <c r="CB166" i="6" s="1"/>
  <c r="CC166" i="6" s="1"/>
  <c r="AR166" i="6"/>
  <c r="BR166" i="6"/>
  <c r="BU166" i="6" s="1"/>
  <c r="BT166" i="6"/>
  <c r="BG166" i="6" s="1"/>
  <c r="CD166" i="6" l="1"/>
  <c r="CE166" i="6" s="1"/>
  <c r="CF166" i="6" s="1"/>
  <c r="CG166" i="6" s="1"/>
  <c r="CM166" i="6"/>
  <c r="CN166" i="6" s="1"/>
  <c r="E165" i="9" l="1"/>
  <c r="CP166" i="6"/>
  <c r="CJ166" i="6"/>
  <c r="BW166" i="6" s="1"/>
  <c r="CO166" i="6" s="1"/>
  <c r="CH166" i="6"/>
  <c r="CQ166" i="6" l="1"/>
  <c r="CS166" i="6" l="1"/>
  <c r="CR166" i="6"/>
  <c r="CY166" i="6" l="1"/>
  <c r="CT166" i="6"/>
  <c r="CU166" i="6" s="1"/>
  <c r="CV166" i="6" s="1"/>
  <c r="CX166" i="6" s="1"/>
  <c r="CW166" i="6"/>
  <c r="CZ166" i="6" l="1"/>
  <c r="DA166" i="6" s="1"/>
  <c r="F167" i="6" s="1"/>
  <c r="P167" i="6"/>
  <c r="S167" i="6"/>
  <c r="DB166" i="6"/>
  <c r="L167" i="6"/>
  <c r="O167" i="6"/>
  <c r="Q167" i="6"/>
  <c r="R167" i="6"/>
  <c r="W167" i="6"/>
  <c r="I167" i="6"/>
  <c r="DG166" i="6"/>
  <c r="D165" i="9" l="1"/>
  <c r="DC166" i="6"/>
  <c r="DE166" i="6" s="1"/>
  <c r="BI167" i="6"/>
  <c r="BY167" i="6"/>
  <c r="CK167" i="6"/>
  <c r="BJ167" i="6"/>
  <c r="BZ167" i="6"/>
  <c r="AW167" i="6"/>
  <c r="AF167" i="6"/>
  <c r="AJ167" i="6"/>
  <c r="K167" i="6"/>
  <c r="U167" i="6"/>
  <c r="T167" i="6"/>
  <c r="J167" i="6"/>
  <c r="B166" i="9"/>
  <c r="Y167" i="6" l="1"/>
  <c r="AS167" i="6"/>
  <c r="AX167" i="6"/>
  <c r="V167" i="6"/>
  <c r="CL167" i="6"/>
  <c r="BK167" i="6"/>
  <c r="BL167" i="6" s="1"/>
  <c r="AK167" i="6" l="1"/>
  <c r="AL167" i="6" s="1"/>
  <c r="AM167" i="6" s="1"/>
  <c r="AN167" i="6" s="1"/>
  <c r="AO167" i="6" s="1"/>
  <c r="AR167" i="6" s="1"/>
  <c r="AQ167" i="6"/>
  <c r="CI167" i="6"/>
  <c r="BM167" i="6"/>
  <c r="BN167" i="6" s="1"/>
  <c r="BO167" i="6" s="1"/>
  <c r="BP167" i="6" s="1"/>
  <c r="BQ167" i="6" s="1"/>
  <c r="BR167" i="6" s="1"/>
  <c r="BS167" i="6"/>
  <c r="AY167" i="6"/>
  <c r="Z167" i="6"/>
  <c r="BU167" i="6" l="1"/>
  <c r="AZ167" i="6"/>
  <c r="BA167" i="6" s="1"/>
  <c r="BB167" i="6" s="1"/>
  <c r="BC167" i="6" s="1"/>
  <c r="BD167" i="6" s="1"/>
  <c r="BE167" i="6"/>
  <c r="BT167" i="6"/>
  <c r="BG167" i="6" s="1"/>
  <c r="AG167" i="6"/>
  <c r="AA167" i="6"/>
  <c r="AB167" i="6" s="1"/>
  <c r="AC167" i="6" s="1"/>
  <c r="AD167" i="6" s="1"/>
  <c r="AE167" i="6" s="1"/>
  <c r="AP167" i="6"/>
  <c r="AT167" i="6" s="1"/>
  <c r="CA167" i="6"/>
  <c r="CB167" i="6" s="1"/>
  <c r="CC167" i="6" s="1"/>
  <c r="CD167" i="6" l="1"/>
  <c r="CE167" i="6" s="1"/>
  <c r="CF167" i="6" s="1"/>
  <c r="CG167" i="6" s="1"/>
  <c r="CM167" i="6"/>
  <c r="CN167" i="6" s="1"/>
  <c r="CH167" i="6" l="1"/>
  <c r="CJ167" i="6"/>
  <c r="BW167" i="6" s="1"/>
  <c r="CO167" i="6" s="1"/>
  <c r="E166" i="9"/>
  <c r="CP167" i="6"/>
  <c r="CQ167" i="6" l="1"/>
  <c r="CS167" i="6" s="1"/>
  <c r="CR167" i="6"/>
  <c r="CW167" i="6" l="1"/>
  <c r="CT167" i="6"/>
  <c r="CU167" i="6" s="1"/>
  <c r="CV167" i="6" s="1"/>
  <c r="CX167" i="6" s="1"/>
  <c r="CY167" i="6"/>
  <c r="CZ167" i="6" l="1"/>
  <c r="DA167" i="6" s="1"/>
  <c r="DB167" i="6"/>
  <c r="DG167" i="6"/>
  <c r="DC167" i="6" l="1"/>
  <c r="DE167" i="6" s="1"/>
  <c r="D166" i="9"/>
  <c r="F168" i="6"/>
  <c r="L168" i="6"/>
  <c r="W168" i="6"/>
  <c r="S168" i="6"/>
  <c r="O168" i="6"/>
  <c r="Q168" i="6"/>
  <c r="R168" i="6"/>
  <c r="P168" i="6"/>
  <c r="I168" i="6"/>
  <c r="BJ168" i="6" l="1"/>
  <c r="AF168" i="6"/>
  <c r="AW168" i="6"/>
  <c r="AJ168" i="6"/>
  <c r="CK168" i="6"/>
  <c r="BZ168" i="6"/>
  <c r="T168" i="6"/>
  <c r="J168" i="6"/>
  <c r="U168" i="6"/>
  <c r="K168" i="6"/>
  <c r="BI168" i="6"/>
  <c r="BY168" i="6"/>
  <c r="B167" i="9"/>
  <c r="Y168" i="6" l="1"/>
  <c r="AS168" i="6"/>
  <c r="CL168" i="6"/>
  <c r="AX168" i="6"/>
  <c r="V168" i="6"/>
  <c r="BK168" i="6"/>
  <c r="BL168" i="6" s="1"/>
  <c r="AY168" i="6" l="1"/>
  <c r="AZ168" i="6" s="1"/>
  <c r="BA168" i="6" s="1"/>
  <c r="BB168" i="6" s="1"/>
  <c r="BC168" i="6" s="1"/>
  <c r="BD168" i="6" s="1"/>
  <c r="AQ168" i="6"/>
  <c r="BM168" i="6"/>
  <c r="BN168" i="6" s="1"/>
  <c r="BO168" i="6" s="1"/>
  <c r="BP168" i="6" s="1"/>
  <c r="BQ168" i="6" s="1"/>
  <c r="BS168" i="6"/>
  <c r="Z168" i="6"/>
  <c r="CI168" i="6"/>
  <c r="AK168" i="6"/>
  <c r="AL168" i="6" s="1"/>
  <c r="AM168" i="6" s="1"/>
  <c r="AN168" i="6" s="1"/>
  <c r="AO168" i="6" s="1"/>
  <c r="AR168" i="6" s="1"/>
  <c r="BE168" i="6" l="1"/>
  <c r="BR168" i="6"/>
  <c r="BU168" i="6" s="1"/>
  <c r="BT168" i="6"/>
  <c r="BG168" i="6" s="1"/>
  <c r="AP168" i="6"/>
  <c r="AT168" i="6" s="1"/>
  <c r="CA168" i="6"/>
  <c r="CB168" i="6" s="1"/>
  <c r="CC168" i="6" s="1"/>
  <c r="AA168" i="6"/>
  <c r="AB168" i="6" s="1"/>
  <c r="AC168" i="6" s="1"/>
  <c r="AD168" i="6" s="1"/>
  <c r="AE168" i="6" s="1"/>
  <c r="AG168" i="6"/>
  <c r="CD168" i="6" l="1"/>
  <c r="CE168" i="6" s="1"/>
  <c r="CF168" i="6" s="1"/>
  <c r="CG168" i="6" s="1"/>
  <c r="CM168" i="6"/>
  <c r="CN168" i="6" s="1"/>
  <c r="CP168" i="6" s="1"/>
  <c r="E167" i="9" l="1"/>
  <c r="CH168" i="6"/>
  <c r="CJ168" i="6"/>
  <c r="BW168" i="6" s="1"/>
  <c r="CO168" i="6" s="1"/>
  <c r="CQ168" i="6" s="1"/>
  <c r="CS168" i="6" s="1"/>
  <c r="CR168" i="6"/>
  <c r="CT168" i="6" l="1"/>
  <c r="CU168" i="6" s="1"/>
  <c r="CV168" i="6" s="1"/>
  <c r="CX168" i="6" s="1"/>
  <c r="CY168" i="6"/>
  <c r="CW168" i="6"/>
  <c r="CZ168" i="6" l="1"/>
  <c r="DA168" i="6" s="1"/>
  <c r="F169" i="6" s="1"/>
  <c r="DG168" i="6"/>
  <c r="R169" i="6"/>
  <c r="I169" i="6"/>
  <c r="Q169" i="6"/>
  <c r="P169" i="6"/>
  <c r="S169" i="6"/>
  <c r="O169" i="6"/>
  <c r="DB168" i="6"/>
  <c r="W169" i="6"/>
  <c r="L169" i="6"/>
  <c r="DC168" i="6" l="1"/>
  <c r="DE168" i="6" s="1"/>
  <c r="D167" i="9"/>
  <c r="BY169" i="6"/>
  <c r="BI169" i="6"/>
  <c r="K169" i="6"/>
  <c r="U169" i="6"/>
  <c r="J169" i="6"/>
  <c r="T169" i="6"/>
  <c r="AF169" i="6"/>
  <c r="AJ169" i="6"/>
  <c r="CK169" i="6"/>
  <c r="BZ169" i="6"/>
  <c r="AW169" i="6"/>
  <c r="BJ169" i="6"/>
  <c r="B168" i="9"/>
  <c r="CL169" i="6" l="1"/>
  <c r="BK169" i="6"/>
  <c r="BL169" i="6" s="1"/>
  <c r="AX169" i="6"/>
  <c r="V169" i="6"/>
  <c r="AS169" i="6"/>
  <c r="Y169" i="6"/>
  <c r="BS169" i="6" l="1"/>
  <c r="BM169" i="6"/>
  <c r="BN169" i="6" s="1"/>
  <c r="BO169" i="6" s="1"/>
  <c r="BP169" i="6" s="1"/>
  <c r="BQ169" i="6" s="1"/>
  <c r="CI169" i="6"/>
  <c r="AY169" i="6"/>
  <c r="AQ169" i="6"/>
  <c r="Z169" i="6"/>
  <c r="AK169" i="6"/>
  <c r="AL169" i="6" s="1"/>
  <c r="AM169" i="6" s="1"/>
  <c r="AN169" i="6" s="1"/>
  <c r="AO169" i="6" s="1"/>
  <c r="AP169" i="6" l="1"/>
  <c r="AT169" i="6" s="1"/>
  <c r="CA169" i="6"/>
  <c r="CB169" i="6" s="1"/>
  <c r="CC169" i="6" s="1"/>
  <c r="AG169" i="6"/>
  <c r="AA169" i="6"/>
  <c r="AB169" i="6" s="1"/>
  <c r="AC169" i="6" s="1"/>
  <c r="AD169" i="6" s="1"/>
  <c r="AE169" i="6" s="1"/>
  <c r="BR169" i="6"/>
  <c r="BU169" i="6" s="1"/>
  <c r="BT169" i="6"/>
  <c r="BG169" i="6" s="1"/>
  <c r="AZ169" i="6"/>
  <c r="BA169" i="6" s="1"/>
  <c r="BB169" i="6" s="1"/>
  <c r="BC169" i="6" s="1"/>
  <c r="BD169" i="6" s="1"/>
  <c r="BE169" i="6"/>
  <c r="AR169" i="6"/>
  <c r="CD169" i="6" l="1"/>
  <c r="CE169" i="6" s="1"/>
  <c r="CF169" i="6" s="1"/>
  <c r="CG169" i="6" s="1"/>
  <c r="CM169" i="6"/>
  <c r="CN169" i="6" s="1"/>
  <c r="CP169" i="6" s="1"/>
  <c r="E168" i="9" l="1"/>
  <c r="CJ169" i="6"/>
  <c r="BW169" i="6" s="1"/>
  <c r="CO169" i="6" s="1"/>
  <c r="CQ169" i="6" s="1"/>
  <c r="CH169" i="6"/>
  <c r="CR169" i="6"/>
  <c r="CT169" i="6" l="1"/>
  <c r="CU169" i="6" s="1"/>
  <c r="CV169" i="6" s="1"/>
  <c r="CX169" i="6" s="1"/>
  <c r="CW169" i="6"/>
  <c r="CY169" i="6"/>
  <c r="CS169" i="6"/>
  <c r="CZ169" i="6" l="1"/>
  <c r="DA169" i="6" s="1"/>
  <c r="DG169" i="6"/>
  <c r="DB169" i="6"/>
  <c r="DC169" i="6" l="1"/>
  <c r="DE169" i="6" s="1"/>
  <c r="D168" i="9"/>
  <c r="F170" i="6"/>
  <c r="R170" i="6"/>
  <c r="I170" i="6"/>
  <c r="O170" i="6"/>
  <c r="S170" i="6"/>
  <c r="Q170" i="6"/>
  <c r="L170" i="6"/>
  <c r="P170" i="6"/>
  <c r="W170" i="6"/>
  <c r="AF170" i="6" l="1"/>
  <c r="BZ170" i="6"/>
  <c r="BJ170" i="6"/>
  <c r="CK170" i="6"/>
  <c r="AW170" i="6"/>
  <c r="AJ170" i="6"/>
  <c r="J170" i="6"/>
  <c r="U170" i="6"/>
  <c r="T170" i="6"/>
  <c r="K170" i="6"/>
  <c r="BY170" i="6"/>
  <c r="BI170" i="6"/>
  <c r="B169" i="9"/>
  <c r="Y170" i="6" l="1"/>
  <c r="BK170" i="6"/>
  <c r="BL170" i="6" s="1"/>
  <c r="V170" i="6"/>
  <c r="AY170" i="6" s="1"/>
  <c r="AZ170" i="6" s="1"/>
  <c r="BA170" i="6" s="1"/>
  <c r="BB170" i="6" s="1"/>
  <c r="BC170" i="6" s="1"/>
  <c r="BD170" i="6" s="1"/>
  <c r="CL170" i="6"/>
  <c r="AS170" i="6"/>
  <c r="AX170" i="6"/>
  <c r="BM170" i="6" l="1"/>
  <c r="BN170" i="6" s="1"/>
  <c r="BO170" i="6" s="1"/>
  <c r="BP170" i="6" s="1"/>
  <c r="BQ170" i="6" s="1"/>
  <c r="BR170" i="6" s="1"/>
  <c r="BE170" i="6"/>
  <c r="AQ170" i="6"/>
  <c r="CI170" i="6"/>
  <c r="BS170" i="6"/>
  <c r="AK170" i="6"/>
  <c r="AL170" i="6" s="1"/>
  <c r="AM170" i="6" s="1"/>
  <c r="AN170" i="6" s="1"/>
  <c r="AO170" i="6" s="1"/>
  <c r="Z170" i="6"/>
  <c r="BT170" i="6" l="1"/>
  <c r="BG170" i="6" s="1"/>
  <c r="BU170" i="6"/>
  <c r="AA170" i="6"/>
  <c r="AB170" i="6" s="1"/>
  <c r="AC170" i="6" s="1"/>
  <c r="AD170" i="6" s="1"/>
  <c r="AE170" i="6" s="1"/>
  <c r="AG170" i="6"/>
  <c r="AR170" i="6"/>
  <c r="AP170" i="6"/>
  <c r="AT170" i="6" s="1"/>
  <c r="CA170" i="6"/>
  <c r="CB170" i="6" s="1"/>
  <c r="CC170" i="6" s="1"/>
  <c r="CD170" i="6" l="1"/>
  <c r="CE170" i="6" s="1"/>
  <c r="CF170" i="6" s="1"/>
  <c r="CG170" i="6" s="1"/>
  <c r="CM170" i="6"/>
  <c r="CN170" i="6" s="1"/>
  <c r="E169" i="9" s="1"/>
  <c r="CP170" i="6" l="1"/>
  <c r="CH170" i="6"/>
  <c r="CJ170" i="6"/>
  <c r="BW170" i="6" s="1"/>
  <c r="CO170" i="6" s="1"/>
  <c r="CQ170" i="6" l="1"/>
  <c r="CR170" i="6"/>
  <c r="CT170" i="6" l="1"/>
  <c r="CU170" i="6" s="1"/>
  <c r="CV170" i="6" s="1"/>
  <c r="CX170" i="6" s="1"/>
  <c r="CY170" i="6"/>
  <c r="CW170" i="6"/>
  <c r="CS170" i="6"/>
  <c r="CZ170" i="6" l="1"/>
  <c r="DA170" i="6" s="1"/>
  <c r="DB170" i="6"/>
  <c r="DG170" i="6"/>
  <c r="DC170" i="6" l="1"/>
  <c r="DE170" i="6" s="1"/>
  <c r="D169" i="9"/>
  <c r="F171" i="6"/>
  <c r="S171" i="6"/>
  <c r="P171" i="6"/>
  <c r="Q171" i="6"/>
  <c r="O171" i="6"/>
  <c r="I171" i="6"/>
  <c r="W171" i="6"/>
  <c r="L171" i="6"/>
  <c r="R171" i="6"/>
  <c r="BY171" i="6" l="1"/>
  <c r="BI171" i="6"/>
  <c r="K171" i="6"/>
  <c r="T171" i="6"/>
  <c r="J171" i="6"/>
  <c r="U171" i="6"/>
  <c r="CK171" i="6"/>
  <c r="AW171" i="6"/>
  <c r="AF171" i="6"/>
  <c r="AJ171" i="6"/>
  <c r="BJ171" i="6"/>
  <c r="BZ171" i="6"/>
  <c r="B170" i="9"/>
  <c r="Y171" i="6" l="1"/>
  <c r="AX171" i="6"/>
  <c r="V171" i="6"/>
  <c r="CL171" i="6"/>
  <c r="AS171" i="6"/>
  <c r="BK171" i="6"/>
  <c r="BL171" i="6" s="1"/>
  <c r="BS171" i="6" l="1"/>
  <c r="AQ171" i="6"/>
  <c r="AK171" i="6"/>
  <c r="AL171" i="6" s="1"/>
  <c r="AM171" i="6" s="1"/>
  <c r="AN171" i="6" s="1"/>
  <c r="AO171" i="6" s="1"/>
  <c r="AY171" i="6"/>
  <c r="CI171" i="6"/>
  <c r="BM171" i="6"/>
  <c r="BN171" i="6" s="1"/>
  <c r="BO171" i="6" s="1"/>
  <c r="BP171" i="6" s="1"/>
  <c r="BQ171" i="6" s="1"/>
  <c r="Z171" i="6"/>
  <c r="AR171" i="6" l="1"/>
  <c r="AP171" i="6"/>
  <c r="AT171" i="6" s="1"/>
  <c r="CA171" i="6"/>
  <c r="CB171" i="6" s="1"/>
  <c r="CC171" i="6" s="1"/>
  <c r="BR171" i="6"/>
  <c r="BU171" i="6" s="1"/>
  <c r="BT171" i="6"/>
  <c r="BG171" i="6" s="1"/>
  <c r="AZ171" i="6"/>
  <c r="BA171" i="6" s="1"/>
  <c r="BB171" i="6" s="1"/>
  <c r="BC171" i="6" s="1"/>
  <c r="BD171" i="6" s="1"/>
  <c r="BE171" i="6"/>
  <c r="AG171" i="6"/>
  <c r="AA171" i="6"/>
  <c r="AB171" i="6" s="1"/>
  <c r="AC171" i="6" s="1"/>
  <c r="AD171" i="6" s="1"/>
  <c r="AE171" i="6" s="1"/>
  <c r="CM171" i="6" l="1"/>
  <c r="CN171" i="6" s="1"/>
  <c r="CD171" i="6"/>
  <c r="CE171" i="6" s="1"/>
  <c r="CF171" i="6" s="1"/>
  <c r="CG171" i="6" s="1"/>
  <c r="CH171" i="6" l="1"/>
  <c r="CJ171" i="6"/>
  <c r="BW171" i="6" s="1"/>
  <c r="CO171" i="6" s="1"/>
  <c r="E170" i="9"/>
  <c r="CP171" i="6"/>
  <c r="CQ171" i="6" l="1"/>
  <c r="CR171" i="6"/>
  <c r="CW171" i="6" l="1"/>
  <c r="CT171" i="6"/>
  <c r="CU171" i="6" s="1"/>
  <c r="CV171" i="6" s="1"/>
  <c r="CX171" i="6" s="1"/>
  <c r="CY171" i="6"/>
  <c r="CS171" i="6"/>
  <c r="CZ171" i="6" l="1"/>
  <c r="DA171" i="6" s="1"/>
  <c r="DB171" i="6"/>
  <c r="DG171" i="6"/>
  <c r="D170" i="9" l="1"/>
  <c r="DC171" i="6"/>
  <c r="DE171" i="6" s="1"/>
  <c r="F172" i="6"/>
  <c r="W172" i="6"/>
  <c r="O172" i="6"/>
  <c r="S172" i="6"/>
  <c r="P172" i="6"/>
  <c r="L172" i="6"/>
  <c r="R172" i="6"/>
  <c r="Q172" i="6"/>
  <c r="I172" i="6"/>
  <c r="AW172" i="6" l="1"/>
  <c r="AJ172" i="6"/>
  <c r="CK172" i="6"/>
  <c r="AF172" i="6"/>
  <c r="BJ172" i="6"/>
  <c r="BZ172" i="6"/>
  <c r="J172" i="6"/>
  <c r="K172" i="6"/>
  <c r="T172" i="6"/>
  <c r="U172" i="6"/>
  <c r="BI172" i="6"/>
  <c r="BY172" i="6"/>
  <c r="B171" i="9"/>
  <c r="Y172" i="6" l="1"/>
  <c r="V172" i="6"/>
  <c r="CL172" i="6"/>
  <c r="BK172" i="6"/>
  <c r="BL172" i="6" s="1"/>
  <c r="AS172" i="6"/>
  <c r="AX172" i="6"/>
  <c r="AY172" i="6" l="1"/>
  <c r="AZ172" i="6" s="1"/>
  <c r="BA172" i="6" s="1"/>
  <c r="BB172" i="6" s="1"/>
  <c r="BC172" i="6" s="1"/>
  <c r="BD172" i="6" s="1"/>
  <c r="BS172" i="6"/>
  <c r="Z172" i="6"/>
  <c r="AK172" i="6"/>
  <c r="AL172" i="6" s="1"/>
  <c r="AM172" i="6" s="1"/>
  <c r="AN172" i="6" s="1"/>
  <c r="AO172" i="6" s="1"/>
  <c r="CI172" i="6"/>
  <c r="AQ172" i="6"/>
  <c r="BM172" i="6"/>
  <c r="BN172" i="6" s="1"/>
  <c r="BO172" i="6" s="1"/>
  <c r="BP172" i="6" s="1"/>
  <c r="BQ172" i="6" s="1"/>
  <c r="BR172" i="6" l="1"/>
  <c r="BU172" i="6" s="1"/>
  <c r="BT172" i="6"/>
  <c r="BG172" i="6" s="1"/>
  <c r="AG172" i="6"/>
  <c r="AA172" i="6"/>
  <c r="AB172" i="6" s="1"/>
  <c r="AC172" i="6" s="1"/>
  <c r="AD172" i="6" s="1"/>
  <c r="AE172" i="6" s="1"/>
  <c r="AP172" i="6"/>
  <c r="AT172" i="6" s="1"/>
  <c r="AR172" i="6"/>
  <c r="CA172" i="6"/>
  <c r="CB172" i="6" s="1"/>
  <c r="CC172" i="6" s="1"/>
  <c r="BE172" i="6"/>
  <c r="CD172" i="6" l="1"/>
  <c r="CE172" i="6" s="1"/>
  <c r="CF172" i="6" s="1"/>
  <c r="CG172" i="6" s="1"/>
  <c r="CM172" i="6"/>
  <c r="CN172" i="6" s="1"/>
  <c r="E171" i="9" l="1"/>
  <c r="CP172" i="6"/>
  <c r="CJ172" i="6"/>
  <c r="BW172" i="6" s="1"/>
  <c r="CO172" i="6" s="1"/>
  <c r="CQ172" i="6" s="1"/>
  <c r="CH172" i="6"/>
  <c r="CR172" i="6"/>
  <c r="CW172" i="6" l="1"/>
  <c r="CT172" i="6"/>
  <c r="CU172" i="6" s="1"/>
  <c r="CV172" i="6" s="1"/>
  <c r="CX172" i="6" s="1"/>
  <c r="CY172" i="6"/>
  <c r="CS172" i="6"/>
  <c r="CZ172" i="6" l="1"/>
  <c r="DA172" i="6" s="1"/>
  <c r="DG172" i="6"/>
  <c r="DB172" i="6"/>
  <c r="DC172" i="6" l="1"/>
  <c r="DE172" i="6" s="1"/>
  <c r="D171" i="9"/>
  <c r="F173" i="6"/>
  <c r="O173" i="6"/>
  <c r="Q173" i="6"/>
  <c r="L173" i="6"/>
  <c r="S173" i="6"/>
  <c r="I173" i="6"/>
  <c r="P173" i="6"/>
  <c r="R173" i="6"/>
  <c r="W173" i="6"/>
  <c r="BI173" i="6" l="1"/>
  <c r="BY173" i="6"/>
  <c r="BZ173" i="6"/>
  <c r="AJ173" i="6"/>
  <c r="BJ173" i="6"/>
  <c r="CK173" i="6"/>
  <c r="AF173" i="6"/>
  <c r="AW173" i="6"/>
  <c r="T173" i="6"/>
  <c r="U173" i="6"/>
  <c r="J173" i="6"/>
  <c r="K173" i="6"/>
  <c r="B172" i="9"/>
  <c r="Y173" i="6" l="1"/>
  <c r="AX173" i="6"/>
  <c r="AS173" i="6"/>
  <c r="V173" i="6"/>
  <c r="CL173" i="6"/>
  <c r="BK173" i="6"/>
  <c r="BL173" i="6" s="1"/>
  <c r="Z173" i="6" l="1"/>
  <c r="AG173" i="6" s="1"/>
  <c r="AQ173" i="6"/>
  <c r="AK173" i="6"/>
  <c r="AL173" i="6" s="1"/>
  <c r="AM173" i="6" s="1"/>
  <c r="AN173" i="6" s="1"/>
  <c r="AO173" i="6" s="1"/>
  <c r="AR173" i="6" s="1"/>
  <c r="BM173" i="6"/>
  <c r="BN173" i="6" s="1"/>
  <c r="BO173" i="6" s="1"/>
  <c r="BP173" i="6" s="1"/>
  <c r="BQ173" i="6" s="1"/>
  <c r="BR173" i="6" s="1"/>
  <c r="BU173" i="6" s="1"/>
  <c r="AY173" i="6"/>
  <c r="CI173" i="6"/>
  <c r="BS173" i="6"/>
  <c r="AA173" i="6"/>
  <c r="AB173" i="6" s="1"/>
  <c r="AC173" i="6" s="1"/>
  <c r="AD173" i="6" s="1"/>
  <c r="AE173" i="6" s="1"/>
  <c r="BT173" i="6" l="1"/>
  <c r="BG173" i="6" s="1"/>
  <c r="AZ173" i="6"/>
  <c r="BA173" i="6" s="1"/>
  <c r="BB173" i="6" s="1"/>
  <c r="BC173" i="6" s="1"/>
  <c r="BD173" i="6" s="1"/>
  <c r="BE173" i="6"/>
  <c r="AP173" i="6"/>
  <c r="AT173" i="6" s="1"/>
  <c r="CA173" i="6"/>
  <c r="CB173" i="6" s="1"/>
  <c r="CC173" i="6" s="1"/>
  <c r="CD173" i="6" l="1"/>
  <c r="CE173" i="6" s="1"/>
  <c r="CF173" i="6" s="1"/>
  <c r="CG173" i="6" s="1"/>
  <c r="CM173" i="6"/>
  <c r="CN173" i="6" s="1"/>
  <c r="CP173" i="6" l="1"/>
  <c r="E172" i="9"/>
  <c r="CJ173" i="6"/>
  <c r="BW173" i="6" s="1"/>
  <c r="CO173" i="6" s="1"/>
  <c r="CQ173" i="6" s="1"/>
  <c r="CH173" i="6"/>
  <c r="CR173" i="6"/>
  <c r="CT173" i="6" l="1"/>
  <c r="CU173" i="6" s="1"/>
  <c r="CV173" i="6" s="1"/>
  <c r="CX173" i="6" s="1"/>
  <c r="CY173" i="6"/>
  <c r="CW173" i="6"/>
  <c r="CS173" i="6"/>
  <c r="CZ173" i="6" l="1"/>
  <c r="DA173" i="6" s="1"/>
  <c r="DB173" i="6"/>
  <c r="DG173" i="6"/>
  <c r="D172" i="9" l="1"/>
  <c r="DC173" i="6"/>
  <c r="DE173" i="6" s="1"/>
  <c r="F174" i="6"/>
  <c r="O174" i="6"/>
  <c r="P174" i="6"/>
  <c r="L174" i="6"/>
  <c r="I174" i="6"/>
  <c r="Q174" i="6"/>
  <c r="R174" i="6"/>
  <c r="S174" i="6"/>
  <c r="W174" i="6"/>
  <c r="BY174" i="6" l="1"/>
  <c r="BI174" i="6"/>
  <c r="U174" i="6"/>
  <c r="K174" i="6"/>
  <c r="J174" i="6"/>
  <c r="T174" i="6"/>
  <c r="CK174" i="6"/>
  <c r="BJ174" i="6"/>
  <c r="AJ174" i="6"/>
  <c r="AW174" i="6"/>
  <c r="BZ174" i="6"/>
  <c r="AF174" i="6"/>
  <c r="B173" i="9"/>
  <c r="Y174" i="6" l="1"/>
  <c r="AX174" i="6"/>
  <c r="AS174" i="6"/>
  <c r="BK174" i="6"/>
  <c r="BL174" i="6" s="1"/>
  <c r="V174" i="6"/>
  <c r="CL174" i="6"/>
  <c r="CI174" i="6" l="1"/>
  <c r="AQ174" i="6"/>
  <c r="AK174" i="6"/>
  <c r="AL174" i="6" s="1"/>
  <c r="AM174" i="6" s="1"/>
  <c r="AN174" i="6" s="1"/>
  <c r="AO174" i="6" s="1"/>
  <c r="BM174" i="6"/>
  <c r="BN174" i="6" s="1"/>
  <c r="BO174" i="6" s="1"/>
  <c r="BP174" i="6" s="1"/>
  <c r="BQ174" i="6" s="1"/>
  <c r="BR174" i="6" s="1"/>
  <c r="AY174" i="6"/>
  <c r="AZ174" i="6" s="1"/>
  <c r="BA174" i="6" s="1"/>
  <c r="BB174" i="6" s="1"/>
  <c r="BC174" i="6" s="1"/>
  <c r="BD174" i="6" s="1"/>
  <c r="BS174" i="6"/>
  <c r="BE174" i="6"/>
  <c r="Z174" i="6"/>
  <c r="BU174" i="6" l="1"/>
  <c r="CA174" i="6"/>
  <c r="CB174" i="6" s="1"/>
  <c r="CC174" i="6" s="1"/>
  <c r="AP174" i="6"/>
  <c r="AT174" i="6" s="1"/>
  <c r="AA174" i="6"/>
  <c r="AB174" i="6" s="1"/>
  <c r="AC174" i="6" s="1"/>
  <c r="AD174" i="6" s="1"/>
  <c r="AE174" i="6" s="1"/>
  <c r="AG174" i="6"/>
  <c r="BT174" i="6"/>
  <c r="BG174" i="6" s="1"/>
  <c r="AR174" i="6"/>
  <c r="CM174" i="6" l="1"/>
  <c r="CN174" i="6" s="1"/>
  <c r="CD174" i="6"/>
  <c r="CE174" i="6" s="1"/>
  <c r="CF174" i="6" s="1"/>
  <c r="CG174" i="6" s="1"/>
  <c r="CJ174" i="6" l="1"/>
  <c r="BW174" i="6" s="1"/>
  <c r="CO174" i="6" s="1"/>
  <c r="CH174" i="6"/>
  <c r="E173" i="9"/>
  <c r="CP174" i="6"/>
  <c r="CQ174" i="6" l="1"/>
  <c r="CR174" i="6"/>
  <c r="CT174" i="6" l="1"/>
  <c r="CU174" i="6" s="1"/>
  <c r="CV174" i="6" s="1"/>
  <c r="CX174" i="6" s="1"/>
  <c r="CW174" i="6"/>
  <c r="CY174" i="6"/>
  <c r="CS174" i="6"/>
  <c r="CZ174" i="6" l="1"/>
  <c r="DA174" i="6" s="1"/>
  <c r="DB174" i="6"/>
  <c r="DG174" i="6"/>
  <c r="D173" i="9" l="1"/>
  <c r="DC174" i="6"/>
  <c r="DE174" i="6" s="1"/>
  <c r="F175" i="6"/>
  <c r="R175" i="6"/>
  <c r="O175" i="6"/>
  <c r="L175" i="6"/>
  <c r="P175" i="6"/>
  <c r="W175" i="6"/>
  <c r="S175" i="6"/>
  <c r="I175" i="6"/>
  <c r="Q175" i="6"/>
  <c r="AF175" i="6" l="1"/>
  <c r="BJ175" i="6"/>
  <c r="CK175" i="6"/>
  <c r="AJ175" i="6"/>
  <c r="BZ175" i="6"/>
  <c r="AW175" i="6"/>
  <c r="J175" i="6"/>
  <c r="K175" i="6"/>
  <c r="U175" i="6"/>
  <c r="T175" i="6"/>
  <c r="BY175" i="6"/>
  <c r="BI175" i="6"/>
  <c r="B174" i="9"/>
  <c r="V175" i="6" l="1"/>
  <c r="CI175" i="6" s="1"/>
  <c r="CL175" i="6"/>
  <c r="AS175" i="6"/>
  <c r="AX175" i="6"/>
  <c r="BK175" i="6"/>
  <c r="BL175" i="6" s="1"/>
  <c r="Y175" i="6"/>
  <c r="Z175" i="6" s="1"/>
  <c r="AG175" i="6" l="1"/>
  <c r="AA175" i="6"/>
  <c r="AB175" i="6" s="1"/>
  <c r="AC175" i="6" s="1"/>
  <c r="AD175" i="6" s="1"/>
  <c r="AE175" i="6" s="1"/>
  <c r="BS175" i="6"/>
  <c r="AY175" i="6"/>
  <c r="AZ175" i="6" s="1"/>
  <c r="BA175" i="6" s="1"/>
  <c r="BB175" i="6" s="1"/>
  <c r="BC175" i="6" s="1"/>
  <c r="BD175" i="6" s="1"/>
  <c r="BM175" i="6"/>
  <c r="BN175" i="6" s="1"/>
  <c r="BO175" i="6" s="1"/>
  <c r="BP175" i="6" s="1"/>
  <c r="BQ175" i="6" s="1"/>
  <c r="BR175" i="6" s="1"/>
  <c r="AQ175" i="6"/>
  <c r="AK175" i="6"/>
  <c r="AL175" i="6" s="1"/>
  <c r="AM175" i="6" s="1"/>
  <c r="AN175" i="6" s="1"/>
  <c r="AO175" i="6" s="1"/>
  <c r="AR175" i="6" s="1"/>
  <c r="BU175" i="6" l="1"/>
  <c r="BE175" i="6"/>
  <c r="BT175" i="6"/>
  <c r="BG175" i="6" s="1"/>
  <c r="AP175" i="6"/>
  <c r="AT175" i="6" s="1"/>
  <c r="CA175" i="6"/>
  <c r="CB175" i="6" s="1"/>
  <c r="CC175" i="6" s="1"/>
  <c r="CD175" i="6" l="1"/>
  <c r="CE175" i="6" s="1"/>
  <c r="CF175" i="6" s="1"/>
  <c r="CG175" i="6" s="1"/>
  <c r="CM175" i="6"/>
  <c r="CN175" i="6" s="1"/>
  <c r="CP175" i="6" l="1"/>
  <c r="E174" i="9"/>
  <c r="CH175" i="6"/>
  <c r="CJ175" i="6"/>
  <c r="BW175" i="6" s="1"/>
  <c r="CO175" i="6" s="1"/>
  <c r="CQ175" i="6" s="1"/>
  <c r="CR175" i="6"/>
  <c r="CY175" i="6" l="1"/>
  <c r="CW175" i="6"/>
  <c r="CT175" i="6"/>
  <c r="CU175" i="6" s="1"/>
  <c r="CV175" i="6" s="1"/>
  <c r="CX175" i="6" s="1"/>
  <c r="CS175" i="6"/>
  <c r="CZ175" i="6" l="1"/>
  <c r="DA175" i="6" s="1"/>
  <c r="DB175" i="6"/>
  <c r="DG175" i="6"/>
  <c r="DC175" i="6" l="1"/>
  <c r="DE175" i="6" s="1"/>
  <c r="D174" i="9"/>
  <c r="F176" i="6"/>
  <c r="I176" i="6"/>
  <c r="R176" i="6"/>
  <c r="S176" i="6"/>
  <c r="L176" i="6"/>
  <c r="Q176" i="6"/>
  <c r="O176" i="6"/>
  <c r="P176" i="6"/>
  <c r="W176" i="6"/>
  <c r="J176" i="6" l="1"/>
  <c r="T176" i="6"/>
  <c r="K176" i="6"/>
  <c r="U176" i="6"/>
  <c r="BY176" i="6"/>
  <c r="BI176" i="6"/>
  <c r="BZ176" i="6"/>
  <c r="BJ176" i="6"/>
  <c r="AJ176" i="6"/>
  <c r="AF176" i="6"/>
  <c r="CK176" i="6"/>
  <c r="AW176" i="6"/>
  <c r="B175" i="9"/>
  <c r="Y176" i="6" l="1"/>
  <c r="AS176" i="6"/>
  <c r="V176" i="6"/>
  <c r="BS176" i="6" s="1"/>
  <c r="AX176" i="6"/>
  <c r="BK176" i="6"/>
  <c r="BL176" i="6" s="1"/>
  <c r="CL176" i="6"/>
  <c r="Z176" i="6" l="1"/>
  <c r="AG176" i="6" s="1"/>
  <c r="AY176" i="6"/>
  <c r="AQ176" i="6"/>
  <c r="BM176" i="6"/>
  <c r="BN176" i="6" s="1"/>
  <c r="BO176" i="6" s="1"/>
  <c r="BP176" i="6" s="1"/>
  <c r="BQ176" i="6" s="1"/>
  <c r="BR176" i="6" s="1"/>
  <c r="BU176" i="6" s="1"/>
  <c r="AK176" i="6"/>
  <c r="AL176" i="6" s="1"/>
  <c r="AM176" i="6" s="1"/>
  <c r="AN176" i="6" s="1"/>
  <c r="AO176" i="6" s="1"/>
  <c r="AR176" i="6" s="1"/>
  <c r="CI176" i="6"/>
  <c r="AA176" i="6" l="1"/>
  <c r="AB176" i="6" s="1"/>
  <c r="AC176" i="6" s="1"/>
  <c r="AD176" i="6" s="1"/>
  <c r="AE176" i="6" s="1"/>
  <c r="AP176" i="6"/>
  <c r="AT176" i="6" s="1"/>
  <c r="CA176" i="6"/>
  <c r="CB176" i="6" s="1"/>
  <c r="CC176" i="6" s="1"/>
  <c r="BT176" i="6"/>
  <c r="BG176" i="6" s="1"/>
  <c r="AZ176" i="6"/>
  <c r="BA176" i="6" s="1"/>
  <c r="BB176" i="6" s="1"/>
  <c r="BC176" i="6" s="1"/>
  <c r="BD176" i="6" s="1"/>
  <c r="BE176" i="6"/>
  <c r="CD176" i="6" l="1"/>
  <c r="CE176" i="6" s="1"/>
  <c r="CF176" i="6" s="1"/>
  <c r="CG176" i="6" s="1"/>
  <c r="CM176" i="6"/>
  <c r="CN176" i="6" s="1"/>
  <c r="E175" i="9" l="1"/>
  <c r="CP176" i="6"/>
  <c r="CJ176" i="6"/>
  <c r="BW176" i="6" s="1"/>
  <c r="CO176" i="6" s="1"/>
  <c r="CH176" i="6"/>
  <c r="CQ176" i="6" l="1"/>
  <c r="CS176" i="6" s="1"/>
  <c r="CR176" i="6"/>
  <c r="CW176" i="6" l="1"/>
  <c r="CY176" i="6"/>
  <c r="CT176" i="6"/>
  <c r="CU176" i="6" s="1"/>
  <c r="CV176" i="6" s="1"/>
  <c r="CX176" i="6" s="1"/>
  <c r="CZ176" i="6" l="1"/>
  <c r="DA176" i="6" s="1"/>
  <c r="F177" i="6" s="1"/>
  <c r="R177" i="6"/>
  <c r="O177" i="6"/>
  <c r="DB176" i="6"/>
  <c r="P177" i="6"/>
  <c r="W177" i="6"/>
  <c r="I177" i="6"/>
  <c r="DG176" i="6"/>
  <c r="S177" i="6"/>
  <c r="Q177" i="6"/>
  <c r="L177" i="6"/>
  <c r="D175" i="9" l="1"/>
  <c r="DC176" i="6"/>
  <c r="DE176" i="6" s="1"/>
  <c r="CK177" i="6"/>
  <c r="BJ177" i="6"/>
  <c r="BZ177" i="6"/>
  <c r="AW177" i="6"/>
  <c r="AJ177" i="6"/>
  <c r="AF177" i="6"/>
  <c r="BY177" i="6"/>
  <c r="BI177" i="6"/>
  <c r="K177" i="6"/>
  <c r="J177" i="6"/>
  <c r="U177" i="6"/>
  <c r="T177" i="6"/>
  <c r="B176" i="9"/>
  <c r="Y177" i="6" l="1"/>
  <c r="V177" i="6"/>
  <c r="BS177" i="6" s="1"/>
  <c r="CL177" i="6"/>
  <c r="AX177" i="6"/>
  <c r="BK177" i="6"/>
  <c r="BL177" i="6" s="1"/>
  <c r="BM177" i="6" s="1"/>
  <c r="BN177" i="6" s="1"/>
  <c r="BO177" i="6" s="1"/>
  <c r="BP177" i="6" s="1"/>
  <c r="BQ177" i="6" s="1"/>
  <c r="AS177" i="6"/>
  <c r="Z177" i="6" l="1"/>
  <c r="AY177" i="6"/>
  <c r="AZ177" i="6" s="1"/>
  <c r="BA177" i="6" s="1"/>
  <c r="BB177" i="6" s="1"/>
  <c r="BC177" i="6" s="1"/>
  <c r="BD177" i="6" s="1"/>
  <c r="CI177" i="6"/>
  <c r="BR177" i="6"/>
  <c r="BU177" i="6" s="1"/>
  <c r="BT177" i="6"/>
  <c r="BG177" i="6" s="1"/>
  <c r="AG177" i="6"/>
  <c r="AA177" i="6"/>
  <c r="AB177" i="6" s="1"/>
  <c r="AC177" i="6" s="1"/>
  <c r="AD177" i="6" s="1"/>
  <c r="AE177" i="6" s="1"/>
  <c r="AQ177" i="6"/>
  <c r="AK177" i="6"/>
  <c r="AL177" i="6" s="1"/>
  <c r="AM177" i="6" s="1"/>
  <c r="AN177" i="6" s="1"/>
  <c r="AO177" i="6" s="1"/>
  <c r="BE177" i="6" l="1"/>
  <c r="AR177" i="6"/>
  <c r="AP177" i="6"/>
  <c r="AT177" i="6" s="1"/>
  <c r="CA177" i="6"/>
  <c r="CB177" i="6" s="1"/>
  <c r="CC177" i="6" s="1"/>
  <c r="CD177" i="6" l="1"/>
  <c r="CE177" i="6" s="1"/>
  <c r="CF177" i="6" s="1"/>
  <c r="CG177" i="6" s="1"/>
  <c r="CM177" i="6"/>
  <c r="CN177" i="6" s="1"/>
  <c r="E176" i="9" l="1"/>
  <c r="CP177" i="6"/>
  <c r="CH177" i="6"/>
  <c r="CJ177" i="6"/>
  <c r="BW177" i="6" s="1"/>
  <c r="CO177" i="6" s="1"/>
  <c r="CQ177" i="6" l="1"/>
  <c r="CS177" i="6" s="1"/>
  <c r="CR177" i="6"/>
  <c r="CW177" i="6" l="1"/>
  <c r="CY177" i="6"/>
  <c r="CT177" i="6"/>
  <c r="CU177" i="6" s="1"/>
  <c r="CV177" i="6" s="1"/>
  <c r="CX177" i="6" s="1"/>
  <c r="CZ177" i="6" l="1"/>
  <c r="DA177" i="6" s="1"/>
  <c r="F178" i="6" s="1"/>
  <c r="DG177" i="6"/>
  <c r="DB177" i="6"/>
  <c r="L178" i="6"/>
  <c r="W178" i="6"/>
  <c r="Q178" i="6"/>
  <c r="S178" i="6"/>
  <c r="R178" i="6"/>
  <c r="I178" i="6"/>
  <c r="P178" i="6"/>
  <c r="O178" i="6"/>
  <c r="DC177" i="6" l="1"/>
  <c r="DE177" i="6" s="1"/>
  <c r="D176" i="9"/>
  <c r="AJ178" i="6"/>
  <c r="AW178" i="6"/>
  <c r="AF178" i="6"/>
  <c r="BJ178" i="6"/>
  <c r="BZ178" i="6"/>
  <c r="CK178" i="6"/>
  <c r="BY178" i="6"/>
  <c r="BI178" i="6"/>
  <c r="T178" i="6"/>
  <c r="U178" i="6"/>
  <c r="K178" i="6"/>
  <c r="J178" i="6"/>
  <c r="B177" i="9"/>
  <c r="Y178" i="6" l="1"/>
  <c r="BK178" i="6"/>
  <c r="BL178" i="6" s="1"/>
  <c r="V178" i="6"/>
  <c r="AY178" i="6" s="1"/>
  <c r="AZ178" i="6" s="1"/>
  <c r="BA178" i="6" s="1"/>
  <c r="BB178" i="6" s="1"/>
  <c r="BC178" i="6" s="1"/>
  <c r="BD178" i="6" s="1"/>
  <c r="AX178" i="6"/>
  <c r="BE178" i="6" s="1"/>
  <c r="CL178" i="6"/>
  <c r="AS178" i="6"/>
  <c r="AK178" i="6"/>
  <c r="AL178" i="6" s="1"/>
  <c r="AM178" i="6" s="1"/>
  <c r="AN178" i="6" s="1"/>
  <c r="AO178" i="6" s="1"/>
  <c r="AP178" i="6" s="1"/>
  <c r="AQ178" i="6" l="1"/>
  <c r="AT178" i="6" s="1"/>
  <c r="Z178" i="6"/>
  <c r="AG178" i="6" s="1"/>
  <c r="BM178" i="6"/>
  <c r="BN178" i="6" s="1"/>
  <c r="BO178" i="6" s="1"/>
  <c r="BP178" i="6" s="1"/>
  <c r="BQ178" i="6" s="1"/>
  <c r="BR178" i="6" s="1"/>
  <c r="CI178" i="6"/>
  <c r="AR178" i="6"/>
  <c r="CA178" i="6"/>
  <c r="CB178" i="6" s="1"/>
  <c r="CC178" i="6" s="1"/>
  <c r="AA178" i="6"/>
  <c r="AB178" i="6" s="1"/>
  <c r="AC178" i="6" s="1"/>
  <c r="AD178" i="6" s="1"/>
  <c r="AE178" i="6" s="1"/>
  <c r="BS178" i="6"/>
  <c r="BU178" i="6" l="1"/>
  <c r="BT178" i="6"/>
  <c r="BG178" i="6" s="1"/>
  <c r="CD178" i="6"/>
  <c r="CE178" i="6" s="1"/>
  <c r="CF178" i="6" s="1"/>
  <c r="CG178" i="6" s="1"/>
  <c r="CM178" i="6"/>
  <c r="CN178" i="6" l="1"/>
  <c r="E177" i="9" s="1"/>
  <c r="CH178" i="6"/>
  <c r="CJ178" i="6"/>
  <c r="BW178" i="6" s="1"/>
  <c r="CO178" i="6" l="1"/>
  <c r="CP178" i="6"/>
  <c r="CQ178" i="6" s="1"/>
  <c r="CS178" i="6" s="1"/>
  <c r="CR178" i="6"/>
  <c r="CY178" i="6" l="1"/>
  <c r="CW178" i="6"/>
  <c r="CT178" i="6"/>
  <c r="CU178" i="6" s="1"/>
  <c r="CV178" i="6" s="1"/>
  <c r="CX178" i="6" s="1"/>
  <c r="CZ178" i="6" l="1"/>
  <c r="DA178" i="6" s="1"/>
  <c r="DG178" i="6"/>
  <c r="DB178" i="6"/>
  <c r="DC178" i="6" l="1"/>
  <c r="DE178" i="6" s="1"/>
  <c r="D177" i="9"/>
  <c r="F179" i="6"/>
  <c r="P179" i="6"/>
  <c r="R179" i="6"/>
  <c r="Q179" i="6"/>
  <c r="W179" i="6"/>
  <c r="L179" i="6"/>
  <c r="O179" i="6"/>
  <c r="S179" i="6"/>
  <c r="I179" i="6"/>
  <c r="BY179" i="6" l="1"/>
  <c r="BI179" i="6"/>
  <c r="BJ179" i="6"/>
  <c r="AJ179" i="6"/>
  <c r="AF179" i="6"/>
  <c r="AW179" i="6"/>
  <c r="CK179" i="6"/>
  <c r="BZ179" i="6"/>
  <c r="T179" i="6"/>
  <c r="J179" i="6"/>
  <c r="K179" i="6"/>
  <c r="U179" i="6"/>
  <c r="B178" i="9"/>
  <c r="Y179" i="6" l="1"/>
  <c r="AS179" i="6"/>
  <c r="CL179" i="6"/>
  <c r="V179" i="6"/>
  <c r="AY179" i="6" s="1"/>
  <c r="AZ179" i="6" s="1"/>
  <c r="BA179" i="6" s="1"/>
  <c r="BB179" i="6" s="1"/>
  <c r="BC179" i="6" s="1"/>
  <c r="BD179" i="6" s="1"/>
  <c r="AX179" i="6"/>
  <c r="BK179" i="6"/>
  <c r="BL179" i="6" s="1"/>
  <c r="AK179" i="6"/>
  <c r="AL179" i="6" s="1"/>
  <c r="AM179" i="6" s="1"/>
  <c r="AN179" i="6" s="1"/>
  <c r="AO179" i="6" s="1"/>
  <c r="CA179" i="6" s="1"/>
  <c r="CB179" i="6" s="1"/>
  <c r="CC179" i="6" s="1"/>
  <c r="CI179" i="6"/>
  <c r="Z179" i="6" l="1"/>
  <c r="AG179" i="6" s="1"/>
  <c r="AP179" i="6"/>
  <c r="AQ179" i="6"/>
  <c r="BS179" i="6"/>
  <c r="BM179" i="6"/>
  <c r="BN179" i="6" s="1"/>
  <c r="BO179" i="6" s="1"/>
  <c r="BP179" i="6" s="1"/>
  <c r="BQ179" i="6" s="1"/>
  <c r="BE179" i="6"/>
  <c r="AR179" i="6"/>
  <c r="AA179" i="6"/>
  <c r="AB179" i="6" s="1"/>
  <c r="AC179" i="6" s="1"/>
  <c r="AD179" i="6" s="1"/>
  <c r="AE179" i="6" s="1"/>
  <c r="CD179" i="6"/>
  <c r="CE179" i="6" s="1"/>
  <c r="CF179" i="6" s="1"/>
  <c r="CG179" i="6" s="1"/>
  <c r="CM179" i="6"/>
  <c r="AT179" i="6" l="1"/>
  <c r="BR179" i="6"/>
  <c r="BU179" i="6" s="1"/>
  <c r="CN179" i="6" s="1"/>
  <c r="BT179" i="6"/>
  <c r="BG179" i="6" s="1"/>
  <c r="CH179" i="6"/>
  <c r="CJ179" i="6"/>
  <c r="BW179" i="6" s="1"/>
  <c r="E178" i="9" l="1"/>
  <c r="CP179" i="6"/>
  <c r="CO179" i="6"/>
  <c r="CQ179" i="6" l="1"/>
  <c r="CR179" i="6"/>
  <c r="CT179" i="6" l="1"/>
  <c r="CU179" i="6" s="1"/>
  <c r="CV179" i="6" s="1"/>
  <c r="CX179" i="6" s="1"/>
  <c r="CY179" i="6"/>
  <c r="CW179" i="6"/>
  <c r="CS179" i="6"/>
  <c r="CZ179" i="6" l="1"/>
  <c r="DA179" i="6" s="1"/>
  <c r="F180" i="6" s="1"/>
  <c r="DB179" i="6"/>
  <c r="DG179" i="6"/>
  <c r="L180" i="6"/>
  <c r="Q180" i="6"/>
  <c r="I180" i="6"/>
  <c r="O180" i="6"/>
  <c r="W180" i="6"/>
  <c r="R180" i="6"/>
  <c r="S180" i="6"/>
  <c r="P180" i="6"/>
  <c r="D178" i="9" l="1"/>
  <c r="DC179" i="6"/>
  <c r="DE179" i="6" s="1"/>
  <c r="BI180" i="6"/>
  <c r="BY180" i="6"/>
  <c r="BJ180" i="6"/>
  <c r="AF180" i="6"/>
  <c r="Y180" i="6" s="1"/>
  <c r="AW180" i="6"/>
  <c r="BZ180" i="6"/>
  <c r="CK180" i="6"/>
  <c r="AJ180" i="6"/>
  <c r="J180" i="6"/>
  <c r="K180" i="6"/>
  <c r="U180" i="6"/>
  <c r="T180" i="6"/>
  <c r="B179" i="9"/>
  <c r="AS180" i="6" l="1"/>
  <c r="AX180" i="6"/>
  <c r="CL180" i="6"/>
  <c r="V180" i="6"/>
  <c r="CI180" i="6" s="1"/>
  <c r="BK180" i="6"/>
  <c r="BL180" i="6" s="1"/>
  <c r="AY180" i="6"/>
  <c r="AZ180" i="6" s="1"/>
  <c r="BA180" i="6" s="1"/>
  <c r="BB180" i="6" s="1"/>
  <c r="BC180" i="6" s="1"/>
  <c r="BD180" i="6" s="1"/>
  <c r="BE180" i="6" l="1"/>
  <c r="AK180" i="6"/>
  <c r="AL180" i="6" s="1"/>
  <c r="AM180" i="6" s="1"/>
  <c r="AN180" i="6" s="1"/>
  <c r="AO180" i="6" s="1"/>
  <c r="AR180" i="6" s="1"/>
  <c r="AQ180" i="6"/>
  <c r="BM180" i="6"/>
  <c r="BN180" i="6" s="1"/>
  <c r="BO180" i="6" s="1"/>
  <c r="BP180" i="6" s="1"/>
  <c r="BQ180" i="6" s="1"/>
  <c r="BS180" i="6"/>
  <c r="Z180" i="6"/>
  <c r="AA180" i="6" l="1"/>
  <c r="AB180" i="6" s="1"/>
  <c r="AC180" i="6" s="1"/>
  <c r="AD180" i="6" s="1"/>
  <c r="AE180" i="6" s="1"/>
  <c r="AG180" i="6"/>
  <c r="BR180" i="6"/>
  <c r="BU180" i="6" s="1"/>
  <c r="BT180" i="6"/>
  <c r="BG180" i="6" s="1"/>
  <c r="AP180" i="6"/>
  <c r="AT180" i="6" s="1"/>
  <c r="CA180" i="6"/>
  <c r="CB180" i="6" s="1"/>
  <c r="CC180" i="6" s="1"/>
  <c r="CD180" i="6" l="1"/>
  <c r="CE180" i="6" s="1"/>
  <c r="CF180" i="6" s="1"/>
  <c r="CG180" i="6" s="1"/>
  <c r="CM180" i="6"/>
  <c r="CN180" i="6" s="1"/>
  <c r="CP180" i="6" l="1"/>
  <c r="E179" i="9"/>
  <c r="CJ180" i="6"/>
  <c r="BW180" i="6" s="1"/>
  <c r="CO180" i="6" s="1"/>
  <c r="CH180" i="6"/>
  <c r="CQ180" i="6" l="1"/>
  <c r="CS180" i="6" s="1"/>
  <c r="CR180" i="6"/>
  <c r="CT180" i="6" l="1"/>
  <c r="CU180" i="6" s="1"/>
  <c r="CV180" i="6" s="1"/>
  <c r="CX180" i="6" s="1"/>
  <c r="CY180" i="6"/>
  <c r="CW180" i="6"/>
  <c r="CZ180" i="6" l="1"/>
  <c r="DA180" i="6" s="1"/>
  <c r="DB180" i="6"/>
  <c r="DG180" i="6"/>
  <c r="D179" i="9" l="1"/>
  <c r="DC180" i="6"/>
  <c r="DE180" i="6" s="1"/>
  <c r="F181" i="6"/>
  <c r="P181" i="6"/>
  <c r="S181" i="6"/>
  <c r="O181" i="6"/>
  <c r="R181" i="6"/>
  <c r="Q181" i="6"/>
  <c r="W181" i="6"/>
  <c r="L181" i="6"/>
  <c r="I181" i="6"/>
  <c r="BY181" i="6" l="1"/>
  <c r="BI181" i="6"/>
  <c r="J181" i="6"/>
  <c r="K181" i="6"/>
  <c r="T181" i="6"/>
  <c r="U181" i="6"/>
  <c r="AW181" i="6"/>
  <c r="BJ181" i="6"/>
  <c r="AJ181" i="6"/>
  <c r="BZ181" i="6"/>
  <c r="AF181" i="6"/>
  <c r="CK181" i="6"/>
  <c r="B180" i="9"/>
  <c r="V181" i="6" l="1"/>
  <c r="BS181" i="6" s="1"/>
  <c r="AX181" i="6"/>
  <c r="AS181" i="6"/>
  <c r="BK181" i="6"/>
  <c r="BL181" i="6" s="1"/>
  <c r="CL181" i="6"/>
  <c r="Y181" i="6"/>
  <c r="Z181" i="6" s="1"/>
  <c r="AG181" i="6" l="1"/>
  <c r="AA181" i="6"/>
  <c r="AB181" i="6" s="1"/>
  <c r="AC181" i="6" s="1"/>
  <c r="AD181" i="6" s="1"/>
  <c r="AE181" i="6" s="1"/>
  <c r="AQ181" i="6"/>
  <c r="BM181" i="6"/>
  <c r="BN181" i="6" s="1"/>
  <c r="BO181" i="6" s="1"/>
  <c r="BP181" i="6" s="1"/>
  <c r="BQ181" i="6" s="1"/>
  <c r="BR181" i="6" s="1"/>
  <c r="BU181" i="6" s="1"/>
  <c r="CI181" i="6"/>
  <c r="AY181" i="6"/>
  <c r="AZ181" i="6" s="1"/>
  <c r="BA181" i="6" s="1"/>
  <c r="BB181" i="6" s="1"/>
  <c r="BC181" i="6" s="1"/>
  <c r="BD181" i="6" s="1"/>
  <c r="AK181" i="6"/>
  <c r="AL181" i="6" s="1"/>
  <c r="AM181" i="6" s="1"/>
  <c r="AN181" i="6" s="1"/>
  <c r="AO181" i="6" s="1"/>
  <c r="CA181" i="6" l="1"/>
  <c r="CB181" i="6" s="1"/>
  <c r="CC181" i="6" s="1"/>
  <c r="AP181" i="6"/>
  <c r="AT181" i="6" s="1"/>
  <c r="AR181" i="6"/>
  <c r="BT181" i="6"/>
  <c r="BG181" i="6" s="1"/>
  <c r="BE181" i="6"/>
  <c r="CD181" i="6" l="1"/>
  <c r="CE181" i="6" s="1"/>
  <c r="CF181" i="6" s="1"/>
  <c r="CG181" i="6" s="1"/>
  <c r="CM181" i="6"/>
  <c r="CN181" i="6" s="1"/>
  <c r="CP181" i="6" l="1"/>
  <c r="E180" i="9"/>
  <c r="CH181" i="6"/>
  <c r="CJ181" i="6"/>
  <c r="BW181" i="6" s="1"/>
  <c r="CO181" i="6" s="1"/>
  <c r="CQ181" i="6" s="1"/>
  <c r="CR181" i="6"/>
  <c r="CT181" i="6" l="1"/>
  <c r="CU181" i="6" s="1"/>
  <c r="CV181" i="6" s="1"/>
  <c r="CX181" i="6" s="1"/>
  <c r="CW181" i="6"/>
  <c r="CY181" i="6"/>
  <c r="CS181" i="6"/>
  <c r="CZ181" i="6" l="1"/>
  <c r="DA181" i="6" s="1"/>
  <c r="DB181" i="6"/>
  <c r="DG181" i="6"/>
  <c r="D180" i="9" l="1"/>
  <c r="DC181" i="6"/>
  <c r="DE181" i="6" s="1"/>
  <c r="F182" i="6"/>
  <c r="R182" i="6"/>
  <c r="P182" i="6"/>
  <c r="Q182" i="6"/>
  <c r="S182" i="6"/>
  <c r="W182" i="6"/>
  <c r="O182" i="6"/>
  <c r="L182" i="6"/>
  <c r="I182" i="6"/>
  <c r="BY182" i="6" l="1"/>
  <c r="BI182" i="6"/>
  <c r="AJ182" i="6"/>
  <c r="CK182" i="6"/>
  <c r="AF182" i="6"/>
  <c r="Y182" i="6" s="1"/>
  <c r="AW182" i="6"/>
  <c r="BJ182" i="6"/>
  <c r="BZ182" i="6"/>
  <c r="K182" i="6"/>
  <c r="T182" i="6"/>
  <c r="J182" i="6"/>
  <c r="U182" i="6"/>
  <c r="B181" i="9"/>
  <c r="CL182" i="6" l="1"/>
  <c r="V182" i="6"/>
  <c r="CI182" i="6" s="1"/>
  <c r="AS182" i="6"/>
  <c r="AX182" i="6"/>
  <c r="BK182" i="6"/>
  <c r="BL182" i="6" s="1"/>
  <c r="BM182" i="6" s="1"/>
  <c r="BN182" i="6" s="1"/>
  <c r="BO182" i="6" s="1"/>
  <c r="BP182" i="6" s="1"/>
  <c r="BQ182" i="6" s="1"/>
  <c r="BR182" i="6" s="1"/>
  <c r="BS182" i="6" l="1"/>
  <c r="AK182" i="6"/>
  <c r="AL182" i="6" s="1"/>
  <c r="AM182" i="6" s="1"/>
  <c r="AN182" i="6" s="1"/>
  <c r="AO182" i="6" s="1"/>
  <c r="AP182" i="6" s="1"/>
  <c r="Z182" i="6"/>
  <c r="BU182" i="6"/>
  <c r="BT182" i="6"/>
  <c r="BG182" i="6" s="1"/>
  <c r="AG182" i="6"/>
  <c r="AA182" i="6"/>
  <c r="AB182" i="6" s="1"/>
  <c r="AC182" i="6" s="1"/>
  <c r="AD182" i="6" s="1"/>
  <c r="AE182" i="6" s="1"/>
  <c r="AY182" i="6"/>
  <c r="AZ182" i="6" s="1"/>
  <c r="BA182" i="6" s="1"/>
  <c r="BB182" i="6" s="1"/>
  <c r="BC182" i="6" s="1"/>
  <c r="BD182" i="6" s="1"/>
  <c r="AQ182" i="6"/>
  <c r="AR182" i="6" l="1"/>
  <c r="CA182" i="6"/>
  <c r="CB182" i="6" s="1"/>
  <c r="CC182" i="6" s="1"/>
  <c r="CD182" i="6" s="1"/>
  <c r="CE182" i="6" s="1"/>
  <c r="CF182" i="6" s="1"/>
  <c r="CG182" i="6" s="1"/>
  <c r="AT182" i="6"/>
  <c r="BE182" i="6"/>
  <c r="CM182" i="6" l="1"/>
  <c r="CN182" i="6" s="1"/>
  <c r="CO182" i="6" s="1"/>
  <c r="CH182" i="6"/>
  <c r="CJ182" i="6"/>
  <c r="BW182" i="6" s="1"/>
  <c r="CR182" i="6"/>
  <c r="CP182" i="6" l="1"/>
  <c r="CQ182" i="6" s="1"/>
  <c r="CS182" i="6" s="1"/>
  <c r="E181" i="9"/>
  <c r="CY182" i="6"/>
  <c r="CW182" i="6"/>
  <c r="CT182" i="6"/>
  <c r="CU182" i="6" s="1"/>
  <c r="CV182" i="6" s="1"/>
  <c r="CX182" i="6" s="1"/>
  <c r="CZ182" i="6" s="1"/>
  <c r="DA182" i="6" s="1"/>
  <c r="DG182" i="6"/>
  <c r="DB182" i="6"/>
  <c r="D181" i="9" l="1"/>
  <c r="DC182" i="6"/>
  <c r="DE182" i="6" s="1"/>
  <c r="F183" i="6"/>
  <c r="I183" i="6"/>
  <c r="O183" i="6"/>
  <c r="P183" i="6"/>
  <c r="S183" i="6"/>
  <c r="L183" i="6"/>
  <c r="W183" i="6"/>
  <c r="Q183" i="6"/>
  <c r="R183" i="6"/>
  <c r="AJ183" i="6" l="1"/>
  <c r="AF183" i="6"/>
  <c r="BJ183" i="6"/>
  <c r="BZ183" i="6"/>
  <c r="AW183" i="6"/>
  <c r="CK183" i="6"/>
  <c r="T183" i="6"/>
  <c r="U183" i="6"/>
  <c r="K183" i="6"/>
  <c r="J183" i="6"/>
  <c r="BY183" i="6"/>
  <c r="BI183" i="6"/>
  <c r="B182" i="9"/>
  <c r="AS183" i="6" l="1"/>
  <c r="V183" i="6"/>
  <c r="BS183" i="6" s="1"/>
  <c r="AX183" i="6"/>
  <c r="CL183" i="6"/>
  <c r="BK183" i="6"/>
  <c r="BL183" i="6" s="1"/>
  <c r="AY183" i="6"/>
  <c r="AZ183" i="6" s="1"/>
  <c r="BA183" i="6" s="1"/>
  <c r="BB183" i="6" s="1"/>
  <c r="BC183" i="6" s="1"/>
  <c r="BD183" i="6" s="1"/>
  <c r="AQ183" i="6"/>
  <c r="CI183" i="6"/>
  <c r="Y183" i="6"/>
  <c r="Z183" i="6" l="1"/>
  <c r="BE183" i="6"/>
  <c r="AA183" i="6"/>
  <c r="AB183" i="6" s="1"/>
  <c r="AC183" i="6" s="1"/>
  <c r="AD183" i="6" s="1"/>
  <c r="AE183" i="6" s="1"/>
  <c r="AG183" i="6"/>
  <c r="BM183" i="6"/>
  <c r="BN183" i="6" s="1"/>
  <c r="BO183" i="6" s="1"/>
  <c r="BP183" i="6" s="1"/>
  <c r="BQ183" i="6" s="1"/>
  <c r="AK183" i="6"/>
  <c r="AL183" i="6" s="1"/>
  <c r="AM183" i="6" s="1"/>
  <c r="AN183" i="6" s="1"/>
  <c r="AO183" i="6" s="1"/>
  <c r="CA183" i="6" l="1"/>
  <c r="CB183" i="6" s="1"/>
  <c r="CC183" i="6" s="1"/>
  <c r="AP183" i="6"/>
  <c r="AT183" i="6" s="1"/>
  <c r="AR183" i="6"/>
  <c r="BT183" i="6"/>
  <c r="BG183" i="6" s="1"/>
  <c r="BR183" i="6"/>
  <c r="BU183" i="6" s="1"/>
  <c r="CM183" i="6" l="1"/>
  <c r="CN183" i="6" s="1"/>
  <c r="CD183" i="6"/>
  <c r="CE183" i="6" s="1"/>
  <c r="CF183" i="6" s="1"/>
  <c r="CG183" i="6" s="1"/>
  <c r="CJ183" i="6" l="1"/>
  <c r="BW183" i="6" s="1"/>
  <c r="CO183" i="6" s="1"/>
  <c r="CH183" i="6"/>
  <c r="E182" i="9"/>
  <c r="CP183" i="6"/>
  <c r="CQ183" i="6" l="1"/>
  <c r="CR183" i="6"/>
  <c r="CT183" i="6" l="1"/>
  <c r="CU183" i="6" s="1"/>
  <c r="CV183" i="6" s="1"/>
  <c r="CX183" i="6" s="1"/>
  <c r="CY183" i="6"/>
  <c r="CW183" i="6"/>
  <c r="CS183" i="6"/>
  <c r="CZ183" i="6" l="1"/>
  <c r="DA183" i="6" s="1"/>
  <c r="DB183" i="6"/>
  <c r="DG183" i="6"/>
  <c r="D182" i="9" l="1"/>
  <c r="DC183" i="6"/>
  <c r="DE183" i="6" s="1"/>
  <c r="F184" i="6"/>
  <c r="W184" i="6"/>
  <c r="P184" i="6"/>
  <c r="R184" i="6"/>
  <c r="S184" i="6"/>
  <c r="I184" i="6"/>
  <c r="O184" i="6"/>
  <c r="L184" i="6"/>
  <c r="Q184" i="6"/>
  <c r="BY184" i="6" l="1"/>
  <c r="BI184" i="6"/>
  <c r="AF184" i="6"/>
  <c r="AJ184" i="6"/>
  <c r="BJ184" i="6"/>
  <c r="BZ184" i="6"/>
  <c r="AW184" i="6"/>
  <c r="CK184" i="6"/>
  <c r="K184" i="6"/>
  <c r="T184" i="6"/>
  <c r="U184" i="6"/>
  <c r="J184" i="6"/>
  <c r="B183" i="9"/>
  <c r="CL184" i="6" l="1"/>
  <c r="V184" i="6"/>
  <c r="BK184" i="6"/>
  <c r="BL184" i="6" s="1"/>
  <c r="AS184" i="6"/>
  <c r="AX184" i="6"/>
  <c r="Y184" i="6"/>
  <c r="Z184" i="6" s="1"/>
  <c r="AG184" i="6" s="1"/>
  <c r="AA184" i="6" l="1"/>
  <c r="AB184" i="6" s="1"/>
  <c r="AC184" i="6" s="1"/>
  <c r="AD184" i="6" s="1"/>
  <c r="AE184" i="6" s="1"/>
  <c r="CI184" i="6"/>
  <c r="AK184" i="6"/>
  <c r="AL184" i="6" s="1"/>
  <c r="AM184" i="6" s="1"/>
  <c r="AN184" i="6" s="1"/>
  <c r="AO184" i="6" s="1"/>
  <c r="BM184" i="6"/>
  <c r="BN184" i="6" s="1"/>
  <c r="BO184" i="6" s="1"/>
  <c r="BP184" i="6" s="1"/>
  <c r="BQ184" i="6" s="1"/>
  <c r="BR184" i="6" s="1"/>
  <c r="BU184" i="6" s="1"/>
  <c r="AQ184" i="6"/>
  <c r="BS184" i="6"/>
  <c r="AY184" i="6"/>
  <c r="AZ184" i="6" s="1"/>
  <c r="BA184" i="6" s="1"/>
  <c r="BB184" i="6" s="1"/>
  <c r="BC184" i="6" s="1"/>
  <c r="BD184" i="6" s="1"/>
  <c r="AR184" i="6" l="1"/>
  <c r="AP184" i="6"/>
  <c r="AT184" i="6" s="1"/>
  <c r="CA184" i="6"/>
  <c r="CB184" i="6" s="1"/>
  <c r="CC184" i="6" s="1"/>
  <c r="BE184" i="6"/>
  <c r="BT184" i="6"/>
  <c r="BG184" i="6" s="1"/>
  <c r="CD184" i="6" l="1"/>
  <c r="CE184" i="6" s="1"/>
  <c r="CF184" i="6" s="1"/>
  <c r="CG184" i="6" s="1"/>
  <c r="CM184" i="6"/>
  <c r="CN184" i="6" s="1"/>
  <c r="CP184" i="6" l="1"/>
  <c r="E183" i="9"/>
  <c r="CH184" i="6"/>
  <c r="CJ184" i="6"/>
  <c r="BW184" i="6" s="1"/>
  <c r="CO184" i="6" s="1"/>
  <c r="CQ184" i="6" s="1"/>
  <c r="CS184" i="6" s="1"/>
  <c r="CR184" i="6"/>
  <c r="CY184" i="6" l="1"/>
  <c r="CT184" i="6"/>
  <c r="CU184" i="6" s="1"/>
  <c r="CV184" i="6" s="1"/>
  <c r="CX184" i="6" s="1"/>
  <c r="CW184" i="6"/>
  <c r="CZ184" i="6" l="1"/>
  <c r="DA184" i="6" s="1"/>
  <c r="DG184" i="6"/>
  <c r="DB184" i="6"/>
  <c r="DC184" i="6" l="1"/>
  <c r="DE184" i="6" s="1"/>
  <c r="D183" i="9"/>
  <c r="F185" i="6"/>
  <c r="B184" i="9"/>
  <c r="I185" i="6"/>
  <c r="L185" i="6"/>
  <c r="W185" i="6"/>
  <c r="R185" i="6"/>
  <c r="P185" i="6"/>
  <c r="Q185" i="6"/>
  <c r="O185" i="6"/>
  <c r="S185" i="6"/>
  <c r="BY185" i="6" l="1"/>
  <c r="BI185" i="6"/>
  <c r="K185" i="6"/>
  <c r="J185" i="6"/>
  <c r="U185" i="6"/>
  <c r="T185" i="6"/>
  <c r="AS185" i="6" s="1"/>
  <c r="BZ185" i="6"/>
  <c r="AW185" i="6"/>
  <c r="AX185" i="6" s="1"/>
  <c r="AJ185" i="6"/>
  <c r="AF185" i="6"/>
  <c r="CK185" i="6"/>
  <c r="BJ185" i="6"/>
  <c r="Y185" i="6" l="1"/>
  <c r="V185" i="6"/>
  <c r="BS185" i="6" s="1"/>
  <c r="CL185" i="6"/>
  <c r="BK185" i="6"/>
  <c r="BL185" i="6" s="1"/>
  <c r="BM185" i="6" s="1"/>
  <c r="BN185" i="6" s="1"/>
  <c r="BO185" i="6" s="1"/>
  <c r="BP185" i="6" s="1"/>
  <c r="BQ185" i="6" s="1"/>
  <c r="BR185" i="6" s="1"/>
  <c r="AY185" i="6"/>
  <c r="AZ185" i="6" s="1"/>
  <c r="BA185" i="6" s="1"/>
  <c r="BB185" i="6" s="1"/>
  <c r="BC185" i="6" s="1"/>
  <c r="BD185" i="6" s="1"/>
  <c r="AK185" i="6"/>
  <c r="AL185" i="6" s="1"/>
  <c r="AM185" i="6" s="1"/>
  <c r="AN185" i="6" s="1"/>
  <c r="AO185" i="6" s="1"/>
  <c r="CI185" i="6"/>
  <c r="Z185" i="6" l="1"/>
  <c r="AQ185" i="6"/>
  <c r="BU185" i="6"/>
  <c r="AP185" i="6"/>
  <c r="AT185" i="6" s="1"/>
  <c r="CA185" i="6"/>
  <c r="CB185" i="6" s="1"/>
  <c r="CC185" i="6" s="1"/>
  <c r="AR185" i="6"/>
  <c r="AG185" i="6"/>
  <c r="AA185" i="6"/>
  <c r="AB185" i="6" s="1"/>
  <c r="AC185" i="6" s="1"/>
  <c r="AD185" i="6" s="1"/>
  <c r="AE185" i="6" s="1"/>
  <c r="BT185" i="6"/>
  <c r="BG185" i="6" s="1"/>
  <c r="BE185" i="6"/>
  <c r="CD185" i="6" l="1"/>
  <c r="CE185" i="6" s="1"/>
  <c r="CF185" i="6" s="1"/>
  <c r="CG185" i="6" s="1"/>
  <c r="CM185" i="6"/>
  <c r="CN185" i="6" s="1"/>
  <c r="E184" i="9" s="1"/>
  <c r="CP185" i="6" l="1"/>
  <c r="CJ185" i="6"/>
  <c r="BW185" i="6" s="1"/>
  <c r="CO185" i="6" s="1"/>
  <c r="CQ185" i="6" s="1"/>
  <c r="CH185" i="6"/>
  <c r="CR185" i="6"/>
  <c r="CW185" i="6" l="1"/>
  <c r="CT185" i="6"/>
  <c r="CU185" i="6" s="1"/>
  <c r="CV185" i="6" s="1"/>
  <c r="CX185" i="6" s="1"/>
  <c r="CY185" i="6"/>
  <c r="CS185" i="6"/>
  <c r="CZ185" i="6" l="1"/>
  <c r="DA185" i="6" s="1"/>
  <c r="DG185" i="6"/>
  <c r="DB185" i="6"/>
  <c r="DC185" i="6" l="1"/>
  <c r="DE185" i="6" s="1"/>
  <c r="D184" i="9"/>
  <c r="F186" i="6"/>
  <c r="O186" i="6"/>
  <c r="Q186" i="6"/>
  <c r="S186" i="6"/>
  <c r="P186" i="6"/>
  <c r="L186" i="6"/>
  <c r="R186" i="6"/>
  <c r="I186" i="6"/>
  <c r="W186" i="6"/>
  <c r="BY186" i="6" l="1"/>
  <c r="BI186" i="6"/>
  <c r="AW186" i="6"/>
  <c r="BZ186" i="6"/>
  <c r="BJ186" i="6"/>
  <c r="AF186" i="6"/>
  <c r="CK186" i="6"/>
  <c r="AJ186" i="6"/>
  <c r="K186" i="6"/>
  <c r="J186" i="6"/>
  <c r="U186" i="6"/>
  <c r="T186" i="6"/>
  <c r="B185" i="9"/>
  <c r="Y186" i="6" l="1"/>
  <c r="AS186" i="6"/>
  <c r="BK186" i="6"/>
  <c r="BL186" i="6" s="1"/>
  <c r="CL186" i="6"/>
  <c r="V186" i="6"/>
  <c r="BS186" i="6" s="1"/>
  <c r="AX186" i="6"/>
  <c r="BM186" i="6" l="1"/>
  <c r="BN186" i="6" s="1"/>
  <c r="BO186" i="6" s="1"/>
  <c r="BP186" i="6" s="1"/>
  <c r="BQ186" i="6" s="1"/>
  <c r="BR186" i="6" s="1"/>
  <c r="BU186" i="6" s="1"/>
  <c r="Z186" i="6"/>
  <c r="AG186" i="6" s="1"/>
  <c r="AQ186" i="6"/>
  <c r="AY186" i="6"/>
  <c r="AZ186" i="6" s="1"/>
  <c r="BA186" i="6" s="1"/>
  <c r="BB186" i="6" s="1"/>
  <c r="BC186" i="6" s="1"/>
  <c r="BD186" i="6" s="1"/>
  <c r="AK186" i="6"/>
  <c r="AL186" i="6" s="1"/>
  <c r="AM186" i="6" s="1"/>
  <c r="AN186" i="6" s="1"/>
  <c r="AO186" i="6" s="1"/>
  <c r="CI186" i="6"/>
  <c r="AA186" i="6" l="1"/>
  <c r="AB186" i="6" s="1"/>
  <c r="AC186" i="6" s="1"/>
  <c r="AD186" i="6" s="1"/>
  <c r="AE186" i="6" s="1"/>
  <c r="BT186" i="6"/>
  <c r="BG186" i="6" s="1"/>
  <c r="BE186" i="6"/>
  <c r="AP186" i="6"/>
  <c r="AT186" i="6" s="1"/>
  <c r="AR186" i="6"/>
  <c r="CA186" i="6"/>
  <c r="CB186" i="6" s="1"/>
  <c r="CC186" i="6" s="1"/>
  <c r="CD186" i="6" l="1"/>
  <c r="CE186" i="6" s="1"/>
  <c r="CF186" i="6" s="1"/>
  <c r="CG186" i="6" s="1"/>
  <c r="CM186" i="6"/>
  <c r="CN186" i="6" s="1"/>
  <c r="E185" i="9" l="1"/>
  <c r="CP186" i="6"/>
  <c r="CH186" i="6"/>
  <c r="CJ186" i="6"/>
  <c r="BW186" i="6" s="1"/>
  <c r="CO186" i="6" s="1"/>
  <c r="CQ186" i="6" s="1"/>
  <c r="CR186" i="6"/>
  <c r="CY186" i="6" l="1"/>
  <c r="CW186" i="6"/>
  <c r="CT186" i="6"/>
  <c r="CU186" i="6" s="1"/>
  <c r="CV186" i="6" s="1"/>
  <c r="CX186" i="6" s="1"/>
  <c r="CS186" i="6"/>
  <c r="CZ186" i="6" l="1"/>
  <c r="DA186" i="6" s="1"/>
  <c r="F187" i="6" s="1"/>
  <c r="P187" i="6"/>
  <c r="O187" i="6"/>
  <c r="DG186" i="6"/>
  <c r="W187" i="6"/>
  <c r="S187" i="6"/>
  <c r="R187" i="6"/>
  <c r="DB186" i="6"/>
  <c r="I187" i="6"/>
  <c r="Q187" i="6"/>
  <c r="L187" i="6"/>
  <c r="DC186" i="6" l="1"/>
  <c r="DE186" i="6" s="1"/>
  <c r="D185" i="9"/>
  <c r="AJ187" i="6"/>
  <c r="CK187" i="6"/>
  <c r="AW187" i="6"/>
  <c r="BJ187" i="6"/>
  <c r="AF187" i="6"/>
  <c r="BZ187" i="6"/>
  <c r="BI187" i="6"/>
  <c r="BY187" i="6"/>
  <c r="U187" i="6"/>
  <c r="J187" i="6"/>
  <c r="T187" i="6"/>
  <c r="K187" i="6"/>
  <c r="B186" i="9"/>
  <c r="V187" i="6" l="1"/>
  <c r="AQ187" i="6" s="1"/>
  <c r="AS187" i="6"/>
  <c r="CL187" i="6"/>
  <c r="BK187" i="6"/>
  <c r="BL187" i="6" s="1"/>
  <c r="AX187" i="6"/>
  <c r="Y187" i="6"/>
  <c r="Z187" i="6" s="1"/>
  <c r="AA187" i="6" l="1"/>
  <c r="AB187" i="6" s="1"/>
  <c r="AC187" i="6" s="1"/>
  <c r="AD187" i="6" s="1"/>
  <c r="AE187" i="6" s="1"/>
  <c r="AG187" i="6"/>
  <c r="AK187" i="6"/>
  <c r="AL187" i="6" s="1"/>
  <c r="AM187" i="6" s="1"/>
  <c r="AN187" i="6" s="1"/>
  <c r="AO187" i="6" s="1"/>
  <c r="AY187" i="6"/>
  <c r="AZ187" i="6" s="1"/>
  <c r="BA187" i="6" s="1"/>
  <c r="BB187" i="6" s="1"/>
  <c r="BC187" i="6" s="1"/>
  <c r="BD187" i="6" s="1"/>
  <c r="BS187" i="6"/>
  <c r="CI187" i="6"/>
  <c r="BM187" i="6"/>
  <c r="BN187" i="6" s="1"/>
  <c r="BO187" i="6" s="1"/>
  <c r="BP187" i="6" s="1"/>
  <c r="BQ187" i="6" s="1"/>
  <c r="AP187" i="6" l="1"/>
  <c r="AT187" i="6" s="1"/>
  <c r="CA187" i="6"/>
  <c r="CB187" i="6" s="1"/>
  <c r="CC187" i="6" s="1"/>
  <c r="AR187" i="6"/>
  <c r="BR187" i="6"/>
  <c r="BU187" i="6" s="1"/>
  <c r="BT187" i="6"/>
  <c r="BG187" i="6" s="1"/>
  <c r="BE187" i="6"/>
  <c r="CM187" i="6" l="1"/>
  <c r="CN187" i="6" s="1"/>
  <c r="CD187" i="6"/>
  <c r="CE187" i="6" s="1"/>
  <c r="CF187" i="6" s="1"/>
  <c r="CG187" i="6" s="1"/>
  <c r="CP187" i="6" l="1"/>
  <c r="E186" i="9"/>
  <c r="CH187" i="6"/>
  <c r="CJ187" i="6"/>
  <c r="BW187" i="6" s="1"/>
  <c r="CO187" i="6" s="1"/>
  <c r="CQ187" i="6" s="1"/>
  <c r="CR187" i="6"/>
  <c r="CT187" i="6" l="1"/>
  <c r="CU187" i="6" s="1"/>
  <c r="CV187" i="6" s="1"/>
  <c r="CX187" i="6" s="1"/>
  <c r="CY187" i="6"/>
  <c r="CW187" i="6"/>
  <c r="CS187" i="6"/>
  <c r="CZ187" i="6" l="1"/>
  <c r="DA187" i="6" s="1"/>
  <c r="F188" i="6" s="1"/>
  <c r="P188" i="6"/>
  <c r="O188" i="6"/>
  <c r="W188" i="6"/>
  <c r="R188" i="6"/>
  <c r="DG187" i="6"/>
  <c r="DB187" i="6"/>
  <c r="I188" i="6"/>
  <c r="L188" i="6"/>
  <c r="Q188" i="6"/>
  <c r="S188" i="6"/>
  <c r="DC187" i="6" l="1"/>
  <c r="DE187" i="6" s="1"/>
  <c r="D186" i="9"/>
  <c r="BY188" i="6"/>
  <c r="BI188" i="6"/>
  <c r="K188" i="6"/>
  <c r="T188" i="6"/>
  <c r="J188" i="6"/>
  <c r="U188" i="6"/>
  <c r="AJ188" i="6"/>
  <c r="BJ188" i="6"/>
  <c r="AF188" i="6"/>
  <c r="BZ188" i="6"/>
  <c r="AW188" i="6"/>
  <c r="CK188" i="6"/>
  <c r="B187" i="9"/>
  <c r="BK188" i="6" l="1"/>
  <c r="BL188" i="6" s="1"/>
  <c r="AX188" i="6"/>
  <c r="V188" i="6"/>
  <c r="AK188" i="6" s="1"/>
  <c r="AL188" i="6" s="1"/>
  <c r="AM188" i="6" s="1"/>
  <c r="AN188" i="6" s="1"/>
  <c r="AO188" i="6" s="1"/>
  <c r="CA188" i="6" s="1"/>
  <c r="CB188" i="6" s="1"/>
  <c r="CC188" i="6" s="1"/>
  <c r="AS188" i="6"/>
  <c r="CL188" i="6"/>
  <c r="Y188" i="6"/>
  <c r="Z188" i="6" s="1"/>
  <c r="AG188" i="6" l="1"/>
  <c r="AA188" i="6"/>
  <c r="AB188" i="6" s="1"/>
  <c r="AC188" i="6" s="1"/>
  <c r="AD188" i="6" s="1"/>
  <c r="AE188" i="6" s="1"/>
  <c r="AP188" i="6"/>
  <c r="AQ188" i="6"/>
  <c r="CI188" i="6"/>
  <c r="AY188" i="6"/>
  <c r="AZ188" i="6" s="1"/>
  <c r="BA188" i="6" s="1"/>
  <c r="BB188" i="6" s="1"/>
  <c r="BC188" i="6" s="1"/>
  <c r="BD188" i="6" s="1"/>
  <c r="AR188" i="6"/>
  <c r="BS188" i="6"/>
  <c r="BM188" i="6"/>
  <c r="BN188" i="6" s="1"/>
  <c r="BO188" i="6" s="1"/>
  <c r="BP188" i="6" s="1"/>
  <c r="BQ188" i="6" s="1"/>
  <c r="CD188" i="6"/>
  <c r="CE188" i="6" s="1"/>
  <c r="CF188" i="6" s="1"/>
  <c r="CG188" i="6" s="1"/>
  <c r="CM188" i="6"/>
  <c r="AT188" i="6" l="1"/>
  <c r="BE188" i="6"/>
  <c r="BT188" i="6"/>
  <c r="BG188" i="6" s="1"/>
  <c r="BR188" i="6"/>
  <c r="BU188" i="6" s="1"/>
  <c r="CH188" i="6"/>
  <c r="CJ188" i="6"/>
  <c r="BW188" i="6" s="1"/>
  <c r="CN188" i="6" l="1"/>
  <c r="CP188" i="6" s="1"/>
  <c r="CO188" i="6" l="1"/>
  <c r="CQ188" i="6" s="1"/>
  <c r="E187" i="9"/>
  <c r="CR188" i="6"/>
  <c r="CW188" i="6" l="1"/>
  <c r="CY188" i="6"/>
  <c r="CT188" i="6"/>
  <c r="CU188" i="6" s="1"/>
  <c r="CV188" i="6" s="1"/>
  <c r="CX188" i="6" s="1"/>
  <c r="CZ188" i="6" s="1"/>
  <c r="DA188" i="6" s="1"/>
  <c r="CS188" i="6"/>
  <c r="DG188" i="6"/>
  <c r="DB188" i="6"/>
  <c r="D187" i="9" l="1"/>
  <c r="DC188" i="6"/>
  <c r="DE188" i="6" s="1"/>
  <c r="F189" i="6"/>
  <c r="W189" i="6"/>
  <c r="Q189" i="6"/>
  <c r="O189" i="6"/>
  <c r="S189" i="6"/>
  <c r="L189" i="6"/>
  <c r="P189" i="6"/>
  <c r="I189" i="6"/>
  <c r="R189" i="6"/>
  <c r="BY189" i="6" l="1"/>
  <c r="BI189" i="6"/>
  <c r="CK189" i="6"/>
  <c r="AW189" i="6"/>
  <c r="BJ189" i="6"/>
  <c r="AF189" i="6"/>
  <c r="BZ189" i="6"/>
  <c r="AJ189" i="6"/>
  <c r="U189" i="6"/>
  <c r="K189" i="6"/>
  <c r="J189" i="6"/>
  <c r="T189" i="6"/>
  <c r="B188" i="9"/>
  <c r="Y189" i="6" l="1"/>
  <c r="AX189" i="6"/>
  <c r="CL189" i="6"/>
  <c r="V189" i="6"/>
  <c r="BS189" i="6" s="1"/>
  <c r="AS189" i="6"/>
  <c r="BK189" i="6"/>
  <c r="BL189" i="6" s="1"/>
  <c r="Z189" i="6" l="1"/>
  <c r="AG189" i="6" s="1"/>
  <c r="AQ189" i="6"/>
  <c r="CI189" i="6"/>
  <c r="BM189" i="6"/>
  <c r="BN189" i="6" s="1"/>
  <c r="BO189" i="6" s="1"/>
  <c r="BP189" i="6" s="1"/>
  <c r="BQ189" i="6" s="1"/>
  <c r="AK189" i="6"/>
  <c r="AL189" i="6" s="1"/>
  <c r="AM189" i="6" s="1"/>
  <c r="AN189" i="6" s="1"/>
  <c r="AO189" i="6" s="1"/>
  <c r="AY189" i="6"/>
  <c r="AA189" i="6" l="1"/>
  <c r="AB189" i="6" s="1"/>
  <c r="AC189" i="6" s="1"/>
  <c r="AD189" i="6" s="1"/>
  <c r="AE189" i="6" s="1"/>
  <c r="AZ189" i="6"/>
  <c r="BA189" i="6" s="1"/>
  <c r="BB189" i="6" s="1"/>
  <c r="BC189" i="6" s="1"/>
  <c r="BD189" i="6" s="1"/>
  <c r="BE189" i="6"/>
  <c r="AP189" i="6"/>
  <c r="AT189" i="6" s="1"/>
  <c r="CA189" i="6"/>
  <c r="CB189" i="6" s="1"/>
  <c r="CC189" i="6" s="1"/>
  <c r="AR189" i="6"/>
  <c r="BR189" i="6"/>
  <c r="BU189" i="6" s="1"/>
  <c r="BT189" i="6"/>
  <c r="BG189" i="6" s="1"/>
  <c r="CD189" i="6" l="1"/>
  <c r="CE189" i="6" s="1"/>
  <c r="CF189" i="6" s="1"/>
  <c r="CG189" i="6" s="1"/>
  <c r="CM189" i="6"/>
  <c r="CN189" i="6" s="1"/>
  <c r="CP189" i="6" l="1"/>
  <c r="E188" i="9"/>
  <c r="CH189" i="6"/>
  <c r="CJ189" i="6"/>
  <c r="BW189" i="6" s="1"/>
  <c r="CO189" i="6" s="1"/>
  <c r="CQ189" i="6" s="1"/>
  <c r="CS189" i="6" l="1"/>
  <c r="CR189" i="6"/>
  <c r="CW189" i="6" l="1"/>
  <c r="CT189" i="6"/>
  <c r="CU189" i="6" s="1"/>
  <c r="CV189" i="6" s="1"/>
  <c r="CX189" i="6" s="1"/>
  <c r="CY189" i="6"/>
  <c r="CZ189" i="6" l="1"/>
  <c r="DA189" i="6" s="1"/>
  <c r="F190" i="6" s="1"/>
  <c r="DB189" i="6"/>
  <c r="I190" i="6"/>
  <c r="O190" i="6"/>
  <c r="S190" i="6"/>
  <c r="W190" i="6"/>
  <c r="DG189" i="6"/>
  <c r="P190" i="6"/>
  <c r="L190" i="6"/>
  <c r="Q190" i="6"/>
  <c r="R190" i="6"/>
  <c r="DC189" i="6" l="1"/>
  <c r="DE189" i="6" s="1"/>
  <c r="D188" i="9"/>
  <c r="AF190" i="6"/>
  <c r="AJ190" i="6"/>
  <c r="CK190" i="6"/>
  <c r="BJ190" i="6"/>
  <c r="AW190" i="6"/>
  <c r="BZ190" i="6"/>
  <c r="BY190" i="6"/>
  <c r="BI190" i="6"/>
  <c r="T190" i="6"/>
  <c r="J190" i="6"/>
  <c r="K190" i="6"/>
  <c r="U190" i="6"/>
  <c r="B189" i="9"/>
  <c r="Y190" i="6" l="1"/>
  <c r="AS190" i="6"/>
  <c r="CL190" i="6"/>
  <c r="AX190" i="6"/>
  <c r="BK190" i="6"/>
  <c r="BL190" i="6" s="1"/>
  <c r="V190" i="6"/>
  <c r="Z190" i="6" l="1"/>
  <c r="AG190" i="6" s="1"/>
  <c r="AY190" i="6"/>
  <c r="AZ190" i="6" s="1"/>
  <c r="BA190" i="6" s="1"/>
  <c r="BB190" i="6" s="1"/>
  <c r="BC190" i="6" s="1"/>
  <c r="BD190" i="6" s="1"/>
  <c r="AK190" i="6"/>
  <c r="AL190" i="6" s="1"/>
  <c r="AM190" i="6" s="1"/>
  <c r="AN190" i="6" s="1"/>
  <c r="AO190" i="6" s="1"/>
  <c r="AP190" i="6" s="1"/>
  <c r="BS190" i="6"/>
  <c r="CI190" i="6"/>
  <c r="BM190" i="6"/>
  <c r="BN190" i="6" s="1"/>
  <c r="BO190" i="6" s="1"/>
  <c r="BP190" i="6" s="1"/>
  <c r="BQ190" i="6" s="1"/>
  <c r="AQ190" i="6"/>
  <c r="AA190" i="6" l="1"/>
  <c r="AB190" i="6" s="1"/>
  <c r="AC190" i="6" s="1"/>
  <c r="AD190" i="6" s="1"/>
  <c r="AE190" i="6" s="1"/>
  <c r="CA190" i="6"/>
  <c r="CB190" i="6" s="1"/>
  <c r="CC190" i="6" s="1"/>
  <c r="CD190" i="6" s="1"/>
  <c r="CE190" i="6" s="1"/>
  <c r="CF190" i="6" s="1"/>
  <c r="CG190" i="6" s="1"/>
  <c r="CH190" i="6" s="1"/>
  <c r="AT190" i="6"/>
  <c r="AR190" i="6"/>
  <c r="BE190" i="6"/>
  <c r="BR190" i="6"/>
  <c r="BU190" i="6" s="1"/>
  <c r="BT190" i="6"/>
  <c r="BG190" i="6" s="1"/>
  <c r="CM190" i="6" l="1"/>
  <c r="CN190" i="6" s="1"/>
  <c r="CO190" i="6" s="1"/>
  <c r="CJ190" i="6"/>
  <c r="BW190" i="6" s="1"/>
  <c r="E189" i="9" l="1"/>
  <c r="CP190" i="6"/>
  <c r="CQ190" i="6" s="1"/>
  <c r="CS190" i="6" l="1"/>
  <c r="CR190" i="6"/>
  <c r="CY190" i="6" l="1"/>
  <c r="CW190" i="6"/>
  <c r="CT190" i="6"/>
  <c r="CU190" i="6" s="1"/>
  <c r="CV190" i="6" s="1"/>
  <c r="CX190" i="6" s="1"/>
  <c r="CZ190" i="6" l="1"/>
  <c r="DA190" i="6" s="1"/>
  <c r="DB190" i="6"/>
  <c r="DG190" i="6"/>
  <c r="D189" i="9" l="1"/>
  <c r="DC190" i="6"/>
  <c r="DE190" i="6" s="1"/>
  <c r="F191" i="6"/>
  <c r="B190" i="9"/>
  <c r="W191" i="6"/>
  <c r="O191" i="6"/>
  <c r="Q191" i="6"/>
  <c r="P191" i="6"/>
  <c r="I191" i="6"/>
  <c r="L191" i="6"/>
  <c r="R191" i="6"/>
  <c r="S191" i="6"/>
  <c r="T191" i="6" l="1"/>
  <c r="K191" i="6"/>
  <c r="U191" i="6"/>
  <c r="J191" i="6"/>
  <c r="BI191" i="6"/>
  <c r="BY191" i="6"/>
  <c r="AF191" i="6"/>
  <c r="Y191" i="6" s="1"/>
  <c r="AW191" i="6"/>
  <c r="CK191" i="6"/>
  <c r="BZ191" i="6"/>
  <c r="BJ191" i="6"/>
  <c r="AJ191" i="6"/>
  <c r="BK191" i="6" l="1"/>
  <c r="BL191" i="6" s="1"/>
  <c r="AX191" i="6"/>
  <c r="V191" i="6"/>
  <c r="CI191" i="6" s="1"/>
  <c r="CL191" i="6"/>
  <c r="AS191" i="6"/>
  <c r="AK191" i="6"/>
  <c r="AL191" i="6" s="1"/>
  <c r="AM191" i="6" s="1"/>
  <c r="AN191" i="6" s="1"/>
  <c r="AO191" i="6" s="1"/>
  <c r="AP191" i="6" s="1"/>
  <c r="AY191" i="6"/>
  <c r="AZ191" i="6" s="1"/>
  <c r="BA191" i="6" s="1"/>
  <c r="BB191" i="6" s="1"/>
  <c r="BC191" i="6" s="1"/>
  <c r="BD191" i="6" s="1"/>
  <c r="Z191" i="6" l="1"/>
  <c r="AA191" i="6" s="1"/>
  <c r="AB191" i="6" s="1"/>
  <c r="AC191" i="6" s="1"/>
  <c r="AD191" i="6" s="1"/>
  <c r="AE191" i="6" s="1"/>
  <c r="BS191" i="6"/>
  <c r="AQ191" i="6"/>
  <c r="AT191" i="6" s="1"/>
  <c r="BM191" i="6"/>
  <c r="BN191" i="6" s="1"/>
  <c r="BO191" i="6" s="1"/>
  <c r="BP191" i="6" s="1"/>
  <c r="BQ191" i="6" s="1"/>
  <c r="BR191" i="6" s="1"/>
  <c r="BU191" i="6" s="1"/>
  <c r="AG191" i="6"/>
  <c r="CA191" i="6"/>
  <c r="CB191" i="6" s="1"/>
  <c r="CC191" i="6" s="1"/>
  <c r="CD191" i="6" s="1"/>
  <c r="CE191" i="6" s="1"/>
  <c r="CF191" i="6" s="1"/>
  <c r="CG191" i="6" s="1"/>
  <c r="AR191" i="6"/>
  <c r="BE191" i="6"/>
  <c r="BT191" i="6" l="1"/>
  <c r="BG191" i="6" s="1"/>
  <c r="CM191" i="6"/>
  <c r="CN191" i="6" s="1"/>
  <c r="E190" i="9" s="1"/>
  <c r="CH191" i="6"/>
  <c r="CJ191" i="6"/>
  <c r="BW191" i="6" s="1"/>
  <c r="CO191" i="6" l="1"/>
  <c r="CP191" i="6"/>
  <c r="CQ191" i="6" l="1"/>
  <c r="CS191" i="6" s="1"/>
  <c r="CR191" i="6"/>
  <c r="CY191" i="6" l="1"/>
  <c r="CT191" i="6"/>
  <c r="CU191" i="6" s="1"/>
  <c r="CV191" i="6" s="1"/>
  <c r="CX191" i="6" s="1"/>
  <c r="CW191" i="6"/>
  <c r="CZ191" i="6" l="1"/>
  <c r="DA191" i="6" s="1"/>
  <c r="F192" i="6" s="1"/>
  <c r="Q192" i="6"/>
  <c r="P192" i="6"/>
  <c r="I192" i="6"/>
  <c r="L192" i="6"/>
  <c r="DG191" i="6"/>
  <c r="R192" i="6"/>
  <c r="DB191" i="6"/>
  <c r="W192" i="6"/>
  <c r="O192" i="6"/>
  <c r="S192" i="6"/>
  <c r="DC191" i="6" l="1"/>
  <c r="DE191" i="6" s="1"/>
  <c r="D190" i="9"/>
  <c r="K192" i="6"/>
  <c r="U192" i="6"/>
  <c r="J192" i="6"/>
  <c r="T192" i="6"/>
  <c r="BY192" i="6"/>
  <c r="BI192" i="6"/>
  <c r="BJ192" i="6"/>
  <c r="AF192" i="6"/>
  <c r="AJ192" i="6"/>
  <c r="AW192" i="6"/>
  <c r="BZ192" i="6"/>
  <c r="CK192" i="6"/>
  <c r="B191" i="9"/>
  <c r="Y192" i="6" l="1"/>
  <c r="V192" i="6"/>
  <c r="AQ192" i="6" s="1"/>
  <c r="AX192" i="6"/>
  <c r="CL192" i="6"/>
  <c r="BK192" i="6"/>
  <c r="BL192" i="6" s="1"/>
  <c r="AS192" i="6"/>
  <c r="AK192" i="6" l="1"/>
  <c r="AL192" i="6" s="1"/>
  <c r="AM192" i="6" s="1"/>
  <c r="AN192" i="6" s="1"/>
  <c r="AO192" i="6" s="1"/>
  <c r="AP192" i="6" s="1"/>
  <c r="AT192" i="6" s="1"/>
  <c r="CI192" i="6"/>
  <c r="AY192" i="6"/>
  <c r="AZ192" i="6" s="1"/>
  <c r="BA192" i="6" s="1"/>
  <c r="BB192" i="6" s="1"/>
  <c r="BC192" i="6" s="1"/>
  <c r="BD192" i="6" s="1"/>
  <c r="BS192" i="6"/>
  <c r="BM192" i="6"/>
  <c r="BN192" i="6" s="1"/>
  <c r="BO192" i="6" s="1"/>
  <c r="BP192" i="6" s="1"/>
  <c r="BQ192" i="6" s="1"/>
  <c r="BR192" i="6" s="1"/>
  <c r="Z192" i="6"/>
  <c r="AG192" i="6" s="1"/>
  <c r="BE192" i="6" l="1"/>
  <c r="CA192" i="6"/>
  <c r="CB192" i="6" s="1"/>
  <c r="CC192" i="6" s="1"/>
  <c r="CD192" i="6" s="1"/>
  <c r="CE192" i="6" s="1"/>
  <c r="CF192" i="6" s="1"/>
  <c r="CG192" i="6" s="1"/>
  <c r="AA192" i="6"/>
  <c r="AB192" i="6" s="1"/>
  <c r="AC192" i="6" s="1"/>
  <c r="AD192" i="6" s="1"/>
  <c r="AE192" i="6" s="1"/>
  <c r="BU192" i="6"/>
  <c r="AR192" i="6"/>
  <c r="BT192" i="6"/>
  <c r="BG192" i="6" s="1"/>
  <c r="CM192" i="6" l="1"/>
  <c r="CN192" i="6" s="1"/>
  <c r="E191" i="9" s="1"/>
  <c r="CH192" i="6"/>
  <c r="CJ192" i="6"/>
  <c r="BW192" i="6" s="1"/>
  <c r="CP192" i="6" l="1"/>
  <c r="CO192" i="6"/>
  <c r="CQ192" i="6" l="1"/>
  <c r="CR192" i="6"/>
  <c r="CT192" i="6" l="1"/>
  <c r="CU192" i="6" s="1"/>
  <c r="CV192" i="6" s="1"/>
  <c r="CX192" i="6" s="1"/>
  <c r="CY192" i="6"/>
  <c r="CW192" i="6"/>
  <c r="CS192" i="6"/>
  <c r="CZ192" i="6" l="1"/>
  <c r="DA192" i="6" s="1"/>
  <c r="F193" i="6" s="1"/>
  <c r="S193" i="6"/>
  <c r="O193" i="6"/>
  <c r="DB192" i="6"/>
  <c r="Q193" i="6"/>
  <c r="DG192" i="6"/>
  <c r="P193" i="6"/>
  <c r="W193" i="6"/>
  <c r="L193" i="6"/>
  <c r="I193" i="6"/>
  <c r="R193" i="6"/>
  <c r="D191" i="9" l="1"/>
  <c r="DC192" i="6"/>
  <c r="DE192" i="6" s="1"/>
  <c r="J193" i="6"/>
  <c r="U193" i="6"/>
  <c r="T193" i="6"/>
  <c r="K193" i="6"/>
  <c r="BY193" i="6"/>
  <c r="BI193" i="6"/>
  <c r="AF193" i="6"/>
  <c r="AW193" i="6"/>
  <c r="BZ193" i="6"/>
  <c r="CK193" i="6"/>
  <c r="AJ193" i="6"/>
  <c r="BJ193" i="6"/>
  <c r="B192" i="9"/>
  <c r="Y193" i="6" l="1"/>
  <c r="V193" i="6"/>
  <c r="AY193" i="6" s="1"/>
  <c r="AZ193" i="6" s="1"/>
  <c r="BA193" i="6" s="1"/>
  <c r="BB193" i="6" s="1"/>
  <c r="BC193" i="6" s="1"/>
  <c r="BD193" i="6" s="1"/>
  <c r="AX193" i="6"/>
  <c r="AS193" i="6"/>
  <c r="CL193" i="6"/>
  <c r="BK193" i="6"/>
  <c r="BL193" i="6" s="1"/>
  <c r="BM193" i="6" l="1"/>
  <c r="BN193" i="6" s="1"/>
  <c r="BO193" i="6" s="1"/>
  <c r="BP193" i="6" s="1"/>
  <c r="BQ193" i="6" s="1"/>
  <c r="BR193" i="6" s="1"/>
  <c r="Z193" i="6"/>
  <c r="AA193" i="6" s="1"/>
  <c r="AB193" i="6" s="1"/>
  <c r="AC193" i="6" s="1"/>
  <c r="AD193" i="6" s="1"/>
  <c r="AE193" i="6" s="1"/>
  <c r="CI193" i="6"/>
  <c r="BS193" i="6"/>
  <c r="BE193" i="6"/>
  <c r="AK193" i="6"/>
  <c r="AL193" i="6" s="1"/>
  <c r="AM193" i="6" s="1"/>
  <c r="AN193" i="6" s="1"/>
  <c r="AO193" i="6" s="1"/>
  <c r="AP193" i="6" s="1"/>
  <c r="AQ193" i="6"/>
  <c r="AG193" i="6"/>
  <c r="BT193" i="6" l="1"/>
  <c r="BG193" i="6" s="1"/>
  <c r="BU193" i="6"/>
  <c r="AT193" i="6"/>
  <c r="CA193" i="6"/>
  <c r="CB193" i="6" s="1"/>
  <c r="CC193" i="6" s="1"/>
  <c r="CD193" i="6" s="1"/>
  <c r="CE193" i="6" s="1"/>
  <c r="CF193" i="6" s="1"/>
  <c r="CG193" i="6" s="1"/>
  <c r="AR193" i="6"/>
  <c r="CM193" i="6" l="1"/>
  <c r="CN193" i="6" s="1"/>
  <c r="E192" i="9" s="1"/>
  <c r="CH193" i="6"/>
  <c r="CJ193" i="6"/>
  <c r="BW193" i="6" s="1"/>
  <c r="CP193" i="6" l="1"/>
  <c r="CO193" i="6"/>
  <c r="CQ193" i="6" l="1"/>
  <c r="CS193" i="6" s="1"/>
  <c r="CR193" i="6"/>
  <c r="CW193" i="6" l="1"/>
  <c r="CT193" i="6"/>
  <c r="CU193" i="6" s="1"/>
  <c r="CV193" i="6" s="1"/>
  <c r="CX193" i="6" s="1"/>
  <c r="CY193" i="6"/>
  <c r="CZ193" i="6" l="1"/>
  <c r="DA193" i="6" s="1"/>
  <c r="DG193" i="6"/>
  <c r="DB193" i="6"/>
  <c r="DC193" i="6" l="1"/>
  <c r="DE193" i="6" s="1"/>
  <c r="D192" i="9"/>
  <c r="F194" i="6"/>
  <c r="S194" i="6"/>
  <c r="Q194" i="6"/>
  <c r="I194" i="6"/>
  <c r="O194" i="6"/>
  <c r="P194" i="6"/>
  <c r="R194" i="6"/>
  <c r="W194" i="6"/>
  <c r="L194" i="6"/>
  <c r="BY194" i="6" l="1"/>
  <c r="BI194" i="6"/>
  <c r="K194" i="6"/>
  <c r="T194" i="6"/>
  <c r="U194" i="6"/>
  <c r="J194" i="6"/>
  <c r="BZ194" i="6"/>
  <c r="AW194" i="6"/>
  <c r="BJ194" i="6"/>
  <c r="AF194" i="6"/>
  <c r="CK194" i="6"/>
  <c r="AJ194" i="6"/>
  <c r="B193" i="9"/>
  <c r="Y194" i="6" l="1"/>
  <c r="AS194" i="6"/>
  <c r="AX194" i="6"/>
  <c r="V194" i="6"/>
  <c r="CL194" i="6"/>
  <c r="BK194" i="6"/>
  <c r="BL194" i="6" s="1"/>
  <c r="Z194" i="6" l="1"/>
  <c r="AG194" i="6" s="1"/>
  <c r="AQ194" i="6"/>
  <c r="AY194" i="6"/>
  <c r="BS194" i="6"/>
  <c r="AK194" i="6"/>
  <c r="AL194" i="6" s="1"/>
  <c r="AM194" i="6" s="1"/>
  <c r="AN194" i="6" s="1"/>
  <c r="AO194" i="6" s="1"/>
  <c r="CI194" i="6"/>
  <c r="BM194" i="6"/>
  <c r="BN194" i="6" s="1"/>
  <c r="BO194" i="6" s="1"/>
  <c r="BP194" i="6" s="1"/>
  <c r="BQ194" i="6" s="1"/>
  <c r="BR194" i="6" s="1"/>
  <c r="AA194" i="6" l="1"/>
  <c r="AB194" i="6" s="1"/>
  <c r="AC194" i="6" s="1"/>
  <c r="AD194" i="6" s="1"/>
  <c r="AE194" i="6" s="1"/>
  <c r="AP194" i="6"/>
  <c r="AT194" i="6" s="1"/>
  <c r="CA194" i="6"/>
  <c r="CB194" i="6" s="1"/>
  <c r="CC194" i="6" s="1"/>
  <c r="BU194" i="6"/>
  <c r="BT194" i="6"/>
  <c r="BG194" i="6" s="1"/>
  <c r="AZ194" i="6"/>
  <c r="BA194" i="6" s="1"/>
  <c r="BB194" i="6" s="1"/>
  <c r="BC194" i="6" s="1"/>
  <c r="BD194" i="6" s="1"/>
  <c r="BE194" i="6"/>
  <c r="AR194" i="6"/>
  <c r="CD194" i="6" l="1"/>
  <c r="CE194" i="6" s="1"/>
  <c r="CF194" i="6" s="1"/>
  <c r="CG194" i="6" s="1"/>
  <c r="CM194" i="6"/>
  <c r="CN194" i="6" s="1"/>
  <c r="E193" i="9" l="1"/>
  <c r="CP194" i="6"/>
  <c r="CH194" i="6"/>
  <c r="CJ194" i="6"/>
  <c r="BW194" i="6" s="1"/>
  <c r="CO194" i="6" s="1"/>
  <c r="CQ194" i="6" l="1"/>
  <c r="CS194" i="6" s="1"/>
  <c r="CR194" i="6"/>
  <c r="CW194" i="6" l="1"/>
  <c r="CT194" i="6"/>
  <c r="CU194" i="6" s="1"/>
  <c r="CV194" i="6" s="1"/>
  <c r="CX194" i="6" s="1"/>
  <c r="CY194" i="6"/>
  <c r="CZ194" i="6" l="1"/>
  <c r="DA194" i="6" s="1"/>
  <c r="DB194" i="6"/>
  <c r="DG194" i="6"/>
  <c r="DC194" i="6" l="1"/>
  <c r="DE194" i="6" s="1"/>
  <c r="D193" i="9"/>
  <c r="F195" i="6"/>
  <c r="O195" i="6"/>
  <c r="W195" i="6"/>
  <c r="L195" i="6"/>
  <c r="S195" i="6"/>
  <c r="I195" i="6"/>
  <c r="R195" i="6"/>
  <c r="Q195" i="6"/>
  <c r="P195" i="6"/>
  <c r="BI195" i="6" l="1"/>
  <c r="BY195" i="6"/>
  <c r="AJ195" i="6"/>
  <c r="CK195" i="6"/>
  <c r="AW195" i="6"/>
  <c r="BJ195" i="6"/>
  <c r="BZ195" i="6"/>
  <c r="AF195" i="6"/>
  <c r="J195" i="6"/>
  <c r="K195" i="6"/>
  <c r="T195" i="6"/>
  <c r="U195" i="6"/>
  <c r="B194" i="9"/>
  <c r="Y195" i="6" l="1"/>
  <c r="AS195" i="6"/>
  <c r="BK195" i="6"/>
  <c r="BL195" i="6" s="1"/>
  <c r="AX195" i="6"/>
  <c r="V195" i="6"/>
  <c r="AK195" i="6" s="1"/>
  <c r="AL195" i="6" s="1"/>
  <c r="AM195" i="6" s="1"/>
  <c r="AN195" i="6" s="1"/>
  <c r="AO195" i="6" s="1"/>
  <c r="AP195" i="6" s="1"/>
  <c r="CL195" i="6"/>
  <c r="BM195" i="6" l="1"/>
  <c r="BN195" i="6" s="1"/>
  <c r="BO195" i="6" s="1"/>
  <c r="BP195" i="6" s="1"/>
  <c r="BQ195" i="6" s="1"/>
  <c r="BR195" i="6" s="1"/>
  <c r="Z195" i="6"/>
  <c r="AG195" i="6" s="1"/>
  <c r="CA195" i="6"/>
  <c r="CB195" i="6" s="1"/>
  <c r="CC195" i="6" s="1"/>
  <c r="CD195" i="6" s="1"/>
  <c r="CE195" i="6" s="1"/>
  <c r="CF195" i="6" s="1"/>
  <c r="CG195" i="6" s="1"/>
  <c r="CH195" i="6" s="1"/>
  <c r="AY195" i="6"/>
  <c r="AZ195" i="6" s="1"/>
  <c r="BA195" i="6" s="1"/>
  <c r="BB195" i="6" s="1"/>
  <c r="BC195" i="6" s="1"/>
  <c r="BD195" i="6" s="1"/>
  <c r="AQ195" i="6"/>
  <c r="AT195" i="6" s="1"/>
  <c r="AR195" i="6"/>
  <c r="BS195" i="6"/>
  <c r="CI195" i="6"/>
  <c r="BT195" i="6" l="1"/>
  <c r="BG195" i="6" s="1"/>
  <c r="AA195" i="6"/>
  <c r="AB195" i="6" s="1"/>
  <c r="AC195" i="6" s="1"/>
  <c r="AD195" i="6" s="1"/>
  <c r="AE195" i="6" s="1"/>
  <c r="BE195" i="6"/>
  <c r="CJ195" i="6"/>
  <c r="BW195" i="6" s="1"/>
  <c r="CM195" i="6"/>
  <c r="BU195" i="6"/>
  <c r="CN195" i="6" l="1"/>
  <c r="CO195" i="6" s="1"/>
  <c r="E194" i="9" l="1"/>
  <c r="CP195" i="6"/>
  <c r="CQ195" i="6" s="1"/>
  <c r="CS195" i="6" l="1"/>
  <c r="CR195" i="6"/>
  <c r="CY195" i="6" l="1"/>
  <c r="CW195" i="6"/>
  <c r="CT195" i="6"/>
  <c r="CU195" i="6" s="1"/>
  <c r="CV195" i="6" s="1"/>
  <c r="CX195" i="6" s="1"/>
  <c r="CZ195" i="6" l="1"/>
  <c r="DA195" i="6" s="1"/>
  <c r="DB195" i="6"/>
  <c r="DG195" i="6"/>
  <c r="DC195" i="6" l="1"/>
  <c r="DE195" i="6" s="1"/>
  <c r="D194" i="9"/>
  <c r="F196" i="6"/>
  <c r="P196" i="6"/>
  <c r="W196" i="6"/>
  <c r="Q196" i="6"/>
  <c r="O196" i="6"/>
  <c r="R196" i="6"/>
  <c r="S196" i="6"/>
  <c r="L196" i="6"/>
  <c r="I196" i="6"/>
  <c r="BI196" i="6" l="1"/>
  <c r="BY196" i="6"/>
  <c r="J196" i="6"/>
  <c r="U196" i="6"/>
  <c r="K196" i="6"/>
  <c r="T196" i="6"/>
  <c r="BZ196" i="6"/>
  <c r="AJ196" i="6"/>
  <c r="AF196" i="6"/>
  <c r="BJ196" i="6"/>
  <c r="AW196" i="6"/>
  <c r="CK196" i="6"/>
  <c r="B195" i="9"/>
  <c r="CL196" i="6" l="1"/>
  <c r="AX196" i="6"/>
  <c r="BK196" i="6"/>
  <c r="BL196" i="6" s="1"/>
  <c r="AS196" i="6"/>
  <c r="V196" i="6"/>
  <c r="AK196" i="6" s="1"/>
  <c r="AL196" i="6" s="1"/>
  <c r="AM196" i="6" s="1"/>
  <c r="AN196" i="6" s="1"/>
  <c r="AO196" i="6" s="1"/>
  <c r="AP196" i="6" s="1"/>
  <c r="Y196" i="6"/>
  <c r="Z196" i="6" s="1"/>
  <c r="BM196" i="6" l="1"/>
  <c r="BN196" i="6" s="1"/>
  <c r="BO196" i="6" s="1"/>
  <c r="BP196" i="6" s="1"/>
  <c r="BQ196" i="6" s="1"/>
  <c r="BR196" i="6" s="1"/>
  <c r="CA196" i="6"/>
  <c r="CB196" i="6" s="1"/>
  <c r="CC196" i="6" s="1"/>
  <c r="CD196" i="6" s="1"/>
  <c r="CE196" i="6" s="1"/>
  <c r="CF196" i="6" s="1"/>
  <c r="CG196" i="6" s="1"/>
  <c r="CH196" i="6" s="1"/>
  <c r="CI196" i="6"/>
  <c r="AQ196" i="6"/>
  <c r="AT196" i="6" s="1"/>
  <c r="AG196" i="6"/>
  <c r="AA196" i="6"/>
  <c r="AB196" i="6" s="1"/>
  <c r="AC196" i="6" s="1"/>
  <c r="AD196" i="6" s="1"/>
  <c r="AE196" i="6" s="1"/>
  <c r="AR196" i="6"/>
  <c r="BS196" i="6"/>
  <c r="AY196" i="6"/>
  <c r="AZ196" i="6" s="1"/>
  <c r="BA196" i="6" s="1"/>
  <c r="BB196" i="6" s="1"/>
  <c r="BC196" i="6" s="1"/>
  <c r="BD196" i="6" s="1"/>
  <c r="CJ196" i="6" l="1"/>
  <c r="BW196" i="6" s="1"/>
  <c r="CM196" i="6"/>
  <c r="BU196" i="6"/>
  <c r="BT196" i="6"/>
  <c r="BG196" i="6" s="1"/>
  <c r="BE196" i="6"/>
  <c r="CN196" i="6" l="1"/>
  <c r="CO196" i="6" s="1"/>
  <c r="E195" i="9" l="1"/>
  <c r="CP196" i="6"/>
  <c r="CQ196" i="6" s="1"/>
  <c r="CS196" i="6" s="1"/>
  <c r="CR196" i="6"/>
  <c r="CY196" i="6" l="1"/>
  <c r="CW196" i="6"/>
  <c r="CT196" i="6"/>
  <c r="CU196" i="6" s="1"/>
  <c r="CV196" i="6" s="1"/>
  <c r="CX196" i="6" s="1"/>
  <c r="CZ196" i="6" l="1"/>
  <c r="DA196" i="6" s="1"/>
  <c r="F197" i="6" s="1"/>
  <c r="B196" i="9" s="1"/>
  <c r="DG196" i="6"/>
  <c r="L197" i="6"/>
  <c r="R197" i="6"/>
  <c r="I197" i="6"/>
  <c r="Q197" i="6"/>
  <c r="W197" i="6"/>
  <c r="O197" i="6"/>
  <c r="S197" i="6"/>
  <c r="DB196" i="6"/>
  <c r="P197" i="6"/>
  <c r="D195" i="9" l="1"/>
  <c r="DC196" i="6"/>
  <c r="DE196" i="6" s="1"/>
  <c r="BY197" i="6"/>
  <c r="BI197" i="6"/>
  <c r="U197" i="6"/>
  <c r="K197" i="6"/>
  <c r="J197" i="6"/>
  <c r="T197" i="6"/>
  <c r="CL197" i="6" s="1"/>
  <c r="AF197" i="6"/>
  <c r="BZ197" i="6"/>
  <c r="CK197" i="6"/>
  <c r="AW197" i="6"/>
  <c r="AJ197" i="6"/>
  <c r="BJ197" i="6"/>
  <c r="Y197" i="6" l="1"/>
  <c r="AS197" i="6"/>
  <c r="AX197" i="6"/>
  <c r="BK197" i="6"/>
  <c r="BL197" i="6" s="1"/>
  <c r="V197" i="6"/>
  <c r="BS197" i="6" s="1"/>
  <c r="AY197" i="6" l="1"/>
  <c r="AZ197" i="6" s="1"/>
  <c r="BA197" i="6" s="1"/>
  <c r="BB197" i="6" s="1"/>
  <c r="BC197" i="6" s="1"/>
  <c r="BD197" i="6" s="1"/>
  <c r="CI197" i="6"/>
  <c r="AK197" i="6"/>
  <c r="AL197" i="6" s="1"/>
  <c r="AM197" i="6" s="1"/>
  <c r="AN197" i="6" s="1"/>
  <c r="AO197" i="6" s="1"/>
  <c r="AR197" i="6" s="1"/>
  <c r="AQ197" i="6"/>
  <c r="Z197" i="6"/>
  <c r="AG197" i="6" s="1"/>
  <c r="BM197" i="6"/>
  <c r="BN197" i="6" s="1"/>
  <c r="BO197" i="6" s="1"/>
  <c r="BP197" i="6" s="1"/>
  <c r="BQ197" i="6" s="1"/>
  <c r="BR197" i="6" s="1"/>
  <c r="BU197" i="6" s="1"/>
  <c r="BE197" i="6" l="1"/>
  <c r="CA197" i="6"/>
  <c r="CB197" i="6" s="1"/>
  <c r="CC197" i="6" s="1"/>
  <c r="CD197" i="6" s="1"/>
  <c r="CE197" i="6" s="1"/>
  <c r="CF197" i="6" s="1"/>
  <c r="CG197" i="6" s="1"/>
  <c r="AP197" i="6"/>
  <c r="AT197" i="6" s="1"/>
  <c r="AA197" i="6"/>
  <c r="AB197" i="6" s="1"/>
  <c r="AC197" i="6" s="1"/>
  <c r="AD197" i="6" s="1"/>
  <c r="AE197" i="6" s="1"/>
  <c r="BT197" i="6"/>
  <c r="BG197" i="6" s="1"/>
  <c r="CM197" i="6" l="1"/>
  <c r="CN197" i="6" s="1"/>
  <c r="E196" i="9" s="1"/>
  <c r="CH197" i="6"/>
  <c r="CJ197" i="6"/>
  <c r="BW197" i="6" s="1"/>
  <c r="CO197" i="6" l="1"/>
  <c r="CP197" i="6"/>
  <c r="CQ197" i="6" l="1"/>
  <c r="CR197" i="6"/>
  <c r="CT197" i="6" l="1"/>
  <c r="CU197" i="6" s="1"/>
  <c r="CV197" i="6" s="1"/>
  <c r="CX197" i="6" s="1"/>
  <c r="CY197" i="6"/>
  <c r="CW197" i="6"/>
  <c r="CS197" i="6"/>
  <c r="CZ197" i="6" l="1"/>
  <c r="DA197" i="6" s="1"/>
  <c r="F198" i="6" s="1"/>
  <c r="O198" i="6"/>
  <c r="P198" i="6"/>
  <c r="DB197" i="6"/>
  <c r="L198" i="6"/>
  <c r="Q198" i="6"/>
  <c r="DG197" i="6"/>
  <c r="R198" i="6"/>
  <c r="I198" i="6"/>
  <c r="W198" i="6"/>
  <c r="S198" i="6"/>
  <c r="DC197" i="6" l="1"/>
  <c r="DE197" i="6" s="1"/>
  <c r="D196" i="9"/>
  <c r="AF198" i="6"/>
  <c r="BJ198" i="6"/>
  <c r="AW198" i="6"/>
  <c r="CK198" i="6"/>
  <c r="AJ198" i="6"/>
  <c r="BZ198" i="6"/>
  <c r="J198" i="6"/>
  <c r="T198" i="6"/>
  <c r="U198" i="6"/>
  <c r="K198" i="6"/>
  <c r="BY198" i="6"/>
  <c r="BI198" i="6"/>
  <c r="B197" i="9"/>
  <c r="Y198" i="6" l="1"/>
  <c r="V198" i="6"/>
  <c r="AQ198" i="6" s="1"/>
  <c r="AS198" i="6"/>
  <c r="BK198" i="6"/>
  <c r="BL198" i="6" s="1"/>
  <c r="CL198" i="6"/>
  <c r="AX198" i="6"/>
  <c r="BM198" i="6" l="1"/>
  <c r="BN198" i="6" s="1"/>
  <c r="BO198" i="6" s="1"/>
  <c r="BP198" i="6" s="1"/>
  <c r="BQ198" i="6" s="1"/>
  <c r="BR198" i="6" s="1"/>
  <c r="Z198" i="6"/>
  <c r="AA198" i="6" s="1"/>
  <c r="AB198" i="6" s="1"/>
  <c r="AC198" i="6" s="1"/>
  <c r="AD198" i="6" s="1"/>
  <c r="AE198" i="6" s="1"/>
  <c r="AY198" i="6"/>
  <c r="AZ198" i="6" s="1"/>
  <c r="BA198" i="6" s="1"/>
  <c r="BB198" i="6" s="1"/>
  <c r="BC198" i="6" s="1"/>
  <c r="BD198" i="6" s="1"/>
  <c r="CI198" i="6"/>
  <c r="BS198" i="6"/>
  <c r="AK198" i="6"/>
  <c r="AL198" i="6" s="1"/>
  <c r="AM198" i="6" s="1"/>
  <c r="AN198" i="6" s="1"/>
  <c r="AO198" i="6" s="1"/>
  <c r="BT198" i="6" l="1"/>
  <c r="BG198" i="6" s="1"/>
  <c r="BU198" i="6"/>
  <c r="AG198" i="6"/>
  <c r="BE198" i="6"/>
  <c r="AP198" i="6"/>
  <c r="AT198" i="6" s="1"/>
  <c r="AR198" i="6"/>
  <c r="CA198" i="6"/>
  <c r="CB198" i="6" s="1"/>
  <c r="CC198" i="6" s="1"/>
  <c r="CD198" i="6" l="1"/>
  <c r="CE198" i="6" s="1"/>
  <c r="CF198" i="6" s="1"/>
  <c r="CG198" i="6" s="1"/>
  <c r="CM198" i="6"/>
  <c r="CN198" i="6" s="1"/>
  <c r="CP198" i="6" l="1"/>
  <c r="E197" i="9"/>
  <c r="CH198" i="6"/>
  <c r="CJ198" i="6"/>
  <c r="BW198" i="6" s="1"/>
  <c r="CO198" i="6" s="1"/>
  <c r="CQ198" i="6" s="1"/>
  <c r="CS198" i="6" l="1"/>
  <c r="CR198" i="6"/>
  <c r="CY198" i="6" l="1"/>
  <c r="CT198" i="6"/>
  <c r="CU198" i="6" s="1"/>
  <c r="CV198" i="6" s="1"/>
  <c r="CX198" i="6" s="1"/>
  <c r="CW198" i="6"/>
  <c r="CZ198" i="6" l="1"/>
  <c r="DA198" i="6" s="1"/>
  <c r="DG198" i="6"/>
  <c r="DB198" i="6"/>
  <c r="D197" i="9" l="1"/>
  <c r="DC198" i="6"/>
  <c r="DE198" i="6" s="1"/>
  <c r="F199" i="6"/>
  <c r="O199" i="6"/>
  <c r="S199" i="6"/>
  <c r="P199" i="6"/>
  <c r="W199" i="6"/>
  <c r="R199" i="6"/>
  <c r="I199" i="6"/>
  <c r="Q199" i="6"/>
  <c r="L199" i="6"/>
  <c r="AW199" i="6" l="1"/>
  <c r="AF199" i="6"/>
  <c r="CK199" i="6"/>
  <c r="AJ199" i="6"/>
  <c r="BZ199" i="6"/>
  <c r="BJ199" i="6"/>
  <c r="BY199" i="6"/>
  <c r="BI199" i="6"/>
  <c r="K199" i="6"/>
  <c r="J199" i="6"/>
  <c r="T199" i="6"/>
  <c r="U199" i="6"/>
  <c r="B198" i="9"/>
  <c r="Y199" i="6" l="1"/>
  <c r="CL199" i="6"/>
  <c r="BK199" i="6"/>
  <c r="BL199" i="6" s="1"/>
  <c r="V199" i="6"/>
  <c r="AQ199" i="6" s="1"/>
  <c r="AS199" i="6"/>
  <c r="AX199" i="6"/>
  <c r="CI199" i="6" l="1"/>
  <c r="AK199" i="6"/>
  <c r="AL199" i="6" s="1"/>
  <c r="AM199" i="6" s="1"/>
  <c r="AN199" i="6" s="1"/>
  <c r="AO199" i="6" s="1"/>
  <c r="AP199" i="6" s="1"/>
  <c r="AT199" i="6" s="1"/>
  <c r="BS199" i="6"/>
  <c r="AY199" i="6"/>
  <c r="Z199" i="6"/>
  <c r="AG199" i="6" s="1"/>
  <c r="BM199" i="6"/>
  <c r="BN199" i="6" s="1"/>
  <c r="BO199" i="6" s="1"/>
  <c r="BP199" i="6" s="1"/>
  <c r="BQ199" i="6" s="1"/>
  <c r="BR199" i="6" s="1"/>
  <c r="AA199" i="6" l="1"/>
  <c r="AB199" i="6" s="1"/>
  <c r="AC199" i="6" s="1"/>
  <c r="AD199" i="6" s="1"/>
  <c r="AE199" i="6" s="1"/>
  <c r="BU199" i="6"/>
  <c r="CA199" i="6"/>
  <c r="CB199" i="6" s="1"/>
  <c r="CC199" i="6" s="1"/>
  <c r="CM199" i="6" s="1"/>
  <c r="AR199" i="6"/>
  <c r="AZ199" i="6"/>
  <c r="BA199" i="6" s="1"/>
  <c r="BB199" i="6" s="1"/>
  <c r="BC199" i="6" s="1"/>
  <c r="BD199" i="6" s="1"/>
  <c r="BE199" i="6"/>
  <c r="BT199" i="6"/>
  <c r="BG199" i="6" s="1"/>
  <c r="CD199" i="6" l="1"/>
  <c r="CE199" i="6" s="1"/>
  <c r="CF199" i="6" s="1"/>
  <c r="CG199" i="6" s="1"/>
  <c r="CH199" i="6" s="1"/>
  <c r="CN199" i="6"/>
  <c r="E198" i="9" s="1"/>
  <c r="CJ199" i="6" l="1"/>
  <c r="BW199" i="6" s="1"/>
  <c r="CO199" i="6" s="1"/>
  <c r="CP199" i="6"/>
  <c r="CQ199" i="6" l="1"/>
  <c r="CS199" i="6" s="1"/>
  <c r="CR199" i="6"/>
  <c r="CW199" i="6" l="1"/>
  <c r="CT199" i="6"/>
  <c r="CU199" i="6" s="1"/>
  <c r="CV199" i="6" s="1"/>
  <c r="CX199" i="6" s="1"/>
  <c r="CY199" i="6"/>
  <c r="CZ199" i="6" l="1"/>
  <c r="DA199" i="6" s="1"/>
  <c r="F200" i="6" s="1"/>
  <c r="DB199" i="6"/>
  <c r="R200" i="6"/>
  <c r="W200" i="6"/>
  <c r="O200" i="6"/>
  <c r="L200" i="6"/>
  <c r="S200" i="6"/>
  <c r="I200" i="6"/>
  <c r="Q200" i="6"/>
  <c r="DG199" i="6"/>
  <c r="P200" i="6"/>
  <c r="D198" i="9" l="1"/>
  <c r="DC199" i="6"/>
  <c r="DE199" i="6" s="1"/>
  <c r="BI200" i="6"/>
  <c r="BY200" i="6"/>
  <c r="T200" i="6"/>
  <c r="U200" i="6"/>
  <c r="K200" i="6"/>
  <c r="J200" i="6"/>
  <c r="AW200" i="6"/>
  <c r="CK200" i="6"/>
  <c r="BZ200" i="6"/>
  <c r="AJ200" i="6"/>
  <c r="AF200" i="6"/>
  <c r="BJ200" i="6"/>
  <c r="B199" i="9"/>
  <c r="AX200" i="6" l="1"/>
  <c r="V200" i="6"/>
  <c r="AQ200" i="6" s="1"/>
  <c r="AS200" i="6"/>
  <c r="CL200" i="6"/>
  <c r="BK200" i="6"/>
  <c r="BL200" i="6" s="1"/>
  <c r="Y200" i="6"/>
  <c r="Z200" i="6" l="1"/>
  <c r="AG200" i="6" s="1"/>
  <c r="BS200" i="6"/>
  <c r="CI200" i="6"/>
  <c r="AY200" i="6"/>
  <c r="AZ200" i="6" s="1"/>
  <c r="BA200" i="6" s="1"/>
  <c r="BB200" i="6" s="1"/>
  <c r="BC200" i="6" s="1"/>
  <c r="BD200" i="6" s="1"/>
  <c r="BM200" i="6"/>
  <c r="BN200" i="6" s="1"/>
  <c r="BO200" i="6" s="1"/>
  <c r="BP200" i="6" s="1"/>
  <c r="BQ200" i="6" s="1"/>
  <c r="BR200" i="6" s="1"/>
  <c r="AK200" i="6"/>
  <c r="AL200" i="6" s="1"/>
  <c r="AM200" i="6" s="1"/>
  <c r="AN200" i="6" s="1"/>
  <c r="AO200" i="6" s="1"/>
  <c r="AA200" i="6" l="1"/>
  <c r="AB200" i="6" s="1"/>
  <c r="AC200" i="6" s="1"/>
  <c r="AD200" i="6" s="1"/>
  <c r="AE200" i="6" s="1"/>
  <c r="BU200" i="6"/>
  <c r="BE200" i="6"/>
  <c r="BT200" i="6"/>
  <c r="BG200" i="6" s="1"/>
  <c r="AP200" i="6"/>
  <c r="AT200" i="6" s="1"/>
  <c r="AR200" i="6"/>
  <c r="CA200" i="6"/>
  <c r="CB200" i="6" s="1"/>
  <c r="CC200" i="6" s="1"/>
  <c r="CD200" i="6" l="1"/>
  <c r="CE200" i="6" s="1"/>
  <c r="CF200" i="6" s="1"/>
  <c r="CG200" i="6" s="1"/>
  <c r="CM200" i="6"/>
  <c r="CN200" i="6" s="1"/>
  <c r="CP200" i="6" l="1"/>
  <c r="E199" i="9"/>
  <c r="CH200" i="6"/>
  <c r="CJ200" i="6"/>
  <c r="BW200" i="6" s="1"/>
  <c r="CO200" i="6" s="1"/>
  <c r="CQ200" i="6" s="1"/>
  <c r="CS200" i="6" l="1"/>
  <c r="CR200" i="6"/>
  <c r="CY200" i="6" l="1"/>
  <c r="CW200" i="6"/>
  <c r="CT200" i="6"/>
  <c r="CU200" i="6" s="1"/>
  <c r="CV200" i="6" s="1"/>
  <c r="CX200" i="6" s="1"/>
  <c r="CZ200" i="6" l="1"/>
  <c r="DA200" i="6" s="1"/>
  <c r="DG200" i="6"/>
  <c r="DB200" i="6"/>
  <c r="D199" i="9" l="1"/>
  <c r="DC200" i="6"/>
  <c r="DE200" i="6" s="1"/>
  <c r="F201" i="6"/>
  <c r="S201" i="6"/>
  <c r="Q201" i="6"/>
  <c r="O201" i="6"/>
  <c r="I201" i="6"/>
  <c r="W201" i="6"/>
  <c r="R201" i="6"/>
  <c r="L201" i="6"/>
  <c r="P201" i="6"/>
  <c r="U201" i="6" l="1"/>
  <c r="T201" i="6"/>
  <c r="J201" i="6"/>
  <c r="K201" i="6"/>
  <c r="BI201" i="6"/>
  <c r="BY201" i="6"/>
  <c r="AW201" i="6"/>
  <c r="CK201" i="6"/>
  <c r="AF201" i="6"/>
  <c r="Y201" i="6" s="1"/>
  <c r="AJ201" i="6"/>
  <c r="BZ201" i="6"/>
  <c r="BJ201" i="6"/>
  <c r="B200" i="9"/>
  <c r="AS201" i="6" l="1"/>
  <c r="V201" i="6"/>
  <c r="AQ201" i="6" s="1"/>
  <c r="CL201" i="6"/>
  <c r="AX201" i="6"/>
  <c r="BK201" i="6"/>
  <c r="BL201" i="6" s="1"/>
  <c r="BM201" i="6" l="1"/>
  <c r="BN201" i="6" s="1"/>
  <c r="BO201" i="6" s="1"/>
  <c r="BP201" i="6" s="1"/>
  <c r="BQ201" i="6" s="1"/>
  <c r="BR201" i="6" s="1"/>
  <c r="BS201" i="6"/>
  <c r="CI201" i="6"/>
  <c r="AK201" i="6"/>
  <c r="AL201" i="6" s="1"/>
  <c r="AM201" i="6" s="1"/>
  <c r="AN201" i="6" s="1"/>
  <c r="AO201" i="6" s="1"/>
  <c r="Z201" i="6"/>
  <c r="AY201" i="6"/>
  <c r="AZ201" i="6" s="1"/>
  <c r="BA201" i="6" s="1"/>
  <c r="BB201" i="6" s="1"/>
  <c r="BC201" i="6" s="1"/>
  <c r="BD201" i="6" s="1"/>
  <c r="BT201" i="6" l="1"/>
  <c r="BG201" i="6" s="1"/>
  <c r="BU201" i="6"/>
  <c r="AG201" i="6"/>
  <c r="AA201" i="6"/>
  <c r="AB201" i="6" s="1"/>
  <c r="AC201" i="6" s="1"/>
  <c r="AD201" i="6" s="1"/>
  <c r="AE201" i="6" s="1"/>
  <c r="AP201" i="6"/>
  <c r="AT201" i="6" s="1"/>
  <c r="CA201" i="6"/>
  <c r="CB201" i="6" s="1"/>
  <c r="CC201" i="6" s="1"/>
  <c r="AR201" i="6"/>
  <c r="BE201" i="6"/>
  <c r="CD201" i="6" l="1"/>
  <c r="CE201" i="6" s="1"/>
  <c r="CF201" i="6" s="1"/>
  <c r="CG201" i="6" s="1"/>
  <c r="CM201" i="6"/>
  <c r="CN201" i="6" s="1"/>
  <c r="CP201" i="6" l="1"/>
  <c r="E200" i="9"/>
  <c r="CH201" i="6"/>
  <c r="CJ201" i="6"/>
  <c r="BW201" i="6" s="1"/>
  <c r="CO201" i="6" s="1"/>
  <c r="CQ201" i="6" s="1"/>
  <c r="CS201" i="6" l="1"/>
  <c r="CR201" i="6"/>
  <c r="CT201" i="6" l="1"/>
  <c r="CU201" i="6" s="1"/>
  <c r="CV201" i="6" s="1"/>
  <c r="CX201" i="6" s="1"/>
  <c r="CY201" i="6"/>
  <c r="CW201" i="6"/>
  <c r="CZ201" i="6" l="1"/>
  <c r="DA201" i="6" s="1"/>
  <c r="F202" i="6" s="1"/>
  <c r="S202" i="6"/>
  <c r="O202" i="6"/>
  <c r="R202" i="6"/>
  <c r="DG201" i="6"/>
  <c r="W202" i="6"/>
  <c r="DB201" i="6"/>
  <c r="L202" i="6"/>
  <c r="I202" i="6"/>
  <c r="Q202" i="6"/>
  <c r="P202" i="6"/>
  <c r="DC201" i="6" l="1"/>
  <c r="DE201" i="6" s="1"/>
  <c r="D200" i="9"/>
  <c r="BI202" i="6"/>
  <c r="BY202" i="6"/>
  <c r="U202" i="6"/>
  <c r="K202" i="6"/>
  <c r="J202" i="6"/>
  <c r="T202" i="6"/>
  <c r="AJ202" i="6"/>
  <c r="CK202" i="6"/>
  <c r="AW202" i="6"/>
  <c r="BJ202" i="6"/>
  <c r="BZ202" i="6"/>
  <c r="AF202" i="6"/>
  <c r="B201" i="9"/>
  <c r="Y202" i="6" l="1"/>
  <c r="AS202" i="6"/>
  <c r="V202" i="6"/>
  <c r="BS202" i="6" s="1"/>
  <c r="CL202" i="6"/>
  <c r="AX202" i="6"/>
  <c r="BK202" i="6"/>
  <c r="BL202" i="6" s="1"/>
  <c r="AQ202" i="6" l="1"/>
  <c r="AK202" i="6"/>
  <c r="AL202" i="6" s="1"/>
  <c r="AM202" i="6" s="1"/>
  <c r="AN202" i="6" s="1"/>
  <c r="AO202" i="6" s="1"/>
  <c r="AP202" i="6" s="1"/>
  <c r="AT202" i="6" s="1"/>
  <c r="AY202" i="6"/>
  <c r="AZ202" i="6" s="1"/>
  <c r="BA202" i="6" s="1"/>
  <c r="BB202" i="6" s="1"/>
  <c r="BC202" i="6" s="1"/>
  <c r="BD202" i="6" s="1"/>
  <c r="Z202" i="6"/>
  <c r="AA202" i="6" s="1"/>
  <c r="AB202" i="6" s="1"/>
  <c r="AC202" i="6" s="1"/>
  <c r="AD202" i="6" s="1"/>
  <c r="AE202" i="6" s="1"/>
  <c r="CI202" i="6"/>
  <c r="BM202" i="6"/>
  <c r="BN202" i="6" s="1"/>
  <c r="BO202" i="6" s="1"/>
  <c r="BP202" i="6" s="1"/>
  <c r="BQ202" i="6" s="1"/>
  <c r="AG202" i="6" l="1"/>
  <c r="BE202" i="6"/>
  <c r="CA202" i="6"/>
  <c r="CB202" i="6" s="1"/>
  <c r="CC202" i="6" s="1"/>
  <c r="CD202" i="6" s="1"/>
  <c r="CE202" i="6" s="1"/>
  <c r="CF202" i="6" s="1"/>
  <c r="CG202" i="6" s="1"/>
  <c r="AR202" i="6"/>
  <c r="BR202" i="6"/>
  <c r="BU202" i="6" s="1"/>
  <c r="BT202" i="6"/>
  <c r="BG202" i="6" s="1"/>
  <c r="CM202" i="6" l="1"/>
  <c r="CN202" i="6" s="1"/>
  <c r="CP202" i="6" s="1"/>
  <c r="CH202" i="6"/>
  <c r="CJ202" i="6"/>
  <c r="BW202" i="6" s="1"/>
  <c r="CO202" i="6" l="1"/>
  <c r="CQ202" i="6" s="1"/>
  <c r="CS202" i="6" s="1"/>
  <c r="E201" i="9"/>
  <c r="CR202" i="6"/>
  <c r="CY202" i="6" l="1"/>
  <c r="CT202" i="6"/>
  <c r="CU202" i="6" s="1"/>
  <c r="CV202" i="6" s="1"/>
  <c r="CX202" i="6" s="1"/>
  <c r="CW202" i="6"/>
  <c r="CZ202" i="6" l="1"/>
  <c r="DA202" i="6" s="1"/>
  <c r="F203" i="6" s="1"/>
  <c r="DB202" i="6"/>
  <c r="W203" i="6"/>
  <c r="R203" i="6"/>
  <c r="Q203" i="6"/>
  <c r="L203" i="6"/>
  <c r="DG202" i="6"/>
  <c r="I203" i="6"/>
  <c r="P203" i="6"/>
  <c r="S203" i="6"/>
  <c r="O203" i="6"/>
  <c r="DC202" i="6" l="1"/>
  <c r="DE202" i="6" s="1"/>
  <c r="D201" i="9"/>
  <c r="BJ203" i="6"/>
  <c r="AW203" i="6"/>
  <c r="CK203" i="6"/>
  <c r="AF203" i="6"/>
  <c r="BZ203" i="6"/>
  <c r="AJ203" i="6"/>
  <c r="U203" i="6"/>
  <c r="T203" i="6"/>
  <c r="K203" i="6"/>
  <c r="J203" i="6"/>
  <c r="BY203" i="6"/>
  <c r="BI203" i="6"/>
  <c r="B202" i="9"/>
  <c r="Y203" i="6" l="1"/>
  <c r="CL203" i="6"/>
  <c r="AS203" i="6"/>
  <c r="V203" i="6"/>
  <c r="AQ203" i="6" s="1"/>
  <c r="AX203" i="6"/>
  <c r="BK203" i="6"/>
  <c r="BL203" i="6" s="1"/>
  <c r="AK203" i="6" l="1"/>
  <c r="AL203" i="6" s="1"/>
  <c r="AM203" i="6" s="1"/>
  <c r="AN203" i="6" s="1"/>
  <c r="AO203" i="6" s="1"/>
  <c r="AP203" i="6" s="1"/>
  <c r="AT203" i="6" s="1"/>
  <c r="AY203" i="6"/>
  <c r="AZ203" i="6" s="1"/>
  <c r="BA203" i="6" s="1"/>
  <c r="BB203" i="6" s="1"/>
  <c r="BC203" i="6" s="1"/>
  <c r="BD203" i="6" s="1"/>
  <c r="CI203" i="6"/>
  <c r="BS203" i="6"/>
  <c r="Z203" i="6"/>
  <c r="AG203" i="6" s="1"/>
  <c r="BM203" i="6"/>
  <c r="BN203" i="6" s="1"/>
  <c r="BO203" i="6" s="1"/>
  <c r="BP203" i="6" s="1"/>
  <c r="BQ203" i="6" s="1"/>
  <c r="CA203" i="6" l="1"/>
  <c r="CB203" i="6" s="1"/>
  <c r="CC203" i="6" s="1"/>
  <c r="CD203" i="6" s="1"/>
  <c r="CE203" i="6" s="1"/>
  <c r="CF203" i="6" s="1"/>
  <c r="CG203" i="6" s="1"/>
  <c r="AR203" i="6"/>
  <c r="BE203" i="6"/>
  <c r="AA203" i="6"/>
  <c r="AB203" i="6" s="1"/>
  <c r="AC203" i="6" s="1"/>
  <c r="AD203" i="6" s="1"/>
  <c r="AE203" i="6" s="1"/>
  <c r="BR203" i="6"/>
  <c r="BU203" i="6" s="1"/>
  <c r="BT203" i="6"/>
  <c r="BG203" i="6" s="1"/>
  <c r="CM203" i="6" l="1"/>
  <c r="CN203" i="6" s="1"/>
  <c r="CP203" i="6" s="1"/>
  <c r="CH203" i="6"/>
  <c r="CJ203" i="6"/>
  <c r="BW203" i="6" s="1"/>
  <c r="CO203" i="6" l="1"/>
  <c r="CQ203" i="6" s="1"/>
  <c r="E202" i="9"/>
  <c r="CS203" i="6" l="1"/>
  <c r="CR203" i="6"/>
  <c r="CW203" i="6" l="1"/>
  <c r="CT203" i="6"/>
  <c r="CU203" i="6" s="1"/>
  <c r="CV203" i="6" s="1"/>
  <c r="CX203" i="6" s="1"/>
  <c r="CY203" i="6"/>
  <c r="CZ203" i="6" l="1"/>
  <c r="DA203" i="6" s="1"/>
  <c r="F204" i="6" s="1"/>
  <c r="L204" i="6"/>
  <c r="I204" i="6"/>
  <c r="DB203" i="6"/>
  <c r="W204" i="6"/>
  <c r="S204" i="6"/>
  <c r="Q204" i="6"/>
  <c r="R204" i="6"/>
  <c r="DG203" i="6"/>
  <c r="O204" i="6"/>
  <c r="P204" i="6"/>
  <c r="D202" i="9" l="1"/>
  <c r="DC203" i="6"/>
  <c r="DE203" i="6" s="1"/>
  <c r="T204" i="6"/>
  <c r="U204" i="6"/>
  <c r="K204" i="6"/>
  <c r="J204" i="6"/>
  <c r="AF204" i="6"/>
  <c r="AJ204" i="6"/>
  <c r="BZ204" i="6"/>
  <c r="CK204" i="6"/>
  <c r="BJ204" i="6"/>
  <c r="AW204" i="6"/>
  <c r="BY204" i="6"/>
  <c r="BI204" i="6"/>
  <c r="B203" i="9"/>
  <c r="Y204" i="6" l="1"/>
  <c r="AS204" i="6"/>
  <c r="AX204" i="6"/>
  <c r="BK204" i="6"/>
  <c r="BL204" i="6" s="1"/>
  <c r="CL204" i="6"/>
  <c r="V204" i="6"/>
  <c r="AK204" i="6" s="1"/>
  <c r="AL204" i="6" s="1"/>
  <c r="AM204" i="6" s="1"/>
  <c r="AN204" i="6" s="1"/>
  <c r="AO204" i="6" s="1"/>
  <c r="AP204" i="6" s="1"/>
  <c r="CA204" i="6" l="1"/>
  <c r="CB204" i="6" s="1"/>
  <c r="CC204" i="6" s="1"/>
  <c r="CD204" i="6" s="1"/>
  <c r="CE204" i="6" s="1"/>
  <c r="CF204" i="6" s="1"/>
  <c r="CG204" i="6" s="1"/>
  <c r="CH204" i="6" s="1"/>
  <c r="CI204" i="6"/>
  <c r="BM204" i="6"/>
  <c r="BN204" i="6" s="1"/>
  <c r="BO204" i="6" s="1"/>
  <c r="BP204" i="6" s="1"/>
  <c r="BQ204" i="6" s="1"/>
  <c r="BR204" i="6" s="1"/>
  <c r="BS204" i="6"/>
  <c r="AR204" i="6"/>
  <c r="AQ204" i="6"/>
  <c r="AT204" i="6" s="1"/>
  <c r="Z204" i="6"/>
  <c r="AY204" i="6"/>
  <c r="AZ204" i="6" s="1"/>
  <c r="BA204" i="6" s="1"/>
  <c r="BB204" i="6" s="1"/>
  <c r="BC204" i="6" s="1"/>
  <c r="BD204" i="6" s="1"/>
  <c r="CJ204" i="6" l="1"/>
  <c r="BW204" i="6" s="1"/>
  <c r="CM204" i="6"/>
  <c r="BT204" i="6"/>
  <c r="BG204" i="6" s="1"/>
  <c r="AG204" i="6"/>
  <c r="AA204" i="6"/>
  <c r="AB204" i="6" s="1"/>
  <c r="AC204" i="6" s="1"/>
  <c r="AD204" i="6" s="1"/>
  <c r="AE204" i="6" s="1"/>
  <c r="BU204" i="6"/>
  <c r="BE204" i="6"/>
  <c r="CN204" i="6" l="1"/>
  <c r="CP204" i="6" l="1"/>
  <c r="E203" i="9"/>
  <c r="CO204" i="6"/>
  <c r="CQ204" i="6" l="1"/>
  <c r="CS204" i="6" s="1"/>
  <c r="CR204" i="6"/>
  <c r="CY204" i="6" l="1"/>
  <c r="CT204" i="6"/>
  <c r="CU204" i="6" s="1"/>
  <c r="CV204" i="6" s="1"/>
  <c r="CX204" i="6" s="1"/>
  <c r="CW204" i="6"/>
  <c r="CZ204" i="6" l="1"/>
  <c r="DA204" i="6" s="1"/>
  <c r="DG204" i="6"/>
  <c r="DB204" i="6"/>
  <c r="DC204" i="6" l="1"/>
  <c r="DE204" i="6" s="1"/>
  <c r="D203" i="9"/>
  <c r="F205" i="6"/>
  <c r="O205" i="6"/>
  <c r="I205" i="6"/>
  <c r="Q205" i="6"/>
  <c r="S205" i="6"/>
  <c r="L205" i="6"/>
  <c r="R205" i="6"/>
  <c r="W205" i="6"/>
  <c r="P205" i="6"/>
  <c r="BI205" i="6" l="1"/>
  <c r="BY205" i="6"/>
  <c r="BJ205" i="6"/>
  <c r="AF205" i="6"/>
  <c r="Y205" i="6" s="1"/>
  <c r="AJ205" i="6"/>
  <c r="CK205" i="6"/>
  <c r="AW205" i="6"/>
  <c r="AX205" i="6" s="1"/>
  <c r="BZ205" i="6"/>
  <c r="J205" i="6"/>
  <c r="K205" i="6"/>
  <c r="U205" i="6"/>
  <c r="T205" i="6"/>
  <c r="B204" i="9"/>
  <c r="AS205" i="6" l="1"/>
  <c r="CL205" i="6"/>
  <c r="V205" i="6"/>
  <c r="CI205" i="6" s="1"/>
  <c r="AY205" i="6"/>
  <c r="AZ205" i="6" s="1"/>
  <c r="BA205" i="6" s="1"/>
  <c r="BB205" i="6" s="1"/>
  <c r="BC205" i="6" s="1"/>
  <c r="BD205" i="6" s="1"/>
  <c r="BS205" i="6"/>
  <c r="Z205" i="6"/>
  <c r="BK205" i="6"/>
  <c r="BL205" i="6" s="1"/>
  <c r="AK205" i="6" l="1"/>
  <c r="AL205" i="6" s="1"/>
  <c r="AM205" i="6" s="1"/>
  <c r="AN205" i="6" s="1"/>
  <c r="AO205" i="6" s="1"/>
  <c r="AG205" i="6"/>
  <c r="AA205" i="6"/>
  <c r="AB205" i="6" s="1"/>
  <c r="AC205" i="6" s="1"/>
  <c r="AD205" i="6" s="1"/>
  <c r="AE205" i="6" s="1"/>
  <c r="AQ205" i="6"/>
  <c r="AR205" i="6"/>
  <c r="BM205" i="6"/>
  <c r="BN205" i="6" s="1"/>
  <c r="BO205" i="6" s="1"/>
  <c r="BP205" i="6" s="1"/>
  <c r="BQ205" i="6" s="1"/>
  <c r="BR205" i="6" s="1"/>
  <c r="BU205" i="6" s="1"/>
  <c r="BE205" i="6"/>
  <c r="BT205" i="6" l="1"/>
  <c r="BG205" i="6" s="1"/>
  <c r="AP205" i="6"/>
  <c r="AT205" i="6" s="1"/>
  <c r="CN205" i="6" s="1"/>
  <c r="CA205" i="6"/>
  <c r="CB205" i="6" s="1"/>
  <c r="CC205" i="6" s="1"/>
  <c r="CP205" i="6" l="1"/>
  <c r="CO205" i="6"/>
  <c r="CQ205" i="6" s="1"/>
  <c r="CS205" i="6" s="1"/>
  <c r="E204" i="9"/>
  <c r="CD205" i="6"/>
  <c r="CE205" i="6" s="1"/>
  <c r="CF205" i="6" s="1"/>
  <c r="CG205" i="6" s="1"/>
  <c r="CM205" i="6"/>
  <c r="CR205" i="6"/>
  <c r="CT205" i="6" l="1"/>
  <c r="CU205" i="6" s="1"/>
  <c r="CV205" i="6" s="1"/>
  <c r="CX205" i="6" s="1"/>
  <c r="CH205" i="6"/>
  <c r="CJ205" i="6"/>
  <c r="BW205" i="6" s="1"/>
  <c r="CY205" i="6"/>
  <c r="CW205" i="6"/>
  <c r="CZ205" i="6" l="1"/>
  <c r="DA205" i="6" s="1"/>
  <c r="F206" i="6" s="1"/>
  <c r="DB205" i="6"/>
  <c r="DG205" i="6"/>
  <c r="O206" i="6"/>
  <c r="L206" i="6"/>
  <c r="Q206" i="6"/>
  <c r="I206" i="6"/>
  <c r="P206" i="6"/>
  <c r="W206" i="6"/>
  <c r="S206" i="6"/>
  <c r="R206" i="6"/>
  <c r="D204" i="9" l="1"/>
  <c r="DC205" i="6"/>
  <c r="DE205" i="6" s="1"/>
  <c r="U206" i="6"/>
  <c r="J206" i="6"/>
  <c r="K206" i="6"/>
  <c r="T206" i="6"/>
  <c r="BI206" i="6"/>
  <c r="BY206" i="6"/>
  <c r="BJ206" i="6"/>
  <c r="AF206" i="6"/>
  <c r="CK206" i="6"/>
  <c r="AW206" i="6"/>
  <c r="AJ206" i="6"/>
  <c r="BZ206" i="6"/>
  <c r="B205" i="9"/>
  <c r="Y206" i="6" l="1"/>
  <c r="BK206" i="6"/>
  <c r="BL206" i="6" s="1"/>
  <c r="AX206" i="6"/>
  <c r="CL206" i="6"/>
  <c r="AS206" i="6"/>
  <c r="V206" i="6"/>
  <c r="AQ206" i="6" s="1"/>
  <c r="BM206" i="6" l="1"/>
  <c r="BN206" i="6" s="1"/>
  <c r="BO206" i="6" s="1"/>
  <c r="BP206" i="6" s="1"/>
  <c r="BQ206" i="6" s="1"/>
  <c r="BR206" i="6" s="1"/>
  <c r="Z206" i="6"/>
  <c r="AG206" i="6" s="1"/>
  <c r="CI206" i="6"/>
  <c r="BS206" i="6"/>
  <c r="AK206" i="6"/>
  <c r="AL206" i="6" s="1"/>
  <c r="AM206" i="6" s="1"/>
  <c r="AN206" i="6" s="1"/>
  <c r="AO206" i="6" s="1"/>
  <c r="AR206" i="6" s="1"/>
  <c r="AY206" i="6"/>
  <c r="AA206" i="6" l="1"/>
  <c r="AB206" i="6" s="1"/>
  <c r="AC206" i="6" s="1"/>
  <c r="AD206" i="6" s="1"/>
  <c r="AE206" i="6" s="1"/>
  <c r="BU206" i="6"/>
  <c r="BT206" i="6"/>
  <c r="BG206" i="6" s="1"/>
  <c r="AZ206" i="6"/>
  <c r="BA206" i="6" s="1"/>
  <c r="BB206" i="6" s="1"/>
  <c r="BC206" i="6" s="1"/>
  <c r="BD206" i="6" s="1"/>
  <c r="BE206" i="6"/>
  <c r="AP206" i="6"/>
  <c r="AT206" i="6" s="1"/>
  <c r="CA206" i="6"/>
  <c r="CB206" i="6" s="1"/>
  <c r="CC206" i="6" s="1"/>
  <c r="CD206" i="6" l="1"/>
  <c r="CE206" i="6" s="1"/>
  <c r="CF206" i="6" s="1"/>
  <c r="CG206" i="6" s="1"/>
  <c r="CM206" i="6"/>
  <c r="CN206" i="6" s="1"/>
  <c r="CP206" i="6" l="1"/>
  <c r="E205" i="9"/>
  <c r="CH206" i="6"/>
  <c r="CJ206" i="6"/>
  <c r="BW206" i="6" s="1"/>
  <c r="CO206" i="6" s="1"/>
  <c r="CQ206" i="6" l="1"/>
  <c r="CS206" i="6" s="1"/>
  <c r="CR206" i="6" l="1"/>
  <c r="CW206" i="6" s="1"/>
  <c r="CY206" i="6" l="1"/>
  <c r="CT206" i="6"/>
  <c r="CU206" i="6" s="1"/>
  <c r="CV206" i="6" s="1"/>
  <c r="CX206" i="6" s="1"/>
  <c r="CZ206" i="6" s="1"/>
  <c r="DA206" i="6" s="1"/>
  <c r="DB206" i="6"/>
  <c r="DG206" i="6"/>
  <c r="DC206" i="6" l="1"/>
  <c r="DE206" i="6" s="1"/>
  <c r="D205" i="9"/>
  <c r="F207" i="6"/>
  <c r="R207" i="6"/>
  <c r="Q207" i="6"/>
  <c r="L207" i="6"/>
  <c r="O207" i="6"/>
  <c r="W207" i="6"/>
  <c r="I207" i="6"/>
  <c r="S207" i="6"/>
  <c r="P207" i="6"/>
  <c r="BJ207" i="6" l="1"/>
  <c r="AJ207" i="6"/>
  <c r="AW207" i="6"/>
  <c r="BZ207" i="6"/>
  <c r="CK207" i="6"/>
  <c r="AF207" i="6"/>
  <c r="U207" i="6"/>
  <c r="K207" i="6"/>
  <c r="T207" i="6"/>
  <c r="J207" i="6"/>
  <c r="BI207" i="6"/>
  <c r="BY207" i="6"/>
  <c r="B206" i="9"/>
  <c r="Y207" i="6" l="1"/>
  <c r="V207" i="6"/>
  <c r="BS207" i="6" s="1"/>
  <c r="AS207" i="6"/>
  <c r="CL207" i="6"/>
  <c r="AX207" i="6"/>
  <c r="BK207" i="6"/>
  <c r="BL207" i="6" s="1"/>
  <c r="BM207" i="6" l="1"/>
  <c r="BN207" i="6" s="1"/>
  <c r="BO207" i="6" s="1"/>
  <c r="BP207" i="6" s="1"/>
  <c r="BQ207" i="6" s="1"/>
  <c r="BR207" i="6" s="1"/>
  <c r="BU207" i="6" s="1"/>
  <c r="Z207" i="6"/>
  <c r="AA207" i="6" s="1"/>
  <c r="AB207" i="6" s="1"/>
  <c r="AC207" i="6" s="1"/>
  <c r="AD207" i="6" s="1"/>
  <c r="AE207" i="6" s="1"/>
  <c r="AY207" i="6"/>
  <c r="AZ207" i="6" s="1"/>
  <c r="BA207" i="6" s="1"/>
  <c r="BB207" i="6" s="1"/>
  <c r="BC207" i="6" s="1"/>
  <c r="BD207" i="6" s="1"/>
  <c r="AQ207" i="6"/>
  <c r="CI207" i="6"/>
  <c r="AK207" i="6"/>
  <c r="AL207" i="6" s="1"/>
  <c r="AM207" i="6" s="1"/>
  <c r="AN207" i="6" s="1"/>
  <c r="AO207" i="6" s="1"/>
  <c r="BT207" i="6" l="1"/>
  <c r="BG207" i="6" s="1"/>
  <c r="AG207" i="6"/>
  <c r="BE207" i="6"/>
  <c r="AP207" i="6"/>
  <c r="AT207" i="6" s="1"/>
  <c r="AR207" i="6"/>
  <c r="CA207" i="6"/>
  <c r="CB207" i="6" s="1"/>
  <c r="CC207" i="6" s="1"/>
  <c r="CD207" i="6" l="1"/>
  <c r="CE207" i="6" s="1"/>
  <c r="CF207" i="6" s="1"/>
  <c r="CG207" i="6" s="1"/>
  <c r="CM207" i="6"/>
  <c r="CN207" i="6" s="1"/>
  <c r="CP207" i="6" l="1"/>
  <c r="E206" i="9"/>
  <c r="CH207" i="6"/>
  <c r="CJ207" i="6"/>
  <c r="BW207" i="6" s="1"/>
  <c r="CO207" i="6" s="1"/>
  <c r="CQ207" i="6" l="1"/>
  <c r="CS207" i="6" s="1"/>
  <c r="CR207" i="6" l="1"/>
  <c r="CT207" i="6" s="1"/>
  <c r="CU207" i="6" s="1"/>
  <c r="CV207" i="6" s="1"/>
  <c r="CX207" i="6" s="1"/>
  <c r="CY207" i="6" l="1"/>
  <c r="CW207" i="6"/>
  <c r="CZ207" i="6" l="1"/>
  <c r="DA207" i="6" s="1"/>
  <c r="F208" i="6"/>
  <c r="DG207" i="6"/>
  <c r="DB207" i="6"/>
  <c r="R208" i="6"/>
  <c r="I208" i="6"/>
  <c r="S208" i="6"/>
  <c r="P208" i="6"/>
  <c r="W208" i="6"/>
  <c r="O208" i="6"/>
  <c r="L208" i="6"/>
  <c r="Q208" i="6"/>
  <c r="DC207" i="6" l="1"/>
  <c r="DE207" i="6" s="1"/>
  <c r="D206" i="9"/>
  <c r="BI208" i="6"/>
  <c r="BY208" i="6"/>
  <c r="CK208" i="6"/>
  <c r="AW208" i="6"/>
  <c r="AF208" i="6"/>
  <c r="AJ208" i="6"/>
  <c r="BZ208" i="6"/>
  <c r="BJ208" i="6"/>
  <c r="K208" i="6"/>
  <c r="J208" i="6"/>
  <c r="U208" i="6"/>
  <c r="T208" i="6"/>
  <c r="B207" i="9"/>
  <c r="BK208" i="6" l="1"/>
  <c r="BL208" i="6" s="1"/>
  <c r="AX208" i="6"/>
  <c r="AS208" i="6"/>
  <c r="V208" i="6"/>
  <c r="CI208" i="6" s="1"/>
  <c r="CL208" i="6"/>
  <c r="Y208" i="6"/>
  <c r="Z208" i="6" l="1"/>
  <c r="AG208" i="6" s="1"/>
  <c r="BS208" i="6"/>
  <c r="AY208" i="6"/>
  <c r="AZ208" i="6" s="1"/>
  <c r="BA208" i="6" s="1"/>
  <c r="BB208" i="6" s="1"/>
  <c r="BC208" i="6" s="1"/>
  <c r="BD208" i="6" s="1"/>
  <c r="AK208" i="6"/>
  <c r="AL208" i="6" s="1"/>
  <c r="AM208" i="6" s="1"/>
  <c r="AN208" i="6" s="1"/>
  <c r="AO208" i="6" s="1"/>
  <c r="AR208" i="6" s="1"/>
  <c r="AQ208" i="6"/>
  <c r="BM208" i="6"/>
  <c r="BN208" i="6" s="1"/>
  <c r="BO208" i="6" s="1"/>
  <c r="BP208" i="6" s="1"/>
  <c r="BQ208" i="6" s="1"/>
  <c r="AA208" i="6" l="1"/>
  <c r="AB208" i="6" s="1"/>
  <c r="AC208" i="6" s="1"/>
  <c r="AD208" i="6" s="1"/>
  <c r="AE208" i="6" s="1"/>
  <c r="BR208" i="6"/>
  <c r="BU208" i="6" s="1"/>
  <c r="BT208" i="6"/>
  <c r="BG208" i="6" s="1"/>
  <c r="BE208" i="6"/>
  <c r="AP208" i="6"/>
  <c r="AT208" i="6" s="1"/>
  <c r="CA208" i="6"/>
  <c r="CB208" i="6" s="1"/>
  <c r="CC208" i="6" s="1"/>
  <c r="CD208" i="6" l="1"/>
  <c r="CE208" i="6" s="1"/>
  <c r="CF208" i="6" s="1"/>
  <c r="CG208" i="6" s="1"/>
  <c r="CM208" i="6"/>
  <c r="CN208" i="6" s="1"/>
  <c r="E207" i="9" l="1"/>
  <c r="CP208" i="6"/>
  <c r="CH208" i="6"/>
  <c r="CJ208" i="6"/>
  <c r="BW208" i="6" s="1"/>
  <c r="CO208" i="6" s="1"/>
  <c r="CQ208" i="6" l="1"/>
  <c r="CS208" i="6" l="1"/>
  <c r="CR208" i="6"/>
  <c r="CY208" i="6" l="1"/>
  <c r="CW208" i="6"/>
  <c r="CT208" i="6"/>
  <c r="CU208" i="6" s="1"/>
  <c r="CV208" i="6" s="1"/>
  <c r="CX208" i="6" s="1"/>
  <c r="CZ208" i="6" l="1"/>
  <c r="DA208" i="6" s="1"/>
  <c r="DB208" i="6"/>
  <c r="DG208" i="6"/>
  <c r="D207" i="9" l="1"/>
  <c r="DC208" i="6"/>
  <c r="DE208" i="6" s="1"/>
  <c r="F209" i="6"/>
  <c r="R209" i="6"/>
  <c r="P209" i="6"/>
  <c r="S209" i="6"/>
  <c r="W209" i="6"/>
  <c r="L209" i="6"/>
  <c r="I209" i="6"/>
  <c r="O209" i="6"/>
  <c r="Q209" i="6"/>
  <c r="J209" i="6" l="1"/>
  <c r="T209" i="6"/>
  <c r="K209" i="6"/>
  <c r="U209" i="6"/>
  <c r="AW209" i="6"/>
  <c r="AJ209" i="6"/>
  <c r="BZ209" i="6"/>
  <c r="CK209" i="6"/>
  <c r="AF209" i="6"/>
  <c r="BJ209" i="6"/>
  <c r="BI209" i="6"/>
  <c r="BY209" i="6"/>
  <c r="B208" i="9"/>
  <c r="Y209" i="6" l="1"/>
  <c r="CL209" i="6"/>
  <c r="AX209" i="6"/>
  <c r="V209" i="6"/>
  <c r="AY209" i="6" s="1"/>
  <c r="AZ209" i="6" s="1"/>
  <c r="BA209" i="6" s="1"/>
  <c r="BB209" i="6" s="1"/>
  <c r="BC209" i="6" s="1"/>
  <c r="BD209" i="6" s="1"/>
  <c r="BK209" i="6"/>
  <c r="BL209" i="6" s="1"/>
  <c r="AS209" i="6"/>
  <c r="BE209" i="6" l="1"/>
  <c r="Z209" i="6"/>
  <c r="AG209" i="6" s="1"/>
  <c r="AQ209" i="6"/>
  <c r="BM209" i="6"/>
  <c r="BN209" i="6" s="1"/>
  <c r="BO209" i="6" s="1"/>
  <c r="BP209" i="6" s="1"/>
  <c r="BQ209" i="6" s="1"/>
  <c r="BR209" i="6" s="1"/>
  <c r="CI209" i="6"/>
  <c r="BS209" i="6"/>
  <c r="AK209" i="6"/>
  <c r="AL209" i="6" s="1"/>
  <c r="AM209" i="6" s="1"/>
  <c r="AN209" i="6" s="1"/>
  <c r="AO209" i="6" s="1"/>
  <c r="AA209" i="6" l="1"/>
  <c r="AB209" i="6" s="1"/>
  <c r="AC209" i="6" s="1"/>
  <c r="AD209" i="6" s="1"/>
  <c r="AE209" i="6" s="1"/>
  <c r="BT209" i="6"/>
  <c r="BG209" i="6" s="1"/>
  <c r="AP209" i="6"/>
  <c r="AT209" i="6" s="1"/>
  <c r="CA209" i="6"/>
  <c r="CB209" i="6" s="1"/>
  <c r="CC209" i="6" s="1"/>
  <c r="BU209" i="6"/>
  <c r="AR209" i="6"/>
  <c r="CD209" i="6" l="1"/>
  <c r="CE209" i="6" s="1"/>
  <c r="CF209" i="6" s="1"/>
  <c r="CG209" i="6" s="1"/>
  <c r="CM209" i="6"/>
  <c r="CN209" i="6" s="1"/>
  <c r="CP209" i="6" l="1"/>
  <c r="E208" i="9"/>
  <c r="CH209" i="6"/>
  <c r="CJ209" i="6"/>
  <c r="BW209" i="6" s="1"/>
  <c r="CO209" i="6" s="1"/>
  <c r="CQ209" i="6" s="1"/>
  <c r="CS209" i="6" l="1"/>
  <c r="CR209" i="6"/>
  <c r="CW209" i="6" l="1"/>
  <c r="CY209" i="6"/>
  <c r="CT209" i="6"/>
  <c r="CU209" i="6" s="1"/>
  <c r="CV209" i="6" s="1"/>
  <c r="CX209" i="6" s="1"/>
  <c r="CZ209" i="6" l="1"/>
  <c r="DA209" i="6" s="1"/>
  <c r="DB209" i="6"/>
  <c r="DG209" i="6"/>
  <c r="D208" i="9" l="1"/>
  <c r="DC209" i="6"/>
  <c r="DE209" i="6" s="1"/>
  <c r="F210" i="6"/>
  <c r="L210" i="6"/>
  <c r="I210" i="6"/>
  <c r="S210" i="6"/>
  <c r="W210" i="6"/>
  <c r="O210" i="6"/>
  <c r="P210" i="6"/>
  <c r="Q210" i="6"/>
  <c r="R210" i="6"/>
  <c r="AJ210" i="6" l="1"/>
  <c r="BZ210" i="6"/>
  <c r="CK210" i="6"/>
  <c r="AW210" i="6"/>
  <c r="AF210" i="6"/>
  <c r="BJ210" i="6"/>
  <c r="U210" i="6"/>
  <c r="K210" i="6"/>
  <c r="J210" i="6"/>
  <c r="T210" i="6"/>
  <c r="BY210" i="6"/>
  <c r="BI210" i="6"/>
  <c r="B209" i="9"/>
  <c r="CL210" i="6" l="1"/>
  <c r="BK210" i="6"/>
  <c r="BL210" i="6" s="1"/>
  <c r="V210" i="6"/>
  <c r="AK210" i="6" s="1"/>
  <c r="AL210" i="6" s="1"/>
  <c r="AM210" i="6" s="1"/>
  <c r="AN210" i="6" s="1"/>
  <c r="AO210" i="6" s="1"/>
  <c r="AP210" i="6" s="1"/>
  <c r="AX210" i="6"/>
  <c r="AS210" i="6"/>
  <c r="Y210" i="6"/>
  <c r="Z210" i="6" l="1"/>
  <c r="AG210" i="6" s="1"/>
  <c r="BS210" i="6"/>
  <c r="CI210" i="6"/>
  <c r="CA210" i="6"/>
  <c r="CB210" i="6" s="1"/>
  <c r="CC210" i="6" s="1"/>
  <c r="AY210" i="6"/>
  <c r="AZ210" i="6" s="1"/>
  <c r="BA210" i="6" s="1"/>
  <c r="BB210" i="6" s="1"/>
  <c r="BC210" i="6" s="1"/>
  <c r="BD210" i="6" s="1"/>
  <c r="BM210" i="6"/>
  <c r="BN210" i="6" s="1"/>
  <c r="BO210" i="6" s="1"/>
  <c r="BP210" i="6" s="1"/>
  <c r="BQ210" i="6" s="1"/>
  <c r="BR210" i="6" s="1"/>
  <c r="BU210" i="6" s="1"/>
  <c r="AQ210" i="6"/>
  <c r="AT210" i="6" s="1"/>
  <c r="AR210" i="6"/>
  <c r="AA210" i="6" l="1"/>
  <c r="AB210" i="6" s="1"/>
  <c r="AC210" i="6" s="1"/>
  <c r="AD210" i="6" s="1"/>
  <c r="AE210" i="6" s="1"/>
  <c r="CD210" i="6"/>
  <c r="CE210" i="6" s="1"/>
  <c r="CF210" i="6" s="1"/>
  <c r="CG210" i="6" s="1"/>
  <c r="CM210" i="6"/>
  <c r="BE210" i="6"/>
  <c r="BT210" i="6"/>
  <c r="BG210" i="6" s="1"/>
  <c r="CN210" i="6" l="1"/>
  <c r="CP210" i="6" s="1"/>
  <c r="CH210" i="6"/>
  <c r="CJ210" i="6"/>
  <c r="BW210" i="6" s="1"/>
  <c r="CO210" i="6" l="1"/>
  <c r="CQ210" i="6" s="1"/>
  <c r="CS210" i="6" s="1"/>
  <c r="E209" i="9"/>
  <c r="CR210" i="6" l="1"/>
  <c r="CT210" i="6" s="1"/>
  <c r="CU210" i="6" s="1"/>
  <c r="CV210" i="6" s="1"/>
  <c r="CX210" i="6" s="1"/>
  <c r="CY210" i="6" l="1"/>
  <c r="CW210" i="6"/>
  <c r="CZ210" i="6" l="1"/>
  <c r="DA210" i="6" s="1"/>
  <c r="F211" i="6" s="1"/>
  <c r="DG210" i="6"/>
  <c r="DB210" i="6"/>
  <c r="R211" i="6"/>
  <c r="Q211" i="6"/>
  <c r="S211" i="6"/>
  <c r="O211" i="6"/>
  <c r="I211" i="6"/>
  <c r="W211" i="6"/>
  <c r="L211" i="6"/>
  <c r="P211" i="6"/>
  <c r="DC210" i="6" l="1"/>
  <c r="DE210" i="6" s="1"/>
  <c r="D209" i="9"/>
  <c r="BJ211" i="6"/>
  <c r="CK211" i="6"/>
  <c r="AJ211" i="6"/>
  <c r="AW211" i="6"/>
  <c r="AF211" i="6"/>
  <c r="BZ211" i="6"/>
  <c r="T211" i="6"/>
  <c r="K211" i="6"/>
  <c r="U211" i="6"/>
  <c r="J211" i="6"/>
  <c r="BY211" i="6"/>
  <c r="BI211" i="6"/>
  <c r="B210" i="9"/>
  <c r="AX211" i="6" l="1"/>
  <c r="AS211" i="6"/>
  <c r="BK211" i="6"/>
  <c r="BL211" i="6" s="1"/>
  <c r="CL211" i="6"/>
  <c r="V211" i="6"/>
  <c r="AK211" i="6" s="1"/>
  <c r="AL211" i="6" s="1"/>
  <c r="AM211" i="6" s="1"/>
  <c r="AN211" i="6" s="1"/>
  <c r="AO211" i="6" s="1"/>
  <c r="AP211" i="6" s="1"/>
  <c r="Y211" i="6"/>
  <c r="Z211" i="6" l="1"/>
  <c r="AG211" i="6" s="1"/>
  <c r="BS211" i="6"/>
  <c r="AR211" i="6"/>
  <c r="AY211" i="6"/>
  <c r="AZ211" i="6" s="1"/>
  <c r="BA211" i="6" s="1"/>
  <c r="BB211" i="6" s="1"/>
  <c r="BC211" i="6" s="1"/>
  <c r="BD211" i="6" s="1"/>
  <c r="CI211" i="6"/>
  <c r="BM211" i="6"/>
  <c r="BN211" i="6" s="1"/>
  <c r="BO211" i="6" s="1"/>
  <c r="BP211" i="6" s="1"/>
  <c r="BQ211" i="6" s="1"/>
  <c r="AQ211" i="6"/>
  <c r="AT211" i="6" s="1"/>
  <c r="CA211" i="6"/>
  <c r="CB211" i="6" s="1"/>
  <c r="CC211" i="6" s="1"/>
  <c r="AA211" i="6" l="1"/>
  <c r="AB211" i="6" s="1"/>
  <c r="AC211" i="6" s="1"/>
  <c r="AD211" i="6" s="1"/>
  <c r="AE211" i="6" s="1"/>
  <c r="BE211" i="6"/>
  <c r="BR211" i="6"/>
  <c r="BU211" i="6" s="1"/>
  <c r="BT211" i="6"/>
  <c r="BG211" i="6" s="1"/>
  <c r="CD211" i="6"/>
  <c r="CE211" i="6" s="1"/>
  <c r="CF211" i="6" s="1"/>
  <c r="CG211" i="6" s="1"/>
  <c r="CM211" i="6"/>
  <c r="CN211" i="6" l="1"/>
  <c r="E210" i="9" s="1"/>
  <c r="CH211" i="6"/>
  <c r="CJ211" i="6"/>
  <c r="BW211" i="6" s="1"/>
  <c r="CO211" i="6" l="1"/>
  <c r="CP211" i="6"/>
  <c r="CQ211" i="6" l="1"/>
  <c r="CR211" i="6" s="1"/>
  <c r="CW211" i="6" s="1"/>
  <c r="CS211" i="6" l="1"/>
  <c r="CY211" i="6"/>
  <c r="CT211" i="6"/>
  <c r="CU211" i="6" s="1"/>
  <c r="CV211" i="6" s="1"/>
  <c r="CX211" i="6" s="1"/>
  <c r="CZ211" i="6" l="1"/>
  <c r="DA211" i="6" s="1"/>
  <c r="DB211" i="6"/>
  <c r="DG211" i="6"/>
  <c r="D210" i="9" l="1"/>
  <c r="DC211" i="6"/>
  <c r="DE211" i="6" s="1"/>
  <c r="F212" i="6"/>
  <c r="B211" i="9" s="1"/>
  <c r="P212" i="6"/>
  <c r="L212" i="6"/>
  <c r="R212" i="6"/>
  <c r="W212" i="6"/>
  <c r="Q212" i="6"/>
  <c r="O212" i="6"/>
  <c r="I212" i="6"/>
  <c r="S212" i="6"/>
  <c r="T212" i="6" l="1"/>
  <c r="AS212" i="6" s="1"/>
  <c r="K212" i="6"/>
  <c r="J212" i="6"/>
  <c r="U212" i="6"/>
  <c r="BI212" i="6"/>
  <c r="BY212" i="6"/>
  <c r="AF212" i="6"/>
  <c r="AJ212" i="6"/>
  <c r="CK212" i="6"/>
  <c r="BJ212" i="6"/>
  <c r="BZ212" i="6"/>
  <c r="AW212" i="6"/>
  <c r="BK212" i="6" l="1"/>
  <c r="BL212" i="6" s="1"/>
  <c r="CL212" i="6"/>
  <c r="AX212" i="6"/>
  <c r="V212" i="6"/>
  <c r="AQ212" i="6" s="1"/>
  <c r="Y212" i="6"/>
  <c r="Z212" i="6" s="1"/>
  <c r="AG212" i="6" s="1"/>
  <c r="AY212" i="6" l="1"/>
  <c r="AZ212" i="6" s="1"/>
  <c r="BA212" i="6" s="1"/>
  <c r="BB212" i="6" s="1"/>
  <c r="BC212" i="6" s="1"/>
  <c r="BD212" i="6" s="1"/>
  <c r="BS212" i="6"/>
  <c r="BM212" i="6"/>
  <c r="BN212" i="6" s="1"/>
  <c r="BO212" i="6" s="1"/>
  <c r="BP212" i="6" s="1"/>
  <c r="BQ212" i="6" s="1"/>
  <c r="BR212" i="6" s="1"/>
  <c r="AK212" i="6"/>
  <c r="AL212" i="6" s="1"/>
  <c r="AM212" i="6" s="1"/>
  <c r="AN212" i="6" s="1"/>
  <c r="AO212" i="6" s="1"/>
  <c r="AP212" i="6" s="1"/>
  <c r="AT212" i="6" s="1"/>
  <c r="CI212" i="6"/>
  <c r="AA212" i="6"/>
  <c r="AB212" i="6" s="1"/>
  <c r="AC212" i="6" s="1"/>
  <c r="AD212" i="6" s="1"/>
  <c r="AE212" i="6" s="1"/>
  <c r="BE212" i="6" l="1"/>
  <c r="BU212" i="6"/>
  <c r="BT212" i="6"/>
  <c r="BG212" i="6" s="1"/>
  <c r="AR212" i="6"/>
  <c r="CA212" i="6"/>
  <c r="CB212" i="6" s="1"/>
  <c r="CC212" i="6" s="1"/>
  <c r="CD212" i="6" s="1"/>
  <c r="CE212" i="6" s="1"/>
  <c r="CF212" i="6" s="1"/>
  <c r="CG212" i="6" s="1"/>
  <c r="CH212" i="6" s="1"/>
  <c r="CM212" i="6" l="1"/>
  <c r="CN212" i="6" s="1"/>
  <c r="CO212" i="6" s="1"/>
  <c r="CJ212" i="6"/>
  <c r="BW212" i="6" s="1"/>
  <c r="E211" i="9" l="1"/>
  <c r="CP212" i="6"/>
  <c r="CQ212" i="6" s="1"/>
  <c r="CS212" i="6" s="1"/>
  <c r="CR212" i="6" l="1"/>
  <c r="CY212" i="6" s="1"/>
  <c r="CW212" i="6" l="1"/>
  <c r="CT212" i="6"/>
  <c r="CU212" i="6" s="1"/>
  <c r="CV212" i="6" s="1"/>
  <c r="CX212" i="6" s="1"/>
  <c r="CZ212" i="6" l="1"/>
  <c r="DA212" i="6" s="1"/>
  <c r="DG212" i="6"/>
  <c r="DB212" i="6"/>
  <c r="DC212" i="6" l="1"/>
  <c r="DE212" i="6" s="1"/>
  <c r="D211" i="9"/>
  <c r="F213" i="6"/>
  <c r="L213" i="6"/>
  <c r="R213" i="6"/>
  <c r="S213" i="6"/>
  <c r="Q213" i="6"/>
  <c r="I213" i="6"/>
  <c r="W213" i="6"/>
  <c r="P213" i="6"/>
  <c r="O213" i="6"/>
  <c r="BI213" i="6" l="1"/>
  <c r="BY213" i="6"/>
  <c r="AF213" i="6"/>
  <c r="AW213" i="6"/>
  <c r="BZ213" i="6"/>
  <c r="CK213" i="6"/>
  <c r="BJ213" i="6"/>
  <c r="AJ213" i="6"/>
  <c r="T213" i="6"/>
  <c r="K213" i="6"/>
  <c r="U213" i="6"/>
  <c r="J213" i="6"/>
  <c r="B212" i="9"/>
  <c r="Y213" i="6" l="1"/>
  <c r="V213" i="6"/>
  <c r="AK213" i="6" s="1"/>
  <c r="AL213" i="6" s="1"/>
  <c r="AM213" i="6" s="1"/>
  <c r="AN213" i="6" s="1"/>
  <c r="AO213" i="6" s="1"/>
  <c r="BK213" i="6"/>
  <c r="BL213" i="6" s="1"/>
  <c r="BM213" i="6" s="1"/>
  <c r="BN213" i="6" s="1"/>
  <c r="BO213" i="6" s="1"/>
  <c r="BP213" i="6" s="1"/>
  <c r="BQ213" i="6" s="1"/>
  <c r="CL213" i="6"/>
  <c r="AX213" i="6"/>
  <c r="AS213" i="6"/>
  <c r="BT213" i="6" l="1"/>
  <c r="BG213" i="6" s="1"/>
  <c r="BR213" i="6"/>
  <c r="AR213" i="6"/>
  <c r="AP213" i="6"/>
  <c r="CA213" i="6"/>
  <c r="CB213" i="6" s="1"/>
  <c r="CC213" i="6" s="1"/>
  <c r="CD213" i="6" s="1"/>
  <c r="CE213" i="6" s="1"/>
  <c r="CF213" i="6" s="1"/>
  <c r="CG213" i="6" s="1"/>
  <c r="AQ213" i="6"/>
  <c r="AY213" i="6"/>
  <c r="AZ213" i="6" s="1"/>
  <c r="BA213" i="6" s="1"/>
  <c r="BB213" i="6" s="1"/>
  <c r="BC213" i="6" s="1"/>
  <c r="BD213" i="6" s="1"/>
  <c r="BS213" i="6"/>
  <c r="Z213" i="6"/>
  <c r="CI213" i="6"/>
  <c r="BE213" i="6" l="1"/>
  <c r="CM213" i="6"/>
  <c r="AT213" i="6"/>
  <c r="AG213" i="6"/>
  <c r="AA213" i="6"/>
  <c r="AB213" i="6" s="1"/>
  <c r="AC213" i="6" s="1"/>
  <c r="AD213" i="6" s="1"/>
  <c r="AE213" i="6" s="1"/>
  <c r="BU213" i="6"/>
  <c r="CH213" i="6"/>
  <c r="CJ213" i="6"/>
  <c r="BW213" i="6" s="1"/>
  <c r="CN213" i="6" l="1"/>
  <c r="CP213" i="6" s="1"/>
  <c r="E212" i="9"/>
  <c r="CO213" i="6" l="1"/>
  <c r="CQ213" i="6" s="1"/>
  <c r="CS213" i="6" s="1"/>
  <c r="CR213" i="6" l="1"/>
  <c r="CW213" i="6"/>
  <c r="CY213" i="6" l="1"/>
  <c r="CT213" i="6"/>
  <c r="CU213" i="6" s="1"/>
  <c r="CV213" i="6" s="1"/>
  <c r="CX213" i="6" s="1"/>
  <c r="CZ213" i="6" s="1"/>
  <c r="DA213" i="6" s="1"/>
  <c r="DB213" i="6"/>
  <c r="DG213" i="6"/>
  <c r="D212" i="9" l="1"/>
  <c r="DC213" i="6"/>
  <c r="DE213" i="6" s="1"/>
  <c r="F214" i="6"/>
  <c r="Q214" i="6"/>
  <c r="R214" i="6"/>
  <c r="I214" i="6"/>
  <c r="L214" i="6"/>
  <c r="O214" i="6"/>
  <c r="P214" i="6"/>
  <c r="W214" i="6"/>
  <c r="S214" i="6"/>
  <c r="AW214" i="6" l="1"/>
  <c r="AF214" i="6"/>
  <c r="Y214" i="6" s="1"/>
  <c r="BJ214" i="6"/>
  <c r="BZ214" i="6"/>
  <c r="AJ214" i="6"/>
  <c r="CK214" i="6"/>
  <c r="BY214" i="6"/>
  <c r="BI214" i="6"/>
  <c r="T214" i="6"/>
  <c r="U214" i="6"/>
  <c r="K214" i="6"/>
  <c r="J214" i="6"/>
  <c r="B213" i="9"/>
  <c r="BK214" i="6" l="1"/>
  <c r="BL214" i="6" s="1"/>
  <c r="V214" i="6"/>
  <c r="CI214" i="6" s="1"/>
  <c r="AX214" i="6"/>
  <c r="CL214" i="6"/>
  <c r="AS214" i="6"/>
  <c r="AQ214" i="6"/>
  <c r="BS214" i="6" l="1"/>
  <c r="Z214" i="6"/>
  <c r="AK214" i="6"/>
  <c r="AL214" i="6" s="1"/>
  <c r="AM214" i="6" s="1"/>
  <c r="AN214" i="6" s="1"/>
  <c r="AO214" i="6" s="1"/>
  <c r="AY214" i="6"/>
  <c r="AZ214" i="6" s="1"/>
  <c r="BA214" i="6" s="1"/>
  <c r="BB214" i="6" s="1"/>
  <c r="BC214" i="6" s="1"/>
  <c r="BD214" i="6" s="1"/>
  <c r="BM214" i="6"/>
  <c r="BN214" i="6" s="1"/>
  <c r="BO214" i="6" s="1"/>
  <c r="BP214" i="6" s="1"/>
  <c r="BQ214" i="6" s="1"/>
  <c r="BT214" i="6" l="1"/>
  <c r="BG214" i="6" s="1"/>
  <c r="BR214" i="6"/>
  <c r="BU214" i="6" s="1"/>
  <c r="AG214" i="6"/>
  <c r="AA214" i="6"/>
  <c r="AB214" i="6" s="1"/>
  <c r="AC214" i="6" s="1"/>
  <c r="AD214" i="6" s="1"/>
  <c r="AE214" i="6" s="1"/>
  <c r="BE214" i="6"/>
  <c r="AP214" i="6"/>
  <c r="AT214" i="6" s="1"/>
  <c r="CA214" i="6"/>
  <c r="CB214" i="6" s="1"/>
  <c r="CC214" i="6" s="1"/>
  <c r="AR214" i="6"/>
  <c r="CD214" i="6" l="1"/>
  <c r="CE214" i="6" s="1"/>
  <c r="CF214" i="6" s="1"/>
  <c r="CG214" i="6" s="1"/>
  <c r="CM214" i="6"/>
  <c r="CN214" i="6"/>
  <c r="CP214" i="6" l="1"/>
  <c r="CO214" i="6"/>
  <c r="CQ214" i="6" s="1"/>
  <c r="E213" i="9"/>
  <c r="CH214" i="6"/>
  <c r="CJ214" i="6"/>
  <c r="BW214" i="6" s="1"/>
  <c r="CS214" i="6" l="1"/>
  <c r="CR214" i="6"/>
  <c r="CW214" i="6" l="1"/>
  <c r="CT214" i="6"/>
  <c r="CU214" i="6" s="1"/>
  <c r="CV214" i="6" s="1"/>
  <c r="CX214" i="6" s="1"/>
  <c r="CY214" i="6"/>
  <c r="CZ214" i="6" l="1"/>
  <c r="DA214" i="6" s="1"/>
  <c r="DB214" i="6"/>
  <c r="DG214" i="6"/>
  <c r="D213" i="9" l="1"/>
  <c r="DC214" i="6"/>
  <c r="DE214" i="6" s="1"/>
  <c r="F215" i="6"/>
  <c r="W215" i="6"/>
  <c r="P215" i="6"/>
  <c r="R215" i="6"/>
  <c r="O215" i="6"/>
  <c r="L215" i="6"/>
  <c r="S215" i="6"/>
  <c r="I215" i="6"/>
  <c r="Q215" i="6"/>
  <c r="U215" i="6" l="1"/>
  <c r="K215" i="6"/>
  <c r="J215" i="6"/>
  <c r="T215" i="6"/>
  <c r="BY215" i="6"/>
  <c r="BI215" i="6"/>
  <c r="CK215" i="6"/>
  <c r="AF215" i="6"/>
  <c r="Y215" i="6" s="1"/>
  <c r="BJ215" i="6"/>
  <c r="AJ215" i="6"/>
  <c r="AW215" i="6"/>
  <c r="BZ215" i="6"/>
  <c r="B214" i="9"/>
  <c r="AX215" i="6" l="1"/>
  <c r="AS215" i="6"/>
  <c r="V215" i="6"/>
  <c r="BK215" i="6"/>
  <c r="BL215" i="6" s="1"/>
  <c r="BM215" i="6" s="1"/>
  <c r="BN215" i="6" s="1"/>
  <c r="BO215" i="6" s="1"/>
  <c r="BP215" i="6" s="1"/>
  <c r="BQ215" i="6" s="1"/>
  <c r="BR215" i="6" s="1"/>
  <c r="BU215" i="6" s="1"/>
  <c r="CL215" i="6"/>
  <c r="Z215" i="6"/>
  <c r="BS215" i="6"/>
  <c r="AQ215" i="6"/>
  <c r="AY215" i="6"/>
  <c r="AZ215" i="6" s="1"/>
  <c r="BA215" i="6" s="1"/>
  <c r="BB215" i="6" s="1"/>
  <c r="BC215" i="6" s="1"/>
  <c r="BD215" i="6" s="1"/>
  <c r="CI215" i="6"/>
  <c r="AG215" i="6" l="1"/>
  <c r="AA215" i="6"/>
  <c r="AB215" i="6" s="1"/>
  <c r="AC215" i="6" s="1"/>
  <c r="AD215" i="6" s="1"/>
  <c r="AE215" i="6" s="1"/>
  <c r="AK215" i="6"/>
  <c r="AL215" i="6" s="1"/>
  <c r="AM215" i="6" s="1"/>
  <c r="AN215" i="6" s="1"/>
  <c r="AO215" i="6" s="1"/>
  <c r="BT215" i="6"/>
  <c r="BG215" i="6" s="1"/>
  <c r="BE215" i="6"/>
  <c r="AP215" i="6" l="1"/>
  <c r="AT215" i="6" s="1"/>
  <c r="AR215" i="6"/>
  <c r="CA215" i="6"/>
  <c r="CB215" i="6" s="1"/>
  <c r="CC215" i="6" s="1"/>
  <c r="CN215" i="6"/>
  <c r="CP215" i="6" l="1"/>
  <c r="E214" i="9"/>
  <c r="CO215" i="6"/>
  <c r="CQ215" i="6" s="1"/>
  <c r="CS215" i="6" s="1"/>
  <c r="CD215" i="6"/>
  <c r="CE215" i="6" s="1"/>
  <c r="CF215" i="6" s="1"/>
  <c r="CG215" i="6" s="1"/>
  <c r="CM215" i="6"/>
  <c r="CR215" i="6"/>
  <c r="CY215" i="6" s="1"/>
  <c r="CH215" i="6" l="1"/>
  <c r="CJ215" i="6"/>
  <c r="BW215" i="6" s="1"/>
  <c r="CW215" i="6"/>
  <c r="CT215" i="6"/>
  <c r="CU215" i="6" s="1"/>
  <c r="CV215" i="6" s="1"/>
  <c r="CX215" i="6" s="1"/>
  <c r="CZ215" i="6" l="1"/>
  <c r="DA215" i="6" s="1"/>
  <c r="DB215" i="6"/>
  <c r="DG215" i="6"/>
  <c r="DC215" i="6" l="1"/>
  <c r="DE215" i="6" s="1"/>
  <c r="D214" i="9"/>
  <c r="F216" i="6"/>
  <c r="W216" i="6"/>
  <c r="R216" i="6"/>
  <c r="P216" i="6"/>
  <c r="O216" i="6"/>
  <c r="L216" i="6"/>
  <c r="Q216" i="6"/>
  <c r="I216" i="6"/>
  <c r="S216" i="6"/>
  <c r="J216" i="6" l="1"/>
  <c r="K216" i="6"/>
  <c r="U216" i="6"/>
  <c r="T216" i="6"/>
  <c r="AF216" i="6"/>
  <c r="CK216" i="6"/>
  <c r="AW216" i="6"/>
  <c r="BZ216" i="6"/>
  <c r="BJ216" i="6"/>
  <c r="AJ216" i="6"/>
  <c r="BI216" i="6"/>
  <c r="BY216" i="6"/>
  <c r="B215" i="9"/>
  <c r="Y216" i="6" l="1"/>
  <c r="BK216" i="6"/>
  <c r="BL216" i="6" s="1"/>
  <c r="V216" i="6"/>
  <c r="CL216" i="6"/>
  <c r="AX216" i="6"/>
  <c r="AS216" i="6"/>
  <c r="BS216" i="6" l="1"/>
  <c r="BM216" i="6"/>
  <c r="BN216" i="6" s="1"/>
  <c r="BO216" i="6" s="1"/>
  <c r="BP216" i="6" s="1"/>
  <c r="BQ216" i="6" s="1"/>
  <c r="BR216" i="6" s="1"/>
  <c r="BU216" i="6" s="1"/>
  <c r="AY216" i="6"/>
  <c r="AZ216" i="6" s="1"/>
  <c r="BA216" i="6" s="1"/>
  <c r="BB216" i="6" s="1"/>
  <c r="BC216" i="6" s="1"/>
  <c r="BD216" i="6" s="1"/>
  <c r="AK216" i="6"/>
  <c r="AL216" i="6" s="1"/>
  <c r="AM216" i="6" s="1"/>
  <c r="AN216" i="6" s="1"/>
  <c r="AO216" i="6" s="1"/>
  <c r="CI216" i="6"/>
  <c r="AQ216" i="6"/>
  <c r="Z216" i="6"/>
  <c r="BT216" i="6" l="1"/>
  <c r="BG216" i="6" s="1"/>
  <c r="CA216" i="6"/>
  <c r="CB216" i="6" s="1"/>
  <c r="CC216" i="6" s="1"/>
  <c r="AP216" i="6"/>
  <c r="AT216" i="6" s="1"/>
  <c r="AG216" i="6"/>
  <c r="AA216" i="6"/>
  <c r="AB216" i="6" s="1"/>
  <c r="AC216" i="6" s="1"/>
  <c r="AD216" i="6" s="1"/>
  <c r="AE216" i="6" s="1"/>
  <c r="AR216" i="6"/>
  <c r="BE216" i="6"/>
  <c r="CM216" i="6" l="1"/>
  <c r="CN216" i="6" s="1"/>
  <c r="CD216" i="6"/>
  <c r="CE216" i="6" s="1"/>
  <c r="CF216" i="6" s="1"/>
  <c r="CG216" i="6" s="1"/>
  <c r="CP216" i="6" l="1"/>
  <c r="E215" i="9"/>
  <c r="CJ216" i="6"/>
  <c r="BW216" i="6" s="1"/>
  <c r="CO216" i="6" s="1"/>
  <c r="CH216" i="6"/>
  <c r="CQ216" i="6" l="1"/>
  <c r="CS216" i="6" s="1"/>
  <c r="CR216" i="6" l="1"/>
  <c r="CY216" i="6" s="1"/>
  <c r="CT216" i="6" l="1"/>
  <c r="CU216" i="6" s="1"/>
  <c r="CV216" i="6" s="1"/>
  <c r="CX216" i="6" s="1"/>
  <c r="CW216" i="6"/>
  <c r="CZ216" i="6" l="1"/>
  <c r="DA216" i="6" s="1"/>
  <c r="F217" i="6" s="1"/>
  <c r="DG216" i="6"/>
  <c r="DB216" i="6"/>
  <c r="L217" i="6"/>
  <c r="I217" i="6"/>
  <c r="Q217" i="6"/>
  <c r="O217" i="6"/>
  <c r="S217" i="6"/>
  <c r="W217" i="6"/>
  <c r="P217" i="6"/>
  <c r="R217" i="6"/>
  <c r="DC216" i="6" l="1"/>
  <c r="DE216" i="6" s="1"/>
  <c r="D215" i="9"/>
  <c r="BY217" i="6"/>
  <c r="BI217" i="6"/>
  <c r="T217" i="6"/>
  <c r="U217" i="6"/>
  <c r="J217" i="6"/>
  <c r="K217" i="6"/>
  <c r="CK217" i="6"/>
  <c r="BZ217" i="6"/>
  <c r="AW217" i="6"/>
  <c r="AJ217" i="6"/>
  <c r="BJ217" i="6"/>
  <c r="AF217" i="6"/>
  <c r="Y217" i="6" s="1"/>
  <c r="B216" i="9"/>
  <c r="AX217" i="6" l="1"/>
  <c r="V217" i="6"/>
  <c r="AY217" i="6" s="1"/>
  <c r="AZ217" i="6" s="1"/>
  <c r="BA217" i="6" s="1"/>
  <c r="BB217" i="6" s="1"/>
  <c r="BC217" i="6" s="1"/>
  <c r="BD217" i="6" s="1"/>
  <c r="CL217" i="6"/>
  <c r="AS217" i="6"/>
  <c r="BK217" i="6"/>
  <c r="BL217" i="6" s="1"/>
  <c r="BE217" i="6" l="1"/>
  <c r="CI217" i="6"/>
  <c r="BS217" i="6"/>
  <c r="AQ217" i="6"/>
  <c r="AK217" i="6"/>
  <c r="AL217" i="6" s="1"/>
  <c r="AM217" i="6" s="1"/>
  <c r="AN217" i="6" s="1"/>
  <c r="AO217" i="6" s="1"/>
  <c r="Z217" i="6"/>
  <c r="BM217" i="6"/>
  <c r="BN217" i="6" s="1"/>
  <c r="BO217" i="6" s="1"/>
  <c r="BP217" i="6" s="1"/>
  <c r="BQ217" i="6" s="1"/>
  <c r="BR217" i="6" s="1"/>
  <c r="BU217" i="6" s="1"/>
  <c r="AR217" i="6" l="1"/>
  <c r="AP217" i="6"/>
  <c r="AT217" i="6" s="1"/>
  <c r="CA217" i="6"/>
  <c r="CB217" i="6" s="1"/>
  <c r="CC217" i="6" s="1"/>
  <c r="AG217" i="6"/>
  <c r="AA217" i="6"/>
  <c r="AB217" i="6" s="1"/>
  <c r="AC217" i="6" s="1"/>
  <c r="AD217" i="6" s="1"/>
  <c r="AE217" i="6" s="1"/>
  <c r="BT217" i="6"/>
  <c r="BG217" i="6" s="1"/>
  <c r="CD217" i="6" l="1"/>
  <c r="CE217" i="6" s="1"/>
  <c r="CF217" i="6" s="1"/>
  <c r="CG217" i="6" s="1"/>
  <c r="CM217" i="6"/>
  <c r="CN217" i="6" s="1"/>
  <c r="E216" i="9" l="1"/>
  <c r="CP217" i="6"/>
  <c r="CJ217" i="6"/>
  <c r="BW217" i="6" s="1"/>
  <c r="CO217" i="6" s="1"/>
  <c r="CQ217" i="6" s="1"/>
  <c r="CH217" i="6"/>
  <c r="CS217" i="6" l="1"/>
  <c r="CR217" i="6"/>
  <c r="CW217" i="6" l="1"/>
  <c r="CT217" i="6"/>
  <c r="CU217" i="6" s="1"/>
  <c r="CV217" i="6" s="1"/>
  <c r="CX217" i="6" s="1"/>
  <c r="CY217" i="6"/>
  <c r="CZ217" i="6" l="1"/>
  <c r="DA217" i="6" s="1"/>
  <c r="DG217" i="6"/>
  <c r="DB217" i="6"/>
  <c r="DC217" i="6" l="1"/>
  <c r="DE217" i="6" s="1"/>
  <c r="D216" i="9"/>
  <c r="F218" i="6"/>
  <c r="O218" i="6"/>
  <c r="R218" i="6"/>
  <c r="P218" i="6"/>
  <c r="L218" i="6"/>
  <c r="S218" i="6"/>
  <c r="Q218" i="6"/>
  <c r="W218" i="6"/>
  <c r="I218" i="6"/>
  <c r="BI218" i="6" l="1"/>
  <c r="BY218" i="6"/>
  <c r="T218" i="6"/>
  <c r="U218" i="6"/>
  <c r="K218" i="6"/>
  <c r="J218" i="6"/>
  <c r="AF218" i="6"/>
  <c r="BJ218" i="6"/>
  <c r="BZ218" i="6"/>
  <c r="AJ218" i="6"/>
  <c r="CK218" i="6"/>
  <c r="AW218" i="6"/>
  <c r="B217" i="9"/>
  <c r="CL218" i="6" l="1"/>
  <c r="BK218" i="6"/>
  <c r="BL218" i="6" s="1"/>
  <c r="V218" i="6"/>
  <c r="AK218" i="6" s="1"/>
  <c r="AL218" i="6" s="1"/>
  <c r="AM218" i="6" s="1"/>
  <c r="AN218" i="6" s="1"/>
  <c r="AO218" i="6" s="1"/>
  <c r="AP218" i="6" s="1"/>
  <c r="AX218" i="6"/>
  <c r="AS218" i="6"/>
  <c r="Y218" i="6"/>
  <c r="Z218" i="6" s="1"/>
  <c r="AQ218" i="6" l="1"/>
  <c r="AT218" i="6" s="1"/>
  <c r="BS218" i="6"/>
  <c r="AG218" i="6"/>
  <c r="AA218" i="6"/>
  <c r="AB218" i="6" s="1"/>
  <c r="AC218" i="6" s="1"/>
  <c r="AD218" i="6" s="1"/>
  <c r="AE218" i="6" s="1"/>
  <c r="CA218" i="6"/>
  <c r="CB218" i="6" s="1"/>
  <c r="CC218" i="6" s="1"/>
  <c r="CD218" i="6" s="1"/>
  <c r="CE218" i="6" s="1"/>
  <c r="CF218" i="6" s="1"/>
  <c r="CG218" i="6" s="1"/>
  <c r="CH218" i="6" s="1"/>
  <c r="AR218" i="6"/>
  <c r="CI218" i="6"/>
  <c r="BM218" i="6"/>
  <c r="BN218" i="6" s="1"/>
  <c r="BO218" i="6" s="1"/>
  <c r="BP218" i="6" s="1"/>
  <c r="BQ218" i="6" s="1"/>
  <c r="BR218" i="6" s="1"/>
  <c r="BU218" i="6" s="1"/>
  <c r="AY218" i="6"/>
  <c r="AZ218" i="6" s="1"/>
  <c r="BA218" i="6" s="1"/>
  <c r="BB218" i="6" s="1"/>
  <c r="BC218" i="6" s="1"/>
  <c r="BD218" i="6" s="1"/>
  <c r="BT218" i="6" l="1"/>
  <c r="BG218" i="6" s="1"/>
  <c r="CM218" i="6"/>
  <c r="CJ218" i="6"/>
  <c r="BW218" i="6" s="1"/>
  <c r="BE218" i="6"/>
  <c r="CN218" i="6" s="1"/>
  <c r="CP218" i="6" l="1"/>
  <c r="E217" i="9"/>
  <c r="CO218" i="6"/>
  <c r="CQ218" i="6" l="1"/>
  <c r="CS218" i="6" s="1"/>
  <c r="CR218" i="6"/>
  <c r="CT218" i="6" l="1"/>
  <c r="CU218" i="6" s="1"/>
  <c r="CV218" i="6" s="1"/>
  <c r="CX218" i="6" s="1"/>
  <c r="CY218" i="6"/>
  <c r="CW218" i="6"/>
  <c r="CZ218" i="6" l="1"/>
  <c r="DA218" i="6" s="1"/>
  <c r="F219" i="6" s="1"/>
  <c r="DB218" i="6"/>
  <c r="DG218" i="6"/>
  <c r="Q219" i="6"/>
  <c r="P219" i="6"/>
  <c r="I219" i="6"/>
  <c r="L219" i="6"/>
  <c r="S219" i="6"/>
  <c r="W219" i="6"/>
  <c r="O219" i="6"/>
  <c r="R219" i="6"/>
  <c r="D217" i="9" l="1"/>
  <c r="DC218" i="6"/>
  <c r="DE218" i="6" s="1"/>
  <c r="J219" i="6"/>
  <c r="K219" i="6"/>
  <c r="U219" i="6"/>
  <c r="T219" i="6"/>
  <c r="CK219" i="6"/>
  <c r="AF219" i="6"/>
  <c r="AJ219" i="6"/>
  <c r="BZ219" i="6"/>
  <c r="BJ219" i="6"/>
  <c r="AW219" i="6"/>
  <c r="BI219" i="6"/>
  <c r="BY219" i="6"/>
  <c r="B218" i="9"/>
  <c r="Y219" i="6" l="1"/>
  <c r="CL219" i="6"/>
  <c r="V219" i="6"/>
  <c r="BS219" i="6" s="1"/>
  <c r="BK219" i="6"/>
  <c r="BL219" i="6" s="1"/>
  <c r="AS219" i="6"/>
  <c r="AX219" i="6"/>
  <c r="Z219" i="6" l="1"/>
  <c r="AG219" i="6" s="1"/>
  <c r="AQ219" i="6"/>
  <c r="AA219" i="6"/>
  <c r="AB219" i="6" s="1"/>
  <c r="AC219" i="6" s="1"/>
  <c r="AD219" i="6" s="1"/>
  <c r="AE219" i="6" s="1"/>
  <c r="AY219" i="6"/>
  <c r="AZ219" i="6" s="1"/>
  <c r="BA219" i="6" s="1"/>
  <c r="BB219" i="6" s="1"/>
  <c r="BC219" i="6" s="1"/>
  <c r="BD219" i="6" s="1"/>
  <c r="CI219" i="6"/>
  <c r="BM219" i="6"/>
  <c r="BN219" i="6" s="1"/>
  <c r="BO219" i="6" s="1"/>
  <c r="BP219" i="6" s="1"/>
  <c r="BQ219" i="6" s="1"/>
  <c r="AK219" i="6"/>
  <c r="AL219" i="6" s="1"/>
  <c r="AM219" i="6" s="1"/>
  <c r="AN219" i="6" s="1"/>
  <c r="AO219" i="6" s="1"/>
  <c r="AR219" i="6" s="1"/>
  <c r="BR219" i="6" l="1"/>
  <c r="BU219" i="6" s="1"/>
  <c r="BT219" i="6"/>
  <c r="BG219" i="6" s="1"/>
  <c r="BE219" i="6"/>
  <c r="AP219" i="6"/>
  <c r="AT219" i="6" s="1"/>
  <c r="CA219" i="6"/>
  <c r="CB219" i="6" s="1"/>
  <c r="CC219" i="6" s="1"/>
  <c r="CD219" i="6" l="1"/>
  <c r="CE219" i="6" s="1"/>
  <c r="CF219" i="6" s="1"/>
  <c r="CG219" i="6" s="1"/>
  <c r="CM219" i="6"/>
  <c r="CN219" i="6" s="1"/>
  <c r="CP219" i="6" l="1"/>
  <c r="E218" i="9"/>
  <c r="CH219" i="6"/>
  <c r="CJ219" i="6"/>
  <c r="BW219" i="6" s="1"/>
  <c r="CO219" i="6" s="1"/>
  <c r="CQ219" i="6" s="1"/>
  <c r="CS219" i="6" l="1"/>
  <c r="CR219" i="6"/>
  <c r="CY219" i="6" l="1"/>
  <c r="CT219" i="6"/>
  <c r="CU219" i="6" s="1"/>
  <c r="CV219" i="6" s="1"/>
  <c r="CX219" i="6" s="1"/>
  <c r="CW219" i="6"/>
  <c r="CZ219" i="6" l="1"/>
  <c r="DA219" i="6" s="1"/>
  <c r="DG219" i="6"/>
  <c r="DB219" i="6"/>
  <c r="DC219" i="6" l="1"/>
  <c r="DE219" i="6" s="1"/>
  <c r="D218" i="9"/>
  <c r="F220" i="6"/>
  <c r="Q220" i="6"/>
  <c r="R220" i="6"/>
  <c r="S220" i="6"/>
  <c r="L220" i="6"/>
  <c r="I220" i="6"/>
  <c r="W220" i="6"/>
  <c r="O220" i="6"/>
  <c r="P220" i="6"/>
  <c r="T220" i="6" l="1"/>
  <c r="U220" i="6"/>
  <c r="K220" i="6"/>
  <c r="J220" i="6"/>
  <c r="BY220" i="6"/>
  <c r="BI220" i="6"/>
  <c r="BZ220" i="6"/>
  <c r="BJ220" i="6"/>
  <c r="AJ220" i="6"/>
  <c r="AW220" i="6"/>
  <c r="CK220" i="6"/>
  <c r="AF220" i="6"/>
  <c r="B219" i="9"/>
  <c r="Y220" i="6" l="1"/>
  <c r="AX220" i="6"/>
  <c r="BK220" i="6"/>
  <c r="BL220" i="6" s="1"/>
  <c r="V220" i="6"/>
  <c r="AK220" i="6" s="1"/>
  <c r="AL220" i="6" s="1"/>
  <c r="AM220" i="6" s="1"/>
  <c r="AN220" i="6" s="1"/>
  <c r="AO220" i="6" s="1"/>
  <c r="AS220" i="6"/>
  <c r="CL220" i="6"/>
  <c r="AY220" i="6" l="1"/>
  <c r="AZ220" i="6" s="1"/>
  <c r="BA220" i="6" s="1"/>
  <c r="BB220" i="6" s="1"/>
  <c r="BC220" i="6" s="1"/>
  <c r="BD220" i="6" s="1"/>
  <c r="AP220" i="6"/>
  <c r="CA220" i="6"/>
  <c r="CB220" i="6" s="1"/>
  <c r="CC220" i="6" s="1"/>
  <c r="CD220" i="6" s="1"/>
  <c r="CE220" i="6" s="1"/>
  <c r="CF220" i="6" s="1"/>
  <c r="CG220" i="6" s="1"/>
  <c r="CH220" i="6" s="1"/>
  <c r="AR220" i="6"/>
  <c r="BS220" i="6"/>
  <c r="AQ220" i="6"/>
  <c r="BM220" i="6"/>
  <c r="BN220" i="6" s="1"/>
  <c r="BO220" i="6" s="1"/>
  <c r="BP220" i="6" s="1"/>
  <c r="BQ220" i="6" s="1"/>
  <c r="BR220" i="6" s="1"/>
  <c r="BU220" i="6" s="1"/>
  <c r="CI220" i="6"/>
  <c r="Z220" i="6"/>
  <c r="BE220" i="6" l="1"/>
  <c r="CM220" i="6"/>
  <c r="CJ220" i="6"/>
  <c r="BW220" i="6" s="1"/>
  <c r="BT220" i="6"/>
  <c r="BG220" i="6" s="1"/>
  <c r="AG220" i="6"/>
  <c r="AA220" i="6"/>
  <c r="AB220" i="6" s="1"/>
  <c r="AC220" i="6" s="1"/>
  <c r="AD220" i="6" s="1"/>
  <c r="AE220" i="6" s="1"/>
  <c r="AT220" i="6"/>
  <c r="CN220" i="6" l="1"/>
  <c r="CP220" i="6" l="1"/>
  <c r="CO220" i="6"/>
  <c r="E219" i="9"/>
  <c r="CQ220" i="6" l="1"/>
  <c r="CS220" i="6" s="1"/>
  <c r="CR220" i="6"/>
  <c r="CY220" i="6" l="1"/>
  <c r="CW220" i="6"/>
  <c r="CT220" i="6"/>
  <c r="CU220" i="6" s="1"/>
  <c r="CV220" i="6" s="1"/>
  <c r="CX220" i="6" s="1"/>
  <c r="CZ220" i="6" l="1"/>
  <c r="DA220" i="6" s="1"/>
  <c r="DG220" i="6"/>
  <c r="DB220" i="6"/>
  <c r="D219" i="9" l="1"/>
  <c r="DC220" i="6"/>
  <c r="DE220" i="6" s="1"/>
  <c r="F221" i="6"/>
  <c r="I221" i="6"/>
  <c r="O221" i="6"/>
  <c r="W221" i="6"/>
  <c r="P221" i="6"/>
  <c r="S221" i="6"/>
  <c r="Q221" i="6"/>
  <c r="R221" i="6"/>
  <c r="L221" i="6"/>
  <c r="CK221" i="6" l="1"/>
  <c r="AJ221" i="6"/>
  <c r="AF221" i="6"/>
  <c r="BJ221" i="6"/>
  <c r="BZ221" i="6"/>
  <c r="AW221" i="6"/>
  <c r="J221" i="6"/>
  <c r="T221" i="6"/>
  <c r="U221" i="6"/>
  <c r="K221" i="6"/>
  <c r="BI221" i="6"/>
  <c r="BY221" i="6"/>
  <c r="B220" i="9"/>
  <c r="Y221" i="6" l="1"/>
  <c r="BK221" i="6"/>
  <c r="BL221" i="6" s="1"/>
  <c r="V221" i="6"/>
  <c r="AS221" i="6"/>
  <c r="CL221" i="6"/>
  <c r="AX221" i="6"/>
  <c r="AK221" i="6" l="1"/>
  <c r="AL221" i="6" s="1"/>
  <c r="AM221" i="6" s="1"/>
  <c r="AN221" i="6" s="1"/>
  <c r="AO221" i="6" s="1"/>
  <c r="AP221" i="6" s="1"/>
  <c r="AQ221" i="6"/>
  <c r="BM221" i="6"/>
  <c r="BN221" i="6" s="1"/>
  <c r="BO221" i="6" s="1"/>
  <c r="BP221" i="6" s="1"/>
  <c r="BQ221" i="6" s="1"/>
  <c r="BT221" i="6" s="1"/>
  <c r="BG221" i="6" s="1"/>
  <c r="AY221" i="6"/>
  <c r="AZ221" i="6" s="1"/>
  <c r="BA221" i="6" s="1"/>
  <c r="BB221" i="6" s="1"/>
  <c r="BC221" i="6" s="1"/>
  <c r="BD221" i="6" s="1"/>
  <c r="Z221" i="6"/>
  <c r="BS221" i="6"/>
  <c r="CI221" i="6"/>
  <c r="AT221" i="6" l="1"/>
  <c r="CA221" i="6"/>
  <c r="CB221" i="6" s="1"/>
  <c r="CC221" i="6" s="1"/>
  <c r="CD221" i="6" s="1"/>
  <c r="CE221" i="6" s="1"/>
  <c r="CF221" i="6" s="1"/>
  <c r="CG221" i="6" s="1"/>
  <c r="CH221" i="6" s="1"/>
  <c r="BR221" i="6"/>
  <c r="BU221" i="6" s="1"/>
  <c r="AR221" i="6"/>
  <c r="AG221" i="6"/>
  <c r="AA221" i="6"/>
  <c r="AB221" i="6" s="1"/>
  <c r="AC221" i="6" s="1"/>
  <c r="AD221" i="6" s="1"/>
  <c r="AE221" i="6" s="1"/>
  <c r="BE221" i="6"/>
  <c r="CM221" i="6" l="1"/>
  <c r="CJ221" i="6"/>
  <c r="BW221" i="6" s="1"/>
  <c r="CN221" i="6"/>
  <c r="E220" i="9" l="1"/>
  <c r="CO221" i="6"/>
  <c r="CP221" i="6"/>
  <c r="CQ221" i="6" l="1"/>
  <c r="CS221" i="6" l="1"/>
  <c r="CR221" i="6"/>
  <c r="CY221" i="6" l="1"/>
  <c r="CW221" i="6"/>
  <c r="CT221" i="6"/>
  <c r="CU221" i="6" s="1"/>
  <c r="CV221" i="6" s="1"/>
  <c r="CX221" i="6" s="1"/>
  <c r="CZ221" i="6" l="1"/>
  <c r="DA221" i="6" s="1"/>
  <c r="DG221" i="6"/>
  <c r="DB221" i="6"/>
  <c r="D220" i="9" l="1"/>
  <c r="DC221" i="6"/>
  <c r="DE221" i="6" s="1"/>
  <c r="F222" i="6"/>
  <c r="O222" i="6"/>
  <c r="R222" i="6"/>
  <c r="S222" i="6"/>
  <c r="I222" i="6"/>
  <c r="W222" i="6"/>
  <c r="L222" i="6"/>
  <c r="P222" i="6"/>
  <c r="Q222" i="6"/>
  <c r="BZ222" i="6" l="1"/>
  <c r="BJ222" i="6"/>
  <c r="AJ222" i="6"/>
  <c r="AW222" i="6"/>
  <c r="CK222" i="6"/>
  <c r="AF222" i="6"/>
  <c r="Y222" i="6" s="1"/>
  <c r="BY222" i="6"/>
  <c r="BI222" i="6"/>
  <c r="J222" i="6"/>
  <c r="T222" i="6"/>
  <c r="U222" i="6"/>
  <c r="K222" i="6"/>
  <c r="B221" i="9"/>
  <c r="AS222" i="6" l="1"/>
  <c r="AX222" i="6"/>
  <c r="CL222" i="6"/>
  <c r="V222" i="6"/>
  <c r="BS222" i="6" s="1"/>
  <c r="BK222" i="6"/>
  <c r="BL222" i="6" s="1"/>
  <c r="AK222" i="6" l="1"/>
  <c r="AL222" i="6" s="1"/>
  <c r="AM222" i="6" s="1"/>
  <c r="AN222" i="6" s="1"/>
  <c r="AO222" i="6" s="1"/>
  <c r="AR222" i="6" s="1"/>
  <c r="AQ222" i="6"/>
  <c r="Z222" i="6"/>
  <c r="CI222" i="6"/>
  <c r="BM222" i="6"/>
  <c r="BN222" i="6" s="1"/>
  <c r="BO222" i="6" s="1"/>
  <c r="BP222" i="6" s="1"/>
  <c r="BQ222" i="6" s="1"/>
  <c r="BR222" i="6" s="1"/>
  <c r="BU222" i="6" s="1"/>
  <c r="AY222" i="6"/>
  <c r="AZ222" i="6" s="1"/>
  <c r="BA222" i="6" s="1"/>
  <c r="BB222" i="6" s="1"/>
  <c r="BC222" i="6" s="1"/>
  <c r="BD222" i="6" s="1"/>
  <c r="AG222" i="6" l="1"/>
  <c r="AA222" i="6"/>
  <c r="AB222" i="6" s="1"/>
  <c r="AC222" i="6" s="1"/>
  <c r="AD222" i="6" s="1"/>
  <c r="AE222" i="6" s="1"/>
  <c r="AP222" i="6"/>
  <c r="AT222" i="6" s="1"/>
  <c r="CA222" i="6"/>
  <c r="CB222" i="6" s="1"/>
  <c r="CC222" i="6" s="1"/>
  <c r="BE222" i="6"/>
  <c r="BT222" i="6"/>
  <c r="BG222" i="6" s="1"/>
  <c r="CD222" i="6" l="1"/>
  <c r="CE222" i="6" s="1"/>
  <c r="CF222" i="6" s="1"/>
  <c r="CG222" i="6" s="1"/>
  <c r="CM222" i="6"/>
  <c r="CN222" i="6"/>
  <c r="CP222" i="6" l="1"/>
  <c r="E221" i="9"/>
  <c r="CH222" i="6"/>
  <c r="CJ222" i="6"/>
  <c r="BW222" i="6" s="1"/>
  <c r="CO222" i="6" s="1"/>
  <c r="CQ222" i="6" s="1"/>
  <c r="CS222" i="6" l="1"/>
  <c r="CR222" i="6"/>
  <c r="CY222" i="6" l="1"/>
  <c r="CT222" i="6"/>
  <c r="CU222" i="6" s="1"/>
  <c r="CV222" i="6" s="1"/>
  <c r="CX222" i="6" s="1"/>
  <c r="CW222" i="6"/>
  <c r="CZ222" i="6" l="1"/>
  <c r="DA222" i="6" s="1"/>
  <c r="DG222" i="6"/>
  <c r="DB222" i="6"/>
  <c r="DC222" i="6" l="1"/>
  <c r="DE222" i="6" s="1"/>
  <c r="D221" i="9"/>
  <c r="F223" i="6"/>
  <c r="Q223" i="6"/>
  <c r="I223" i="6"/>
  <c r="S223" i="6"/>
  <c r="W223" i="6"/>
  <c r="O223" i="6"/>
  <c r="L223" i="6"/>
  <c r="R223" i="6"/>
  <c r="P223" i="6"/>
  <c r="T223" i="6" l="1"/>
  <c r="K223" i="6"/>
  <c r="U223" i="6"/>
  <c r="J223" i="6"/>
  <c r="BY223" i="6"/>
  <c r="BI223" i="6"/>
  <c r="AF223" i="6"/>
  <c r="Y223" i="6" s="1"/>
  <c r="BJ223" i="6"/>
  <c r="AJ223" i="6"/>
  <c r="CK223" i="6"/>
  <c r="BZ223" i="6"/>
  <c r="AW223" i="6"/>
  <c r="B222" i="9"/>
  <c r="CL223" i="6" l="1"/>
  <c r="V223" i="6"/>
  <c r="AY223" i="6" s="1"/>
  <c r="AZ223" i="6" s="1"/>
  <c r="BA223" i="6" s="1"/>
  <c r="BB223" i="6" s="1"/>
  <c r="BC223" i="6" s="1"/>
  <c r="BD223" i="6" s="1"/>
  <c r="AS223" i="6"/>
  <c r="BK223" i="6"/>
  <c r="BL223" i="6" s="1"/>
  <c r="AX223" i="6"/>
  <c r="BE223" i="6" l="1"/>
  <c r="BM223" i="6"/>
  <c r="BN223" i="6" s="1"/>
  <c r="BO223" i="6" s="1"/>
  <c r="BP223" i="6" s="1"/>
  <c r="BQ223" i="6" s="1"/>
  <c r="BR223" i="6" s="1"/>
  <c r="CI223" i="6"/>
  <c r="AQ223" i="6"/>
  <c r="Z223" i="6"/>
  <c r="BS223" i="6"/>
  <c r="AK223" i="6"/>
  <c r="AL223" i="6" s="1"/>
  <c r="AM223" i="6" s="1"/>
  <c r="AN223" i="6" s="1"/>
  <c r="AO223" i="6" s="1"/>
  <c r="AR223" i="6" s="1"/>
  <c r="BU223" i="6" l="1"/>
  <c r="BT223" i="6"/>
  <c r="BG223" i="6" s="1"/>
  <c r="AG223" i="6"/>
  <c r="AA223" i="6"/>
  <c r="AB223" i="6" s="1"/>
  <c r="AC223" i="6" s="1"/>
  <c r="AD223" i="6" s="1"/>
  <c r="AE223" i="6" s="1"/>
  <c r="AP223" i="6"/>
  <c r="AT223" i="6" s="1"/>
  <c r="CA223" i="6"/>
  <c r="CB223" i="6" s="1"/>
  <c r="CC223" i="6" s="1"/>
  <c r="CD223" i="6" l="1"/>
  <c r="CE223" i="6" s="1"/>
  <c r="CF223" i="6" s="1"/>
  <c r="CG223" i="6" s="1"/>
  <c r="CM223" i="6"/>
  <c r="CN223" i="6" s="1"/>
  <c r="E222" i="9" l="1"/>
  <c r="CP223" i="6"/>
  <c r="CH223" i="6"/>
  <c r="CJ223" i="6"/>
  <c r="BW223" i="6" s="1"/>
  <c r="CO223" i="6" s="1"/>
  <c r="CQ223" i="6" l="1"/>
  <c r="CS223" i="6" s="1"/>
  <c r="CR223" i="6" l="1"/>
  <c r="CY223" i="6" s="1"/>
  <c r="CW223" i="6"/>
  <c r="CT223" i="6"/>
  <c r="CU223" i="6" s="1"/>
  <c r="CV223" i="6" s="1"/>
  <c r="CX223" i="6" s="1"/>
  <c r="CZ223" i="6" l="1"/>
  <c r="DA223" i="6" s="1"/>
  <c r="F224" i="6" s="1"/>
  <c r="S224" i="6"/>
  <c r="W224" i="6"/>
  <c r="O224" i="6"/>
  <c r="DB223" i="6"/>
  <c r="I224" i="6"/>
  <c r="L224" i="6"/>
  <c r="Q224" i="6"/>
  <c r="DG223" i="6"/>
  <c r="P224" i="6"/>
  <c r="R224" i="6"/>
  <c r="D222" i="9" l="1"/>
  <c r="DC223" i="6"/>
  <c r="DE223" i="6" s="1"/>
  <c r="T224" i="6"/>
  <c r="J224" i="6"/>
  <c r="U224" i="6"/>
  <c r="K224" i="6"/>
  <c r="BI224" i="6"/>
  <c r="BY224" i="6"/>
  <c r="BJ224" i="6"/>
  <c r="CK224" i="6"/>
  <c r="AW224" i="6"/>
  <c r="AF224" i="6"/>
  <c r="BZ224" i="6"/>
  <c r="AJ224" i="6"/>
  <c r="B223" i="9"/>
  <c r="Y224" i="6" l="1"/>
  <c r="CL224" i="6"/>
  <c r="V224" i="6"/>
  <c r="AK224" i="6" s="1"/>
  <c r="AL224" i="6" s="1"/>
  <c r="AM224" i="6" s="1"/>
  <c r="AN224" i="6" s="1"/>
  <c r="AO224" i="6" s="1"/>
  <c r="AP224" i="6" s="1"/>
  <c r="AS224" i="6"/>
  <c r="BK224" i="6"/>
  <c r="BL224" i="6" s="1"/>
  <c r="AX224" i="6"/>
  <c r="Z224" i="6" l="1"/>
  <c r="AA224" i="6" s="1"/>
  <c r="AB224" i="6" s="1"/>
  <c r="AC224" i="6" s="1"/>
  <c r="AD224" i="6" s="1"/>
  <c r="AE224" i="6" s="1"/>
  <c r="AY224" i="6"/>
  <c r="AZ224" i="6" s="1"/>
  <c r="BA224" i="6" s="1"/>
  <c r="BB224" i="6" s="1"/>
  <c r="BC224" i="6" s="1"/>
  <c r="BD224" i="6" s="1"/>
  <c r="AQ224" i="6"/>
  <c r="AT224" i="6" s="1"/>
  <c r="CA224" i="6"/>
  <c r="CB224" i="6" s="1"/>
  <c r="CC224" i="6" s="1"/>
  <c r="CD224" i="6" s="1"/>
  <c r="CE224" i="6" s="1"/>
  <c r="CF224" i="6" s="1"/>
  <c r="CG224" i="6" s="1"/>
  <c r="BS224" i="6"/>
  <c r="BM224" i="6"/>
  <c r="BN224" i="6" s="1"/>
  <c r="BO224" i="6" s="1"/>
  <c r="BP224" i="6" s="1"/>
  <c r="BQ224" i="6" s="1"/>
  <c r="BR224" i="6" s="1"/>
  <c r="AR224" i="6"/>
  <c r="CI224" i="6"/>
  <c r="AG224" i="6" l="1"/>
  <c r="BT224" i="6"/>
  <c r="BG224" i="6" s="1"/>
  <c r="CH224" i="6"/>
  <c r="CJ224" i="6"/>
  <c r="BW224" i="6" s="1"/>
  <c r="CM224" i="6"/>
  <c r="BU224" i="6"/>
  <c r="BE224" i="6"/>
  <c r="CN224" i="6" s="1"/>
  <c r="CP224" i="6" l="1"/>
  <c r="E223" i="9"/>
  <c r="CO224" i="6"/>
  <c r="CQ224" i="6" l="1"/>
  <c r="CS224" i="6" s="1"/>
  <c r="CR224" i="6"/>
  <c r="CT224" i="6" l="1"/>
  <c r="CU224" i="6" s="1"/>
  <c r="CV224" i="6" s="1"/>
  <c r="CX224" i="6" s="1"/>
  <c r="CY224" i="6"/>
  <c r="CW224" i="6"/>
  <c r="CZ224" i="6" l="1"/>
  <c r="DA224" i="6" s="1"/>
  <c r="DG224" i="6"/>
  <c r="DB224" i="6"/>
  <c r="D223" i="9" l="1"/>
  <c r="DC224" i="6"/>
  <c r="DE224" i="6" s="1"/>
  <c r="F225" i="6"/>
  <c r="I225" i="6"/>
  <c r="P225" i="6"/>
  <c r="W225" i="6"/>
  <c r="R225" i="6"/>
  <c r="Q225" i="6"/>
  <c r="L225" i="6"/>
  <c r="S225" i="6"/>
  <c r="O225" i="6"/>
  <c r="BZ225" i="6" l="1"/>
  <c r="AW225" i="6"/>
  <c r="AF225" i="6"/>
  <c r="BJ225" i="6"/>
  <c r="AJ225" i="6"/>
  <c r="CK225" i="6"/>
  <c r="BY225" i="6"/>
  <c r="BI225" i="6"/>
  <c r="U225" i="6"/>
  <c r="T225" i="6"/>
  <c r="K225" i="6"/>
  <c r="J225" i="6"/>
  <c r="B224" i="9"/>
  <c r="Y225" i="6" l="1"/>
  <c r="BK225" i="6"/>
  <c r="BL225" i="6" s="1"/>
  <c r="V225" i="6"/>
  <c r="BS225" i="6" s="1"/>
  <c r="AX225" i="6"/>
  <c r="CL225" i="6"/>
  <c r="AS225" i="6"/>
  <c r="AY225" i="6"/>
  <c r="AZ225" i="6" s="1"/>
  <c r="BA225" i="6" s="1"/>
  <c r="BB225" i="6" s="1"/>
  <c r="BC225" i="6" s="1"/>
  <c r="BD225" i="6" s="1"/>
  <c r="BM225" i="6" l="1"/>
  <c r="BN225" i="6" s="1"/>
  <c r="BO225" i="6" s="1"/>
  <c r="BP225" i="6" s="1"/>
  <c r="BQ225" i="6" s="1"/>
  <c r="AQ225" i="6"/>
  <c r="AK225" i="6"/>
  <c r="AL225" i="6" s="1"/>
  <c r="AM225" i="6" s="1"/>
  <c r="AN225" i="6" s="1"/>
  <c r="AO225" i="6" s="1"/>
  <c r="AP225" i="6" s="1"/>
  <c r="AT225" i="6" s="1"/>
  <c r="Z225" i="6"/>
  <c r="AG225" i="6" s="1"/>
  <c r="BE225" i="6"/>
  <c r="BR225" i="6"/>
  <c r="BU225" i="6" s="1"/>
  <c r="BT225" i="6"/>
  <c r="BG225" i="6" s="1"/>
  <c r="CI225" i="6"/>
  <c r="AR225" i="6" l="1"/>
  <c r="CA225" i="6"/>
  <c r="CB225" i="6" s="1"/>
  <c r="CC225" i="6" s="1"/>
  <c r="CD225" i="6" s="1"/>
  <c r="CE225" i="6" s="1"/>
  <c r="CF225" i="6" s="1"/>
  <c r="CG225" i="6" s="1"/>
  <c r="CH225" i="6" s="1"/>
  <c r="AA225" i="6"/>
  <c r="AB225" i="6" s="1"/>
  <c r="AC225" i="6" s="1"/>
  <c r="AD225" i="6" s="1"/>
  <c r="AE225" i="6" s="1"/>
  <c r="CM225" i="6" l="1"/>
  <c r="CN225" i="6" s="1"/>
  <c r="CP225" i="6" s="1"/>
  <c r="CJ225" i="6"/>
  <c r="BW225" i="6" s="1"/>
  <c r="CO225" i="6" l="1"/>
  <c r="CQ225" i="6" s="1"/>
  <c r="E224" i="9"/>
  <c r="CS225" i="6"/>
  <c r="CR225" i="6"/>
  <c r="CW225" i="6" l="1"/>
  <c r="CT225" i="6"/>
  <c r="CU225" i="6" s="1"/>
  <c r="CV225" i="6" s="1"/>
  <c r="CX225" i="6" s="1"/>
  <c r="CY225" i="6"/>
  <c r="CZ225" i="6" l="1"/>
  <c r="DA225" i="6" s="1"/>
  <c r="DB225" i="6"/>
  <c r="DG225" i="6"/>
  <c r="DC225" i="6" l="1"/>
  <c r="DE225" i="6" s="1"/>
  <c r="D224" i="9"/>
  <c r="F226" i="6"/>
  <c r="I226" i="6"/>
  <c r="Q226" i="6"/>
  <c r="P226" i="6"/>
  <c r="S226" i="6"/>
  <c r="O226" i="6"/>
  <c r="W226" i="6"/>
  <c r="L226" i="6"/>
  <c r="R226" i="6"/>
  <c r="T226" i="6" l="1"/>
  <c r="U226" i="6"/>
  <c r="J226" i="6"/>
  <c r="K226" i="6"/>
  <c r="BI226" i="6"/>
  <c r="BY226" i="6"/>
  <c r="AW226" i="6"/>
  <c r="CK226" i="6"/>
  <c r="AJ226" i="6"/>
  <c r="BZ226" i="6"/>
  <c r="AF226" i="6"/>
  <c r="BJ226" i="6"/>
  <c r="B225" i="9"/>
  <c r="AX226" i="6" l="1"/>
  <c r="V226" i="6"/>
  <c r="AK226" i="6" s="1"/>
  <c r="AL226" i="6" s="1"/>
  <c r="AM226" i="6" s="1"/>
  <c r="AN226" i="6" s="1"/>
  <c r="AO226" i="6" s="1"/>
  <c r="AP226" i="6" s="1"/>
  <c r="CL226" i="6"/>
  <c r="AS226" i="6"/>
  <c r="BK226" i="6"/>
  <c r="BL226" i="6" s="1"/>
  <c r="BM226" i="6" s="1"/>
  <c r="BN226" i="6" s="1"/>
  <c r="BO226" i="6" s="1"/>
  <c r="BP226" i="6" s="1"/>
  <c r="BQ226" i="6" s="1"/>
  <c r="BR226" i="6" s="1"/>
  <c r="Y226" i="6"/>
  <c r="Z226" i="6" s="1"/>
  <c r="AG226" i="6" l="1"/>
  <c r="AA226" i="6"/>
  <c r="AB226" i="6" s="1"/>
  <c r="AC226" i="6" s="1"/>
  <c r="AD226" i="6" s="1"/>
  <c r="AE226" i="6" s="1"/>
  <c r="AY226" i="6"/>
  <c r="AZ226" i="6" s="1"/>
  <c r="BA226" i="6" s="1"/>
  <c r="BB226" i="6" s="1"/>
  <c r="BC226" i="6" s="1"/>
  <c r="BD226" i="6" s="1"/>
  <c r="AR226" i="6"/>
  <c r="CI226" i="6"/>
  <c r="BT226" i="6"/>
  <c r="BG226" i="6" s="1"/>
  <c r="BS226" i="6"/>
  <c r="BU226" i="6" s="1"/>
  <c r="CA226" i="6"/>
  <c r="CB226" i="6" s="1"/>
  <c r="CC226" i="6" s="1"/>
  <c r="AQ226" i="6"/>
  <c r="AT226" i="6" s="1"/>
  <c r="BE226" i="6" l="1"/>
  <c r="CD226" i="6"/>
  <c r="CE226" i="6" s="1"/>
  <c r="CF226" i="6" s="1"/>
  <c r="CG226" i="6" s="1"/>
  <c r="CM226" i="6"/>
  <c r="CN226" i="6" s="1"/>
  <c r="CP226" i="6" l="1"/>
  <c r="E225" i="9"/>
  <c r="CH226" i="6"/>
  <c r="CJ226" i="6"/>
  <c r="BW226" i="6" s="1"/>
  <c r="CO226" i="6" s="1"/>
  <c r="CQ226" i="6" l="1"/>
  <c r="CS226" i="6" l="1"/>
  <c r="CR226" i="6"/>
  <c r="CW226" i="6" l="1"/>
  <c r="CT226" i="6"/>
  <c r="CU226" i="6" s="1"/>
  <c r="CV226" i="6" s="1"/>
  <c r="CX226" i="6" s="1"/>
  <c r="CY226" i="6"/>
  <c r="CZ226" i="6" l="1"/>
  <c r="DA226" i="6" s="1"/>
  <c r="DB226" i="6"/>
  <c r="DG226" i="6"/>
  <c r="D225" i="9" l="1"/>
  <c r="DC226" i="6"/>
  <c r="DE226" i="6" s="1"/>
  <c r="F227" i="6"/>
  <c r="R227" i="6"/>
  <c r="O227" i="6"/>
  <c r="I227" i="6"/>
  <c r="L227" i="6"/>
  <c r="W227" i="6"/>
  <c r="S227" i="6"/>
  <c r="Q227" i="6"/>
  <c r="P227" i="6"/>
  <c r="CK227" i="6" l="1"/>
  <c r="BZ227" i="6"/>
  <c r="AW227" i="6"/>
  <c r="BJ227" i="6"/>
  <c r="AJ227" i="6"/>
  <c r="AF227" i="6"/>
  <c r="BY227" i="6"/>
  <c r="BI227" i="6"/>
  <c r="K227" i="6"/>
  <c r="J227" i="6"/>
  <c r="T227" i="6"/>
  <c r="U227" i="6"/>
  <c r="B226" i="9"/>
  <c r="BK227" i="6" l="1"/>
  <c r="BL227" i="6" s="1"/>
  <c r="AS227" i="6"/>
  <c r="AX227" i="6"/>
  <c r="V227" i="6"/>
  <c r="AQ227" i="6" s="1"/>
  <c r="CL227" i="6"/>
  <c r="AK227" i="6"/>
  <c r="AL227" i="6" s="1"/>
  <c r="AM227" i="6" s="1"/>
  <c r="AN227" i="6" s="1"/>
  <c r="AO227" i="6" s="1"/>
  <c r="AP227" i="6" s="1"/>
  <c r="AY227" i="6"/>
  <c r="AZ227" i="6" s="1"/>
  <c r="BA227" i="6" s="1"/>
  <c r="BB227" i="6" s="1"/>
  <c r="BC227" i="6" s="1"/>
  <c r="BD227" i="6" s="1"/>
  <c r="CI227" i="6"/>
  <c r="Y227" i="6"/>
  <c r="Z227" i="6" l="1"/>
  <c r="BE227" i="6"/>
  <c r="BM227" i="6"/>
  <c r="BN227" i="6" s="1"/>
  <c r="BO227" i="6" s="1"/>
  <c r="BP227" i="6" s="1"/>
  <c r="BQ227" i="6" s="1"/>
  <c r="BR227" i="6" s="1"/>
  <c r="AT227" i="6"/>
  <c r="AG227" i="6"/>
  <c r="AA227" i="6"/>
  <c r="AB227" i="6" s="1"/>
  <c r="AC227" i="6" s="1"/>
  <c r="AD227" i="6" s="1"/>
  <c r="AE227" i="6" s="1"/>
  <c r="CA227" i="6"/>
  <c r="CB227" i="6" s="1"/>
  <c r="CC227" i="6" s="1"/>
  <c r="BS227" i="6"/>
  <c r="AR227" i="6"/>
  <c r="BT227" i="6" l="1"/>
  <c r="BG227" i="6" s="1"/>
  <c r="BU227" i="6"/>
  <c r="CD227" i="6"/>
  <c r="CE227" i="6" s="1"/>
  <c r="CF227" i="6" s="1"/>
  <c r="CG227" i="6" s="1"/>
  <c r="CM227" i="6"/>
  <c r="CN227" i="6" l="1"/>
  <c r="CP227" i="6" s="1"/>
  <c r="CH227" i="6"/>
  <c r="CJ227" i="6"/>
  <c r="BW227" i="6" s="1"/>
  <c r="CO227" i="6" s="1"/>
  <c r="CQ227" i="6" l="1"/>
  <c r="E226" i="9"/>
  <c r="CS227" i="6"/>
  <c r="CR227" i="6"/>
  <c r="CT227" i="6" l="1"/>
  <c r="CU227" i="6" s="1"/>
  <c r="CV227" i="6" s="1"/>
  <c r="CX227" i="6" s="1"/>
  <c r="CY227" i="6"/>
  <c r="CW227" i="6"/>
  <c r="CZ227" i="6" l="1"/>
  <c r="DA227" i="6" s="1"/>
  <c r="F228" i="6" s="1"/>
  <c r="R228" i="6"/>
  <c r="L228" i="6"/>
  <c r="S228" i="6"/>
  <c r="DG227" i="6"/>
  <c r="O228" i="6"/>
  <c r="I228" i="6"/>
  <c r="DB227" i="6"/>
  <c r="P228" i="6"/>
  <c r="Q228" i="6"/>
  <c r="W228" i="6"/>
  <c r="DC227" i="6" l="1"/>
  <c r="DE227" i="6" s="1"/>
  <c r="D226" i="9"/>
  <c r="BZ228" i="6"/>
  <c r="BJ228" i="6"/>
  <c r="CK228" i="6"/>
  <c r="AW228" i="6"/>
  <c r="AF228" i="6"/>
  <c r="Y228" i="6" s="1"/>
  <c r="AJ228" i="6"/>
  <c r="BI228" i="6"/>
  <c r="BY228" i="6"/>
  <c r="U228" i="6"/>
  <c r="J228" i="6"/>
  <c r="K228" i="6"/>
  <c r="T228" i="6"/>
  <c r="B227" i="9"/>
  <c r="BK228" i="6" l="1"/>
  <c r="BL228" i="6" s="1"/>
  <c r="AS228" i="6"/>
  <c r="AX228" i="6"/>
  <c r="V228" i="6"/>
  <c r="AK228" i="6" s="1"/>
  <c r="AL228" i="6" s="1"/>
  <c r="AM228" i="6" s="1"/>
  <c r="AN228" i="6" s="1"/>
  <c r="AO228" i="6" s="1"/>
  <c r="AP228" i="6" s="1"/>
  <c r="CL228" i="6"/>
  <c r="Z228" i="6" l="1"/>
  <c r="CI228" i="6"/>
  <c r="AY228" i="6"/>
  <c r="AZ228" i="6" s="1"/>
  <c r="BA228" i="6" s="1"/>
  <c r="BB228" i="6" s="1"/>
  <c r="BC228" i="6" s="1"/>
  <c r="BD228" i="6" s="1"/>
  <c r="BS228" i="6"/>
  <c r="BM228" i="6"/>
  <c r="BN228" i="6" s="1"/>
  <c r="BO228" i="6" s="1"/>
  <c r="BP228" i="6" s="1"/>
  <c r="BQ228" i="6" s="1"/>
  <c r="BR228" i="6" s="1"/>
  <c r="BU228" i="6" s="1"/>
  <c r="AQ228" i="6"/>
  <c r="AT228" i="6" s="1"/>
  <c r="CA228" i="6"/>
  <c r="CB228" i="6" s="1"/>
  <c r="CC228" i="6" s="1"/>
  <c r="CD228" i="6" s="1"/>
  <c r="CE228" i="6" s="1"/>
  <c r="CF228" i="6" s="1"/>
  <c r="CG228" i="6" s="1"/>
  <c r="AR228" i="6"/>
  <c r="AG228" i="6" l="1"/>
  <c r="AA228" i="6"/>
  <c r="AB228" i="6" s="1"/>
  <c r="AC228" i="6" s="1"/>
  <c r="AD228" i="6" s="1"/>
  <c r="AE228" i="6" s="1"/>
  <c r="BE228" i="6"/>
  <c r="CH228" i="6"/>
  <c r="CJ228" i="6"/>
  <c r="BW228" i="6" s="1"/>
  <c r="BT228" i="6"/>
  <c r="BG228" i="6" s="1"/>
  <c r="CM228" i="6"/>
  <c r="CN228" i="6" l="1"/>
  <c r="CO228" i="6" l="1"/>
  <c r="E227" i="9"/>
  <c r="CP228" i="6"/>
  <c r="CQ228" i="6" s="1"/>
  <c r="CR228" i="6" l="1"/>
  <c r="CS228" i="6"/>
  <c r="CY228" i="6" l="1"/>
  <c r="CW228" i="6"/>
  <c r="CT228" i="6"/>
  <c r="CU228" i="6" s="1"/>
  <c r="CV228" i="6" s="1"/>
  <c r="CX228" i="6" s="1"/>
  <c r="CZ228" i="6" l="1"/>
  <c r="DA228" i="6" s="1"/>
  <c r="DB228" i="6"/>
  <c r="DG228" i="6"/>
  <c r="D227" i="9" l="1"/>
  <c r="DC228" i="6"/>
  <c r="DE228" i="6" s="1"/>
  <c r="F229" i="6"/>
  <c r="Q229" i="6"/>
  <c r="P229" i="6"/>
  <c r="S229" i="6"/>
  <c r="I229" i="6"/>
  <c r="R229" i="6"/>
  <c r="L229" i="6"/>
  <c r="W229" i="6"/>
  <c r="O229" i="6"/>
  <c r="BY229" i="6" l="1"/>
  <c r="BI229" i="6"/>
  <c r="AJ229" i="6"/>
  <c r="AW229" i="6"/>
  <c r="BZ229" i="6"/>
  <c r="BJ229" i="6"/>
  <c r="AF229" i="6"/>
  <c r="CK229" i="6"/>
  <c r="U229" i="6"/>
  <c r="J229" i="6"/>
  <c r="K229" i="6"/>
  <c r="T229" i="6"/>
  <c r="B228" i="9"/>
  <c r="Y229" i="6" l="1"/>
  <c r="V229" i="6"/>
  <c r="AK229" i="6" s="1"/>
  <c r="AL229" i="6" s="1"/>
  <c r="AM229" i="6" s="1"/>
  <c r="AN229" i="6" s="1"/>
  <c r="AO229" i="6" s="1"/>
  <c r="AP229" i="6" s="1"/>
  <c r="BK229" i="6"/>
  <c r="BL229" i="6" s="1"/>
  <c r="BM229" i="6" s="1"/>
  <c r="BN229" i="6" s="1"/>
  <c r="BO229" i="6" s="1"/>
  <c r="BP229" i="6" s="1"/>
  <c r="BQ229" i="6" s="1"/>
  <c r="BR229" i="6" s="1"/>
  <c r="AS229" i="6"/>
  <c r="AX229" i="6"/>
  <c r="CL229" i="6"/>
  <c r="Z229" i="6" l="1"/>
  <c r="CI229" i="6"/>
  <c r="AQ229" i="6"/>
  <c r="AT229" i="6" s="1"/>
  <c r="BS229" i="6"/>
  <c r="BU229" i="6" s="1"/>
  <c r="AG229" i="6"/>
  <c r="AA229" i="6"/>
  <c r="AB229" i="6" s="1"/>
  <c r="AC229" i="6" s="1"/>
  <c r="AD229" i="6" s="1"/>
  <c r="AE229" i="6" s="1"/>
  <c r="AY229" i="6"/>
  <c r="AZ229" i="6" s="1"/>
  <c r="BA229" i="6" s="1"/>
  <c r="BB229" i="6" s="1"/>
  <c r="BC229" i="6" s="1"/>
  <c r="BD229" i="6" s="1"/>
  <c r="AR229" i="6"/>
  <c r="CA229" i="6"/>
  <c r="CB229" i="6" s="1"/>
  <c r="CC229" i="6" s="1"/>
  <c r="CD229" i="6" s="1"/>
  <c r="CE229" i="6" s="1"/>
  <c r="CF229" i="6" s="1"/>
  <c r="CG229" i="6" s="1"/>
  <c r="CH229" i="6" s="1"/>
  <c r="BT229" i="6"/>
  <c r="BG229" i="6" s="1"/>
  <c r="CJ229" i="6" l="1"/>
  <c r="BW229" i="6" s="1"/>
  <c r="CM229" i="6"/>
  <c r="BE229" i="6"/>
  <c r="CN229" i="6" s="1"/>
  <c r="E228" i="9" l="1"/>
  <c r="CO229" i="6"/>
  <c r="CP229" i="6"/>
  <c r="CQ229" i="6" l="1"/>
  <c r="CS229" i="6" s="1"/>
  <c r="CR229" i="6" l="1"/>
  <c r="CW229" i="6" s="1"/>
  <c r="CT229" i="6" l="1"/>
  <c r="CU229" i="6" s="1"/>
  <c r="CV229" i="6" s="1"/>
  <c r="CX229" i="6" s="1"/>
  <c r="CY229" i="6"/>
  <c r="CZ229" i="6" l="1"/>
  <c r="DA229" i="6" s="1"/>
  <c r="F230" i="6"/>
  <c r="DG229" i="6"/>
  <c r="DB229" i="6"/>
  <c r="W230" i="6"/>
  <c r="L230" i="6"/>
  <c r="O230" i="6"/>
  <c r="R230" i="6"/>
  <c r="P230" i="6"/>
  <c r="I230" i="6"/>
  <c r="S230" i="6"/>
  <c r="Q230" i="6"/>
  <c r="DC229" i="6" l="1"/>
  <c r="DE229" i="6" s="1"/>
  <c r="D228" i="9"/>
  <c r="BJ230" i="6"/>
  <c r="AW230" i="6"/>
  <c r="AJ230" i="6"/>
  <c r="CK230" i="6"/>
  <c r="BZ230" i="6"/>
  <c r="AF230" i="6"/>
  <c r="U230" i="6"/>
  <c r="J230" i="6"/>
  <c r="K230" i="6"/>
  <c r="T230" i="6"/>
  <c r="BY230" i="6"/>
  <c r="BI230" i="6"/>
  <c r="B229" i="9"/>
  <c r="AX230" i="6" l="1"/>
  <c r="V230" i="6"/>
  <c r="AQ230" i="6" s="1"/>
  <c r="BK230" i="6"/>
  <c r="BL230" i="6" s="1"/>
  <c r="CL230" i="6"/>
  <c r="AS230" i="6"/>
  <c r="AY230" i="6"/>
  <c r="AZ230" i="6" s="1"/>
  <c r="BA230" i="6" s="1"/>
  <c r="BB230" i="6" s="1"/>
  <c r="BC230" i="6" s="1"/>
  <c r="BD230" i="6" s="1"/>
  <c r="BS230" i="6"/>
  <c r="CI230" i="6"/>
  <c r="Y230" i="6"/>
  <c r="Z230" i="6" s="1"/>
  <c r="AG230" i="6" l="1"/>
  <c r="AA230" i="6"/>
  <c r="AB230" i="6" s="1"/>
  <c r="AC230" i="6" s="1"/>
  <c r="AD230" i="6" s="1"/>
  <c r="AE230" i="6" s="1"/>
  <c r="BE230" i="6"/>
  <c r="AK230" i="6"/>
  <c r="AL230" i="6" s="1"/>
  <c r="AM230" i="6" s="1"/>
  <c r="AN230" i="6" s="1"/>
  <c r="AO230" i="6" s="1"/>
  <c r="BM230" i="6"/>
  <c r="BN230" i="6" s="1"/>
  <c r="BO230" i="6" s="1"/>
  <c r="BP230" i="6" s="1"/>
  <c r="BQ230" i="6" s="1"/>
  <c r="BR230" i="6" s="1"/>
  <c r="BU230" i="6" s="1"/>
  <c r="BT230" i="6" l="1"/>
  <c r="BG230" i="6" s="1"/>
  <c r="AP230" i="6"/>
  <c r="AT230" i="6" s="1"/>
  <c r="CA230" i="6"/>
  <c r="CB230" i="6" s="1"/>
  <c r="CC230" i="6" s="1"/>
  <c r="AR230" i="6"/>
  <c r="CD230" i="6" l="1"/>
  <c r="CE230" i="6" s="1"/>
  <c r="CF230" i="6" s="1"/>
  <c r="CG230" i="6" s="1"/>
  <c r="CM230" i="6"/>
  <c r="CN230" i="6" s="1"/>
  <c r="E229" i="9" l="1"/>
  <c r="CP230" i="6"/>
  <c r="CH230" i="6"/>
  <c r="CJ230" i="6"/>
  <c r="BW230" i="6" s="1"/>
  <c r="CO230" i="6" s="1"/>
  <c r="CQ230" i="6" s="1"/>
  <c r="CR230" i="6" l="1"/>
  <c r="CS230" i="6"/>
  <c r="CY230" i="6" l="1"/>
  <c r="CW230" i="6"/>
  <c r="CT230" i="6"/>
  <c r="CU230" i="6" s="1"/>
  <c r="CV230" i="6" s="1"/>
  <c r="CX230" i="6" s="1"/>
  <c r="CZ230" i="6" l="1"/>
  <c r="DA230" i="6" s="1"/>
  <c r="DG230" i="6"/>
  <c r="DB230" i="6"/>
  <c r="D229" i="9" l="1"/>
  <c r="DC230" i="6"/>
  <c r="DE230" i="6" s="1"/>
  <c r="F231" i="6"/>
  <c r="R231" i="6"/>
  <c r="P231" i="6"/>
  <c r="L231" i="6"/>
  <c r="Q231" i="6"/>
  <c r="O231" i="6"/>
  <c r="I231" i="6"/>
  <c r="W231" i="6"/>
  <c r="S231" i="6"/>
  <c r="BY231" i="6" l="1"/>
  <c r="BI231" i="6"/>
  <c r="AW231" i="6"/>
  <c r="AJ231" i="6"/>
  <c r="BJ231" i="6"/>
  <c r="BZ231" i="6"/>
  <c r="CK231" i="6"/>
  <c r="AF231" i="6"/>
  <c r="U231" i="6"/>
  <c r="T231" i="6"/>
  <c r="J231" i="6"/>
  <c r="K231" i="6"/>
  <c r="B230" i="9"/>
  <c r="Y231" i="6" l="1"/>
  <c r="AX231" i="6"/>
  <c r="V231" i="6"/>
  <c r="BK231" i="6"/>
  <c r="BL231" i="6" s="1"/>
  <c r="CL231" i="6"/>
  <c r="AS231" i="6"/>
  <c r="AQ231" i="6" l="1"/>
  <c r="BS231" i="6"/>
  <c r="AK231" i="6"/>
  <c r="AL231" i="6" s="1"/>
  <c r="AM231" i="6" s="1"/>
  <c r="AN231" i="6" s="1"/>
  <c r="AO231" i="6" s="1"/>
  <c r="AY231" i="6"/>
  <c r="AZ231" i="6" s="1"/>
  <c r="BA231" i="6" s="1"/>
  <c r="BB231" i="6" s="1"/>
  <c r="BC231" i="6" s="1"/>
  <c r="BD231" i="6" s="1"/>
  <c r="CI231" i="6"/>
  <c r="Z231" i="6"/>
  <c r="BM231" i="6"/>
  <c r="BN231" i="6" s="1"/>
  <c r="BO231" i="6" s="1"/>
  <c r="BP231" i="6" s="1"/>
  <c r="BQ231" i="6" s="1"/>
  <c r="BR231" i="6" s="1"/>
  <c r="BU231" i="6" s="1"/>
  <c r="BT231" i="6" l="1"/>
  <c r="BG231" i="6" s="1"/>
  <c r="AR231" i="6"/>
  <c r="AP231" i="6"/>
  <c r="AT231" i="6" s="1"/>
  <c r="CA231" i="6"/>
  <c r="CB231" i="6" s="1"/>
  <c r="CC231" i="6" s="1"/>
  <c r="AA231" i="6"/>
  <c r="AB231" i="6" s="1"/>
  <c r="AC231" i="6" s="1"/>
  <c r="AD231" i="6" s="1"/>
  <c r="AE231" i="6" s="1"/>
  <c r="AG231" i="6"/>
  <c r="BE231" i="6"/>
  <c r="CD231" i="6" l="1"/>
  <c r="CE231" i="6" s="1"/>
  <c r="CF231" i="6" s="1"/>
  <c r="CG231" i="6" s="1"/>
  <c r="CM231" i="6"/>
  <c r="CN231" i="6" s="1"/>
  <c r="CP231" i="6" l="1"/>
  <c r="E230" i="9"/>
  <c r="CH231" i="6"/>
  <c r="CJ231" i="6"/>
  <c r="BW231" i="6" s="1"/>
  <c r="CO231" i="6" s="1"/>
  <c r="CQ231" i="6" s="1"/>
  <c r="CR231" i="6" l="1"/>
  <c r="CS231" i="6"/>
  <c r="CT231" i="6" l="1"/>
  <c r="CU231" i="6" s="1"/>
  <c r="CV231" i="6" s="1"/>
  <c r="CX231" i="6" s="1"/>
  <c r="CW231" i="6"/>
  <c r="CY231" i="6"/>
  <c r="CZ231" i="6" l="1"/>
  <c r="DA231" i="6" s="1"/>
  <c r="DG231" i="6"/>
  <c r="DB231" i="6"/>
  <c r="D230" i="9" l="1"/>
  <c r="DC231" i="6"/>
  <c r="DE231" i="6" s="1"/>
  <c r="F232" i="6"/>
  <c r="P232" i="6"/>
  <c r="I232" i="6"/>
  <c r="Q232" i="6"/>
  <c r="S232" i="6"/>
  <c r="R232" i="6"/>
  <c r="W232" i="6"/>
  <c r="O232" i="6"/>
  <c r="L232" i="6"/>
  <c r="T232" i="6" l="1"/>
  <c r="J232" i="6"/>
  <c r="U232" i="6"/>
  <c r="K232" i="6"/>
  <c r="BI232" i="6"/>
  <c r="BY232" i="6"/>
  <c r="AW232" i="6"/>
  <c r="AF232" i="6"/>
  <c r="Y232" i="6" s="1"/>
  <c r="CK232" i="6"/>
  <c r="BJ232" i="6"/>
  <c r="BZ232" i="6"/>
  <c r="AJ232" i="6"/>
  <c r="B231" i="9"/>
  <c r="AS232" i="6" l="1"/>
  <c r="CL232" i="6"/>
  <c r="V232" i="6"/>
  <c r="AX232" i="6"/>
  <c r="BK232" i="6"/>
  <c r="BL232" i="6" s="1"/>
  <c r="BS232" i="6" l="1"/>
  <c r="CI232" i="6"/>
  <c r="AQ232" i="6"/>
  <c r="AY232" i="6"/>
  <c r="AK232" i="6"/>
  <c r="AL232" i="6" s="1"/>
  <c r="AM232" i="6" s="1"/>
  <c r="AN232" i="6" s="1"/>
  <c r="AO232" i="6" s="1"/>
  <c r="BM232" i="6"/>
  <c r="BN232" i="6" s="1"/>
  <c r="BO232" i="6" s="1"/>
  <c r="BP232" i="6" s="1"/>
  <c r="BQ232" i="6" s="1"/>
  <c r="Z232" i="6"/>
  <c r="AG232" i="6" l="1"/>
  <c r="AA232" i="6"/>
  <c r="AB232" i="6" s="1"/>
  <c r="AC232" i="6" s="1"/>
  <c r="AD232" i="6" s="1"/>
  <c r="AE232" i="6" s="1"/>
  <c r="BR232" i="6"/>
  <c r="BU232" i="6" s="1"/>
  <c r="BT232" i="6"/>
  <c r="BG232" i="6" s="1"/>
  <c r="AZ232" i="6"/>
  <c r="BA232" i="6" s="1"/>
  <c r="BB232" i="6" s="1"/>
  <c r="BC232" i="6" s="1"/>
  <c r="BD232" i="6" s="1"/>
  <c r="BE232" i="6"/>
  <c r="AP232" i="6"/>
  <c r="AT232" i="6" s="1"/>
  <c r="CA232" i="6"/>
  <c r="CB232" i="6" s="1"/>
  <c r="CC232" i="6" s="1"/>
  <c r="AR232" i="6"/>
  <c r="CM232" i="6" l="1"/>
  <c r="CN232" i="6" s="1"/>
  <c r="CD232" i="6"/>
  <c r="CE232" i="6" s="1"/>
  <c r="CF232" i="6" s="1"/>
  <c r="CG232" i="6" s="1"/>
  <c r="CH232" i="6" l="1"/>
  <c r="CJ232" i="6"/>
  <c r="BW232" i="6" s="1"/>
  <c r="CO232" i="6" s="1"/>
  <c r="CP232" i="6"/>
  <c r="E231" i="9"/>
  <c r="CQ232" i="6" l="1"/>
  <c r="CS232" i="6" s="1"/>
  <c r="CR232" i="6"/>
  <c r="CW232" i="6" s="1"/>
  <c r="CY232" i="6" l="1"/>
  <c r="CT232" i="6"/>
  <c r="CU232" i="6" s="1"/>
  <c r="CV232" i="6" s="1"/>
  <c r="CX232" i="6" s="1"/>
  <c r="CZ232" i="6" l="1"/>
  <c r="DA232" i="6" s="1"/>
  <c r="DB232" i="6"/>
  <c r="DG232" i="6"/>
  <c r="D231" i="9" l="1"/>
  <c r="DC232" i="6"/>
  <c r="DE232" i="6" s="1"/>
  <c r="F233" i="6"/>
  <c r="Q233" i="6"/>
  <c r="L233" i="6"/>
  <c r="R233" i="6"/>
  <c r="I233" i="6"/>
  <c r="O233" i="6"/>
  <c r="W233" i="6"/>
  <c r="P233" i="6"/>
  <c r="S233" i="6"/>
  <c r="BY233" i="6" l="1"/>
  <c r="BI233" i="6"/>
  <c r="BZ233" i="6"/>
  <c r="CK233" i="6"/>
  <c r="AW233" i="6"/>
  <c r="AF233" i="6"/>
  <c r="BJ233" i="6"/>
  <c r="AJ233" i="6"/>
  <c r="J233" i="6"/>
  <c r="U233" i="6"/>
  <c r="K233" i="6"/>
  <c r="T233" i="6"/>
  <c r="B232" i="9"/>
  <c r="AX233" i="6"/>
  <c r="Y233" i="6" l="1"/>
  <c r="V233" i="6"/>
  <c r="CI233" i="6" s="1"/>
  <c r="CL233" i="6"/>
  <c r="AS233" i="6"/>
  <c r="BK233" i="6"/>
  <c r="BL233" i="6" s="1"/>
  <c r="AK233" i="6"/>
  <c r="AL233" i="6" s="1"/>
  <c r="AM233" i="6" s="1"/>
  <c r="AN233" i="6" s="1"/>
  <c r="AO233" i="6" s="1"/>
  <c r="AP233" i="6" s="1"/>
  <c r="BS233" i="6"/>
  <c r="Z233" i="6" l="1"/>
  <c r="AG233" i="6" s="1"/>
  <c r="AR233" i="6"/>
  <c r="CA233" i="6"/>
  <c r="CB233" i="6" s="1"/>
  <c r="CC233" i="6" s="1"/>
  <c r="CD233" i="6" s="1"/>
  <c r="CE233" i="6" s="1"/>
  <c r="CF233" i="6" s="1"/>
  <c r="CG233" i="6" s="1"/>
  <c r="CH233" i="6" s="1"/>
  <c r="BM233" i="6"/>
  <c r="BN233" i="6" s="1"/>
  <c r="BO233" i="6" s="1"/>
  <c r="BP233" i="6" s="1"/>
  <c r="BQ233" i="6" s="1"/>
  <c r="BR233" i="6" s="1"/>
  <c r="BU233" i="6" s="1"/>
  <c r="AY233" i="6"/>
  <c r="AQ233" i="6"/>
  <c r="AT233" i="6" s="1"/>
  <c r="AA233" i="6" l="1"/>
  <c r="AB233" i="6" s="1"/>
  <c r="AC233" i="6" s="1"/>
  <c r="AD233" i="6" s="1"/>
  <c r="AE233" i="6" s="1"/>
  <c r="CJ233" i="6"/>
  <c r="BW233" i="6" s="1"/>
  <c r="BT233" i="6"/>
  <c r="BG233" i="6" s="1"/>
  <c r="AZ233" i="6"/>
  <c r="BA233" i="6" s="1"/>
  <c r="BB233" i="6" s="1"/>
  <c r="BC233" i="6" s="1"/>
  <c r="BD233" i="6" s="1"/>
  <c r="BE233" i="6"/>
  <c r="CM233" i="6"/>
  <c r="CN233" i="6" s="1"/>
  <c r="CP233" i="6" s="1"/>
  <c r="E232" i="9" l="1"/>
  <c r="CO233" i="6"/>
  <c r="CQ233" i="6" s="1"/>
  <c r="CS233" i="6" s="1"/>
  <c r="CR233" i="6" l="1"/>
  <c r="CY233" i="6" s="1"/>
  <c r="CW233" i="6" l="1"/>
  <c r="CT233" i="6"/>
  <c r="CU233" i="6" s="1"/>
  <c r="CV233" i="6" s="1"/>
  <c r="CX233" i="6" s="1"/>
  <c r="CZ233" i="6" l="1"/>
  <c r="DA233" i="6" s="1"/>
  <c r="DG233" i="6"/>
  <c r="DB233" i="6"/>
  <c r="DC233" i="6" l="1"/>
  <c r="DE233" i="6" s="1"/>
  <c r="D232" i="9"/>
  <c r="F234" i="6"/>
  <c r="Q234" i="6"/>
  <c r="W234" i="6"/>
  <c r="S234" i="6"/>
  <c r="I234" i="6"/>
  <c r="R234" i="6"/>
  <c r="L234" i="6"/>
  <c r="P234" i="6"/>
  <c r="O234" i="6"/>
  <c r="BY234" i="6" l="1"/>
  <c r="BI234" i="6"/>
  <c r="K234" i="6"/>
  <c r="U234" i="6"/>
  <c r="J234" i="6"/>
  <c r="T234" i="6"/>
  <c r="BJ234" i="6"/>
  <c r="AJ234" i="6"/>
  <c r="BZ234" i="6"/>
  <c r="AW234" i="6"/>
  <c r="CK234" i="6"/>
  <c r="AF234" i="6"/>
  <c r="Y234" i="6" s="1"/>
  <c r="B233" i="9"/>
  <c r="AX234" i="6" l="1"/>
  <c r="CL234" i="6"/>
  <c r="AS234" i="6"/>
  <c r="BK234" i="6"/>
  <c r="BL234" i="6" s="1"/>
  <c r="V234" i="6"/>
  <c r="AK234" i="6" l="1"/>
  <c r="AL234" i="6" s="1"/>
  <c r="AM234" i="6" s="1"/>
  <c r="AN234" i="6" s="1"/>
  <c r="AO234" i="6" s="1"/>
  <c r="AR234" i="6" s="1"/>
  <c r="AY234" i="6"/>
  <c r="AZ234" i="6" s="1"/>
  <c r="BA234" i="6" s="1"/>
  <c r="BB234" i="6" s="1"/>
  <c r="BC234" i="6" s="1"/>
  <c r="BD234" i="6" s="1"/>
  <c r="BS234" i="6"/>
  <c r="Z234" i="6"/>
  <c r="BM234" i="6"/>
  <c r="BN234" i="6" s="1"/>
  <c r="BO234" i="6" s="1"/>
  <c r="BP234" i="6" s="1"/>
  <c r="BQ234" i="6" s="1"/>
  <c r="BR234" i="6" s="1"/>
  <c r="BU234" i="6" s="1"/>
  <c r="AQ234" i="6"/>
  <c r="CI234" i="6"/>
  <c r="BT234" i="6" l="1"/>
  <c r="BG234" i="6" s="1"/>
  <c r="AA234" i="6"/>
  <c r="AB234" i="6" s="1"/>
  <c r="AC234" i="6" s="1"/>
  <c r="AD234" i="6" s="1"/>
  <c r="AE234" i="6" s="1"/>
  <c r="AG234" i="6"/>
  <c r="AP234" i="6"/>
  <c r="AT234" i="6" s="1"/>
  <c r="CA234" i="6"/>
  <c r="CB234" i="6" s="1"/>
  <c r="CC234" i="6" s="1"/>
  <c r="BE234" i="6"/>
  <c r="CD234" i="6" l="1"/>
  <c r="CE234" i="6" s="1"/>
  <c r="CF234" i="6" s="1"/>
  <c r="CG234" i="6" s="1"/>
  <c r="CM234" i="6"/>
  <c r="CN234" i="6" s="1"/>
  <c r="CO234" i="6" l="1"/>
  <c r="CP234" i="6"/>
  <c r="E233" i="9"/>
  <c r="CH234" i="6"/>
  <c r="CJ234" i="6"/>
  <c r="BW234" i="6" s="1"/>
  <c r="CQ234" i="6" l="1"/>
  <c r="CR234" i="6" l="1"/>
  <c r="CS234" i="6"/>
  <c r="CT234" i="6" l="1"/>
  <c r="CU234" i="6" s="1"/>
  <c r="CV234" i="6" s="1"/>
  <c r="CX234" i="6" s="1"/>
  <c r="CW234" i="6"/>
  <c r="CY234" i="6"/>
  <c r="CZ234" i="6" l="1"/>
  <c r="DA234" i="6" s="1"/>
  <c r="DG234" i="6"/>
  <c r="DB234" i="6"/>
  <c r="DC234" i="6" l="1"/>
  <c r="DE234" i="6" s="1"/>
  <c r="D233" i="9"/>
  <c r="F235" i="6"/>
  <c r="P235" i="6"/>
  <c r="O235" i="6"/>
  <c r="L235" i="6"/>
  <c r="Q235" i="6"/>
  <c r="R235" i="6"/>
  <c r="S235" i="6"/>
  <c r="W235" i="6"/>
  <c r="I235" i="6"/>
  <c r="U235" i="6" l="1"/>
  <c r="K235" i="6"/>
  <c r="T235" i="6"/>
  <c r="J235" i="6"/>
  <c r="BJ235" i="6"/>
  <c r="AF235" i="6"/>
  <c r="AW235" i="6"/>
  <c r="BZ235" i="6"/>
  <c r="AJ235" i="6"/>
  <c r="CK235" i="6"/>
  <c r="BY235" i="6"/>
  <c r="BI235" i="6"/>
  <c r="B234" i="9"/>
  <c r="Y235" i="6" l="1"/>
  <c r="V235" i="6"/>
  <c r="AY235" i="6" s="1"/>
  <c r="AZ235" i="6" s="1"/>
  <c r="BA235" i="6" s="1"/>
  <c r="BB235" i="6" s="1"/>
  <c r="BC235" i="6" s="1"/>
  <c r="BD235" i="6" s="1"/>
  <c r="AX235" i="6"/>
  <c r="CL235" i="6"/>
  <c r="AS235" i="6"/>
  <c r="BK235" i="6"/>
  <c r="BL235" i="6" s="1"/>
  <c r="BM235" i="6" s="1"/>
  <c r="BN235" i="6" s="1"/>
  <c r="BO235" i="6" s="1"/>
  <c r="BP235" i="6" s="1"/>
  <c r="BQ235" i="6" s="1"/>
  <c r="BR235" i="6" s="1"/>
  <c r="BU235" i="6" s="1"/>
  <c r="BS235" i="6"/>
  <c r="Z235" i="6"/>
  <c r="CI235" i="6"/>
  <c r="AQ235" i="6"/>
  <c r="AK235" i="6"/>
  <c r="AL235" i="6" s="1"/>
  <c r="AM235" i="6" s="1"/>
  <c r="AN235" i="6" s="1"/>
  <c r="AO235" i="6" s="1"/>
  <c r="AP235" i="6" s="1"/>
  <c r="AT235" i="6" s="1"/>
  <c r="BE235" i="6" l="1"/>
  <c r="AR235" i="6"/>
  <c r="CA235" i="6"/>
  <c r="CB235" i="6" s="1"/>
  <c r="CC235" i="6" s="1"/>
  <c r="CD235" i="6" s="1"/>
  <c r="CE235" i="6" s="1"/>
  <c r="CF235" i="6" s="1"/>
  <c r="CG235" i="6" s="1"/>
  <c r="BT235" i="6"/>
  <c r="BG235" i="6" s="1"/>
  <c r="AG235" i="6"/>
  <c r="AA235" i="6"/>
  <c r="AB235" i="6" s="1"/>
  <c r="AC235" i="6" s="1"/>
  <c r="AD235" i="6" s="1"/>
  <c r="AE235" i="6" s="1"/>
  <c r="CM235" i="6" l="1"/>
  <c r="CN235" i="6" s="1"/>
  <c r="CH235" i="6"/>
  <c r="CJ235" i="6"/>
  <c r="BW235" i="6" s="1"/>
  <c r="CO235" i="6" l="1"/>
  <c r="E234" i="9"/>
  <c r="CP235" i="6"/>
  <c r="CQ235" i="6" l="1"/>
  <c r="CR235" i="6" s="1"/>
  <c r="CS235" i="6" l="1"/>
  <c r="CY235" i="6"/>
  <c r="CW235" i="6"/>
  <c r="CT235" i="6"/>
  <c r="CU235" i="6" s="1"/>
  <c r="CV235" i="6" s="1"/>
  <c r="CX235" i="6" s="1"/>
  <c r="CZ235" i="6" l="1"/>
  <c r="DA235" i="6" s="1"/>
  <c r="DG235" i="6"/>
  <c r="DB235" i="6"/>
  <c r="DC235" i="6" l="1"/>
  <c r="DE235" i="6" s="1"/>
  <c r="D234" i="9"/>
  <c r="F236" i="6"/>
  <c r="O236" i="6"/>
  <c r="W236" i="6"/>
  <c r="Q236" i="6"/>
  <c r="P236" i="6"/>
  <c r="I236" i="6"/>
  <c r="R236" i="6"/>
  <c r="L236" i="6"/>
  <c r="S236" i="6"/>
  <c r="K236" i="6" l="1"/>
  <c r="U236" i="6"/>
  <c r="T236" i="6"/>
  <c r="J236" i="6"/>
  <c r="BI236" i="6"/>
  <c r="BY236" i="6"/>
  <c r="AF236" i="6"/>
  <c r="CK236" i="6"/>
  <c r="AJ236" i="6"/>
  <c r="BZ236" i="6"/>
  <c r="AW236" i="6"/>
  <c r="BJ236" i="6"/>
  <c r="B235" i="9"/>
  <c r="Y236" i="6" l="1"/>
  <c r="AX236" i="6"/>
  <c r="CL236" i="6"/>
  <c r="V236" i="6"/>
  <c r="AK236" i="6" s="1"/>
  <c r="AL236" i="6" s="1"/>
  <c r="AM236" i="6" s="1"/>
  <c r="AN236" i="6" s="1"/>
  <c r="AO236" i="6" s="1"/>
  <c r="AP236" i="6" s="1"/>
  <c r="AS236" i="6"/>
  <c r="BK236" i="6"/>
  <c r="BL236" i="6" s="1"/>
  <c r="AQ236" i="6" l="1"/>
  <c r="AT236" i="6" s="1"/>
  <c r="BS236" i="6"/>
  <c r="BM236" i="6"/>
  <c r="BN236" i="6" s="1"/>
  <c r="BO236" i="6" s="1"/>
  <c r="BP236" i="6" s="1"/>
  <c r="BQ236" i="6" s="1"/>
  <c r="BR236" i="6" s="1"/>
  <c r="BU236" i="6" s="1"/>
  <c r="CI236" i="6"/>
  <c r="AR236" i="6"/>
  <c r="AY236" i="6"/>
  <c r="AZ236" i="6" s="1"/>
  <c r="BA236" i="6" s="1"/>
  <c r="BB236" i="6" s="1"/>
  <c r="BC236" i="6" s="1"/>
  <c r="BD236" i="6" s="1"/>
  <c r="CA236" i="6"/>
  <c r="CB236" i="6" s="1"/>
  <c r="CC236" i="6" s="1"/>
  <c r="CD236" i="6" s="1"/>
  <c r="CE236" i="6" s="1"/>
  <c r="CF236" i="6" s="1"/>
  <c r="CG236" i="6" s="1"/>
  <c r="CH236" i="6" s="1"/>
  <c r="Z236" i="6"/>
  <c r="BE236" i="6" l="1"/>
  <c r="AG236" i="6"/>
  <c r="AA236" i="6"/>
  <c r="AB236" i="6" s="1"/>
  <c r="AC236" i="6" s="1"/>
  <c r="AD236" i="6" s="1"/>
  <c r="AE236" i="6" s="1"/>
  <c r="BT236" i="6"/>
  <c r="BG236" i="6" s="1"/>
  <c r="CJ236" i="6"/>
  <c r="BW236" i="6" s="1"/>
  <c r="CM236" i="6"/>
  <c r="CN236" i="6" l="1"/>
  <c r="E235" i="9" l="1"/>
  <c r="CO236" i="6"/>
  <c r="CP236" i="6"/>
  <c r="CQ236" i="6" l="1"/>
  <c r="CS236" i="6" s="1"/>
  <c r="CR236" i="6"/>
  <c r="CW236" i="6" l="1"/>
  <c r="CY236" i="6"/>
  <c r="CT236" i="6"/>
  <c r="CU236" i="6" s="1"/>
  <c r="CV236" i="6" s="1"/>
  <c r="CX236" i="6" s="1"/>
  <c r="CZ236" i="6" l="1"/>
  <c r="DA236" i="6" s="1"/>
  <c r="DB236" i="6"/>
  <c r="DG236" i="6"/>
  <c r="D235" i="9" l="1"/>
  <c r="DC236" i="6"/>
  <c r="DE236" i="6" s="1"/>
  <c r="F237" i="6"/>
  <c r="O237" i="6"/>
  <c r="S237" i="6"/>
  <c r="Q237" i="6"/>
  <c r="L237" i="6"/>
  <c r="W237" i="6"/>
  <c r="R237" i="6"/>
  <c r="I237" i="6"/>
  <c r="P237" i="6"/>
  <c r="BY237" i="6" l="1"/>
  <c r="BI237" i="6"/>
  <c r="U237" i="6"/>
  <c r="T237" i="6"/>
  <c r="J237" i="6"/>
  <c r="K237" i="6"/>
  <c r="BZ237" i="6"/>
  <c r="AF237" i="6"/>
  <c r="Y237" i="6" s="1"/>
  <c r="AW237" i="6"/>
  <c r="AJ237" i="6"/>
  <c r="CK237" i="6"/>
  <c r="BJ237" i="6"/>
  <c r="B236" i="9"/>
  <c r="AS237" i="6" l="1"/>
  <c r="CL237" i="6"/>
  <c r="V237" i="6"/>
  <c r="BS237" i="6" s="1"/>
  <c r="AX237" i="6"/>
  <c r="BK237" i="6"/>
  <c r="BL237" i="6" s="1"/>
  <c r="AK237" i="6"/>
  <c r="AL237" i="6" s="1"/>
  <c r="AM237" i="6" s="1"/>
  <c r="AN237" i="6" s="1"/>
  <c r="AO237" i="6" s="1"/>
  <c r="AP237" i="6" s="1"/>
  <c r="AT237" i="6" s="1"/>
  <c r="AQ237" i="6"/>
  <c r="CI237" i="6"/>
  <c r="CA237" i="6" l="1"/>
  <c r="CB237" i="6" s="1"/>
  <c r="CC237" i="6" s="1"/>
  <c r="AR237" i="6"/>
  <c r="AY237" i="6"/>
  <c r="AZ237" i="6" s="1"/>
  <c r="BA237" i="6" s="1"/>
  <c r="BB237" i="6" s="1"/>
  <c r="BC237" i="6" s="1"/>
  <c r="BD237" i="6" s="1"/>
  <c r="BM237" i="6"/>
  <c r="BN237" i="6" s="1"/>
  <c r="BO237" i="6" s="1"/>
  <c r="BP237" i="6" s="1"/>
  <c r="BQ237" i="6" s="1"/>
  <c r="BR237" i="6" s="1"/>
  <c r="BU237" i="6" s="1"/>
  <c r="Z237" i="6"/>
  <c r="AG237" i="6" l="1"/>
  <c r="AA237" i="6"/>
  <c r="AB237" i="6" s="1"/>
  <c r="AC237" i="6" s="1"/>
  <c r="AD237" i="6" s="1"/>
  <c r="AE237" i="6" s="1"/>
  <c r="BT237" i="6"/>
  <c r="BG237" i="6" s="1"/>
  <c r="BE237" i="6"/>
  <c r="CD237" i="6"/>
  <c r="CE237" i="6" s="1"/>
  <c r="CF237" i="6" s="1"/>
  <c r="CG237" i="6" s="1"/>
  <c r="CM237" i="6"/>
  <c r="CN237" i="6" s="1"/>
  <c r="CH237" i="6" l="1"/>
  <c r="CJ237" i="6"/>
  <c r="BW237" i="6" s="1"/>
  <c r="CO237" i="6" s="1"/>
  <c r="CQ237" i="6" s="1"/>
  <c r="CS237" i="6" s="1"/>
  <c r="CP237" i="6"/>
  <c r="E236" i="9"/>
  <c r="CR237" i="6" l="1"/>
  <c r="CW237" i="6" s="1"/>
  <c r="CT237" i="6"/>
  <c r="CU237" i="6" s="1"/>
  <c r="CV237" i="6" s="1"/>
  <c r="CX237" i="6" s="1"/>
  <c r="CY237" i="6" l="1"/>
  <c r="CZ237" i="6" s="1"/>
  <c r="DA237" i="6" s="1"/>
  <c r="DG237" i="6"/>
  <c r="DB237" i="6"/>
  <c r="D236" i="9" l="1"/>
  <c r="DC237" i="6"/>
  <c r="DE237" i="6" s="1"/>
  <c r="F238" i="6"/>
  <c r="P238" i="6"/>
  <c r="Q238" i="6"/>
  <c r="I238" i="6"/>
  <c r="W238" i="6"/>
  <c r="O238" i="6"/>
  <c r="L238" i="6"/>
  <c r="S238" i="6"/>
  <c r="R238" i="6"/>
  <c r="BI238" i="6" l="1"/>
  <c r="BY238" i="6"/>
  <c r="BZ238" i="6"/>
  <c r="AW238" i="6"/>
  <c r="BJ238" i="6"/>
  <c r="CK238" i="6"/>
  <c r="AF238" i="6"/>
  <c r="Y238" i="6" s="1"/>
  <c r="AJ238" i="6"/>
  <c r="K238" i="6"/>
  <c r="T238" i="6"/>
  <c r="J238" i="6"/>
  <c r="U238" i="6"/>
  <c r="B237" i="9"/>
  <c r="AX238" i="6" l="1"/>
  <c r="BK238" i="6"/>
  <c r="BL238" i="6" s="1"/>
  <c r="CL238" i="6"/>
  <c r="V238" i="6"/>
  <c r="BS238" i="6" s="1"/>
  <c r="AS238" i="6"/>
  <c r="AY238" i="6" l="1"/>
  <c r="AZ238" i="6" s="1"/>
  <c r="BA238" i="6" s="1"/>
  <c r="BB238" i="6" s="1"/>
  <c r="BC238" i="6" s="1"/>
  <c r="BD238" i="6" s="1"/>
  <c r="BM238" i="6"/>
  <c r="BN238" i="6" s="1"/>
  <c r="BO238" i="6" s="1"/>
  <c r="BP238" i="6" s="1"/>
  <c r="BQ238" i="6" s="1"/>
  <c r="AK238" i="6"/>
  <c r="AL238" i="6" s="1"/>
  <c r="AM238" i="6" s="1"/>
  <c r="AN238" i="6" s="1"/>
  <c r="AO238" i="6" s="1"/>
  <c r="Z238" i="6"/>
  <c r="CI238" i="6"/>
  <c r="AQ238" i="6"/>
  <c r="AG238" i="6" l="1"/>
  <c r="AA238" i="6"/>
  <c r="AB238" i="6" s="1"/>
  <c r="AC238" i="6" s="1"/>
  <c r="AD238" i="6" s="1"/>
  <c r="AE238" i="6" s="1"/>
  <c r="AP238" i="6"/>
  <c r="AT238" i="6" s="1"/>
  <c r="CA238" i="6"/>
  <c r="CB238" i="6" s="1"/>
  <c r="CC238" i="6" s="1"/>
  <c r="BR238" i="6"/>
  <c r="BU238" i="6" s="1"/>
  <c r="BT238" i="6"/>
  <c r="BG238" i="6" s="1"/>
  <c r="AR238" i="6"/>
  <c r="BE238" i="6"/>
  <c r="CD238" i="6" l="1"/>
  <c r="CE238" i="6" s="1"/>
  <c r="CF238" i="6" s="1"/>
  <c r="CG238" i="6" s="1"/>
  <c r="CM238" i="6"/>
  <c r="CN238" i="6" s="1"/>
  <c r="CP238" i="6" l="1"/>
  <c r="E237" i="9"/>
  <c r="CH238" i="6"/>
  <c r="CJ238" i="6"/>
  <c r="BW238" i="6" s="1"/>
  <c r="CO238" i="6" s="1"/>
  <c r="CQ238" i="6" s="1"/>
  <c r="CS238" i="6" l="1"/>
  <c r="CR238" i="6"/>
  <c r="CW238" i="6" l="1"/>
  <c r="CT238" i="6"/>
  <c r="CU238" i="6" s="1"/>
  <c r="CV238" i="6" s="1"/>
  <c r="CX238" i="6" s="1"/>
  <c r="CY238" i="6"/>
  <c r="CZ238" i="6" l="1"/>
  <c r="DA238" i="6" s="1"/>
  <c r="DB238" i="6"/>
  <c r="DG238" i="6"/>
  <c r="D237" i="9" l="1"/>
  <c r="DC238" i="6"/>
  <c r="DE238" i="6" s="1"/>
  <c r="F239" i="6"/>
  <c r="P239" i="6"/>
  <c r="S239" i="6"/>
  <c r="R239" i="6"/>
  <c r="I239" i="6"/>
  <c r="Q239" i="6"/>
  <c r="L239" i="6"/>
  <c r="O239" i="6"/>
  <c r="W239" i="6"/>
  <c r="BY239" i="6" l="1"/>
  <c r="BI239" i="6"/>
  <c r="T239" i="6"/>
  <c r="U239" i="6"/>
  <c r="K239" i="6"/>
  <c r="J239" i="6"/>
  <c r="CK239" i="6"/>
  <c r="BJ239" i="6"/>
  <c r="AJ239" i="6"/>
  <c r="BZ239" i="6"/>
  <c r="AW239" i="6"/>
  <c r="AF239" i="6"/>
  <c r="Y239" i="6" s="1"/>
  <c r="B238" i="9"/>
  <c r="AS239" i="6" l="1"/>
  <c r="AX239" i="6"/>
  <c r="BK239" i="6"/>
  <c r="BL239" i="6" s="1"/>
  <c r="CL239" i="6"/>
  <c r="V239" i="6"/>
  <c r="AY239" i="6" s="1"/>
  <c r="AZ239" i="6" s="1"/>
  <c r="BA239" i="6" s="1"/>
  <c r="BB239" i="6" s="1"/>
  <c r="BC239" i="6" s="1"/>
  <c r="BD239" i="6" s="1"/>
  <c r="BE239" i="6" l="1"/>
  <c r="BM239" i="6"/>
  <c r="BN239" i="6" s="1"/>
  <c r="BO239" i="6" s="1"/>
  <c r="BP239" i="6" s="1"/>
  <c r="BQ239" i="6" s="1"/>
  <c r="BR239" i="6" s="1"/>
  <c r="BU239" i="6" s="1"/>
  <c r="AK239" i="6"/>
  <c r="AL239" i="6" s="1"/>
  <c r="AM239" i="6" s="1"/>
  <c r="AN239" i="6" s="1"/>
  <c r="AO239" i="6" s="1"/>
  <c r="Z239" i="6"/>
  <c r="BS239" i="6"/>
  <c r="CI239" i="6"/>
  <c r="AQ239" i="6"/>
  <c r="BT239" i="6" l="1"/>
  <c r="BG239" i="6" s="1"/>
  <c r="AG239" i="6"/>
  <c r="AA239" i="6"/>
  <c r="AB239" i="6" s="1"/>
  <c r="AC239" i="6" s="1"/>
  <c r="AD239" i="6" s="1"/>
  <c r="AE239" i="6" s="1"/>
  <c r="AP239" i="6"/>
  <c r="AT239" i="6" s="1"/>
  <c r="CA239" i="6"/>
  <c r="CB239" i="6" s="1"/>
  <c r="CC239" i="6" s="1"/>
  <c r="AR239" i="6"/>
  <c r="CD239" i="6" l="1"/>
  <c r="CE239" i="6" s="1"/>
  <c r="CF239" i="6" s="1"/>
  <c r="CG239" i="6" s="1"/>
  <c r="CM239" i="6"/>
  <c r="CN239" i="6" s="1"/>
  <c r="CP239" i="6" l="1"/>
  <c r="E238" i="9"/>
  <c r="CJ239" i="6"/>
  <c r="BW239" i="6" s="1"/>
  <c r="CO239" i="6" s="1"/>
  <c r="CH239" i="6"/>
  <c r="CQ239" i="6" l="1"/>
  <c r="CS239" i="6" l="1"/>
  <c r="CR239" i="6"/>
  <c r="CT239" i="6" l="1"/>
  <c r="CU239" i="6" s="1"/>
  <c r="CV239" i="6" s="1"/>
  <c r="CX239" i="6" s="1"/>
  <c r="CW239" i="6"/>
  <c r="CY239" i="6"/>
  <c r="CZ239" i="6" l="1"/>
  <c r="DA239" i="6" s="1"/>
  <c r="DG239" i="6"/>
  <c r="DB239" i="6"/>
  <c r="D238" i="9" l="1"/>
  <c r="DC239" i="6"/>
  <c r="DE239" i="6" s="1"/>
  <c r="F240" i="6"/>
  <c r="P240" i="6"/>
  <c r="S240" i="6"/>
  <c r="Q240" i="6"/>
  <c r="L240" i="6"/>
  <c r="O240" i="6"/>
  <c r="W240" i="6"/>
  <c r="I240" i="6"/>
  <c r="R240" i="6"/>
  <c r="BI240" i="6" l="1"/>
  <c r="BY240" i="6"/>
  <c r="BJ240" i="6"/>
  <c r="AW240" i="6"/>
  <c r="BZ240" i="6"/>
  <c r="CK240" i="6"/>
  <c r="AJ240" i="6"/>
  <c r="AF240" i="6"/>
  <c r="J240" i="6"/>
  <c r="U240" i="6"/>
  <c r="T240" i="6"/>
  <c r="K240" i="6"/>
  <c r="B239" i="9"/>
  <c r="Y240" i="6" l="1"/>
  <c r="BK240" i="6"/>
  <c r="BL240" i="6" s="1"/>
  <c r="V240" i="6"/>
  <c r="BS240" i="6" s="1"/>
  <c r="AX240" i="6"/>
  <c r="CL240" i="6"/>
  <c r="AS240" i="6"/>
  <c r="Z240" i="6" l="1"/>
  <c r="AK240" i="6"/>
  <c r="AL240" i="6" s="1"/>
  <c r="AM240" i="6" s="1"/>
  <c r="AN240" i="6" s="1"/>
  <c r="AO240" i="6" s="1"/>
  <c r="AP240" i="6" s="1"/>
  <c r="AQ240" i="6"/>
  <c r="BM240" i="6"/>
  <c r="BN240" i="6" s="1"/>
  <c r="BO240" i="6" s="1"/>
  <c r="BP240" i="6" s="1"/>
  <c r="BQ240" i="6" s="1"/>
  <c r="BT240" i="6" s="1"/>
  <c r="BG240" i="6" s="1"/>
  <c r="CI240" i="6"/>
  <c r="AY240" i="6"/>
  <c r="AZ240" i="6" s="1"/>
  <c r="BA240" i="6" s="1"/>
  <c r="BB240" i="6" s="1"/>
  <c r="BC240" i="6" s="1"/>
  <c r="BD240" i="6" s="1"/>
  <c r="AG240" i="6"/>
  <c r="AA240" i="6"/>
  <c r="AB240" i="6" s="1"/>
  <c r="AC240" i="6" s="1"/>
  <c r="AD240" i="6" s="1"/>
  <c r="AE240" i="6" s="1"/>
  <c r="AT240" i="6" l="1"/>
  <c r="BE240" i="6"/>
  <c r="CA240" i="6"/>
  <c r="CB240" i="6" s="1"/>
  <c r="CC240" i="6" s="1"/>
  <c r="CD240" i="6" s="1"/>
  <c r="CE240" i="6" s="1"/>
  <c r="CF240" i="6" s="1"/>
  <c r="CG240" i="6" s="1"/>
  <c r="AR240" i="6"/>
  <c r="BR240" i="6"/>
  <c r="BU240" i="6" s="1"/>
  <c r="CM240" i="6" l="1"/>
  <c r="CN240" i="6" s="1"/>
  <c r="CP240" i="6" s="1"/>
  <c r="CH240" i="6"/>
  <c r="CJ240" i="6"/>
  <c r="BW240" i="6" s="1"/>
  <c r="E239" i="9" l="1"/>
  <c r="CO240" i="6"/>
  <c r="CQ240" i="6" s="1"/>
  <c r="CS240" i="6" s="1"/>
  <c r="CR240" i="6" l="1"/>
  <c r="CY240" i="6" s="1"/>
  <c r="CW240" i="6" l="1"/>
  <c r="CT240" i="6"/>
  <c r="CU240" i="6" s="1"/>
  <c r="CV240" i="6" s="1"/>
  <c r="CX240" i="6" s="1"/>
  <c r="CZ240" i="6" s="1"/>
  <c r="DA240" i="6" s="1"/>
  <c r="F241" i="6" s="1"/>
  <c r="W241" i="6"/>
  <c r="I241" i="6"/>
  <c r="O241" i="6"/>
  <c r="DG240" i="6"/>
  <c r="P241" i="6"/>
  <c r="Q241" i="6"/>
  <c r="S241" i="6"/>
  <c r="DB240" i="6"/>
  <c r="R241" i="6"/>
  <c r="L241" i="6"/>
  <c r="DC240" i="6" l="1"/>
  <c r="DE240" i="6" s="1"/>
  <c r="D239" i="9"/>
  <c r="J241" i="6"/>
  <c r="T241" i="6"/>
  <c r="K241" i="6"/>
  <c r="U241" i="6"/>
  <c r="BI241" i="6"/>
  <c r="BY241" i="6"/>
  <c r="AW241" i="6"/>
  <c r="AJ241" i="6"/>
  <c r="BJ241" i="6"/>
  <c r="AF241" i="6"/>
  <c r="BZ241" i="6"/>
  <c r="CK241" i="6"/>
  <c r="B240" i="9"/>
  <c r="Y241" i="6" l="1"/>
  <c r="AX241" i="6"/>
  <c r="CL241" i="6"/>
  <c r="AS241" i="6"/>
  <c r="V241" i="6"/>
  <c r="AK241" i="6" s="1"/>
  <c r="AL241" i="6" s="1"/>
  <c r="AM241" i="6" s="1"/>
  <c r="AN241" i="6" s="1"/>
  <c r="AO241" i="6" s="1"/>
  <c r="AP241" i="6" s="1"/>
  <c r="BK241" i="6"/>
  <c r="BL241" i="6" s="1"/>
  <c r="BM241" i="6" l="1"/>
  <c r="BN241" i="6" s="1"/>
  <c r="BO241" i="6" s="1"/>
  <c r="BP241" i="6" s="1"/>
  <c r="BQ241" i="6" s="1"/>
  <c r="BR241" i="6" s="1"/>
  <c r="AQ241" i="6"/>
  <c r="AT241" i="6" s="1"/>
  <c r="AY241" i="6"/>
  <c r="AZ241" i="6" s="1"/>
  <c r="BA241" i="6" s="1"/>
  <c r="BB241" i="6" s="1"/>
  <c r="BC241" i="6" s="1"/>
  <c r="BD241" i="6" s="1"/>
  <c r="Z241" i="6"/>
  <c r="CI241" i="6"/>
  <c r="AR241" i="6"/>
  <c r="CA241" i="6"/>
  <c r="CB241" i="6" s="1"/>
  <c r="CC241" i="6" s="1"/>
  <c r="BS241" i="6"/>
  <c r="BU241" i="6" l="1"/>
  <c r="BT241" i="6"/>
  <c r="BG241" i="6" s="1"/>
  <c r="AG241" i="6"/>
  <c r="AA241" i="6"/>
  <c r="AB241" i="6" s="1"/>
  <c r="AC241" i="6" s="1"/>
  <c r="AD241" i="6" s="1"/>
  <c r="AE241" i="6" s="1"/>
  <c r="CD241" i="6"/>
  <c r="CE241" i="6" s="1"/>
  <c r="CF241" i="6" s="1"/>
  <c r="CG241" i="6" s="1"/>
  <c r="CM241" i="6"/>
  <c r="BE241" i="6"/>
  <c r="CN241" i="6" l="1"/>
  <c r="CP241" i="6" s="1"/>
  <c r="CH241" i="6"/>
  <c r="CJ241" i="6"/>
  <c r="BW241" i="6" s="1"/>
  <c r="CO241" i="6" s="1"/>
  <c r="CQ241" i="6" l="1"/>
  <c r="CS241" i="6" s="1"/>
  <c r="E240" i="9"/>
  <c r="CR241" i="6"/>
  <c r="CY241" i="6" l="1"/>
  <c r="CT241" i="6"/>
  <c r="CU241" i="6" s="1"/>
  <c r="CV241" i="6" s="1"/>
  <c r="CX241" i="6" s="1"/>
  <c r="CW241" i="6"/>
  <c r="CZ241" i="6" l="1"/>
  <c r="DA241" i="6" s="1"/>
  <c r="F242" i="6" s="1"/>
  <c r="S242" i="6"/>
  <c r="Q242" i="6"/>
  <c r="DB241" i="6"/>
  <c r="W242" i="6"/>
  <c r="I242" i="6"/>
  <c r="R242" i="6"/>
  <c r="DG241" i="6"/>
  <c r="P242" i="6"/>
  <c r="L242" i="6"/>
  <c r="O242" i="6"/>
  <c r="DC241" i="6" l="1"/>
  <c r="DE241" i="6" s="1"/>
  <c r="D240" i="9"/>
  <c r="U242" i="6"/>
  <c r="J242" i="6"/>
  <c r="T242" i="6"/>
  <c r="K242" i="6"/>
  <c r="BI242" i="6"/>
  <c r="BY242" i="6"/>
  <c r="AJ242" i="6"/>
  <c r="BJ242" i="6"/>
  <c r="AF242" i="6"/>
  <c r="Y242" i="6" s="1"/>
  <c r="BZ242" i="6"/>
  <c r="CK242" i="6"/>
  <c r="AW242" i="6"/>
  <c r="B241" i="9"/>
  <c r="AS242" i="6" l="1"/>
  <c r="BK242" i="6"/>
  <c r="BL242" i="6" s="1"/>
  <c r="CL242" i="6"/>
  <c r="AX242" i="6"/>
  <c r="V242" i="6"/>
  <c r="AY242" i="6" s="1"/>
  <c r="AZ242" i="6" s="1"/>
  <c r="BA242" i="6" s="1"/>
  <c r="BB242" i="6" s="1"/>
  <c r="BC242" i="6" s="1"/>
  <c r="BD242" i="6" s="1"/>
  <c r="BM242" i="6" l="1"/>
  <c r="BN242" i="6" s="1"/>
  <c r="BO242" i="6" s="1"/>
  <c r="BP242" i="6" s="1"/>
  <c r="BQ242" i="6" s="1"/>
  <c r="BR242" i="6" s="1"/>
  <c r="BU242" i="6" s="1"/>
  <c r="Z242" i="6"/>
  <c r="BS242" i="6"/>
  <c r="AQ242" i="6"/>
  <c r="AK242" i="6"/>
  <c r="AL242" i="6" s="1"/>
  <c r="AM242" i="6" s="1"/>
  <c r="AN242" i="6" s="1"/>
  <c r="AO242" i="6" s="1"/>
  <c r="CA242" i="6" s="1"/>
  <c r="CB242" i="6" s="1"/>
  <c r="CC242" i="6" s="1"/>
  <c r="CD242" i="6" s="1"/>
  <c r="CE242" i="6" s="1"/>
  <c r="CF242" i="6" s="1"/>
  <c r="CG242" i="6" s="1"/>
  <c r="CI242" i="6"/>
  <c r="BE242" i="6"/>
  <c r="BT242" i="6"/>
  <c r="BG242" i="6" s="1"/>
  <c r="AG242" i="6"/>
  <c r="AA242" i="6"/>
  <c r="AB242" i="6" s="1"/>
  <c r="AC242" i="6" s="1"/>
  <c r="AD242" i="6" s="1"/>
  <c r="AE242" i="6" s="1"/>
  <c r="CH242" i="6" l="1"/>
  <c r="CJ242" i="6"/>
  <c r="BW242" i="6" s="1"/>
  <c r="CM242" i="6"/>
  <c r="AP242" i="6"/>
  <c r="AT242" i="6" s="1"/>
  <c r="CN242" i="6" s="1"/>
  <c r="CO242" i="6" s="1"/>
  <c r="AR242" i="6"/>
  <c r="E241" i="9" l="1"/>
  <c r="CP242" i="6"/>
  <c r="CQ242" i="6" s="1"/>
  <c r="CS242" i="6" l="1"/>
  <c r="CR242" i="6"/>
  <c r="CY242" i="6" l="1"/>
  <c r="CT242" i="6"/>
  <c r="CU242" i="6" s="1"/>
  <c r="CV242" i="6" s="1"/>
  <c r="CX242" i="6" s="1"/>
  <c r="CW242" i="6"/>
  <c r="CZ242" i="6" l="1"/>
  <c r="DA242" i="6" s="1"/>
  <c r="DG242" i="6"/>
  <c r="DB242" i="6"/>
  <c r="D241" i="9" l="1"/>
  <c r="DC242" i="6"/>
  <c r="DE242" i="6" s="1"/>
  <c r="F243" i="6"/>
  <c r="I243" i="6"/>
  <c r="W243" i="6"/>
  <c r="O243" i="6"/>
  <c r="S243" i="6"/>
  <c r="L243" i="6"/>
  <c r="P243" i="6"/>
  <c r="R243" i="6"/>
  <c r="Q243" i="6"/>
  <c r="BZ243" i="6" l="1"/>
  <c r="CK243" i="6"/>
  <c r="BJ243" i="6"/>
  <c r="AW243" i="6"/>
  <c r="AJ243" i="6"/>
  <c r="AF243" i="6"/>
  <c r="K243" i="6"/>
  <c r="J243" i="6"/>
  <c r="U243" i="6"/>
  <c r="T243" i="6"/>
  <c r="BY243" i="6"/>
  <c r="BI243" i="6"/>
  <c r="B242" i="9"/>
  <c r="AX243" i="6" l="1"/>
  <c r="CL243" i="6"/>
  <c r="AS243" i="6"/>
  <c r="V243" i="6"/>
  <c r="CI243" i="6" s="1"/>
  <c r="BK243" i="6"/>
  <c r="BL243" i="6" s="1"/>
  <c r="Y243" i="6"/>
  <c r="Z243" i="6" s="1"/>
  <c r="BM243" i="6" l="1"/>
  <c r="BN243" i="6" s="1"/>
  <c r="BO243" i="6" s="1"/>
  <c r="BP243" i="6" s="1"/>
  <c r="BQ243" i="6" s="1"/>
  <c r="BR243" i="6" s="1"/>
  <c r="AY243" i="6"/>
  <c r="AK243" i="6"/>
  <c r="AL243" i="6" s="1"/>
  <c r="AM243" i="6" s="1"/>
  <c r="AN243" i="6" s="1"/>
  <c r="AO243" i="6" s="1"/>
  <c r="BS243" i="6"/>
  <c r="AG243" i="6"/>
  <c r="AA243" i="6"/>
  <c r="AB243" i="6" s="1"/>
  <c r="AC243" i="6" s="1"/>
  <c r="AD243" i="6" s="1"/>
  <c r="AE243" i="6" s="1"/>
  <c r="AQ243" i="6"/>
  <c r="BU243" i="6" l="1"/>
  <c r="BT243" i="6"/>
  <c r="BG243" i="6" s="1"/>
  <c r="AP243" i="6"/>
  <c r="AT243" i="6" s="1"/>
  <c r="CA243" i="6"/>
  <c r="CB243" i="6" s="1"/>
  <c r="CC243" i="6" s="1"/>
  <c r="AR243" i="6"/>
  <c r="AZ243" i="6"/>
  <c r="BA243" i="6" s="1"/>
  <c r="BB243" i="6" s="1"/>
  <c r="BC243" i="6" s="1"/>
  <c r="BD243" i="6" s="1"/>
  <c r="BE243" i="6"/>
  <c r="CD243" i="6" l="1"/>
  <c r="CE243" i="6" s="1"/>
  <c r="CF243" i="6" s="1"/>
  <c r="CG243" i="6" s="1"/>
  <c r="CM243" i="6"/>
  <c r="CN243" i="6" s="1"/>
  <c r="CP243" i="6" l="1"/>
  <c r="E242" i="9"/>
  <c r="CH243" i="6"/>
  <c r="CJ243" i="6"/>
  <c r="BW243" i="6" s="1"/>
  <c r="CO243" i="6" s="1"/>
  <c r="CQ243" i="6" s="1"/>
  <c r="CS243" i="6" l="1"/>
  <c r="CR243" i="6"/>
  <c r="CY243" i="6" l="1"/>
  <c r="CT243" i="6"/>
  <c r="CU243" i="6" s="1"/>
  <c r="CV243" i="6" s="1"/>
  <c r="CX243" i="6" s="1"/>
  <c r="CW243" i="6"/>
  <c r="CZ243" i="6" l="1"/>
  <c r="DA243" i="6" s="1"/>
  <c r="DB243" i="6"/>
  <c r="DG243" i="6"/>
  <c r="DC243" i="6" l="1"/>
  <c r="DE243" i="6" s="1"/>
  <c r="D242" i="9"/>
  <c r="F244" i="6"/>
  <c r="O244" i="6"/>
  <c r="I244" i="6"/>
  <c r="Q244" i="6"/>
  <c r="S244" i="6"/>
  <c r="R244" i="6"/>
  <c r="L244" i="6"/>
  <c r="P244" i="6"/>
  <c r="W244" i="6"/>
  <c r="K244" i="6" l="1"/>
  <c r="J244" i="6"/>
  <c r="T244" i="6"/>
  <c r="U244" i="6"/>
  <c r="CK244" i="6"/>
  <c r="BZ244" i="6"/>
  <c r="AJ244" i="6"/>
  <c r="AF244" i="6"/>
  <c r="AW244" i="6"/>
  <c r="BJ244" i="6"/>
  <c r="BI244" i="6"/>
  <c r="BY244" i="6"/>
  <c r="B243" i="9"/>
  <c r="Y244" i="6" l="1"/>
  <c r="AX244" i="6"/>
  <c r="V244" i="6"/>
  <c r="BS244" i="6" s="1"/>
  <c r="AS244" i="6"/>
  <c r="CL244" i="6"/>
  <c r="BK244" i="6"/>
  <c r="BL244" i="6" s="1"/>
  <c r="AK244" i="6" l="1"/>
  <c r="AL244" i="6" s="1"/>
  <c r="AM244" i="6" s="1"/>
  <c r="AN244" i="6" s="1"/>
  <c r="AO244" i="6" s="1"/>
  <c r="AP244" i="6" s="1"/>
  <c r="Z244" i="6"/>
  <c r="BM244" i="6"/>
  <c r="BN244" i="6" s="1"/>
  <c r="BO244" i="6" s="1"/>
  <c r="BP244" i="6" s="1"/>
  <c r="BQ244" i="6" s="1"/>
  <c r="BR244" i="6" s="1"/>
  <c r="BU244" i="6" s="1"/>
  <c r="CI244" i="6"/>
  <c r="AY244" i="6"/>
  <c r="AQ244" i="6"/>
  <c r="AR244" i="6" l="1"/>
  <c r="AT244" i="6"/>
  <c r="CA244" i="6"/>
  <c r="CB244" i="6" s="1"/>
  <c r="CC244" i="6" s="1"/>
  <c r="CD244" i="6" s="1"/>
  <c r="CE244" i="6" s="1"/>
  <c r="CF244" i="6" s="1"/>
  <c r="CG244" i="6" s="1"/>
  <c r="CH244" i="6" s="1"/>
  <c r="AZ244" i="6"/>
  <c r="BA244" i="6" s="1"/>
  <c r="BB244" i="6" s="1"/>
  <c r="BC244" i="6" s="1"/>
  <c r="BD244" i="6" s="1"/>
  <c r="BE244" i="6"/>
  <c r="BT244" i="6"/>
  <c r="BG244" i="6" s="1"/>
  <c r="AG244" i="6"/>
  <c r="AA244" i="6"/>
  <c r="AB244" i="6" s="1"/>
  <c r="AC244" i="6" s="1"/>
  <c r="AD244" i="6" s="1"/>
  <c r="AE244" i="6" s="1"/>
  <c r="CM244" i="6" l="1"/>
  <c r="CN244" i="6" s="1"/>
  <c r="CJ244" i="6"/>
  <c r="BW244" i="6" s="1"/>
  <c r="CO244" i="6" l="1"/>
  <c r="E243" i="9"/>
  <c r="CP244" i="6"/>
  <c r="CQ244" i="6" l="1"/>
  <c r="CS244" i="6" s="1"/>
  <c r="CR244" i="6" l="1"/>
  <c r="CT244" i="6" s="1"/>
  <c r="CU244" i="6" s="1"/>
  <c r="CV244" i="6" s="1"/>
  <c r="CX244" i="6" s="1"/>
  <c r="CW244" i="6" l="1"/>
  <c r="CY244" i="6"/>
  <c r="CZ244" i="6" l="1"/>
  <c r="DA244" i="6" s="1"/>
  <c r="DG244" i="6"/>
  <c r="DB244" i="6"/>
  <c r="DC244" i="6" l="1"/>
  <c r="DE244" i="6" s="1"/>
  <c r="D243" i="9"/>
  <c r="F245" i="6"/>
  <c r="P245" i="6"/>
  <c r="R245" i="6"/>
  <c r="O245" i="6"/>
  <c r="I245" i="6"/>
  <c r="W245" i="6"/>
  <c r="Q245" i="6"/>
  <c r="L245" i="6"/>
  <c r="S245" i="6"/>
  <c r="AW245" i="6" l="1"/>
  <c r="BZ245" i="6"/>
  <c r="AJ245" i="6"/>
  <c r="BJ245" i="6"/>
  <c r="CK245" i="6"/>
  <c r="AF245" i="6"/>
  <c r="U245" i="6"/>
  <c r="J245" i="6"/>
  <c r="T245" i="6"/>
  <c r="K245" i="6"/>
  <c r="BY245" i="6"/>
  <c r="BI245" i="6"/>
  <c r="B244" i="9"/>
  <c r="Y245" i="6" l="1"/>
  <c r="Z245" i="6" s="1"/>
  <c r="AX245" i="6"/>
  <c r="CL245" i="6"/>
  <c r="BK245" i="6"/>
  <c r="BL245" i="6" s="1"/>
  <c r="V245" i="6"/>
  <c r="AS245" i="6"/>
  <c r="AQ245" i="6" l="1"/>
  <c r="AK245" i="6"/>
  <c r="AL245" i="6" s="1"/>
  <c r="AM245" i="6" s="1"/>
  <c r="AN245" i="6" s="1"/>
  <c r="AO245" i="6" s="1"/>
  <c r="CI245" i="6"/>
  <c r="AY245" i="6"/>
  <c r="AZ245" i="6" s="1"/>
  <c r="BA245" i="6" s="1"/>
  <c r="BB245" i="6" s="1"/>
  <c r="BC245" i="6" s="1"/>
  <c r="BD245" i="6" s="1"/>
  <c r="BS245" i="6"/>
  <c r="AG245" i="6"/>
  <c r="AA245" i="6"/>
  <c r="AB245" i="6" s="1"/>
  <c r="AC245" i="6" s="1"/>
  <c r="AD245" i="6" s="1"/>
  <c r="AE245" i="6" s="1"/>
  <c r="BM245" i="6"/>
  <c r="BN245" i="6" s="1"/>
  <c r="BO245" i="6" s="1"/>
  <c r="BP245" i="6" s="1"/>
  <c r="BQ245" i="6" s="1"/>
  <c r="BR245" i="6" s="1"/>
  <c r="BU245" i="6" s="1"/>
  <c r="BT245" i="6" l="1"/>
  <c r="BG245" i="6" s="1"/>
  <c r="CA245" i="6"/>
  <c r="CB245" i="6" s="1"/>
  <c r="CC245" i="6" s="1"/>
  <c r="AP245" i="6"/>
  <c r="AT245" i="6" s="1"/>
  <c r="AR245" i="6"/>
  <c r="BE245" i="6"/>
  <c r="CD245" i="6" l="1"/>
  <c r="CE245" i="6" s="1"/>
  <c r="CF245" i="6" s="1"/>
  <c r="CG245" i="6" s="1"/>
  <c r="CM245" i="6"/>
  <c r="CN245" i="6" s="1"/>
  <c r="CP245" i="6" l="1"/>
  <c r="E244" i="9"/>
  <c r="CJ245" i="6"/>
  <c r="BW245" i="6" s="1"/>
  <c r="CO245" i="6" s="1"/>
  <c r="CQ245" i="6" s="1"/>
  <c r="CH245" i="6"/>
  <c r="CS245" i="6" l="1"/>
  <c r="CR245" i="6"/>
  <c r="CY245" i="6" l="1"/>
  <c r="CT245" i="6"/>
  <c r="CU245" i="6" s="1"/>
  <c r="CV245" i="6" s="1"/>
  <c r="CX245" i="6" s="1"/>
  <c r="CW245" i="6"/>
  <c r="CZ245" i="6" l="1"/>
  <c r="DA245" i="6" s="1"/>
  <c r="DG245" i="6"/>
  <c r="DB245" i="6"/>
  <c r="DC245" i="6" l="1"/>
  <c r="DE245" i="6" s="1"/>
  <c r="D244" i="9"/>
  <c r="F246" i="6"/>
  <c r="L246" i="6"/>
  <c r="W246" i="6"/>
  <c r="I246" i="6"/>
  <c r="S246" i="6"/>
  <c r="O246" i="6"/>
  <c r="Q246" i="6"/>
  <c r="R246" i="6"/>
  <c r="P246" i="6"/>
  <c r="BI246" i="6" l="1"/>
  <c r="BY246" i="6"/>
  <c r="U246" i="6"/>
  <c r="T246" i="6"/>
  <c r="J246" i="6"/>
  <c r="K246" i="6"/>
  <c r="AW246" i="6"/>
  <c r="BJ246" i="6"/>
  <c r="AF246" i="6"/>
  <c r="Y246" i="6" s="1"/>
  <c r="BZ246" i="6"/>
  <c r="AJ246" i="6"/>
  <c r="CK246" i="6"/>
  <c r="B245" i="9"/>
  <c r="BK246" i="6" l="1"/>
  <c r="BL246" i="6" s="1"/>
  <c r="AX246" i="6"/>
  <c r="CL246" i="6"/>
  <c r="V246" i="6"/>
  <c r="AS246" i="6"/>
  <c r="AY246" i="6" l="1"/>
  <c r="AZ246" i="6" s="1"/>
  <c r="BA246" i="6" s="1"/>
  <c r="BB246" i="6" s="1"/>
  <c r="BC246" i="6" s="1"/>
  <c r="BD246" i="6" s="1"/>
  <c r="BM246" i="6"/>
  <c r="BN246" i="6" s="1"/>
  <c r="BO246" i="6" s="1"/>
  <c r="BP246" i="6" s="1"/>
  <c r="BQ246" i="6" s="1"/>
  <c r="BR246" i="6" s="1"/>
  <c r="BU246" i="6" s="1"/>
  <c r="BS246" i="6"/>
  <c r="CI246" i="6"/>
  <c r="AQ246" i="6"/>
  <c r="AK246" i="6"/>
  <c r="AL246" i="6" s="1"/>
  <c r="AM246" i="6" s="1"/>
  <c r="AN246" i="6" s="1"/>
  <c r="AO246" i="6" s="1"/>
  <c r="BE246" i="6"/>
  <c r="Z246" i="6"/>
  <c r="AP246" i="6" l="1"/>
  <c r="AT246" i="6" s="1"/>
  <c r="CA246" i="6"/>
  <c r="CB246" i="6" s="1"/>
  <c r="CC246" i="6" s="1"/>
  <c r="AR246" i="6"/>
  <c r="AG246" i="6"/>
  <c r="AA246" i="6"/>
  <c r="AB246" i="6" s="1"/>
  <c r="AC246" i="6" s="1"/>
  <c r="AD246" i="6" s="1"/>
  <c r="AE246" i="6" s="1"/>
  <c r="BT246" i="6"/>
  <c r="BG246" i="6" s="1"/>
  <c r="CD246" i="6" l="1"/>
  <c r="CE246" i="6" s="1"/>
  <c r="CF246" i="6" s="1"/>
  <c r="CG246" i="6" s="1"/>
  <c r="CM246" i="6"/>
  <c r="CN246" i="6" s="1"/>
  <c r="CP246" i="6" l="1"/>
  <c r="E245" i="9"/>
  <c r="CH246" i="6"/>
  <c r="CJ246" i="6"/>
  <c r="BW246" i="6" s="1"/>
  <c r="CO246" i="6" s="1"/>
  <c r="CQ246" i="6" s="1"/>
  <c r="CS246" i="6" l="1"/>
  <c r="CR246" i="6"/>
  <c r="CT246" i="6" l="1"/>
  <c r="CU246" i="6" s="1"/>
  <c r="CV246" i="6" s="1"/>
  <c r="CX246" i="6" s="1"/>
  <c r="CW246" i="6"/>
  <c r="CY246" i="6"/>
  <c r="CZ246" i="6" l="1"/>
  <c r="DA246" i="6" s="1"/>
  <c r="DB246" i="6"/>
  <c r="DG246" i="6"/>
  <c r="D245" i="9" l="1"/>
  <c r="DC246" i="6"/>
  <c r="DE246" i="6" s="1"/>
  <c r="F247" i="6"/>
  <c r="I247" i="6"/>
  <c r="Q247" i="6"/>
  <c r="R247" i="6"/>
  <c r="L247" i="6"/>
  <c r="O247" i="6"/>
  <c r="P247" i="6"/>
  <c r="W247" i="6"/>
  <c r="S247" i="6"/>
  <c r="CK247" i="6" l="1"/>
  <c r="BZ247" i="6"/>
  <c r="BJ247" i="6"/>
  <c r="AF247" i="6"/>
  <c r="AW247" i="6"/>
  <c r="AJ247" i="6"/>
  <c r="BI247" i="6"/>
  <c r="BY247" i="6"/>
  <c r="K247" i="6"/>
  <c r="T247" i="6"/>
  <c r="J247" i="6"/>
  <c r="U247" i="6"/>
  <c r="B246" i="9"/>
  <c r="AQ247" i="6" l="1"/>
  <c r="BM247" i="6"/>
  <c r="BN247" i="6" s="1"/>
  <c r="BO247" i="6" s="1"/>
  <c r="BP247" i="6" s="1"/>
  <c r="BQ247" i="6" s="1"/>
  <c r="BR247" i="6" s="1"/>
  <c r="Y247" i="6"/>
  <c r="Z247" i="6" s="1"/>
  <c r="CL247" i="6"/>
  <c r="BK247" i="6"/>
  <c r="BL247" i="6" s="1"/>
  <c r="AS247" i="6"/>
  <c r="V247" i="6"/>
  <c r="AX247" i="6"/>
  <c r="BS247" i="6" l="1"/>
  <c r="BT247" i="6"/>
  <c r="BG247" i="6" s="1"/>
  <c r="AG247" i="6"/>
  <c r="AA247" i="6"/>
  <c r="AB247" i="6" s="1"/>
  <c r="AC247" i="6" s="1"/>
  <c r="AD247" i="6" s="1"/>
  <c r="AE247" i="6" s="1"/>
  <c r="CI247" i="6"/>
  <c r="BU247" i="6"/>
  <c r="AK247" i="6"/>
  <c r="AL247" i="6" s="1"/>
  <c r="AM247" i="6" s="1"/>
  <c r="AN247" i="6" s="1"/>
  <c r="AO247" i="6" s="1"/>
  <c r="AY247" i="6"/>
  <c r="AZ247" i="6" s="1"/>
  <c r="BA247" i="6" s="1"/>
  <c r="BB247" i="6" s="1"/>
  <c r="BC247" i="6" s="1"/>
  <c r="BD247" i="6" s="1"/>
  <c r="AP247" i="6" l="1"/>
  <c r="AT247" i="6" s="1"/>
  <c r="CA247" i="6"/>
  <c r="CB247" i="6" s="1"/>
  <c r="CC247" i="6" s="1"/>
  <c r="AR247" i="6"/>
  <c r="BE247" i="6"/>
  <c r="CM247" i="6" l="1"/>
  <c r="CN247" i="6" s="1"/>
  <c r="CD247" i="6"/>
  <c r="CE247" i="6" s="1"/>
  <c r="CF247" i="6" s="1"/>
  <c r="CG247" i="6" s="1"/>
  <c r="CH247" i="6" l="1"/>
  <c r="CJ247" i="6"/>
  <c r="BW247" i="6" s="1"/>
  <c r="CO247" i="6" s="1"/>
  <c r="CQ247" i="6" s="1"/>
  <c r="CP247" i="6"/>
  <c r="E246" i="9"/>
  <c r="CS247" i="6" l="1"/>
  <c r="CR247" i="6"/>
  <c r="CW247" i="6" l="1"/>
  <c r="CY247" i="6"/>
  <c r="CT247" i="6"/>
  <c r="CU247" i="6" s="1"/>
  <c r="CV247" i="6" s="1"/>
  <c r="CX247" i="6" s="1"/>
  <c r="CZ247" i="6" l="1"/>
  <c r="DA247" i="6" s="1"/>
  <c r="DB247" i="6"/>
  <c r="DG247" i="6"/>
  <c r="D246" i="9" l="1"/>
  <c r="DC247" i="6"/>
  <c r="DE247" i="6" s="1"/>
  <c r="F248" i="6"/>
  <c r="S248" i="6"/>
  <c r="I248" i="6"/>
  <c r="P248" i="6"/>
  <c r="Q248" i="6"/>
  <c r="R248" i="6"/>
  <c r="L248" i="6"/>
  <c r="W248" i="6"/>
  <c r="O248" i="6"/>
  <c r="CK248" i="6" l="1"/>
  <c r="BZ248" i="6"/>
  <c r="AW248" i="6"/>
  <c r="AF248" i="6"/>
  <c r="Y248" i="6" s="1"/>
  <c r="BJ248" i="6"/>
  <c r="AJ248" i="6"/>
  <c r="BY248" i="6"/>
  <c r="BI248" i="6"/>
  <c r="T248" i="6"/>
  <c r="K248" i="6"/>
  <c r="U248" i="6"/>
  <c r="J248" i="6"/>
  <c r="B247" i="9"/>
  <c r="AS248" i="6" l="1"/>
  <c r="BK248" i="6"/>
  <c r="BL248" i="6" s="1"/>
  <c r="BM248" i="6" s="1"/>
  <c r="BN248" i="6" s="1"/>
  <c r="BO248" i="6" s="1"/>
  <c r="BP248" i="6" s="1"/>
  <c r="BQ248" i="6" s="1"/>
  <c r="BR248" i="6" s="1"/>
  <c r="AX248" i="6"/>
  <c r="V248" i="6"/>
  <c r="AK248" i="6" s="1"/>
  <c r="AL248" i="6" s="1"/>
  <c r="AM248" i="6" s="1"/>
  <c r="AN248" i="6" s="1"/>
  <c r="AO248" i="6" s="1"/>
  <c r="AP248" i="6" s="1"/>
  <c r="AT248" i="6" s="1"/>
  <c r="CL248" i="6"/>
  <c r="AQ248" i="6"/>
  <c r="CA248" i="6" l="1"/>
  <c r="CB248" i="6" s="1"/>
  <c r="CC248" i="6" s="1"/>
  <c r="BT248" i="6"/>
  <c r="BG248" i="6" s="1"/>
  <c r="CI248" i="6"/>
  <c r="AY248" i="6"/>
  <c r="AZ248" i="6" s="1"/>
  <c r="BA248" i="6" s="1"/>
  <c r="BB248" i="6" s="1"/>
  <c r="BC248" i="6" s="1"/>
  <c r="BD248" i="6" s="1"/>
  <c r="AR248" i="6"/>
  <c r="BS248" i="6"/>
  <c r="BU248" i="6" s="1"/>
  <c r="Z248" i="6"/>
  <c r="BE248" i="6" l="1"/>
  <c r="AG248" i="6"/>
  <c r="AA248" i="6"/>
  <c r="AB248" i="6" s="1"/>
  <c r="AC248" i="6" s="1"/>
  <c r="AD248" i="6" s="1"/>
  <c r="AE248" i="6" s="1"/>
  <c r="CD248" i="6"/>
  <c r="CE248" i="6" s="1"/>
  <c r="CF248" i="6" s="1"/>
  <c r="CG248" i="6" s="1"/>
  <c r="CM248" i="6"/>
  <c r="CH248" i="6" l="1"/>
  <c r="CJ248" i="6"/>
  <c r="BW248" i="6" s="1"/>
  <c r="CO248" i="6" s="1"/>
  <c r="CN248" i="6"/>
  <c r="E247" i="9" l="1"/>
  <c r="CP248" i="6"/>
  <c r="CQ248" i="6" s="1"/>
  <c r="CS248" i="6" l="1"/>
  <c r="CR248" i="6"/>
  <c r="CY248" i="6" l="1"/>
  <c r="CT248" i="6"/>
  <c r="CU248" i="6" s="1"/>
  <c r="CV248" i="6" s="1"/>
  <c r="CX248" i="6" s="1"/>
  <c r="CW248" i="6"/>
  <c r="CZ248" i="6" l="1"/>
  <c r="DA248" i="6" s="1"/>
  <c r="DB248" i="6"/>
  <c r="DG248" i="6"/>
  <c r="D247" i="9" l="1"/>
  <c r="DC248" i="6"/>
  <c r="DE248" i="6" s="1"/>
  <c r="F249" i="6"/>
  <c r="I249" i="6"/>
  <c r="O249" i="6"/>
  <c r="Q249" i="6"/>
  <c r="R249" i="6"/>
  <c r="L249" i="6"/>
  <c r="P249" i="6"/>
  <c r="S249" i="6"/>
  <c r="W249" i="6"/>
  <c r="AF249" i="6" l="1"/>
  <c r="CK249" i="6"/>
  <c r="BJ249" i="6"/>
  <c r="BZ249" i="6"/>
  <c r="AJ249" i="6"/>
  <c r="AW249" i="6"/>
  <c r="BY249" i="6"/>
  <c r="BI249" i="6"/>
  <c r="K249" i="6"/>
  <c r="T249" i="6"/>
  <c r="U249" i="6"/>
  <c r="J249" i="6"/>
  <c r="B248" i="9"/>
  <c r="AY249" i="6" l="1"/>
  <c r="AZ249" i="6" s="1"/>
  <c r="BA249" i="6" s="1"/>
  <c r="BB249" i="6" s="1"/>
  <c r="BC249" i="6" s="1"/>
  <c r="BD249" i="6" s="1"/>
  <c r="AQ249" i="6"/>
  <c r="CL249" i="6"/>
  <c r="V249" i="6"/>
  <c r="AK249" i="6" s="1"/>
  <c r="AL249" i="6" s="1"/>
  <c r="AM249" i="6" s="1"/>
  <c r="AN249" i="6" s="1"/>
  <c r="AO249" i="6" s="1"/>
  <c r="AP249" i="6" s="1"/>
  <c r="AT249" i="6" s="1"/>
  <c r="AX249" i="6"/>
  <c r="BE249" i="6" s="1"/>
  <c r="BK249" i="6"/>
  <c r="BL249" i="6" s="1"/>
  <c r="BM249" i="6" s="1"/>
  <c r="BN249" i="6" s="1"/>
  <c r="BO249" i="6" s="1"/>
  <c r="BP249" i="6" s="1"/>
  <c r="BQ249" i="6" s="1"/>
  <c r="BR249" i="6" s="1"/>
  <c r="AS249" i="6"/>
  <c r="Y249" i="6"/>
  <c r="Z249" i="6" s="1"/>
  <c r="AG249" i="6" l="1"/>
  <c r="CN249" i="6" s="1"/>
  <c r="AA249" i="6"/>
  <c r="AB249" i="6" s="1"/>
  <c r="AC249" i="6" s="1"/>
  <c r="AD249" i="6" s="1"/>
  <c r="AE249" i="6" s="1"/>
  <c r="AR249" i="6"/>
  <c r="BS249" i="6"/>
  <c r="BU249" i="6" s="1"/>
  <c r="BT249" i="6"/>
  <c r="BG249" i="6" s="1"/>
  <c r="CI249" i="6"/>
  <c r="CA249" i="6"/>
  <c r="CB249" i="6" s="1"/>
  <c r="CC249" i="6" s="1"/>
  <c r="CD249" i="6" s="1"/>
  <c r="CE249" i="6" s="1"/>
  <c r="CF249" i="6" s="1"/>
  <c r="CG249" i="6" s="1"/>
  <c r="CH249" i="6" s="1"/>
  <c r="CJ249" i="6" l="1"/>
  <c r="BW249" i="6" s="1"/>
  <c r="CM249" i="6"/>
  <c r="E248" i="9"/>
  <c r="CO249" i="6"/>
  <c r="CQ249" i="6" s="1"/>
  <c r="CP249" i="6"/>
  <c r="CS249" i="6" l="1"/>
  <c r="CR249" i="6"/>
  <c r="CW249" i="6" l="1"/>
  <c r="CY249" i="6"/>
  <c r="CT249" i="6"/>
  <c r="CU249" i="6" s="1"/>
  <c r="CV249" i="6" s="1"/>
  <c r="CX249" i="6" s="1"/>
  <c r="CZ249" i="6" l="1"/>
  <c r="DA249" i="6" s="1"/>
  <c r="DG249" i="6"/>
  <c r="DB249" i="6"/>
  <c r="DC249" i="6" l="1"/>
  <c r="DE249" i="6" s="1"/>
  <c r="D248" i="9"/>
  <c r="F250" i="6"/>
  <c r="I250" i="6"/>
  <c r="Q250" i="6"/>
  <c r="W250" i="6"/>
  <c r="S250" i="6"/>
  <c r="L250" i="6"/>
  <c r="P250" i="6"/>
  <c r="O250" i="6"/>
  <c r="R250" i="6"/>
  <c r="BI250" i="6" l="1"/>
  <c r="BY250" i="6"/>
  <c r="AJ250" i="6"/>
  <c r="AF250" i="6"/>
  <c r="Y250" i="6" s="1"/>
  <c r="AW250" i="6"/>
  <c r="BJ250" i="6"/>
  <c r="BZ250" i="6"/>
  <c r="CK250" i="6"/>
  <c r="K250" i="6"/>
  <c r="T250" i="6"/>
  <c r="J250" i="6"/>
  <c r="U250" i="6"/>
  <c r="B249" i="9"/>
  <c r="AK250" i="6" l="1"/>
  <c r="AL250" i="6" s="1"/>
  <c r="AM250" i="6" s="1"/>
  <c r="AN250" i="6" s="1"/>
  <c r="AO250" i="6" s="1"/>
  <c r="AP250" i="6" s="1"/>
  <c r="AS250" i="6"/>
  <c r="CL250" i="6"/>
  <c r="BK250" i="6"/>
  <c r="BL250" i="6" s="1"/>
  <c r="BM250" i="6" s="1"/>
  <c r="BN250" i="6" s="1"/>
  <c r="BO250" i="6" s="1"/>
  <c r="BP250" i="6" s="1"/>
  <c r="BQ250" i="6" s="1"/>
  <c r="BR250" i="6" s="1"/>
  <c r="AX250" i="6"/>
  <c r="V250" i="6"/>
  <c r="CI250" i="6" s="1"/>
  <c r="BS250" i="6" l="1"/>
  <c r="BU250" i="6" s="1"/>
  <c r="BT250" i="6"/>
  <c r="BG250" i="6" s="1"/>
  <c r="CA250" i="6"/>
  <c r="CB250" i="6" s="1"/>
  <c r="CC250" i="6" s="1"/>
  <c r="AQ250" i="6"/>
  <c r="AT250" i="6" s="1"/>
  <c r="AR250" i="6"/>
  <c r="AY250" i="6"/>
  <c r="AZ250" i="6" s="1"/>
  <c r="BA250" i="6" s="1"/>
  <c r="BB250" i="6" s="1"/>
  <c r="BC250" i="6" s="1"/>
  <c r="BD250" i="6" s="1"/>
  <c r="Z250" i="6"/>
  <c r="CM250" i="6" l="1"/>
  <c r="CD250" i="6"/>
  <c r="CE250" i="6" s="1"/>
  <c r="CF250" i="6" s="1"/>
  <c r="CG250" i="6" s="1"/>
  <c r="AG250" i="6"/>
  <c r="AA250" i="6"/>
  <c r="AB250" i="6" s="1"/>
  <c r="AC250" i="6" s="1"/>
  <c r="AD250" i="6" s="1"/>
  <c r="AE250" i="6" s="1"/>
  <c r="BE250" i="6"/>
  <c r="CH250" i="6" l="1"/>
  <c r="CJ250" i="6"/>
  <c r="BW250" i="6" s="1"/>
  <c r="CO250" i="6" s="1"/>
  <c r="CN250" i="6"/>
  <c r="CP250" i="6" l="1"/>
  <c r="E249" i="9"/>
  <c r="CQ250" i="6"/>
  <c r="CS250" i="6" l="1"/>
  <c r="CR250" i="6"/>
  <c r="CT250" i="6" l="1"/>
  <c r="CU250" i="6" s="1"/>
  <c r="CV250" i="6" s="1"/>
  <c r="CX250" i="6" s="1"/>
  <c r="CY250" i="6"/>
  <c r="CW250" i="6"/>
  <c r="CZ250" i="6" s="1"/>
  <c r="DA250" i="6" s="1"/>
  <c r="DB250" i="6"/>
  <c r="DG250" i="6"/>
  <c r="D249" i="9" l="1"/>
  <c r="DC250" i="6"/>
  <c r="DE250" i="6" s="1"/>
  <c r="F251" i="6"/>
  <c r="S251" i="6"/>
  <c r="W251" i="6"/>
  <c r="L251" i="6"/>
  <c r="I251" i="6"/>
  <c r="O251" i="6"/>
  <c r="P251" i="6"/>
  <c r="R251" i="6"/>
  <c r="Q251" i="6"/>
  <c r="BY251" i="6" l="1"/>
  <c r="BI251" i="6"/>
  <c r="T251" i="6"/>
  <c r="U251" i="6"/>
  <c r="J251" i="6"/>
  <c r="K251" i="6"/>
  <c r="AW251" i="6"/>
  <c r="BZ251" i="6"/>
  <c r="BJ251" i="6"/>
  <c r="AF251" i="6"/>
  <c r="AJ251" i="6"/>
  <c r="CK251" i="6"/>
  <c r="B250" i="9"/>
  <c r="AY251" i="6" l="1"/>
  <c r="AZ251" i="6" s="1"/>
  <c r="BA251" i="6" s="1"/>
  <c r="BB251" i="6" s="1"/>
  <c r="BC251" i="6" s="1"/>
  <c r="BD251" i="6" s="1"/>
  <c r="AK251" i="6"/>
  <c r="AL251" i="6" s="1"/>
  <c r="AM251" i="6" s="1"/>
  <c r="AN251" i="6" s="1"/>
  <c r="AO251" i="6" s="1"/>
  <c r="BT251" i="6"/>
  <c r="BG251" i="6" s="1"/>
  <c r="AX251" i="6"/>
  <c r="BE251" i="6" s="1"/>
  <c r="AS251" i="6"/>
  <c r="V251" i="6"/>
  <c r="BS251" i="6" s="1"/>
  <c r="BU251" i="6" s="1"/>
  <c r="BK251" i="6"/>
  <c r="BL251" i="6" s="1"/>
  <c r="BM251" i="6" s="1"/>
  <c r="BN251" i="6" s="1"/>
  <c r="BO251" i="6" s="1"/>
  <c r="BP251" i="6" s="1"/>
  <c r="BQ251" i="6" s="1"/>
  <c r="BR251" i="6" s="1"/>
  <c r="CL251" i="6"/>
  <c r="Y251" i="6"/>
  <c r="Z251" i="6" s="1"/>
  <c r="AG251" i="6" l="1"/>
  <c r="AA251" i="6"/>
  <c r="AB251" i="6" s="1"/>
  <c r="AC251" i="6" s="1"/>
  <c r="AD251" i="6" s="1"/>
  <c r="AE251" i="6" s="1"/>
  <c r="AP251" i="6"/>
  <c r="CA251" i="6"/>
  <c r="CB251" i="6" s="1"/>
  <c r="CC251" i="6" s="1"/>
  <c r="CI251" i="6"/>
  <c r="AR251" i="6"/>
  <c r="AQ251" i="6"/>
  <c r="CD251" i="6" l="1"/>
  <c r="CE251" i="6" s="1"/>
  <c r="CF251" i="6" s="1"/>
  <c r="CG251" i="6" s="1"/>
  <c r="CM251" i="6"/>
  <c r="CN251" i="6" s="1"/>
  <c r="AT251" i="6"/>
  <c r="E250" i="9" l="1"/>
  <c r="CP251" i="6"/>
  <c r="CJ251" i="6"/>
  <c r="BW251" i="6" s="1"/>
  <c r="CO251" i="6" s="1"/>
  <c r="CQ251" i="6" s="1"/>
  <c r="CH251" i="6"/>
  <c r="CS251" i="6" l="1"/>
  <c r="CR251" i="6"/>
  <c r="CT251" i="6" l="1"/>
  <c r="CU251" i="6" s="1"/>
  <c r="CV251" i="6" s="1"/>
  <c r="CX251" i="6" s="1"/>
  <c r="CW251" i="6"/>
  <c r="CY251" i="6"/>
  <c r="CZ251" i="6" l="1"/>
  <c r="DA251" i="6" s="1"/>
  <c r="DG251" i="6"/>
  <c r="DB251" i="6"/>
  <c r="DC251" i="6" l="1"/>
  <c r="DE251" i="6" s="1"/>
  <c r="D250" i="9"/>
  <c r="F252" i="6"/>
  <c r="L252" i="6"/>
  <c r="Q252" i="6"/>
  <c r="R252" i="6"/>
  <c r="O252" i="6"/>
  <c r="I252" i="6"/>
  <c r="S252" i="6"/>
  <c r="P252" i="6"/>
  <c r="W252" i="6"/>
  <c r="BJ252" i="6" l="1"/>
  <c r="AF252" i="6"/>
  <c r="Y252" i="6" s="1"/>
  <c r="AJ252" i="6"/>
  <c r="BZ252" i="6"/>
  <c r="AW252" i="6"/>
  <c r="CK252" i="6"/>
  <c r="BI252" i="6"/>
  <c r="BY252" i="6"/>
  <c r="J252" i="6"/>
  <c r="K252" i="6"/>
  <c r="T252" i="6"/>
  <c r="U252" i="6"/>
  <c r="B251" i="9"/>
  <c r="CI252" i="6" l="1"/>
  <c r="AY252" i="6"/>
  <c r="AZ252" i="6" s="1"/>
  <c r="BA252" i="6" s="1"/>
  <c r="BB252" i="6" s="1"/>
  <c r="BC252" i="6" s="1"/>
  <c r="BD252" i="6" s="1"/>
  <c r="AS252" i="6"/>
  <c r="CL252" i="6"/>
  <c r="V252" i="6"/>
  <c r="AQ252" i="6" s="1"/>
  <c r="BK252" i="6"/>
  <c r="BL252" i="6" s="1"/>
  <c r="BM252" i="6" s="1"/>
  <c r="BN252" i="6" s="1"/>
  <c r="BO252" i="6" s="1"/>
  <c r="BP252" i="6" s="1"/>
  <c r="BQ252" i="6" s="1"/>
  <c r="BR252" i="6" s="1"/>
  <c r="AX252" i="6"/>
  <c r="Z252" i="6"/>
  <c r="AG252" i="6" l="1"/>
  <c r="CN252" i="6" s="1"/>
  <c r="AA252" i="6"/>
  <c r="AB252" i="6" s="1"/>
  <c r="AC252" i="6" s="1"/>
  <c r="AD252" i="6" s="1"/>
  <c r="AE252" i="6" s="1"/>
  <c r="BT252" i="6"/>
  <c r="BG252" i="6" s="1"/>
  <c r="AK252" i="6"/>
  <c r="AL252" i="6" s="1"/>
  <c r="AM252" i="6" s="1"/>
  <c r="AN252" i="6" s="1"/>
  <c r="AO252" i="6" s="1"/>
  <c r="BU252" i="6"/>
  <c r="BS252" i="6"/>
  <c r="BE252" i="6"/>
  <c r="CA252" i="6" l="1"/>
  <c r="CB252" i="6" s="1"/>
  <c r="CC252" i="6" s="1"/>
  <c r="AP252" i="6"/>
  <c r="AT252" i="6" s="1"/>
  <c r="AR252" i="6"/>
  <c r="CO252" i="6"/>
  <c r="CP252" i="6"/>
  <c r="E251" i="9"/>
  <c r="CQ252" i="6" l="1"/>
  <c r="CD252" i="6"/>
  <c r="CE252" i="6" s="1"/>
  <c r="CF252" i="6" s="1"/>
  <c r="CG252" i="6" s="1"/>
  <c r="CM252" i="6"/>
  <c r="CJ252" i="6" l="1"/>
  <c r="BW252" i="6" s="1"/>
  <c r="CH252" i="6"/>
  <c r="CS252" i="6"/>
  <c r="CR252" i="6"/>
  <c r="CT252" i="6" l="1"/>
  <c r="CU252" i="6" s="1"/>
  <c r="CV252" i="6" s="1"/>
  <c r="CX252" i="6" s="1"/>
  <c r="CY252" i="6"/>
  <c r="CW252" i="6"/>
  <c r="CZ252" i="6" l="1"/>
  <c r="DA252" i="6" s="1"/>
  <c r="DG252" i="6"/>
  <c r="DB252" i="6"/>
  <c r="DC252" i="6" l="1"/>
  <c r="DE252" i="6" s="1"/>
  <c r="D251" i="9"/>
  <c r="F253" i="6"/>
  <c r="P253" i="6"/>
  <c r="I253" i="6"/>
  <c r="W253" i="6"/>
  <c r="R253" i="6"/>
  <c r="S253" i="6"/>
  <c r="Q253" i="6"/>
  <c r="L253" i="6"/>
  <c r="O253" i="6"/>
  <c r="CK253" i="6" l="1"/>
  <c r="AJ253" i="6"/>
  <c r="BZ253" i="6"/>
  <c r="BJ253" i="6"/>
  <c r="AW253" i="6"/>
  <c r="AF253" i="6"/>
  <c r="Y253" i="6" s="1"/>
  <c r="J253" i="6"/>
  <c r="U253" i="6"/>
  <c r="K253" i="6"/>
  <c r="T253" i="6"/>
  <c r="BY253" i="6"/>
  <c r="BI253" i="6"/>
  <c r="B252" i="9"/>
  <c r="AX253" i="6" l="1"/>
  <c r="BE253" i="6" s="1"/>
  <c r="BK253" i="6"/>
  <c r="BL253" i="6" s="1"/>
  <c r="CL253" i="6"/>
  <c r="V253" i="6"/>
  <c r="AY253" i="6" s="1"/>
  <c r="AZ253" i="6" s="1"/>
  <c r="BA253" i="6" s="1"/>
  <c r="BB253" i="6" s="1"/>
  <c r="BC253" i="6" s="1"/>
  <c r="BD253" i="6" s="1"/>
  <c r="AS253" i="6"/>
  <c r="BM253" i="6"/>
  <c r="BN253" i="6" s="1"/>
  <c r="BO253" i="6" s="1"/>
  <c r="BP253" i="6" s="1"/>
  <c r="BQ253" i="6" s="1"/>
  <c r="BR253" i="6" s="1"/>
  <c r="CI253" i="6"/>
  <c r="BT253" i="6" l="1"/>
  <c r="BG253" i="6" s="1"/>
  <c r="AK253" i="6"/>
  <c r="AL253" i="6" s="1"/>
  <c r="AM253" i="6" s="1"/>
  <c r="AN253" i="6" s="1"/>
  <c r="AO253" i="6" s="1"/>
  <c r="BS253" i="6"/>
  <c r="BU253" i="6" s="1"/>
  <c r="Z253" i="6"/>
  <c r="AQ253" i="6"/>
  <c r="AR253" i="6" l="1"/>
  <c r="AP253" i="6"/>
  <c r="AT253" i="6" s="1"/>
  <c r="CA253" i="6"/>
  <c r="CB253" i="6" s="1"/>
  <c r="CC253" i="6" s="1"/>
  <c r="AG253" i="6"/>
  <c r="AA253" i="6"/>
  <c r="AB253" i="6" s="1"/>
  <c r="AC253" i="6" s="1"/>
  <c r="AD253" i="6" s="1"/>
  <c r="AE253" i="6" s="1"/>
  <c r="CD253" i="6" l="1"/>
  <c r="CE253" i="6" s="1"/>
  <c r="CF253" i="6" s="1"/>
  <c r="CG253" i="6" s="1"/>
  <c r="CM253" i="6"/>
  <c r="CN253" i="6" s="1"/>
  <c r="CH253" i="6" l="1"/>
  <c r="CJ253" i="6"/>
  <c r="BW253" i="6" s="1"/>
  <c r="CO253" i="6" s="1"/>
  <c r="CQ253" i="6" s="1"/>
  <c r="E252" i="9"/>
  <c r="CP253" i="6"/>
  <c r="CS253" i="6" l="1"/>
  <c r="CR253" i="6"/>
  <c r="CT253" i="6" l="1"/>
  <c r="CU253" i="6" s="1"/>
  <c r="CV253" i="6" s="1"/>
  <c r="CX253" i="6" s="1"/>
  <c r="CW253" i="6"/>
  <c r="CY253" i="6"/>
  <c r="CZ253" i="6" l="1"/>
  <c r="DA253" i="6" s="1"/>
  <c r="DG253" i="6"/>
  <c r="DB253" i="6"/>
  <c r="DC253" i="6" l="1"/>
  <c r="DE253" i="6" s="1"/>
  <c r="D252" i="9"/>
  <c r="F254" i="6"/>
  <c r="I254" i="6"/>
  <c r="Q254" i="6"/>
  <c r="P254" i="6"/>
  <c r="W254" i="6"/>
  <c r="O254" i="6"/>
  <c r="L254" i="6"/>
  <c r="R254" i="6"/>
  <c r="S254" i="6"/>
  <c r="AF254" i="6" l="1"/>
  <c r="BZ254" i="6"/>
  <c r="CK254" i="6"/>
  <c r="AJ254" i="6"/>
  <c r="AW254" i="6"/>
  <c r="BJ254" i="6"/>
  <c r="BY254" i="6"/>
  <c r="BI254" i="6"/>
  <c r="J254" i="6"/>
  <c r="T254" i="6"/>
  <c r="U254" i="6"/>
  <c r="K254" i="6"/>
  <c r="B253" i="9"/>
  <c r="AX254" i="6" l="1"/>
  <c r="BK254" i="6"/>
  <c r="BL254" i="6" s="1"/>
  <c r="AS254" i="6"/>
  <c r="CL254" i="6"/>
  <c r="V254" i="6"/>
  <c r="AK254" i="6" s="1"/>
  <c r="AL254" i="6" s="1"/>
  <c r="AM254" i="6" s="1"/>
  <c r="AN254" i="6" s="1"/>
  <c r="AO254" i="6" s="1"/>
  <c r="AP254" i="6" s="1"/>
  <c r="Y254" i="6"/>
  <c r="Z254" i="6" s="1"/>
  <c r="AG254" i="6" l="1"/>
  <c r="CN254" i="6" s="1"/>
  <c r="AA254" i="6"/>
  <c r="AB254" i="6" s="1"/>
  <c r="AC254" i="6" s="1"/>
  <c r="AD254" i="6" s="1"/>
  <c r="AE254" i="6" s="1"/>
  <c r="CI254" i="6"/>
  <c r="AR254" i="6"/>
  <c r="BS254" i="6"/>
  <c r="AQ254" i="6"/>
  <c r="AT254" i="6" s="1"/>
  <c r="BT254" i="6"/>
  <c r="BG254" i="6" s="1"/>
  <c r="AY254" i="6"/>
  <c r="CA254" i="6"/>
  <c r="CB254" i="6" s="1"/>
  <c r="CC254" i="6" s="1"/>
  <c r="CD254" i="6" s="1"/>
  <c r="CE254" i="6" s="1"/>
  <c r="CF254" i="6" s="1"/>
  <c r="CG254" i="6" s="1"/>
  <c r="CH254" i="6" s="1"/>
  <c r="BM254" i="6"/>
  <c r="BN254" i="6" s="1"/>
  <c r="BO254" i="6" s="1"/>
  <c r="BP254" i="6" s="1"/>
  <c r="BQ254" i="6" s="1"/>
  <c r="BR254" i="6" s="1"/>
  <c r="BU254" i="6" s="1"/>
  <c r="CJ254" i="6" l="1"/>
  <c r="BW254" i="6" s="1"/>
  <c r="CM254" i="6"/>
  <c r="AZ254" i="6"/>
  <c r="BA254" i="6" s="1"/>
  <c r="BB254" i="6" s="1"/>
  <c r="BC254" i="6" s="1"/>
  <c r="BD254" i="6" s="1"/>
  <c r="BE254" i="6"/>
  <c r="E253" i="9"/>
  <c r="CP254" i="6"/>
  <c r="CO254" i="6"/>
  <c r="CQ254" i="6" s="1"/>
  <c r="CS254" i="6" l="1"/>
  <c r="CR254" i="6"/>
  <c r="CY254" i="6" l="1"/>
  <c r="CT254" i="6"/>
  <c r="CU254" i="6" s="1"/>
  <c r="CV254" i="6" s="1"/>
  <c r="CX254" i="6" s="1"/>
  <c r="CW254" i="6"/>
  <c r="CZ254" i="6" l="1"/>
  <c r="DA254" i="6" s="1"/>
  <c r="DG254" i="6"/>
  <c r="DB254" i="6"/>
  <c r="DC254" i="6" l="1"/>
  <c r="DE254" i="6" s="1"/>
  <c r="D253" i="9"/>
  <c r="F255" i="6"/>
  <c r="O255" i="6"/>
  <c r="R255" i="6"/>
  <c r="W255" i="6"/>
  <c r="I255" i="6"/>
  <c r="S255" i="6"/>
  <c r="L255" i="6"/>
  <c r="P255" i="6"/>
  <c r="Q255" i="6"/>
  <c r="BY255" i="6" l="1"/>
  <c r="BI255" i="6"/>
  <c r="T255" i="6"/>
  <c r="J255" i="6"/>
  <c r="U255" i="6"/>
  <c r="K255" i="6"/>
  <c r="AW255" i="6"/>
  <c r="CK255" i="6"/>
  <c r="BZ255" i="6"/>
  <c r="AJ255" i="6"/>
  <c r="BJ255" i="6"/>
  <c r="AF255" i="6"/>
  <c r="Y255" i="6" s="1"/>
  <c r="B254" i="9"/>
  <c r="CL255" i="6" l="1"/>
  <c r="V255" i="6"/>
  <c r="CI255" i="6" s="1"/>
  <c r="AX255" i="6"/>
  <c r="BE255" i="6" s="1"/>
  <c r="AS255" i="6"/>
  <c r="BK255" i="6"/>
  <c r="BL255" i="6" s="1"/>
  <c r="AK255" i="6"/>
  <c r="AL255" i="6" s="1"/>
  <c r="AM255" i="6" s="1"/>
  <c r="AN255" i="6" s="1"/>
  <c r="AO255" i="6" s="1"/>
  <c r="AY255" i="6"/>
  <c r="AZ255" i="6" s="1"/>
  <c r="BA255" i="6" s="1"/>
  <c r="BB255" i="6" s="1"/>
  <c r="BC255" i="6" s="1"/>
  <c r="BD255" i="6" s="1"/>
  <c r="AQ255" i="6"/>
  <c r="AP255" i="6" l="1"/>
  <c r="AT255" i="6" s="1"/>
  <c r="CA255" i="6"/>
  <c r="CB255" i="6" s="1"/>
  <c r="CC255" i="6" s="1"/>
  <c r="AR255" i="6"/>
  <c r="BM255" i="6"/>
  <c r="BN255" i="6" s="1"/>
  <c r="BO255" i="6" s="1"/>
  <c r="BP255" i="6" s="1"/>
  <c r="BQ255" i="6" s="1"/>
  <c r="BR255" i="6" s="1"/>
  <c r="BU255" i="6" s="1"/>
  <c r="BS255" i="6"/>
  <c r="Z255" i="6"/>
  <c r="BT255" i="6" l="1"/>
  <c r="BG255" i="6" s="1"/>
  <c r="AG255" i="6"/>
  <c r="AA255" i="6"/>
  <c r="AB255" i="6" s="1"/>
  <c r="AC255" i="6" s="1"/>
  <c r="AD255" i="6" s="1"/>
  <c r="AE255" i="6" s="1"/>
  <c r="CD255" i="6"/>
  <c r="CE255" i="6" s="1"/>
  <c r="CF255" i="6" s="1"/>
  <c r="CG255" i="6" s="1"/>
  <c r="CM255" i="6"/>
  <c r="CN255" i="6" s="1"/>
  <c r="CJ255" i="6" l="1"/>
  <c r="BW255" i="6" s="1"/>
  <c r="CO255" i="6" s="1"/>
  <c r="CQ255" i="6" s="1"/>
  <c r="CH255" i="6"/>
  <c r="CP255" i="6"/>
  <c r="E254" i="9"/>
  <c r="CR255" i="6" l="1"/>
  <c r="CS255" i="6"/>
  <c r="CW255" i="6" l="1"/>
  <c r="CZ255" i="6" s="1"/>
  <c r="DA255" i="6" s="1"/>
  <c r="CY255" i="6"/>
  <c r="CT255" i="6"/>
  <c r="CU255" i="6" s="1"/>
  <c r="CV255" i="6" s="1"/>
  <c r="CX255" i="6" s="1"/>
  <c r="DG255" i="6"/>
  <c r="DB255" i="6"/>
  <c r="DC255" i="6" l="1"/>
  <c r="DE255" i="6" s="1"/>
  <c r="D254" i="9"/>
  <c r="F256" i="6"/>
  <c r="B255" i="9"/>
  <c r="W256" i="6"/>
  <c r="O256" i="6"/>
  <c r="I256" i="6"/>
  <c r="Q256" i="6"/>
  <c r="L256" i="6"/>
  <c r="R256" i="6"/>
  <c r="P256" i="6"/>
  <c r="S256" i="6"/>
  <c r="BY256" i="6" l="1"/>
  <c r="BI256" i="6"/>
  <c r="T256" i="6"/>
  <c r="AS256" i="6" s="1"/>
  <c r="U256" i="6"/>
  <c r="K256" i="6"/>
  <c r="J256" i="6"/>
  <c r="BZ256" i="6"/>
  <c r="BJ256" i="6"/>
  <c r="BK256" i="6" s="1"/>
  <c r="BL256" i="6" s="1"/>
  <c r="CK256" i="6"/>
  <c r="AF256" i="6"/>
  <c r="AW256" i="6"/>
  <c r="AJ256" i="6"/>
  <c r="Y256" i="6"/>
  <c r="CL256" i="6"/>
  <c r="V256" i="6"/>
  <c r="BS256" i="6" s="1"/>
  <c r="AX256" i="6"/>
  <c r="BM256" i="6" l="1"/>
  <c r="BN256" i="6" s="1"/>
  <c r="BO256" i="6" s="1"/>
  <c r="BP256" i="6" s="1"/>
  <c r="BQ256" i="6" s="1"/>
  <c r="BT256" i="6" s="1"/>
  <c r="BG256" i="6" s="1"/>
  <c r="AQ256" i="6"/>
  <c r="AY256" i="6"/>
  <c r="AZ256" i="6" s="1"/>
  <c r="BA256" i="6" s="1"/>
  <c r="BB256" i="6" s="1"/>
  <c r="BC256" i="6" s="1"/>
  <c r="BD256" i="6" s="1"/>
  <c r="Z256" i="6"/>
  <c r="AA256" i="6" s="1"/>
  <c r="AB256" i="6" s="1"/>
  <c r="AC256" i="6" s="1"/>
  <c r="AD256" i="6" s="1"/>
  <c r="AE256" i="6" s="1"/>
  <c r="CI256" i="6"/>
  <c r="AG256" i="6"/>
  <c r="AK256" i="6"/>
  <c r="AL256" i="6" s="1"/>
  <c r="AM256" i="6" s="1"/>
  <c r="AN256" i="6" s="1"/>
  <c r="AO256" i="6" s="1"/>
  <c r="BR256" i="6" l="1"/>
  <c r="BU256" i="6" s="1"/>
  <c r="BE256" i="6"/>
  <c r="AP256" i="6"/>
  <c r="AT256" i="6" s="1"/>
  <c r="CA256" i="6"/>
  <c r="CB256" i="6" s="1"/>
  <c r="CC256" i="6" s="1"/>
  <c r="AR256" i="6"/>
  <c r="CD256" i="6" l="1"/>
  <c r="CE256" i="6" s="1"/>
  <c r="CF256" i="6" s="1"/>
  <c r="CG256" i="6" s="1"/>
  <c r="CM256" i="6"/>
  <c r="CN256" i="6" s="1"/>
  <c r="E255" i="9" l="1"/>
  <c r="CP256" i="6"/>
  <c r="CJ256" i="6"/>
  <c r="BW256" i="6" s="1"/>
  <c r="CO256" i="6" s="1"/>
  <c r="CQ256" i="6" s="1"/>
  <c r="CH256" i="6"/>
  <c r="CR256" i="6" l="1"/>
  <c r="CS256" i="6"/>
  <c r="CT256" i="6" l="1"/>
  <c r="CU256" i="6" s="1"/>
  <c r="CV256" i="6" s="1"/>
  <c r="CX256" i="6" s="1"/>
  <c r="CW256" i="6"/>
  <c r="CY256" i="6"/>
  <c r="CZ256" i="6" l="1"/>
  <c r="DA256" i="6" s="1"/>
  <c r="F257" i="6" s="1"/>
  <c r="Q257" i="6"/>
  <c r="W257" i="6"/>
  <c r="DG256" i="6"/>
  <c r="P257" i="6"/>
  <c r="DB256" i="6"/>
  <c r="L257" i="6"/>
  <c r="I257" i="6"/>
  <c r="S257" i="6"/>
  <c r="R257" i="6"/>
  <c r="O257" i="6"/>
  <c r="DC256" i="6" l="1"/>
  <c r="DE256" i="6" s="1"/>
  <c r="D255" i="9"/>
  <c r="BY257" i="6"/>
  <c r="BI257" i="6"/>
  <c r="U257" i="6"/>
  <c r="T257" i="6"/>
  <c r="J257" i="6"/>
  <c r="K257" i="6"/>
  <c r="AF257" i="6"/>
  <c r="CK257" i="6"/>
  <c r="BZ257" i="6"/>
  <c r="AW257" i="6"/>
  <c r="BJ257" i="6"/>
  <c r="AJ257" i="6"/>
  <c r="B256" i="9"/>
  <c r="Y257" i="6" l="1"/>
  <c r="BK257" i="6"/>
  <c r="BL257" i="6" s="1"/>
  <c r="AX257" i="6"/>
  <c r="V257" i="6"/>
  <c r="AY257" i="6" s="1"/>
  <c r="AZ257" i="6" s="1"/>
  <c r="BA257" i="6" s="1"/>
  <c r="BB257" i="6" s="1"/>
  <c r="BC257" i="6" s="1"/>
  <c r="BD257" i="6" s="1"/>
  <c r="CL257" i="6"/>
  <c r="AS257" i="6"/>
  <c r="BS257" i="6" l="1"/>
  <c r="AK257" i="6"/>
  <c r="AL257" i="6" s="1"/>
  <c r="AM257" i="6" s="1"/>
  <c r="AN257" i="6" s="1"/>
  <c r="AO257" i="6" s="1"/>
  <c r="AR257" i="6" s="1"/>
  <c r="BE257" i="6"/>
  <c r="Z257" i="6"/>
  <c r="AA257" i="6" s="1"/>
  <c r="AB257" i="6" s="1"/>
  <c r="AC257" i="6" s="1"/>
  <c r="AD257" i="6" s="1"/>
  <c r="AE257" i="6" s="1"/>
  <c r="AQ257" i="6"/>
  <c r="CI257" i="6"/>
  <c r="BM257" i="6"/>
  <c r="BN257" i="6" s="1"/>
  <c r="BO257" i="6" s="1"/>
  <c r="BP257" i="6" s="1"/>
  <c r="BQ257" i="6" s="1"/>
  <c r="AG257" i="6" l="1"/>
  <c r="AP257" i="6"/>
  <c r="AT257" i="6" s="1"/>
  <c r="CA257" i="6"/>
  <c r="CB257" i="6" s="1"/>
  <c r="CC257" i="6" s="1"/>
  <c r="BR257" i="6"/>
  <c r="BU257" i="6" s="1"/>
  <c r="BT257" i="6"/>
  <c r="BG257" i="6" s="1"/>
  <c r="CD257" i="6" l="1"/>
  <c r="CE257" i="6" s="1"/>
  <c r="CF257" i="6" s="1"/>
  <c r="CG257" i="6" s="1"/>
  <c r="CM257" i="6"/>
  <c r="CN257" i="6" s="1"/>
  <c r="E256" i="9" l="1"/>
  <c r="CP257" i="6"/>
  <c r="CO257" i="6"/>
  <c r="CJ257" i="6"/>
  <c r="BW257" i="6" s="1"/>
  <c r="CH257" i="6"/>
  <c r="CQ257" i="6" l="1"/>
  <c r="CS257" i="6" s="1"/>
  <c r="CR257" i="6" l="1"/>
  <c r="CW257" i="6" s="1"/>
  <c r="CY257" i="6" l="1"/>
  <c r="CT257" i="6"/>
  <c r="CU257" i="6" s="1"/>
  <c r="CV257" i="6" s="1"/>
  <c r="CX257" i="6" s="1"/>
  <c r="CZ257" i="6" s="1"/>
  <c r="DA257" i="6" s="1"/>
  <c r="F258" i="6" s="1"/>
  <c r="B257" i="9" s="1"/>
  <c r="R258" i="6"/>
  <c r="DG257" i="6"/>
  <c r="Q258" i="6"/>
  <c r="P258" i="6"/>
  <c r="W258" i="6"/>
  <c r="O258" i="6"/>
  <c r="DB257" i="6"/>
  <c r="L258" i="6"/>
  <c r="S258" i="6"/>
  <c r="I258" i="6"/>
  <c r="DC257" i="6" l="1"/>
  <c r="DE257" i="6" s="1"/>
  <c r="D256" i="9"/>
  <c r="BI258" i="6"/>
  <c r="BY258" i="6"/>
  <c r="BZ258" i="6"/>
  <c r="BJ258" i="6"/>
  <c r="CK258" i="6"/>
  <c r="AJ258" i="6"/>
  <c r="AF258" i="6"/>
  <c r="AW258" i="6"/>
  <c r="K258" i="6"/>
  <c r="J258" i="6"/>
  <c r="U258" i="6"/>
  <c r="T258" i="6"/>
  <c r="V258" i="6"/>
  <c r="CL258" i="6"/>
  <c r="BK258" i="6" l="1"/>
  <c r="BL258" i="6" s="1"/>
  <c r="BM258" i="6" s="1"/>
  <c r="BN258" i="6" s="1"/>
  <c r="BO258" i="6" s="1"/>
  <c r="BP258" i="6" s="1"/>
  <c r="BQ258" i="6" s="1"/>
  <c r="AS258" i="6"/>
  <c r="Y258" i="6"/>
  <c r="Z258" i="6" s="1"/>
  <c r="AX258" i="6"/>
  <c r="AY258" i="6"/>
  <c r="AZ258" i="6" s="1"/>
  <c r="BA258" i="6" s="1"/>
  <c r="BB258" i="6" s="1"/>
  <c r="BC258" i="6" s="1"/>
  <c r="BD258" i="6" s="1"/>
  <c r="BS258" i="6"/>
  <c r="CI258" i="6"/>
  <c r="AK258" i="6"/>
  <c r="AL258" i="6" s="1"/>
  <c r="AM258" i="6" s="1"/>
  <c r="AN258" i="6" s="1"/>
  <c r="AO258" i="6" s="1"/>
  <c r="AP258" i="6" s="1"/>
  <c r="AQ258" i="6"/>
  <c r="BE258" i="6" l="1"/>
  <c r="CA258" i="6"/>
  <c r="CB258" i="6" s="1"/>
  <c r="CC258" i="6" s="1"/>
  <c r="CD258" i="6" s="1"/>
  <c r="CE258" i="6" s="1"/>
  <c r="CF258" i="6" s="1"/>
  <c r="CG258" i="6" s="1"/>
  <c r="AR258" i="6"/>
  <c r="AT258" i="6"/>
  <c r="AG258" i="6"/>
  <c r="AA258" i="6"/>
  <c r="AB258" i="6" s="1"/>
  <c r="AC258" i="6" s="1"/>
  <c r="AD258" i="6" s="1"/>
  <c r="AE258" i="6" s="1"/>
  <c r="BR258" i="6"/>
  <c r="BU258" i="6" s="1"/>
  <c r="BT258" i="6"/>
  <c r="BG258" i="6" s="1"/>
  <c r="CM258" i="6" l="1"/>
  <c r="CN258" i="6"/>
  <c r="E257" i="9" s="1"/>
  <c r="CH258" i="6"/>
  <c r="CJ258" i="6"/>
  <c r="BW258" i="6" s="1"/>
  <c r="CO258" i="6" l="1"/>
  <c r="CP258" i="6"/>
  <c r="CQ258" i="6" l="1"/>
  <c r="CS258" i="6" s="1"/>
  <c r="CR258" i="6" l="1"/>
  <c r="CY258" i="6" s="1"/>
  <c r="CT258" i="6" l="1"/>
  <c r="CU258" i="6" s="1"/>
  <c r="CV258" i="6" s="1"/>
  <c r="CX258" i="6" s="1"/>
  <c r="CW258" i="6"/>
  <c r="CZ258" i="6" l="1"/>
  <c r="DA258" i="6" s="1"/>
  <c r="DB258" i="6"/>
  <c r="DG258" i="6"/>
  <c r="D257" i="9" l="1"/>
  <c r="DC258" i="6"/>
  <c r="DE258" i="6" s="1"/>
  <c r="F259" i="6"/>
  <c r="Q259" i="6"/>
  <c r="I259" i="6"/>
  <c r="S259" i="6"/>
  <c r="O259" i="6"/>
  <c r="L259" i="6"/>
  <c r="P259" i="6"/>
  <c r="R259" i="6"/>
  <c r="W259" i="6"/>
  <c r="K259" i="6" l="1"/>
  <c r="T259" i="6"/>
  <c r="J259" i="6"/>
  <c r="U259" i="6"/>
  <c r="BJ259" i="6"/>
  <c r="AJ259" i="6"/>
  <c r="AF259" i="6"/>
  <c r="BZ259" i="6"/>
  <c r="AW259" i="6"/>
  <c r="CK259" i="6"/>
  <c r="BY259" i="6"/>
  <c r="BI259" i="6"/>
  <c r="B258" i="9"/>
  <c r="Y259" i="6" l="1"/>
  <c r="AX259" i="6"/>
  <c r="AS259" i="6"/>
  <c r="CL259" i="6"/>
  <c r="BK259" i="6"/>
  <c r="BL259" i="6" s="1"/>
  <c r="V259" i="6"/>
  <c r="AK259" i="6" s="1"/>
  <c r="AL259" i="6" s="1"/>
  <c r="AM259" i="6" s="1"/>
  <c r="AN259" i="6" s="1"/>
  <c r="AO259" i="6" s="1"/>
  <c r="AR259" i="6" s="1"/>
  <c r="BM259" i="6" l="1"/>
  <c r="BN259" i="6" s="1"/>
  <c r="BO259" i="6" s="1"/>
  <c r="BP259" i="6" s="1"/>
  <c r="BQ259" i="6" s="1"/>
  <c r="BR259" i="6" s="1"/>
  <c r="CA259" i="6"/>
  <c r="CB259" i="6" s="1"/>
  <c r="CC259" i="6" s="1"/>
  <c r="CD259" i="6" s="1"/>
  <c r="CE259" i="6" s="1"/>
  <c r="CF259" i="6" s="1"/>
  <c r="CG259" i="6" s="1"/>
  <c r="CI259" i="6"/>
  <c r="BS259" i="6"/>
  <c r="AQ259" i="6"/>
  <c r="AY259" i="6"/>
  <c r="AP259" i="6"/>
  <c r="AT259" i="6" s="1"/>
  <c r="Z259" i="6"/>
  <c r="BT259" i="6" l="1"/>
  <c r="BG259" i="6" s="1"/>
  <c r="BU259" i="6"/>
  <c r="AZ259" i="6"/>
  <c r="BA259" i="6" s="1"/>
  <c r="BB259" i="6" s="1"/>
  <c r="BC259" i="6" s="1"/>
  <c r="BD259" i="6" s="1"/>
  <c r="BE259" i="6"/>
  <c r="CM259" i="6"/>
  <c r="AA259" i="6"/>
  <c r="AB259" i="6" s="1"/>
  <c r="AC259" i="6" s="1"/>
  <c r="AD259" i="6" s="1"/>
  <c r="AE259" i="6" s="1"/>
  <c r="AG259" i="6"/>
  <c r="CH259" i="6"/>
  <c r="CJ259" i="6"/>
  <c r="BW259" i="6" s="1"/>
  <c r="CN259" i="6" l="1"/>
  <c r="E258" i="9" l="1"/>
  <c r="CP259" i="6"/>
  <c r="CO259" i="6"/>
  <c r="CQ259" i="6" l="1"/>
  <c r="CR259" i="6" l="1"/>
  <c r="CS259" i="6"/>
  <c r="CY259" i="6" l="1"/>
  <c r="CT259" i="6"/>
  <c r="CU259" i="6" s="1"/>
  <c r="CV259" i="6" s="1"/>
  <c r="CX259" i="6" s="1"/>
  <c r="CW259" i="6"/>
  <c r="CZ259" i="6" l="1"/>
  <c r="DA259" i="6" s="1"/>
  <c r="DG259" i="6"/>
  <c r="DB259" i="6"/>
  <c r="D258" i="9" l="1"/>
  <c r="DC259" i="6"/>
  <c r="DE259" i="6" s="1"/>
  <c r="F260" i="6"/>
  <c r="W260" i="6"/>
  <c r="P260" i="6"/>
  <c r="S260" i="6"/>
  <c r="R260" i="6"/>
  <c r="Q260" i="6"/>
  <c r="O260" i="6"/>
  <c r="L260" i="6"/>
  <c r="I260" i="6"/>
  <c r="BY260" i="6" l="1"/>
  <c r="BI260" i="6"/>
  <c r="BJ260" i="6"/>
  <c r="CK260" i="6"/>
  <c r="BZ260" i="6"/>
  <c r="AW260" i="6"/>
  <c r="AJ260" i="6"/>
  <c r="AF260" i="6"/>
  <c r="T260" i="6"/>
  <c r="K260" i="6"/>
  <c r="U260" i="6"/>
  <c r="J260" i="6"/>
  <c r="B259" i="9"/>
  <c r="Y260" i="6" l="1"/>
  <c r="AS260" i="6"/>
  <c r="CL260" i="6"/>
  <c r="BK260" i="6"/>
  <c r="BL260" i="6" s="1"/>
  <c r="AX260" i="6"/>
  <c r="V260" i="6"/>
  <c r="BS260" i="6" s="1"/>
  <c r="BM260" i="6" l="1"/>
  <c r="BN260" i="6" s="1"/>
  <c r="BO260" i="6" s="1"/>
  <c r="BP260" i="6" s="1"/>
  <c r="BQ260" i="6" s="1"/>
  <c r="BR260" i="6" s="1"/>
  <c r="BU260" i="6" s="1"/>
  <c r="AY260" i="6"/>
  <c r="Z260" i="6"/>
  <c r="CI260" i="6"/>
  <c r="AQ260" i="6"/>
  <c r="AK260" i="6"/>
  <c r="AL260" i="6" s="1"/>
  <c r="AM260" i="6" s="1"/>
  <c r="AN260" i="6" s="1"/>
  <c r="AO260" i="6" s="1"/>
  <c r="BT260" i="6" l="1"/>
  <c r="BG260" i="6" s="1"/>
  <c r="AP260" i="6"/>
  <c r="AT260" i="6" s="1"/>
  <c r="CA260" i="6"/>
  <c r="CB260" i="6" s="1"/>
  <c r="CC260" i="6" s="1"/>
  <c r="AG260" i="6"/>
  <c r="AA260" i="6"/>
  <c r="AB260" i="6" s="1"/>
  <c r="AC260" i="6" s="1"/>
  <c r="AD260" i="6" s="1"/>
  <c r="AE260" i="6" s="1"/>
  <c r="AR260" i="6"/>
  <c r="AZ260" i="6"/>
  <c r="BA260" i="6" s="1"/>
  <c r="BB260" i="6" s="1"/>
  <c r="BC260" i="6" s="1"/>
  <c r="BD260" i="6" s="1"/>
  <c r="BE260" i="6"/>
  <c r="CD260" i="6" l="1"/>
  <c r="CE260" i="6" s="1"/>
  <c r="CF260" i="6" s="1"/>
  <c r="CG260" i="6" s="1"/>
  <c r="CM260" i="6"/>
  <c r="CN260" i="6" s="1"/>
  <c r="E259" i="9" l="1"/>
  <c r="CP260" i="6"/>
  <c r="CH260" i="6"/>
  <c r="CJ260" i="6"/>
  <c r="BW260" i="6" s="1"/>
  <c r="CO260" i="6" s="1"/>
  <c r="CQ260" i="6" l="1"/>
  <c r="CR260" i="6" s="1"/>
  <c r="CS260" i="6" l="1"/>
  <c r="CY260" i="6"/>
  <c r="CW260" i="6"/>
  <c r="CT260" i="6"/>
  <c r="CU260" i="6" s="1"/>
  <c r="CV260" i="6" s="1"/>
  <c r="CX260" i="6" s="1"/>
  <c r="CZ260" i="6" l="1"/>
  <c r="DA260" i="6" s="1"/>
  <c r="F261" i="6" s="1"/>
  <c r="L261" i="6"/>
  <c r="DB260" i="6"/>
  <c r="P261" i="6"/>
  <c r="DG260" i="6"/>
  <c r="R261" i="6"/>
  <c r="O261" i="6"/>
  <c r="S261" i="6"/>
  <c r="Q261" i="6"/>
  <c r="I261" i="6"/>
  <c r="W261" i="6"/>
  <c r="D259" i="9" l="1"/>
  <c r="DC260" i="6"/>
  <c r="DE260" i="6" s="1"/>
  <c r="BY261" i="6"/>
  <c r="BI261" i="6"/>
  <c r="AJ261" i="6"/>
  <c r="CK261" i="6"/>
  <c r="BJ261" i="6"/>
  <c r="AW261" i="6"/>
  <c r="AF261" i="6"/>
  <c r="BZ261" i="6"/>
  <c r="K261" i="6"/>
  <c r="U261" i="6"/>
  <c r="T261" i="6"/>
  <c r="J261" i="6"/>
  <c r="B260" i="9"/>
  <c r="Y261" i="6" l="1"/>
  <c r="AS261" i="6"/>
  <c r="AX261" i="6"/>
  <c r="V261" i="6"/>
  <c r="CL261" i="6"/>
  <c r="BK261" i="6"/>
  <c r="BL261" i="6" s="1"/>
  <c r="BM261" i="6" s="1"/>
  <c r="BN261" i="6" s="1"/>
  <c r="BO261" i="6" s="1"/>
  <c r="BP261" i="6" s="1"/>
  <c r="BQ261" i="6" s="1"/>
  <c r="BR261" i="6" s="1"/>
  <c r="AY261" i="6"/>
  <c r="AZ261" i="6" s="1"/>
  <c r="BA261" i="6" s="1"/>
  <c r="BB261" i="6" s="1"/>
  <c r="BC261" i="6" s="1"/>
  <c r="BD261" i="6" s="1"/>
  <c r="CI261" i="6" l="1"/>
  <c r="BT261" i="6"/>
  <c r="BG261" i="6" s="1"/>
  <c r="BE261" i="6"/>
  <c r="AK261" i="6"/>
  <c r="AL261" i="6" s="1"/>
  <c r="AM261" i="6" s="1"/>
  <c r="AN261" i="6" s="1"/>
  <c r="AO261" i="6" s="1"/>
  <c r="AR261" i="6" s="1"/>
  <c r="AQ261" i="6"/>
  <c r="BS261" i="6"/>
  <c r="BU261" i="6" s="1"/>
  <c r="Z261" i="6"/>
  <c r="AP261" i="6" l="1"/>
  <c r="AT261" i="6" s="1"/>
  <c r="CA261" i="6"/>
  <c r="CB261" i="6" s="1"/>
  <c r="CC261" i="6" s="1"/>
  <c r="AG261" i="6"/>
  <c r="AA261" i="6"/>
  <c r="AB261" i="6" s="1"/>
  <c r="AC261" i="6" s="1"/>
  <c r="AD261" i="6" s="1"/>
  <c r="AE261" i="6" s="1"/>
  <c r="CD261" i="6" l="1"/>
  <c r="CE261" i="6" s="1"/>
  <c r="CF261" i="6" s="1"/>
  <c r="CG261" i="6" s="1"/>
  <c r="CM261" i="6"/>
  <c r="CN261" i="6" s="1"/>
  <c r="CP261" i="6" l="1"/>
  <c r="E260" i="9"/>
  <c r="CH261" i="6"/>
  <c r="CJ261" i="6"/>
  <c r="BW261" i="6" s="1"/>
  <c r="CO261" i="6" s="1"/>
  <c r="CQ261" i="6" s="1"/>
  <c r="CR261" i="6" l="1"/>
  <c r="CS261" i="6"/>
  <c r="CW261" i="6" l="1"/>
  <c r="CY261" i="6"/>
  <c r="CT261" i="6"/>
  <c r="CU261" i="6" s="1"/>
  <c r="CV261" i="6" s="1"/>
  <c r="CX261" i="6" s="1"/>
  <c r="CZ261" i="6" l="1"/>
  <c r="DA261" i="6" s="1"/>
  <c r="F262" i="6" s="1"/>
  <c r="O262" i="6"/>
  <c r="P262" i="6"/>
  <c r="DG261" i="6"/>
  <c r="Q262" i="6"/>
  <c r="W262" i="6"/>
  <c r="R262" i="6"/>
  <c r="DB261" i="6"/>
  <c r="L262" i="6"/>
  <c r="S262" i="6"/>
  <c r="I262" i="6"/>
  <c r="DC261" i="6" l="1"/>
  <c r="DE261" i="6" s="1"/>
  <c r="D260" i="9"/>
  <c r="AW262" i="6"/>
  <c r="BZ262" i="6"/>
  <c r="BJ262" i="6"/>
  <c r="AJ262" i="6"/>
  <c r="CK262" i="6"/>
  <c r="AF262" i="6"/>
  <c r="T262" i="6"/>
  <c r="K262" i="6"/>
  <c r="U262" i="6"/>
  <c r="J262" i="6"/>
  <c r="BY262" i="6"/>
  <c r="BI262" i="6"/>
  <c r="B261" i="9"/>
  <c r="Y262" i="6" l="1"/>
  <c r="AS262" i="6"/>
  <c r="BK262" i="6"/>
  <c r="BL262" i="6" s="1"/>
  <c r="CL262" i="6"/>
  <c r="AX262" i="6"/>
  <c r="V262" i="6"/>
  <c r="AQ262" i="6" s="1"/>
  <c r="AK262" i="6" l="1"/>
  <c r="AL262" i="6" s="1"/>
  <c r="AM262" i="6" s="1"/>
  <c r="AN262" i="6" s="1"/>
  <c r="AO262" i="6" s="1"/>
  <c r="AP262" i="6" s="1"/>
  <c r="AT262" i="6" s="1"/>
  <c r="Z262" i="6"/>
  <c r="AG262" i="6" s="1"/>
  <c r="BS262" i="6"/>
  <c r="AY262" i="6"/>
  <c r="BM262" i="6"/>
  <c r="BN262" i="6" s="1"/>
  <c r="BO262" i="6" s="1"/>
  <c r="BP262" i="6" s="1"/>
  <c r="BQ262" i="6" s="1"/>
  <c r="CI262" i="6"/>
  <c r="AR262" i="6" l="1"/>
  <c r="CA262" i="6"/>
  <c r="CB262" i="6" s="1"/>
  <c r="CC262" i="6" s="1"/>
  <c r="CD262" i="6" s="1"/>
  <c r="CE262" i="6" s="1"/>
  <c r="CF262" i="6" s="1"/>
  <c r="CG262" i="6" s="1"/>
  <c r="CH262" i="6" s="1"/>
  <c r="AA262" i="6"/>
  <c r="AB262" i="6" s="1"/>
  <c r="AC262" i="6" s="1"/>
  <c r="AD262" i="6" s="1"/>
  <c r="AE262" i="6" s="1"/>
  <c r="AZ262" i="6"/>
  <c r="BA262" i="6" s="1"/>
  <c r="BB262" i="6" s="1"/>
  <c r="BC262" i="6" s="1"/>
  <c r="BD262" i="6" s="1"/>
  <c r="BE262" i="6"/>
  <c r="BR262" i="6"/>
  <c r="BU262" i="6" s="1"/>
  <c r="BT262" i="6"/>
  <c r="BG262" i="6" s="1"/>
  <c r="CJ262" i="6" l="1"/>
  <c r="BW262" i="6" s="1"/>
  <c r="CM262" i="6"/>
  <c r="CN262" i="6" s="1"/>
  <c r="CO262" i="6" s="1"/>
  <c r="CP262" i="6" l="1"/>
  <c r="CQ262" i="6" s="1"/>
  <c r="CR262" i="6" s="1"/>
  <c r="E261" i="9"/>
  <c r="CS262" i="6" l="1"/>
  <c r="CW262" i="6"/>
  <c r="CT262" i="6"/>
  <c r="CU262" i="6" s="1"/>
  <c r="CV262" i="6" s="1"/>
  <c r="CX262" i="6" s="1"/>
  <c r="CY262" i="6"/>
  <c r="CZ262" i="6" l="1"/>
  <c r="DA262" i="6" s="1"/>
  <c r="DG262" i="6"/>
  <c r="DB262" i="6"/>
  <c r="DC262" i="6" l="1"/>
  <c r="DE262" i="6" s="1"/>
  <c r="D261" i="9"/>
  <c r="F263" i="6"/>
  <c r="Q263" i="6"/>
  <c r="S263" i="6"/>
  <c r="P263" i="6"/>
  <c r="L263" i="6"/>
  <c r="W263" i="6"/>
  <c r="O263" i="6"/>
  <c r="I263" i="6"/>
  <c r="R263" i="6"/>
  <c r="BY263" i="6" l="1"/>
  <c r="BI263" i="6"/>
  <c r="AW263" i="6"/>
  <c r="AJ263" i="6"/>
  <c r="CK263" i="6"/>
  <c r="BJ263" i="6"/>
  <c r="AF263" i="6"/>
  <c r="BZ263" i="6"/>
  <c r="K263" i="6"/>
  <c r="T263" i="6"/>
  <c r="J263" i="6"/>
  <c r="U263" i="6"/>
  <c r="B262" i="9"/>
  <c r="Y263" i="6" l="1"/>
  <c r="AS263" i="6"/>
  <c r="CL263" i="6"/>
  <c r="AX263" i="6"/>
  <c r="BK263" i="6"/>
  <c r="BL263" i="6" s="1"/>
  <c r="V263" i="6"/>
  <c r="AK263" i="6" s="1"/>
  <c r="AL263" i="6" s="1"/>
  <c r="AM263" i="6" s="1"/>
  <c r="AN263" i="6" s="1"/>
  <c r="AO263" i="6" s="1"/>
  <c r="Z263" i="6" l="1"/>
  <c r="AG263" i="6" s="1"/>
  <c r="BS263" i="6"/>
  <c r="AQ263" i="6"/>
  <c r="AY263" i="6"/>
  <c r="AZ263" i="6" s="1"/>
  <c r="BA263" i="6" s="1"/>
  <c r="BB263" i="6" s="1"/>
  <c r="BC263" i="6" s="1"/>
  <c r="BD263" i="6" s="1"/>
  <c r="BM263" i="6"/>
  <c r="BN263" i="6" s="1"/>
  <c r="BO263" i="6" s="1"/>
  <c r="BP263" i="6" s="1"/>
  <c r="BQ263" i="6" s="1"/>
  <c r="BR263" i="6" s="1"/>
  <c r="BU263" i="6" s="1"/>
  <c r="CI263" i="6"/>
  <c r="AR263" i="6"/>
  <c r="AP263" i="6"/>
  <c r="CA263" i="6"/>
  <c r="CB263" i="6" s="1"/>
  <c r="CC263" i="6" s="1"/>
  <c r="AA263" i="6" l="1"/>
  <c r="AB263" i="6" s="1"/>
  <c r="AC263" i="6" s="1"/>
  <c r="AD263" i="6" s="1"/>
  <c r="AE263" i="6" s="1"/>
  <c r="AT263" i="6"/>
  <c r="BT263" i="6"/>
  <c r="BG263" i="6" s="1"/>
  <c r="CD263" i="6"/>
  <c r="CE263" i="6" s="1"/>
  <c r="CF263" i="6" s="1"/>
  <c r="CG263" i="6" s="1"/>
  <c r="CM263" i="6"/>
  <c r="CN263" i="6" s="1"/>
  <c r="BE263" i="6"/>
  <c r="CP263" i="6" l="1"/>
  <c r="E262" i="9"/>
  <c r="CH263" i="6"/>
  <c r="CJ263" i="6"/>
  <c r="BW263" i="6" s="1"/>
  <c r="CO263" i="6" s="1"/>
  <c r="CQ263" i="6" s="1"/>
  <c r="CS263" i="6" l="1"/>
  <c r="CR263" i="6"/>
  <c r="CY263" i="6" l="1"/>
  <c r="CT263" i="6"/>
  <c r="CU263" i="6" s="1"/>
  <c r="CV263" i="6" s="1"/>
  <c r="CX263" i="6" s="1"/>
  <c r="CW263" i="6"/>
  <c r="CZ263" i="6" l="1"/>
  <c r="DA263" i="6" s="1"/>
  <c r="F264" i="6" s="1"/>
  <c r="R264" i="6"/>
  <c r="L264" i="6"/>
  <c r="DG263" i="6"/>
  <c r="S264" i="6"/>
  <c r="Q264" i="6"/>
  <c r="DB263" i="6"/>
  <c r="I264" i="6"/>
  <c r="O264" i="6"/>
  <c r="P264" i="6"/>
  <c r="W264" i="6"/>
  <c r="DC263" i="6" l="1"/>
  <c r="DE263" i="6" s="1"/>
  <c r="D262" i="9"/>
  <c r="K264" i="6"/>
  <c r="U264" i="6"/>
  <c r="T264" i="6"/>
  <c r="J264" i="6"/>
  <c r="CK264" i="6"/>
  <c r="AJ264" i="6"/>
  <c r="AW264" i="6"/>
  <c r="BJ264" i="6"/>
  <c r="BZ264" i="6"/>
  <c r="AF264" i="6"/>
  <c r="BI264" i="6"/>
  <c r="BY264" i="6"/>
  <c r="B263" i="9"/>
  <c r="CL264" i="6" l="1"/>
  <c r="BK264" i="6"/>
  <c r="BL264" i="6" s="1"/>
  <c r="AS264" i="6"/>
  <c r="V264" i="6"/>
  <c r="AQ264" i="6" s="1"/>
  <c r="AX264" i="6"/>
  <c r="BS264" i="6"/>
  <c r="CI264" i="6"/>
  <c r="Y264" i="6"/>
  <c r="Z264" i="6" s="1"/>
  <c r="AG264" i="6" l="1"/>
  <c r="AA264" i="6"/>
  <c r="AB264" i="6" s="1"/>
  <c r="AC264" i="6" s="1"/>
  <c r="AD264" i="6" s="1"/>
  <c r="AE264" i="6" s="1"/>
  <c r="AY264" i="6"/>
  <c r="AZ264" i="6" s="1"/>
  <c r="BA264" i="6" s="1"/>
  <c r="BB264" i="6" s="1"/>
  <c r="BC264" i="6" s="1"/>
  <c r="BD264" i="6" s="1"/>
  <c r="AK264" i="6"/>
  <c r="AL264" i="6" s="1"/>
  <c r="AM264" i="6" s="1"/>
  <c r="AN264" i="6" s="1"/>
  <c r="AO264" i="6" s="1"/>
  <c r="BM264" i="6"/>
  <c r="BN264" i="6" s="1"/>
  <c r="BO264" i="6" s="1"/>
  <c r="BP264" i="6" s="1"/>
  <c r="BQ264" i="6" s="1"/>
  <c r="BR264" i="6" l="1"/>
  <c r="BU264" i="6" s="1"/>
  <c r="BT264" i="6"/>
  <c r="BG264" i="6" s="1"/>
  <c r="AP264" i="6"/>
  <c r="AT264" i="6" s="1"/>
  <c r="CA264" i="6"/>
  <c r="CB264" i="6" s="1"/>
  <c r="CC264" i="6" s="1"/>
  <c r="AR264" i="6"/>
  <c r="BE264" i="6"/>
  <c r="CD264" i="6" l="1"/>
  <c r="CE264" i="6" s="1"/>
  <c r="CF264" i="6" s="1"/>
  <c r="CG264" i="6" s="1"/>
  <c r="CM264" i="6"/>
  <c r="CN264" i="6" s="1"/>
  <c r="E263" i="9" l="1"/>
  <c r="CP264" i="6"/>
  <c r="CH264" i="6"/>
  <c r="CJ264" i="6"/>
  <c r="BW264" i="6" s="1"/>
  <c r="CO264" i="6" s="1"/>
  <c r="CQ264" i="6" l="1"/>
  <c r="CS264" i="6" s="1"/>
  <c r="CR264" i="6" l="1"/>
  <c r="CT264" i="6" s="1"/>
  <c r="CU264" i="6" s="1"/>
  <c r="CV264" i="6" s="1"/>
  <c r="CX264" i="6" s="1"/>
  <c r="CY264" i="6" l="1"/>
  <c r="CW264" i="6"/>
  <c r="CZ264" i="6" l="1"/>
  <c r="DA264" i="6" s="1"/>
  <c r="F265" i="6" s="1"/>
  <c r="DG264" i="6"/>
  <c r="DB264" i="6"/>
  <c r="W265" i="6"/>
  <c r="O265" i="6"/>
  <c r="Q265" i="6"/>
  <c r="P265" i="6"/>
  <c r="S265" i="6"/>
  <c r="R265" i="6"/>
  <c r="L265" i="6"/>
  <c r="I265" i="6"/>
  <c r="DC264" i="6" l="1"/>
  <c r="DE264" i="6" s="1"/>
  <c r="D263" i="9"/>
  <c r="AF265" i="6"/>
  <c r="BZ265" i="6"/>
  <c r="CK265" i="6"/>
  <c r="AW265" i="6"/>
  <c r="BJ265" i="6"/>
  <c r="AJ265" i="6"/>
  <c r="T265" i="6"/>
  <c r="J265" i="6"/>
  <c r="K265" i="6"/>
  <c r="U265" i="6"/>
  <c r="BY265" i="6"/>
  <c r="BI265" i="6"/>
  <c r="B264" i="9"/>
  <c r="Y265" i="6" l="1"/>
  <c r="CL265" i="6"/>
  <c r="AX265" i="6"/>
  <c r="BK265" i="6"/>
  <c r="BL265" i="6" s="1"/>
  <c r="V265" i="6"/>
  <c r="AS265" i="6"/>
  <c r="BS265" i="6" l="1"/>
  <c r="Z265" i="6"/>
  <c r="AK265" i="6"/>
  <c r="AL265" i="6" s="1"/>
  <c r="AM265" i="6" s="1"/>
  <c r="AN265" i="6" s="1"/>
  <c r="AO265" i="6" s="1"/>
  <c r="AY265" i="6"/>
  <c r="AZ265" i="6" s="1"/>
  <c r="BA265" i="6" s="1"/>
  <c r="BB265" i="6" s="1"/>
  <c r="BC265" i="6" s="1"/>
  <c r="BD265" i="6" s="1"/>
  <c r="BM265" i="6"/>
  <c r="BN265" i="6" s="1"/>
  <c r="BO265" i="6" s="1"/>
  <c r="BP265" i="6" s="1"/>
  <c r="BQ265" i="6" s="1"/>
  <c r="BR265" i="6" s="1"/>
  <c r="BU265" i="6" s="1"/>
  <c r="CI265" i="6"/>
  <c r="AQ265" i="6"/>
  <c r="AP265" i="6" l="1"/>
  <c r="AT265" i="6" s="1"/>
  <c r="CA265" i="6"/>
  <c r="CB265" i="6" s="1"/>
  <c r="CC265" i="6" s="1"/>
  <c r="BT265" i="6"/>
  <c r="BG265" i="6" s="1"/>
  <c r="AG265" i="6"/>
  <c r="AA265" i="6"/>
  <c r="AB265" i="6" s="1"/>
  <c r="AC265" i="6" s="1"/>
  <c r="AD265" i="6" s="1"/>
  <c r="AE265" i="6" s="1"/>
  <c r="BE265" i="6"/>
  <c r="AR265" i="6"/>
  <c r="CD265" i="6" l="1"/>
  <c r="CE265" i="6" s="1"/>
  <c r="CF265" i="6" s="1"/>
  <c r="CG265" i="6" s="1"/>
  <c r="CM265" i="6"/>
  <c r="CN265" i="6" s="1"/>
  <c r="E264" i="9" l="1"/>
  <c r="CP265" i="6"/>
  <c r="CH265" i="6"/>
  <c r="CJ265" i="6"/>
  <c r="BW265" i="6" s="1"/>
  <c r="CO265" i="6" s="1"/>
  <c r="CQ265" i="6" l="1"/>
  <c r="CR265" i="6" l="1"/>
  <c r="CS265" i="6"/>
  <c r="CT265" i="6" l="1"/>
  <c r="CU265" i="6" s="1"/>
  <c r="CV265" i="6" s="1"/>
  <c r="CX265" i="6" s="1"/>
  <c r="CW265" i="6"/>
  <c r="CY265" i="6"/>
  <c r="CZ265" i="6" l="1"/>
  <c r="DA265" i="6" s="1"/>
  <c r="DB265" i="6"/>
  <c r="DG265" i="6"/>
  <c r="DC265" i="6" l="1"/>
  <c r="DE265" i="6" s="1"/>
  <c r="D264" i="9"/>
  <c r="F266" i="6"/>
  <c r="W266" i="6"/>
  <c r="O266" i="6"/>
  <c r="P266" i="6"/>
  <c r="R266" i="6"/>
  <c r="L266" i="6"/>
  <c r="I266" i="6"/>
  <c r="S266" i="6"/>
  <c r="Q266" i="6"/>
  <c r="BI266" i="6" l="1"/>
  <c r="BY266" i="6"/>
  <c r="AJ266" i="6"/>
  <c r="BJ266" i="6"/>
  <c r="AW266" i="6"/>
  <c r="BZ266" i="6"/>
  <c r="CK266" i="6"/>
  <c r="AF266" i="6"/>
  <c r="T266" i="6"/>
  <c r="J266" i="6"/>
  <c r="U266" i="6"/>
  <c r="K266" i="6"/>
  <c r="B265" i="9"/>
  <c r="Y266" i="6" l="1"/>
  <c r="AX266" i="6"/>
  <c r="CL266" i="6"/>
  <c r="V266" i="6"/>
  <c r="BK266" i="6"/>
  <c r="BL266" i="6" s="1"/>
  <c r="AS266" i="6"/>
  <c r="CI266" i="6" l="1"/>
  <c r="AK266" i="6"/>
  <c r="AL266" i="6" s="1"/>
  <c r="AM266" i="6" s="1"/>
  <c r="AN266" i="6" s="1"/>
  <c r="AO266" i="6" s="1"/>
  <c r="BS266" i="6"/>
  <c r="AY266" i="6"/>
  <c r="AQ266" i="6"/>
  <c r="BM266" i="6"/>
  <c r="BN266" i="6" s="1"/>
  <c r="BO266" i="6" s="1"/>
  <c r="BP266" i="6" s="1"/>
  <c r="BQ266" i="6" s="1"/>
  <c r="Z266" i="6"/>
  <c r="AZ266" i="6" l="1"/>
  <c r="BA266" i="6" s="1"/>
  <c r="BB266" i="6" s="1"/>
  <c r="BC266" i="6" s="1"/>
  <c r="BD266" i="6" s="1"/>
  <c r="BE266" i="6"/>
  <c r="AG266" i="6"/>
  <c r="AA266" i="6"/>
  <c r="AB266" i="6" s="1"/>
  <c r="AC266" i="6" s="1"/>
  <c r="AD266" i="6" s="1"/>
  <c r="AE266" i="6" s="1"/>
  <c r="BT266" i="6"/>
  <c r="BG266" i="6" s="1"/>
  <c r="BR266" i="6"/>
  <c r="BU266" i="6" s="1"/>
  <c r="AR266" i="6"/>
  <c r="AP266" i="6"/>
  <c r="AT266" i="6" s="1"/>
  <c r="CA266" i="6"/>
  <c r="CB266" i="6" s="1"/>
  <c r="CC266" i="6" s="1"/>
  <c r="CM266" i="6" l="1"/>
  <c r="CN266" i="6" s="1"/>
  <c r="CD266" i="6"/>
  <c r="CE266" i="6" s="1"/>
  <c r="CF266" i="6" s="1"/>
  <c r="CG266" i="6" s="1"/>
  <c r="CJ266" i="6" l="1"/>
  <c r="BW266" i="6" s="1"/>
  <c r="CO266" i="6" s="1"/>
  <c r="CH266" i="6"/>
  <c r="E265" i="9"/>
  <c r="CP266" i="6"/>
  <c r="CQ266" i="6" l="1"/>
  <c r="CS266" i="6" s="1"/>
  <c r="CR266" i="6"/>
  <c r="CW266" i="6" l="1"/>
  <c r="CY266" i="6"/>
  <c r="CT266" i="6"/>
  <c r="CU266" i="6" s="1"/>
  <c r="CV266" i="6" s="1"/>
  <c r="CX266" i="6" s="1"/>
  <c r="CZ266" i="6" l="1"/>
  <c r="DA266" i="6" s="1"/>
  <c r="DB266" i="6"/>
  <c r="DG266" i="6"/>
  <c r="DC266" i="6" l="1"/>
  <c r="DE266" i="6" s="1"/>
  <c r="D265" i="9"/>
  <c r="F267" i="6"/>
  <c r="B266" i="9" s="1"/>
  <c r="O267" i="6"/>
  <c r="Q267" i="6"/>
  <c r="L267" i="6"/>
  <c r="S267" i="6"/>
  <c r="R267" i="6"/>
  <c r="I267" i="6"/>
  <c r="P267" i="6"/>
  <c r="W267" i="6"/>
  <c r="K267" i="6" l="1"/>
  <c r="J267" i="6"/>
  <c r="T267" i="6"/>
  <c r="U267" i="6"/>
  <c r="BJ267" i="6"/>
  <c r="BK267" i="6" s="1"/>
  <c r="BL267" i="6" s="1"/>
  <c r="CK267" i="6"/>
  <c r="AJ267" i="6"/>
  <c r="AW267" i="6"/>
  <c r="AX267" i="6" s="1"/>
  <c r="BZ267" i="6"/>
  <c r="AF267" i="6"/>
  <c r="BI267" i="6"/>
  <c r="BY267" i="6"/>
  <c r="AS267" i="6"/>
  <c r="CL267" i="6"/>
  <c r="V267" i="6"/>
  <c r="CI267" i="6" s="1"/>
  <c r="Y267" i="6" l="1"/>
  <c r="Z267" i="6" s="1"/>
  <c r="AA267" i="6" s="1"/>
  <c r="AB267" i="6" s="1"/>
  <c r="AC267" i="6" s="1"/>
  <c r="AD267" i="6" s="1"/>
  <c r="AE267" i="6" s="1"/>
  <c r="AK267" i="6"/>
  <c r="AL267" i="6" s="1"/>
  <c r="AM267" i="6" s="1"/>
  <c r="AN267" i="6" s="1"/>
  <c r="AO267" i="6" s="1"/>
  <c r="AP267" i="6" s="1"/>
  <c r="AT267" i="6" s="1"/>
  <c r="AQ267" i="6"/>
  <c r="BS267" i="6"/>
  <c r="AY267" i="6"/>
  <c r="AZ267" i="6" s="1"/>
  <c r="BA267" i="6" s="1"/>
  <c r="BB267" i="6" s="1"/>
  <c r="BC267" i="6" s="1"/>
  <c r="BD267" i="6" s="1"/>
  <c r="BM267" i="6"/>
  <c r="BN267" i="6" s="1"/>
  <c r="BO267" i="6" s="1"/>
  <c r="BP267" i="6" s="1"/>
  <c r="BQ267" i="6" s="1"/>
  <c r="AG267" i="6" l="1"/>
  <c r="AR267" i="6"/>
  <c r="CA267" i="6"/>
  <c r="CB267" i="6" s="1"/>
  <c r="CC267" i="6" s="1"/>
  <c r="CD267" i="6" s="1"/>
  <c r="CE267" i="6" s="1"/>
  <c r="CF267" i="6" s="1"/>
  <c r="CG267" i="6" s="1"/>
  <c r="BR267" i="6"/>
  <c r="BU267" i="6" s="1"/>
  <c r="BT267" i="6"/>
  <c r="BG267" i="6" s="1"/>
  <c r="BE267" i="6"/>
  <c r="CM267" i="6" l="1"/>
  <c r="CN267" i="6" s="1"/>
  <c r="CP267" i="6" s="1"/>
  <c r="CH267" i="6"/>
  <c r="CJ267" i="6"/>
  <c r="BW267" i="6" s="1"/>
  <c r="CO267" i="6" l="1"/>
  <c r="CQ267" i="6" s="1"/>
  <c r="CR267" i="6" s="1"/>
  <c r="E266" i="9"/>
  <c r="CS267" i="6" l="1"/>
  <c r="CY267" i="6"/>
  <c r="CW267" i="6"/>
  <c r="CT267" i="6"/>
  <c r="CU267" i="6" s="1"/>
  <c r="CV267" i="6" s="1"/>
  <c r="CX267" i="6" s="1"/>
  <c r="CZ267" i="6" l="1"/>
  <c r="DA267" i="6" s="1"/>
  <c r="DB267" i="6"/>
  <c r="DG267" i="6"/>
  <c r="D266" i="9" l="1"/>
  <c r="DC267" i="6"/>
  <c r="DE267" i="6" s="1"/>
  <c r="F268" i="6"/>
  <c r="L268" i="6"/>
  <c r="O268" i="6"/>
  <c r="I268" i="6"/>
  <c r="S268" i="6"/>
  <c r="Q268" i="6"/>
  <c r="W268" i="6"/>
  <c r="R268" i="6"/>
  <c r="P268" i="6"/>
  <c r="CK268" i="6" l="1"/>
  <c r="AJ268" i="6"/>
  <c r="AF268" i="6"/>
  <c r="BZ268" i="6"/>
  <c r="BJ268" i="6"/>
  <c r="AW268" i="6"/>
  <c r="BI268" i="6"/>
  <c r="BY268" i="6"/>
  <c r="K268" i="6"/>
  <c r="U268" i="6"/>
  <c r="T268" i="6"/>
  <c r="J268" i="6"/>
  <c r="B267" i="9"/>
  <c r="Y268" i="6" l="1"/>
  <c r="AX268" i="6"/>
  <c r="AS268" i="6"/>
  <c r="BK268" i="6"/>
  <c r="BL268" i="6" s="1"/>
  <c r="V268" i="6"/>
  <c r="CL268" i="6"/>
  <c r="BM268" i="6" l="1"/>
  <c r="BN268" i="6" s="1"/>
  <c r="BO268" i="6" s="1"/>
  <c r="BP268" i="6" s="1"/>
  <c r="BQ268" i="6" s="1"/>
  <c r="BR268" i="6" s="1"/>
  <c r="AQ268" i="6"/>
  <c r="AY268" i="6"/>
  <c r="AZ268" i="6" s="1"/>
  <c r="BA268" i="6" s="1"/>
  <c r="BB268" i="6" s="1"/>
  <c r="BC268" i="6" s="1"/>
  <c r="BD268" i="6" s="1"/>
  <c r="AK268" i="6"/>
  <c r="AL268" i="6" s="1"/>
  <c r="AM268" i="6" s="1"/>
  <c r="AN268" i="6" s="1"/>
  <c r="AO268" i="6" s="1"/>
  <c r="BS268" i="6"/>
  <c r="CI268" i="6"/>
  <c r="Z268" i="6"/>
  <c r="BT268" i="6" l="1"/>
  <c r="BG268" i="6" s="1"/>
  <c r="BU268" i="6"/>
  <c r="AP268" i="6"/>
  <c r="AT268" i="6" s="1"/>
  <c r="CA268" i="6"/>
  <c r="CB268" i="6" s="1"/>
  <c r="CC268" i="6" s="1"/>
  <c r="BE268" i="6"/>
  <c r="AG268" i="6"/>
  <c r="AA268" i="6"/>
  <c r="AB268" i="6" s="1"/>
  <c r="AC268" i="6" s="1"/>
  <c r="AD268" i="6" s="1"/>
  <c r="AE268" i="6" s="1"/>
  <c r="AR268" i="6"/>
  <c r="CD268" i="6" l="1"/>
  <c r="CE268" i="6" s="1"/>
  <c r="CF268" i="6" s="1"/>
  <c r="CG268" i="6" s="1"/>
  <c r="CM268" i="6"/>
  <c r="CN268" i="6" s="1"/>
  <c r="CP268" i="6" l="1"/>
  <c r="E267" i="9"/>
  <c r="CO268" i="6"/>
  <c r="CH268" i="6"/>
  <c r="CJ268" i="6"/>
  <c r="BW268" i="6" s="1"/>
  <c r="CQ268" i="6" l="1"/>
  <c r="CS268" i="6"/>
  <c r="CR268" i="6"/>
  <c r="CW268" i="6" l="1"/>
  <c r="CY268" i="6"/>
  <c r="CT268" i="6"/>
  <c r="CU268" i="6" s="1"/>
  <c r="CV268" i="6" s="1"/>
  <c r="CX268" i="6" s="1"/>
  <c r="CZ268" i="6" l="1"/>
  <c r="DA268" i="6" s="1"/>
  <c r="F269" i="6" s="1"/>
  <c r="P269" i="6"/>
  <c r="O269" i="6"/>
  <c r="L269" i="6"/>
  <c r="DB268" i="6"/>
  <c r="W269" i="6"/>
  <c r="DG268" i="6"/>
  <c r="R269" i="6"/>
  <c r="I269" i="6"/>
  <c r="Q269" i="6"/>
  <c r="S269" i="6"/>
  <c r="D267" i="9" l="1"/>
  <c r="DC268" i="6"/>
  <c r="DE268" i="6" s="1"/>
  <c r="BI269" i="6"/>
  <c r="BY269" i="6"/>
  <c r="T269" i="6"/>
  <c r="J269" i="6"/>
  <c r="U269" i="6"/>
  <c r="K269" i="6"/>
  <c r="BZ269" i="6"/>
  <c r="AF269" i="6"/>
  <c r="AW269" i="6"/>
  <c r="BJ269" i="6"/>
  <c r="AJ269" i="6"/>
  <c r="CK269" i="6"/>
  <c r="B268" i="9"/>
  <c r="Y269" i="6" l="1"/>
  <c r="AX269" i="6"/>
  <c r="V269" i="6"/>
  <c r="BS269" i="6" s="1"/>
  <c r="CL269" i="6"/>
  <c r="AS269" i="6"/>
  <c r="BK269" i="6"/>
  <c r="BL269" i="6" s="1"/>
  <c r="BM269" i="6" l="1"/>
  <c r="BN269" i="6" s="1"/>
  <c r="BO269" i="6" s="1"/>
  <c r="BP269" i="6" s="1"/>
  <c r="BQ269" i="6" s="1"/>
  <c r="BR269" i="6" s="1"/>
  <c r="BU269" i="6" s="1"/>
  <c r="CI269" i="6"/>
  <c r="AK269" i="6"/>
  <c r="AL269" i="6" s="1"/>
  <c r="AM269" i="6" s="1"/>
  <c r="AN269" i="6" s="1"/>
  <c r="AO269" i="6" s="1"/>
  <c r="CA269" i="6" s="1"/>
  <c r="CB269" i="6" s="1"/>
  <c r="CC269" i="6" s="1"/>
  <c r="CD269" i="6" s="1"/>
  <c r="CE269" i="6" s="1"/>
  <c r="CF269" i="6" s="1"/>
  <c r="CG269" i="6" s="1"/>
  <c r="AY269" i="6"/>
  <c r="AZ269" i="6" s="1"/>
  <c r="BA269" i="6" s="1"/>
  <c r="BB269" i="6" s="1"/>
  <c r="BC269" i="6" s="1"/>
  <c r="BD269" i="6" s="1"/>
  <c r="Z269" i="6"/>
  <c r="AG269" i="6" s="1"/>
  <c r="AQ269" i="6"/>
  <c r="AR269" i="6" l="1"/>
  <c r="AA269" i="6"/>
  <c r="AB269" i="6" s="1"/>
  <c r="AC269" i="6" s="1"/>
  <c r="AD269" i="6" s="1"/>
  <c r="AE269" i="6" s="1"/>
  <c r="CJ269" i="6"/>
  <c r="BW269" i="6" s="1"/>
  <c r="CH269" i="6"/>
  <c r="CM269" i="6"/>
  <c r="BT269" i="6"/>
  <c r="BG269" i="6" s="1"/>
  <c r="BE269" i="6"/>
  <c r="AP269" i="6"/>
  <c r="AT269" i="6" s="1"/>
  <c r="CN269" i="6"/>
  <c r="CO269" i="6" s="1"/>
  <c r="E268" i="9" l="1"/>
  <c r="CP269" i="6"/>
  <c r="CQ269" i="6" s="1"/>
  <c r="CS269" i="6" l="1"/>
  <c r="CR269" i="6"/>
  <c r="CY269" i="6" s="1"/>
  <c r="CT269" i="6" l="1"/>
  <c r="CU269" i="6" s="1"/>
  <c r="CV269" i="6" s="1"/>
  <c r="CX269" i="6" s="1"/>
  <c r="CW269" i="6"/>
  <c r="CZ269" i="6" l="1"/>
  <c r="DA269" i="6" s="1"/>
  <c r="F270" i="6" s="1"/>
  <c r="S270" i="6"/>
  <c r="L270" i="6"/>
  <c r="R270" i="6"/>
  <c r="W270" i="6"/>
  <c r="DB269" i="6"/>
  <c r="Q270" i="6"/>
  <c r="I270" i="6"/>
  <c r="DG269" i="6"/>
  <c r="P270" i="6"/>
  <c r="O270" i="6"/>
  <c r="DC269" i="6" l="1"/>
  <c r="DE269" i="6" s="1"/>
  <c r="D268" i="9"/>
  <c r="BI270" i="6"/>
  <c r="BY270" i="6"/>
  <c r="CK270" i="6"/>
  <c r="BZ270" i="6"/>
  <c r="AJ270" i="6"/>
  <c r="AF270" i="6"/>
  <c r="AW270" i="6"/>
  <c r="BJ270" i="6"/>
  <c r="K270" i="6"/>
  <c r="J270" i="6"/>
  <c r="U270" i="6"/>
  <c r="T270" i="6"/>
  <c r="B269" i="9"/>
  <c r="BK270" i="6" l="1"/>
  <c r="BL270" i="6" s="1"/>
  <c r="AS270" i="6"/>
  <c r="V270" i="6"/>
  <c r="BS270" i="6" s="1"/>
  <c r="AX270" i="6"/>
  <c r="CL270" i="6"/>
  <c r="Y270" i="6"/>
  <c r="Z270" i="6" s="1"/>
  <c r="AG270" i="6" s="1"/>
  <c r="AK270" i="6" l="1"/>
  <c r="AL270" i="6" s="1"/>
  <c r="AM270" i="6" s="1"/>
  <c r="AN270" i="6" s="1"/>
  <c r="AO270" i="6" s="1"/>
  <c r="CA270" i="6" s="1"/>
  <c r="CB270" i="6" s="1"/>
  <c r="CC270" i="6" s="1"/>
  <c r="CM270" i="6" s="1"/>
  <c r="CN270" i="6" s="1"/>
  <c r="BM270" i="6"/>
  <c r="BN270" i="6" s="1"/>
  <c r="BO270" i="6" s="1"/>
  <c r="BP270" i="6" s="1"/>
  <c r="BQ270" i="6" s="1"/>
  <c r="BR270" i="6" s="1"/>
  <c r="BU270" i="6" s="1"/>
  <c r="AA270" i="6"/>
  <c r="AB270" i="6" s="1"/>
  <c r="AC270" i="6" s="1"/>
  <c r="AD270" i="6" s="1"/>
  <c r="AE270" i="6" s="1"/>
  <c r="AY270" i="6"/>
  <c r="AZ270" i="6" s="1"/>
  <c r="BA270" i="6" s="1"/>
  <c r="BB270" i="6" s="1"/>
  <c r="BC270" i="6" s="1"/>
  <c r="BD270" i="6" s="1"/>
  <c r="CI270" i="6"/>
  <c r="AQ270" i="6"/>
  <c r="CD270" i="6" l="1"/>
  <c r="CE270" i="6" s="1"/>
  <c r="CF270" i="6" s="1"/>
  <c r="CG270" i="6" s="1"/>
  <c r="AR270" i="6"/>
  <c r="BT270" i="6"/>
  <c r="BG270" i="6" s="1"/>
  <c r="AP270" i="6"/>
  <c r="AT270" i="6" s="1"/>
  <c r="BE270" i="6"/>
  <c r="CP270" i="6"/>
  <c r="E269" i="9"/>
  <c r="CH270" i="6"/>
  <c r="CJ270" i="6"/>
  <c r="BW270" i="6" s="1"/>
  <c r="CO270" i="6" s="1"/>
  <c r="CQ270" i="6" l="1"/>
  <c r="CR270" i="6" s="1"/>
  <c r="CS270" i="6" l="1"/>
  <c r="CW270" i="6"/>
  <c r="CT270" i="6"/>
  <c r="CU270" i="6" s="1"/>
  <c r="CV270" i="6" s="1"/>
  <c r="CX270" i="6" s="1"/>
  <c r="CY270" i="6"/>
  <c r="CZ270" i="6" l="1"/>
  <c r="DA270" i="6" s="1"/>
  <c r="DG270" i="6"/>
  <c r="DB270" i="6"/>
  <c r="D269" i="9" l="1"/>
  <c r="DC270" i="6"/>
  <c r="DE270" i="6" s="1"/>
  <c r="F271" i="6"/>
  <c r="W271" i="6"/>
  <c r="I271" i="6"/>
  <c r="Q271" i="6"/>
  <c r="L271" i="6"/>
  <c r="S271" i="6"/>
  <c r="P271" i="6"/>
  <c r="R271" i="6"/>
  <c r="O271" i="6"/>
  <c r="BY271" i="6" l="1"/>
  <c r="BI271" i="6"/>
  <c r="BZ271" i="6"/>
  <c r="BJ271" i="6"/>
  <c r="CK271" i="6"/>
  <c r="AJ271" i="6"/>
  <c r="AF271" i="6"/>
  <c r="AW271" i="6"/>
  <c r="K271" i="6"/>
  <c r="U271" i="6"/>
  <c r="T271" i="6"/>
  <c r="J271" i="6"/>
  <c r="B270" i="9"/>
  <c r="Y271" i="6" l="1"/>
  <c r="AS271" i="6"/>
  <c r="AX271" i="6"/>
  <c r="BK271" i="6"/>
  <c r="BL271" i="6" s="1"/>
  <c r="V271" i="6"/>
  <c r="CI271" i="6" s="1"/>
  <c r="CL271" i="6"/>
  <c r="AK271" i="6" l="1"/>
  <c r="AL271" i="6" s="1"/>
  <c r="AM271" i="6" s="1"/>
  <c r="AN271" i="6" s="1"/>
  <c r="AO271" i="6" s="1"/>
  <c r="AP271" i="6" s="1"/>
  <c r="AQ271" i="6"/>
  <c r="Z271" i="6"/>
  <c r="BM271" i="6"/>
  <c r="BN271" i="6" s="1"/>
  <c r="BO271" i="6" s="1"/>
  <c r="BP271" i="6" s="1"/>
  <c r="BQ271" i="6" s="1"/>
  <c r="AY271" i="6"/>
  <c r="AZ271" i="6" s="1"/>
  <c r="BA271" i="6" s="1"/>
  <c r="BB271" i="6" s="1"/>
  <c r="BC271" i="6" s="1"/>
  <c r="BD271" i="6" s="1"/>
  <c r="BS271" i="6"/>
  <c r="AT271" i="6" l="1"/>
  <c r="AR271" i="6"/>
  <c r="CA271" i="6"/>
  <c r="CB271" i="6" s="1"/>
  <c r="CC271" i="6" s="1"/>
  <c r="CD271" i="6" s="1"/>
  <c r="CE271" i="6" s="1"/>
  <c r="CF271" i="6" s="1"/>
  <c r="CG271" i="6" s="1"/>
  <c r="CH271" i="6" s="1"/>
  <c r="BR271" i="6"/>
  <c r="BU271" i="6" s="1"/>
  <c r="BT271" i="6"/>
  <c r="BG271" i="6" s="1"/>
  <c r="BE271" i="6"/>
  <c r="AG271" i="6"/>
  <c r="AA271" i="6"/>
  <c r="AB271" i="6" s="1"/>
  <c r="AC271" i="6" s="1"/>
  <c r="AD271" i="6" s="1"/>
  <c r="AE271" i="6" s="1"/>
  <c r="CM271" i="6" l="1"/>
  <c r="CN271" i="6" s="1"/>
  <c r="CO271" i="6" s="1"/>
  <c r="CJ271" i="6"/>
  <c r="BW271" i="6" s="1"/>
  <c r="E270" i="9" l="1"/>
  <c r="CP271" i="6"/>
  <c r="CQ271" i="6" s="1"/>
  <c r="CS271" i="6" l="1"/>
  <c r="CR271" i="6"/>
  <c r="CY271" i="6" l="1"/>
  <c r="CT271" i="6"/>
  <c r="CU271" i="6" s="1"/>
  <c r="CV271" i="6" s="1"/>
  <c r="CX271" i="6" s="1"/>
  <c r="CW271" i="6"/>
  <c r="CZ271" i="6" l="1"/>
  <c r="DA271" i="6" s="1"/>
  <c r="DG271" i="6"/>
  <c r="DB271" i="6"/>
  <c r="D270" i="9" l="1"/>
  <c r="DC271" i="6"/>
  <c r="DE271" i="6" s="1"/>
  <c r="F272" i="6"/>
  <c r="B271" i="9"/>
  <c r="R272" i="6"/>
  <c r="S272" i="6"/>
  <c r="L272" i="6"/>
  <c r="O272" i="6"/>
  <c r="I272" i="6"/>
  <c r="W272" i="6"/>
  <c r="Q272" i="6"/>
  <c r="P272" i="6"/>
  <c r="BJ272" i="6" l="1"/>
  <c r="CK272" i="6"/>
  <c r="AW272" i="6"/>
  <c r="BZ272" i="6"/>
  <c r="AF272" i="6"/>
  <c r="AJ272" i="6"/>
  <c r="BY272" i="6"/>
  <c r="BI272" i="6"/>
  <c r="T272" i="6"/>
  <c r="AS272" i="6" s="1"/>
  <c r="U272" i="6"/>
  <c r="J272" i="6"/>
  <c r="K272" i="6"/>
  <c r="BK272" i="6" l="1"/>
  <c r="BL272" i="6" s="1"/>
  <c r="CL272" i="6"/>
  <c r="AX272" i="6"/>
  <c r="V272" i="6"/>
  <c r="AK272" i="6" s="1"/>
  <c r="AL272" i="6" s="1"/>
  <c r="AM272" i="6" s="1"/>
  <c r="AN272" i="6" s="1"/>
  <c r="AO272" i="6" s="1"/>
  <c r="AP272" i="6" s="1"/>
  <c r="Y272" i="6"/>
  <c r="Z272" i="6" s="1"/>
  <c r="AR272" i="6" l="1"/>
  <c r="BS272" i="6"/>
  <c r="CA272" i="6"/>
  <c r="CB272" i="6" s="1"/>
  <c r="CC272" i="6" s="1"/>
  <c r="CD272" i="6" s="1"/>
  <c r="CE272" i="6" s="1"/>
  <c r="CF272" i="6" s="1"/>
  <c r="CG272" i="6" s="1"/>
  <c r="CH272" i="6" s="1"/>
  <c r="BM272" i="6"/>
  <c r="BN272" i="6" s="1"/>
  <c r="BO272" i="6" s="1"/>
  <c r="BP272" i="6" s="1"/>
  <c r="BQ272" i="6" s="1"/>
  <c r="BR272" i="6" s="1"/>
  <c r="AY272" i="6"/>
  <c r="AQ272" i="6"/>
  <c r="AT272" i="6" s="1"/>
  <c r="CI272" i="6"/>
  <c r="AG272" i="6"/>
  <c r="AA272" i="6"/>
  <c r="AB272" i="6" s="1"/>
  <c r="AC272" i="6" s="1"/>
  <c r="AD272" i="6" s="1"/>
  <c r="AE272" i="6" s="1"/>
  <c r="BU272" i="6" l="1"/>
  <c r="CM272" i="6"/>
  <c r="BT272" i="6"/>
  <c r="BG272" i="6" s="1"/>
  <c r="CJ272" i="6"/>
  <c r="BW272" i="6" s="1"/>
  <c r="AZ272" i="6"/>
  <c r="BA272" i="6" s="1"/>
  <c r="BB272" i="6" s="1"/>
  <c r="BC272" i="6" s="1"/>
  <c r="BD272" i="6" s="1"/>
  <c r="BE272" i="6"/>
  <c r="CN272" i="6" s="1"/>
  <c r="E271" i="9" l="1"/>
  <c r="CP272" i="6"/>
  <c r="CO272" i="6"/>
  <c r="CQ272" i="6" l="1"/>
  <c r="CS272" i="6" l="1"/>
  <c r="CR272" i="6"/>
  <c r="CY272" i="6" l="1"/>
  <c r="CW272" i="6"/>
  <c r="CT272" i="6"/>
  <c r="CU272" i="6" s="1"/>
  <c r="CV272" i="6" s="1"/>
  <c r="CX272" i="6" s="1"/>
  <c r="CZ272" i="6" l="1"/>
  <c r="DA272" i="6" s="1"/>
  <c r="DB272" i="6"/>
  <c r="DG272" i="6"/>
  <c r="D271" i="9" l="1"/>
  <c r="DC272" i="6"/>
  <c r="DE272" i="6" s="1"/>
  <c r="F273" i="6"/>
  <c r="S273" i="6"/>
  <c r="R273" i="6"/>
  <c r="P273" i="6"/>
  <c r="L273" i="6"/>
  <c r="Q273" i="6"/>
  <c r="I273" i="6"/>
  <c r="O273" i="6"/>
  <c r="W273" i="6"/>
  <c r="U273" i="6" l="1"/>
  <c r="T273" i="6"/>
  <c r="K273" i="6"/>
  <c r="J273" i="6"/>
  <c r="BZ273" i="6"/>
  <c r="AW273" i="6"/>
  <c r="CK273" i="6"/>
  <c r="AJ273" i="6"/>
  <c r="AF273" i="6"/>
  <c r="BJ273" i="6"/>
  <c r="BI273" i="6"/>
  <c r="BY273" i="6"/>
  <c r="B272" i="9"/>
  <c r="Y273" i="6" l="1"/>
  <c r="V273" i="6"/>
  <c r="CI273" i="6" s="1"/>
  <c r="BK273" i="6"/>
  <c r="BL273" i="6" s="1"/>
  <c r="BM273" i="6" s="1"/>
  <c r="BN273" i="6" s="1"/>
  <c r="BO273" i="6" s="1"/>
  <c r="BP273" i="6" s="1"/>
  <c r="BQ273" i="6" s="1"/>
  <c r="BR273" i="6" s="1"/>
  <c r="AS273" i="6"/>
  <c r="CL273" i="6"/>
  <c r="AX273" i="6"/>
  <c r="AQ273" i="6"/>
  <c r="BS273" i="6" l="1"/>
  <c r="Z273" i="6"/>
  <c r="AA273" i="6" s="1"/>
  <c r="AB273" i="6" s="1"/>
  <c r="AC273" i="6" s="1"/>
  <c r="AD273" i="6" s="1"/>
  <c r="AE273" i="6" s="1"/>
  <c r="BU273" i="6"/>
  <c r="AK273" i="6"/>
  <c r="AL273" i="6" s="1"/>
  <c r="AM273" i="6" s="1"/>
  <c r="AN273" i="6" s="1"/>
  <c r="AO273" i="6" s="1"/>
  <c r="AY273" i="6"/>
  <c r="BT273" i="6"/>
  <c r="BG273" i="6" s="1"/>
  <c r="AG273" i="6" l="1"/>
  <c r="AP273" i="6"/>
  <c r="AT273" i="6" s="1"/>
  <c r="AR273" i="6"/>
  <c r="CA273" i="6"/>
  <c r="CB273" i="6" s="1"/>
  <c r="CC273" i="6" s="1"/>
  <c r="AZ273" i="6"/>
  <c r="BA273" i="6" s="1"/>
  <c r="BB273" i="6" s="1"/>
  <c r="BC273" i="6" s="1"/>
  <c r="BD273" i="6" s="1"/>
  <c r="BE273" i="6"/>
  <c r="CD273" i="6" l="1"/>
  <c r="CE273" i="6" s="1"/>
  <c r="CF273" i="6" s="1"/>
  <c r="CG273" i="6" s="1"/>
  <c r="CM273" i="6"/>
  <c r="CN273" i="6" s="1"/>
  <c r="E272" i="9" l="1"/>
  <c r="CP273" i="6"/>
  <c r="CJ273" i="6"/>
  <c r="BW273" i="6" s="1"/>
  <c r="CO273" i="6" s="1"/>
  <c r="CQ273" i="6" s="1"/>
  <c r="CH273" i="6"/>
  <c r="CS273" i="6" l="1"/>
  <c r="CR273" i="6"/>
  <c r="CT273" i="6" l="1"/>
  <c r="CU273" i="6" s="1"/>
  <c r="CV273" i="6" s="1"/>
  <c r="CX273" i="6" s="1"/>
  <c r="CY273" i="6"/>
  <c r="CW273" i="6"/>
  <c r="CZ273" i="6" l="1"/>
  <c r="DA273" i="6" s="1"/>
  <c r="F274" i="6" s="1"/>
  <c r="I274" i="6"/>
  <c r="S274" i="6"/>
  <c r="R274" i="6"/>
  <c r="DB273" i="6"/>
  <c r="Q274" i="6"/>
  <c r="DG273" i="6"/>
  <c r="W274" i="6"/>
  <c r="L274" i="6"/>
  <c r="O274" i="6"/>
  <c r="P274" i="6"/>
  <c r="DC273" i="6" l="1"/>
  <c r="DE273" i="6" s="1"/>
  <c r="D272" i="9"/>
  <c r="U274" i="6"/>
  <c r="T274" i="6"/>
  <c r="K274" i="6"/>
  <c r="J274" i="6"/>
  <c r="BI274" i="6"/>
  <c r="BY274" i="6"/>
  <c r="AW274" i="6"/>
  <c r="CK274" i="6"/>
  <c r="BZ274" i="6"/>
  <c r="AF274" i="6"/>
  <c r="BJ274" i="6"/>
  <c r="AJ274" i="6"/>
  <c r="B273" i="9"/>
  <c r="Y274" i="6" l="1"/>
  <c r="V274" i="6"/>
  <c r="CI274" i="6" s="1"/>
  <c r="BK274" i="6"/>
  <c r="BL274" i="6" s="1"/>
  <c r="CL274" i="6"/>
  <c r="AX274" i="6"/>
  <c r="AS274" i="6"/>
  <c r="Z274" i="6" l="1"/>
  <c r="AA274" i="6" s="1"/>
  <c r="AB274" i="6" s="1"/>
  <c r="AC274" i="6" s="1"/>
  <c r="AD274" i="6" s="1"/>
  <c r="AE274" i="6" s="1"/>
  <c r="BM274" i="6"/>
  <c r="BN274" i="6" s="1"/>
  <c r="BO274" i="6" s="1"/>
  <c r="BP274" i="6" s="1"/>
  <c r="BQ274" i="6" s="1"/>
  <c r="BR274" i="6" s="1"/>
  <c r="AY274" i="6"/>
  <c r="AZ274" i="6" s="1"/>
  <c r="BA274" i="6" s="1"/>
  <c r="BB274" i="6" s="1"/>
  <c r="BC274" i="6" s="1"/>
  <c r="BD274" i="6" s="1"/>
  <c r="AK274" i="6"/>
  <c r="AL274" i="6" s="1"/>
  <c r="AM274" i="6" s="1"/>
  <c r="AN274" i="6" s="1"/>
  <c r="AO274" i="6" s="1"/>
  <c r="AQ274" i="6"/>
  <c r="BS274" i="6"/>
  <c r="AG274" i="6" l="1"/>
  <c r="BU274" i="6"/>
  <c r="BT274" i="6"/>
  <c r="BG274" i="6" s="1"/>
  <c r="AP274" i="6"/>
  <c r="AT274" i="6" s="1"/>
  <c r="CA274" i="6"/>
  <c r="CB274" i="6" s="1"/>
  <c r="CC274" i="6" s="1"/>
  <c r="AR274" i="6"/>
  <c r="BE274" i="6"/>
  <c r="CD274" i="6" l="1"/>
  <c r="CE274" i="6" s="1"/>
  <c r="CF274" i="6" s="1"/>
  <c r="CG274" i="6" s="1"/>
  <c r="CM274" i="6"/>
  <c r="CN274" i="6" s="1"/>
  <c r="CP274" i="6" l="1"/>
  <c r="E273" i="9"/>
  <c r="CJ274" i="6"/>
  <c r="BW274" i="6" s="1"/>
  <c r="CO274" i="6" s="1"/>
  <c r="CQ274" i="6" s="1"/>
  <c r="CH274" i="6"/>
  <c r="CS274" i="6" l="1"/>
  <c r="CR274" i="6"/>
  <c r="CW274" i="6" l="1"/>
  <c r="CT274" i="6"/>
  <c r="CU274" i="6" s="1"/>
  <c r="CV274" i="6" s="1"/>
  <c r="CX274" i="6" s="1"/>
  <c r="CY274" i="6"/>
  <c r="CZ274" i="6" l="1"/>
  <c r="DA274" i="6" s="1"/>
  <c r="DG274" i="6"/>
  <c r="DB274" i="6"/>
  <c r="DC274" i="6" l="1"/>
  <c r="DE274" i="6" s="1"/>
  <c r="D273" i="9"/>
  <c r="F275" i="6"/>
  <c r="W275" i="6"/>
  <c r="Q275" i="6"/>
  <c r="R275" i="6"/>
  <c r="P275" i="6"/>
  <c r="I275" i="6"/>
  <c r="L275" i="6"/>
  <c r="O275" i="6"/>
  <c r="S275" i="6"/>
  <c r="AJ275" i="6" l="1"/>
  <c r="BJ275" i="6"/>
  <c r="AF275" i="6"/>
  <c r="BZ275" i="6"/>
  <c r="AW275" i="6"/>
  <c r="CK275" i="6"/>
  <c r="J275" i="6"/>
  <c r="T275" i="6"/>
  <c r="K275" i="6"/>
  <c r="U275" i="6"/>
  <c r="BY275" i="6"/>
  <c r="BI275" i="6"/>
  <c r="B274" i="9"/>
  <c r="Y275" i="6" l="1"/>
  <c r="AS275" i="6"/>
  <c r="AX275" i="6"/>
  <c r="V275" i="6"/>
  <c r="AQ275" i="6" s="1"/>
  <c r="BK275" i="6"/>
  <c r="BL275" i="6" s="1"/>
  <c r="CL275" i="6"/>
  <c r="BS275" i="6" l="1"/>
  <c r="CI275" i="6"/>
  <c r="Z275" i="6"/>
  <c r="AA275" i="6" s="1"/>
  <c r="AB275" i="6" s="1"/>
  <c r="AC275" i="6" s="1"/>
  <c r="AD275" i="6" s="1"/>
  <c r="AE275" i="6" s="1"/>
  <c r="AY275" i="6"/>
  <c r="BM275" i="6"/>
  <c r="BN275" i="6" s="1"/>
  <c r="BO275" i="6" s="1"/>
  <c r="BP275" i="6" s="1"/>
  <c r="BQ275" i="6" s="1"/>
  <c r="BR275" i="6" s="1"/>
  <c r="BU275" i="6" s="1"/>
  <c r="AK275" i="6"/>
  <c r="AL275" i="6" s="1"/>
  <c r="AM275" i="6" s="1"/>
  <c r="AN275" i="6" s="1"/>
  <c r="AO275" i="6" s="1"/>
  <c r="AR275" i="6" s="1"/>
  <c r="AG275" i="6" l="1"/>
  <c r="AP275" i="6"/>
  <c r="AT275" i="6" s="1"/>
  <c r="CA275" i="6"/>
  <c r="CB275" i="6" s="1"/>
  <c r="CC275" i="6" s="1"/>
  <c r="AZ275" i="6"/>
  <c r="BA275" i="6" s="1"/>
  <c r="BB275" i="6" s="1"/>
  <c r="BC275" i="6" s="1"/>
  <c r="BD275" i="6" s="1"/>
  <c r="BE275" i="6"/>
  <c r="BT275" i="6"/>
  <c r="BG275" i="6" s="1"/>
  <c r="CD275" i="6" l="1"/>
  <c r="CE275" i="6" s="1"/>
  <c r="CF275" i="6" s="1"/>
  <c r="CG275" i="6" s="1"/>
  <c r="CM275" i="6"/>
  <c r="CN275" i="6" s="1"/>
  <c r="CP275" i="6" l="1"/>
  <c r="E274" i="9"/>
  <c r="CH275" i="6"/>
  <c r="CJ275" i="6"/>
  <c r="BW275" i="6" s="1"/>
  <c r="CO275" i="6" s="1"/>
  <c r="CQ275" i="6" s="1"/>
  <c r="CR275" i="6" l="1"/>
  <c r="CS275" i="6"/>
  <c r="CT275" i="6" l="1"/>
  <c r="CU275" i="6" s="1"/>
  <c r="CV275" i="6" s="1"/>
  <c r="CX275" i="6" s="1"/>
  <c r="CY275" i="6"/>
  <c r="CW275" i="6"/>
  <c r="CZ275" i="6" l="1"/>
  <c r="DA275" i="6" s="1"/>
  <c r="DB275" i="6"/>
  <c r="DG275" i="6"/>
  <c r="DC275" i="6" l="1"/>
  <c r="DE275" i="6" s="1"/>
  <c r="D274" i="9"/>
  <c r="F276" i="6"/>
  <c r="W276" i="6"/>
  <c r="L276" i="6"/>
  <c r="S276" i="6"/>
  <c r="O276" i="6"/>
  <c r="R276" i="6"/>
  <c r="Q276" i="6"/>
  <c r="I276" i="6"/>
  <c r="P276" i="6"/>
  <c r="AJ276" i="6" l="1"/>
  <c r="AF276" i="6"/>
  <c r="CK276" i="6"/>
  <c r="AW276" i="6"/>
  <c r="BJ276" i="6"/>
  <c r="BZ276" i="6"/>
  <c r="BY276" i="6"/>
  <c r="BI276" i="6"/>
  <c r="U276" i="6"/>
  <c r="J276" i="6"/>
  <c r="K276" i="6"/>
  <c r="T276" i="6"/>
  <c r="B275" i="9"/>
  <c r="Y276" i="6" l="1"/>
  <c r="BK276" i="6"/>
  <c r="BL276" i="6" s="1"/>
  <c r="AS276" i="6"/>
  <c r="V276" i="6"/>
  <c r="CL276" i="6"/>
  <c r="AX276" i="6"/>
  <c r="BM276" i="6" l="1"/>
  <c r="BN276" i="6" s="1"/>
  <c r="BO276" i="6" s="1"/>
  <c r="BP276" i="6" s="1"/>
  <c r="BQ276" i="6" s="1"/>
  <c r="BR276" i="6" s="1"/>
  <c r="AQ276" i="6"/>
  <c r="BS276" i="6"/>
  <c r="AY276" i="6"/>
  <c r="CI276" i="6"/>
  <c r="AK276" i="6"/>
  <c r="AL276" i="6" s="1"/>
  <c r="AM276" i="6" s="1"/>
  <c r="AN276" i="6" s="1"/>
  <c r="AO276" i="6" s="1"/>
  <c r="Z276" i="6"/>
  <c r="BT276" i="6" l="1"/>
  <c r="BG276" i="6" s="1"/>
  <c r="BU276" i="6"/>
  <c r="BE276" i="6"/>
  <c r="AZ276" i="6"/>
  <c r="BA276" i="6" s="1"/>
  <c r="BB276" i="6" s="1"/>
  <c r="BC276" i="6" s="1"/>
  <c r="BD276" i="6" s="1"/>
  <c r="AA276" i="6"/>
  <c r="AB276" i="6" s="1"/>
  <c r="AC276" i="6" s="1"/>
  <c r="AD276" i="6" s="1"/>
  <c r="AE276" i="6" s="1"/>
  <c r="AG276" i="6"/>
  <c r="AP276" i="6"/>
  <c r="AT276" i="6" s="1"/>
  <c r="CA276" i="6"/>
  <c r="CB276" i="6" s="1"/>
  <c r="CC276" i="6" s="1"/>
  <c r="AR276" i="6"/>
  <c r="CD276" i="6" l="1"/>
  <c r="CE276" i="6" s="1"/>
  <c r="CF276" i="6" s="1"/>
  <c r="CG276" i="6" s="1"/>
  <c r="CM276" i="6"/>
  <c r="CN276" i="6" s="1"/>
  <c r="CP276" i="6" l="1"/>
  <c r="E275" i="9"/>
  <c r="CH276" i="6"/>
  <c r="CJ276" i="6"/>
  <c r="BW276" i="6" s="1"/>
  <c r="CO276" i="6" s="1"/>
  <c r="CQ276" i="6" s="1"/>
  <c r="CS276" i="6" l="1"/>
  <c r="CR276" i="6"/>
  <c r="CT276" i="6" l="1"/>
  <c r="CU276" i="6" s="1"/>
  <c r="CV276" i="6" s="1"/>
  <c r="CX276" i="6" s="1"/>
  <c r="CW276" i="6"/>
  <c r="CY276" i="6"/>
  <c r="CZ276" i="6" l="1"/>
  <c r="DA276" i="6" s="1"/>
  <c r="DG276" i="6"/>
  <c r="DB276" i="6"/>
  <c r="D275" i="9" l="1"/>
  <c r="DC276" i="6"/>
  <c r="DE276" i="6" s="1"/>
  <c r="F277" i="6"/>
  <c r="O277" i="6"/>
  <c r="I277" i="6"/>
  <c r="W277" i="6"/>
  <c r="S277" i="6"/>
  <c r="L277" i="6"/>
  <c r="R277" i="6"/>
  <c r="P277" i="6"/>
  <c r="Q277" i="6"/>
  <c r="U277" i="6" l="1"/>
  <c r="T277" i="6"/>
  <c r="K277" i="6"/>
  <c r="J277" i="6"/>
  <c r="BY277" i="6"/>
  <c r="BI277" i="6"/>
  <c r="BJ277" i="6"/>
  <c r="BZ277" i="6"/>
  <c r="CK277" i="6"/>
  <c r="AW277" i="6"/>
  <c r="AF277" i="6"/>
  <c r="AJ277" i="6"/>
  <c r="B276" i="9"/>
  <c r="Y277" i="6" l="1"/>
  <c r="CL277" i="6"/>
  <c r="V277" i="6"/>
  <c r="BS277" i="6" s="1"/>
  <c r="AS277" i="6"/>
  <c r="BK277" i="6"/>
  <c r="BL277" i="6" s="1"/>
  <c r="AX277" i="6"/>
  <c r="AQ277" i="6" l="1"/>
  <c r="CI277" i="6"/>
  <c r="BM277" i="6"/>
  <c r="BN277" i="6" s="1"/>
  <c r="BO277" i="6" s="1"/>
  <c r="BP277" i="6" s="1"/>
  <c r="BQ277" i="6" s="1"/>
  <c r="BR277" i="6" s="1"/>
  <c r="BU277" i="6" s="1"/>
  <c r="Z277" i="6"/>
  <c r="AG277" i="6" s="1"/>
  <c r="AY277" i="6"/>
  <c r="AZ277" i="6" s="1"/>
  <c r="BA277" i="6" s="1"/>
  <c r="BB277" i="6" s="1"/>
  <c r="BC277" i="6" s="1"/>
  <c r="BD277" i="6" s="1"/>
  <c r="AK277" i="6"/>
  <c r="AL277" i="6" s="1"/>
  <c r="AM277" i="6" s="1"/>
  <c r="AN277" i="6" s="1"/>
  <c r="AO277" i="6" s="1"/>
  <c r="AP277" i="6" s="1"/>
  <c r="AT277" i="6" s="1"/>
  <c r="BT277" i="6" l="1"/>
  <c r="BG277" i="6" s="1"/>
  <c r="AA277" i="6"/>
  <c r="AB277" i="6" s="1"/>
  <c r="AC277" i="6" s="1"/>
  <c r="AD277" i="6" s="1"/>
  <c r="AE277" i="6" s="1"/>
  <c r="BE277" i="6"/>
  <c r="CA277" i="6"/>
  <c r="CB277" i="6" s="1"/>
  <c r="CC277" i="6" s="1"/>
  <c r="CD277" i="6" s="1"/>
  <c r="CE277" i="6" s="1"/>
  <c r="CF277" i="6" s="1"/>
  <c r="CG277" i="6" s="1"/>
  <c r="CJ277" i="6" s="1"/>
  <c r="BW277" i="6" s="1"/>
  <c r="AR277" i="6"/>
  <c r="CM277" i="6" l="1"/>
  <c r="CN277" i="6" s="1"/>
  <c r="E276" i="9" s="1"/>
  <c r="CH277" i="6"/>
  <c r="CP277" i="6" l="1"/>
  <c r="CO277" i="6"/>
  <c r="CQ277" i="6" l="1"/>
  <c r="CS277" i="6" s="1"/>
  <c r="CR277" i="6" l="1"/>
  <c r="CY277" i="6" s="1"/>
  <c r="CT277" i="6" l="1"/>
  <c r="CU277" i="6" s="1"/>
  <c r="CV277" i="6" s="1"/>
  <c r="CX277" i="6" s="1"/>
  <c r="CW277" i="6"/>
  <c r="CZ277" i="6" l="1"/>
  <c r="DA277" i="6" s="1"/>
  <c r="F278" i="6" s="1"/>
  <c r="O278" i="6"/>
  <c r="DG277" i="6"/>
  <c r="W278" i="6"/>
  <c r="DB277" i="6"/>
  <c r="L278" i="6"/>
  <c r="P278" i="6"/>
  <c r="S278" i="6"/>
  <c r="R278" i="6"/>
  <c r="Q278" i="6"/>
  <c r="I278" i="6"/>
  <c r="DC277" i="6" l="1"/>
  <c r="DE277" i="6" s="1"/>
  <c r="D276" i="9"/>
  <c r="BI278" i="6"/>
  <c r="BY278" i="6"/>
  <c r="AJ278" i="6"/>
  <c r="BZ278" i="6"/>
  <c r="CK278" i="6"/>
  <c r="BJ278" i="6"/>
  <c r="AF278" i="6"/>
  <c r="AW278" i="6"/>
  <c r="T278" i="6"/>
  <c r="U278" i="6"/>
  <c r="K278" i="6"/>
  <c r="J278" i="6"/>
  <c r="B277" i="9"/>
  <c r="Y278" i="6" l="1"/>
  <c r="AX278" i="6"/>
  <c r="AS278" i="6"/>
  <c r="BK278" i="6"/>
  <c r="BL278" i="6" s="1"/>
  <c r="CL278" i="6"/>
  <c r="V278" i="6"/>
  <c r="CI278" i="6" s="1"/>
  <c r="BM278" i="6" l="1"/>
  <c r="BN278" i="6" s="1"/>
  <c r="BO278" i="6" s="1"/>
  <c r="BP278" i="6" s="1"/>
  <c r="BQ278" i="6" s="1"/>
  <c r="BR278" i="6" s="1"/>
  <c r="AY278" i="6"/>
  <c r="AK278" i="6"/>
  <c r="AL278" i="6" s="1"/>
  <c r="AM278" i="6" s="1"/>
  <c r="AN278" i="6" s="1"/>
  <c r="AO278" i="6" s="1"/>
  <c r="Z278" i="6"/>
  <c r="AQ278" i="6"/>
  <c r="BS278" i="6"/>
  <c r="BU278" i="6" l="1"/>
  <c r="BT278" i="6"/>
  <c r="BG278" i="6" s="1"/>
  <c r="AZ278" i="6"/>
  <c r="BA278" i="6" s="1"/>
  <c r="BB278" i="6" s="1"/>
  <c r="BC278" i="6" s="1"/>
  <c r="BD278" i="6" s="1"/>
  <c r="BE278" i="6"/>
  <c r="AG278" i="6"/>
  <c r="AA278" i="6"/>
  <c r="AB278" i="6" s="1"/>
  <c r="AC278" i="6" s="1"/>
  <c r="AD278" i="6" s="1"/>
  <c r="AE278" i="6" s="1"/>
  <c r="AR278" i="6"/>
  <c r="AP278" i="6"/>
  <c r="AT278" i="6" s="1"/>
  <c r="CA278" i="6"/>
  <c r="CB278" i="6" s="1"/>
  <c r="CC278" i="6" s="1"/>
  <c r="CD278" i="6" l="1"/>
  <c r="CE278" i="6" s="1"/>
  <c r="CF278" i="6" s="1"/>
  <c r="CG278" i="6" s="1"/>
  <c r="CM278" i="6"/>
  <c r="CN278" i="6" s="1"/>
  <c r="CP278" i="6" l="1"/>
  <c r="E277" i="9"/>
  <c r="CH278" i="6"/>
  <c r="CJ278" i="6"/>
  <c r="BW278" i="6" s="1"/>
  <c r="CO278" i="6" s="1"/>
  <c r="CQ278" i="6" l="1"/>
  <c r="CR278" i="6" s="1"/>
  <c r="CS278" i="6" l="1"/>
  <c r="CY278" i="6"/>
  <c r="CT278" i="6"/>
  <c r="CU278" i="6" s="1"/>
  <c r="CV278" i="6" s="1"/>
  <c r="CX278" i="6" s="1"/>
  <c r="CW278" i="6"/>
  <c r="CZ278" i="6" l="1"/>
  <c r="DA278" i="6" s="1"/>
  <c r="DG278" i="6"/>
  <c r="DB278" i="6"/>
  <c r="DC278" i="6" l="1"/>
  <c r="DE278" i="6" s="1"/>
  <c r="D277" i="9"/>
  <c r="F279" i="6"/>
  <c r="S279" i="6"/>
  <c r="P279" i="6"/>
  <c r="L279" i="6"/>
  <c r="W279" i="6"/>
  <c r="Q279" i="6"/>
  <c r="R279" i="6"/>
  <c r="I279" i="6"/>
  <c r="O279" i="6"/>
  <c r="BI279" i="6" l="1"/>
  <c r="BY279" i="6"/>
  <c r="T279" i="6"/>
  <c r="U279" i="6"/>
  <c r="K279" i="6"/>
  <c r="J279" i="6"/>
  <c r="AJ279" i="6"/>
  <c r="AF279" i="6"/>
  <c r="BZ279" i="6"/>
  <c r="AW279" i="6"/>
  <c r="BJ279" i="6"/>
  <c r="CK279" i="6"/>
  <c r="B278" i="9"/>
  <c r="Y279" i="6" l="1"/>
  <c r="CL279" i="6"/>
  <c r="V279" i="6"/>
  <c r="AY279" i="6" s="1"/>
  <c r="AZ279" i="6" s="1"/>
  <c r="BA279" i="6" s="1"/>
  <c r="BB279" i="6" s="1"/>
  <c r="BC279" i="6" s="1"/>
  <c r="BD279" i="6" s="1"/>
  <c r="BK279" i="6"/>
  <c r="BL279" i="6" s="1"/>
  <c r="AS279" i="6"/>
  <c r="AX279" i="6"/>
  <c r="BE279" i="6" l="1"/>
  <c r="AQ279" i="6"/>
  <c r="CI279" i="6"/>
  <c r="BM279" i="6"/>
  <c r="BN279" i="6" s="1"/>
  <c r="BO279" i="6" s="1"/>
  <c r="BP279" i="6" s="1"/>
  <c r="BQ279" i="6" s="1"/>
  <c r="BR279" i="6" s="1"/>
  <c r="AK279" i="6"/>
  <c r="AL279" i="6" s="1"/>
  <c r="AM279" i="6" s="1"/>
  <c r="AN279" i="6" s="1"/>
  <c r="AO279" i="6" s="1"/>
  <c r="CA279" i="6" s="1"/>
  <c r="CB279" i="6" s="1"/>
  <c r="CC279" i="6" s="1"/>
  <c r="CD279" i="6" s="1"/>
  <c r="CE279" i="6" s="1"/>
  <c r="CF279" i="6" s="1"/>
  <c r="CG279" i="6" s="1"/>
  <c r="Z279" i="6"/>
  <c r="BS279" i="6"/>
  <c r="CH279" i="6" l="1"/>
  <c r="CJ279" i="6"/>
  <c r="BW279" i="6" s="1"/>
  <c r="BT279" i="6"/>
  <c r="BG279" i="6" s="1"/>
  <c r="BU279" i="6"/>
  <c r="AP279" i="6"/>
  <c r="AT279" i="6" s="1"/>
  <c r="AR279" i="6"/>
  <c r="AG279" i="6"/>
  <c r="AA279" i="6"/>
  <c r="AB279" i="6" s="1"/>
  <c r="AC279" i="6" s="1"/>
  <c r="AD279" i="6" s="1"/>
  <c r="AE279" i="6" s="1"/>
  <c r="CM279" i="6"/>
  <c r="CN279" i="6" l="1"/>
  <c r="CP279" i="6" s="1"/>
  <c r="E278" i="9" l="1"/>
  <c r="CO279" i="6"/>
  <c r="CQ279" i="6" s="1"/>
  <c r="CS279" i="6" s="1"/>
  <c r="CR279" i="6" l="1"/>
  <c r="CW279" i="6" s="1"/>
  <c r="CT279" i="6" l="1"/>
  <c r="CU279" i="6" s="1"/>
  <c r="CV279" i="6" s="1"/>
  <c r="CX279" i="6" s="1"/>
  <c r="CY279" i="6"/>
  <c r="CZ279" i="6" l="1"/>
  <c r="DA279" i="6" s="1"/>
  <c r="F280" i="6" s="1"/>
  <c r="DB279" i="6"/>
  <c r="I280" i="6"/>
  <c r="W280" i="6"/>
  <c r="O280" i="6"/>
  <c r="R280" i="6"/>
  <c r="L280" i="6"/>
  <c r="Q280" i="6"/>
  <c r="S280" i="6"/>
  <c r="P280" i="6"/>
  <c r="DG279" i="6"/>
  <c r="DC279" i="6" l="1"/>
  <c r="DE279" i="6" s="1"/>
  <c r="D278" i="9"/>
  <c r="U280" i="6"/>
  <c r="K280" i="6"/>
  <c r="J280" i="6"/>
  <c r="T280" i="6"/>
  <c r="BY280" i="6"/>
  <c r="BI280" i="6"/>
  <c r="BZ280" i="6"/>
  <c r="AW280" i="6"/>
  <c r="CK280" i="6"/>
  <c r="AJ280" i="6"/>
  <c r="AF280" i="6"/>
  <c r="BJ280" i="6"/>
  <c r="B279" i="9"/>
  <c r="Y280" i="6" l="1"/>
  <c r="AS280" i="6"/>
  <c r="AX280" i="6"/>
  <c r="BK280" i="6"/>
  <c r="BL280" i="6" s="1"/>
  <c r="CL280" i="6"/>
  <c r="V280" i="6"/>
  <c r="AK280" i="6" s="1"/>
  <c r="AL280" i="6" s="1"/>
  <c r="AM280" i="6" s="1"/>
  <c r="AN280" i="6" s="1"/>
  <c r="AO280" i="6" s="1"/>
  <c r="AQ280" i="6" l="1"/>
  <c r="BS280" i="6"/>
  <c r="CI280" i="6"/>
  <c r="BM280" i="6"/>
  <c r="BN280" i="6" s="1"/>
  <c r="BO280" i="6" s="1"/>
  <c r="BP280" i="6" s="1"/>
  <c r="BQ280" i="6" s="1"/>
  <c r="BR280" i="6" s="1"/>
  <c r="AY280" i="6"/>
  <c r="AZ280" i="6" s="1"/>
  <c r="BA280" i="6" s="1"/>
  <c r="BB280" i="6" s="1"/>
  <c r="BC280" i="6" s="1"/>
  <c r="BD280" i="6" s="1"/>
  <c r="Z280" i="6"/>
  <c r="AG280" i="6" s="1"/>
  <c r="AP280" i="6"/>
  <c r="AR280" i="6"/>
  <c r="CA280" i="6"/>
  <c r="CB280" i="6" s="1"/>
  <c r="CC280" i="6" s="1"/>
  <c r="AT280" i="6" l="1"/>
  <c r="BU280" i="6"/>
  <c r="AA280" i="6"/>
  <c r="AB280" i="6" s="1"/>
  <c r="AC280" i="6" s="1"/>
  <c r="AD280" i="6" s="1"/>
  <c r="AE280" i="6" s="1"/>
  <c r="BT280" i="6"/>
  <c r="BG280" i="6" s="1"/>
  <c r="BE280" i="6"/>
  <c r="CD280" i="6"/>
  <c r="CE280" i="6" s="1"/>
  <c r="CF280" i="6" s="1"/>
  <c r="CG280" i="6" s="1"/>
  <c r="CM280" i="6"/>
  <c r="CN280" i="6" l="1"/>
  <c r="CP280" i="6" s="1"/>
  <c r="CH280" i="6"/>
  <c r="CJ280" i="6"/>
  <c r="BW280" i="6" s="1"/>
  <c r="CO280" i="6" l="1"/>
  <c r="CQ280" i="6" s="1"/>
  <c r="CR280" i="6" s="1"/>
  <c r="E279" i="9"/>
  <c r="CS280" i="6" l="1"/>
  <c r="CY280" i="6"/>
  <c r="CW280" i="6"/>
  <c r="CT280" i="6"/>
  <c r="CU280" i="6" s="1"/>
  <c r="CV280" i="6" s="1"/>
  <c r="CX280" i="6" s="1"/>
  <c r="CZ280" i="6" l="1"/>
  <c r="DA280" i="6" s="1"/>
  <c r="DG280" i="6"/>
  <c r="DB280" i="6"/>
  <c r="D279" i="9" l="1"/>
  <c r="DC280" i="6"/>
  <c r="DE280" i="6" s="1"/>
  <c r="F281" i="6"/>
  <c r="O281" i="6"/>
  <c r="L281" i="6"/>
  <c r="Q281" i="6"/>
  <c r="I281" i="6"/>
  <c r="S281" i="6"/>
  <c r="R281" i="6"/>
  <c r="P281" i="6"/>
  <c r="W281" i="6"/>
  <c r="BI281" i="6" l="1"/>
  <c r="BY281" i="6"/>
  <c r="J281" i="6"/>
  <c r="U281" i="6"/>
  <c r="T281" i="6"/>
  <c r="K281" i="6"/>
  <c r="AJ281" i="6"/>
  <c r="AF281" i="6"/>
  <c r="AW281" i="6"/>
  <c r="BJ281" i="6"/>
  <c r="BZ281" i="6"/>
  <c r="CK281" i="6"/>
  <c r="B280" i="9"/>
  <c r="Y281" i="6" l="1"/>
  <c r="V281" i="6"/>
  <c r="AY281" i="6" s="1"/>
  <c r="AZ281" i="6" s="1"/>
  <c r="BA281" i="6" s="1"/>
  <c r="BB281" i="6" s="1"/>
  <c r="BC281" i="6" s="1"/>
  <c r="BD281" i="6" s="1"/>
  <c r="AS281" i="6"/>
  <c r="AX281" i="6"/>
  <c r="BK281" i="6"/>
  <c r="BL281" i="6" s="1"/>
  <c r="CL281" i="6"/>
  <c r="AQ281" i="6" l="1"/>
  <c r="CI281" i="6"/>
  <c r="AK281" i="6"/>
  <c r="AL281" i="6" s="1"/>
  <c r="AM281" i="6" s="1"/>
  <c r="AN281" i="6" s="1"/>
  <c r="AO281" i="6" s="1"/>
  <c r="AP281" i="6" s="1"/>
  <c r="AT281" i="6" s="1"/>
  <c r="Z281" i="6"/>
  <c r="AG281" i="6" s="1"/>
  <c r="BE281" i="6"/>
  <c r="BS281" i="6"/>
  <c r="BM281" i="6"/>
  <c r="BN281" i="6" s="1"/>
  <c r="BO281" i="6" s="1"/>
  <c r="BP281" i="6" s="1"/>
  <c r="BQ281" i="6" s="1"/>
  <c r="BR281" i="6" s="1"/>
  <c r="BU281" i="6" s="1"/>
  <c r="AR281" i="6" l="1"/>
  <c r="AA281" i="6"/>
  <c r="AB281" i="6" s="1"/>
  <c r="AC281" i="6" s="1"/>
  <c r="AD281" i="6" s="1"/>
  <c r="AE281" i="6" s="1"/>
  <c r="CA281" i="6"/>
  <c r="CB281" i="6" s="1"/>
  <c r="CC281" i="6" s="1"/>
  <c r="CD281" i="6" s="1"/>
  <c r="CE281" i="6" s="1"/>
  <c r="CF281" i="6" s="1"/>
  <c r="CG281" i="6" s="1"/>
  <c r="BT281" i="6"/>
  <c r="BG281" i="6" s="1"/>
  <c r="CM281" i="6" l="1"/>
  <c r="CN281" i="6" s="1"/>
  <c r="E280" i="9" s="1"/>
  <c r="CH281" i="6"/>
  <c r="CJ281" i="6"/>
  <c r="BW281" i="6" s="1"/>
  <c r="CP281" i="6" l="1"/>
  <c r="CO281" i="6"/>
  <c r="CQ281" i="6" l="1"/>
  <c r="CS281" i="6" s="1"/>
  <c r="CR281" i="6" l="1"/>
  <c r="CT281" i="6" s="1"/>
  <c r="CU281" i="6" s="1"/>
  <c r="CV281" i="6" s="1"/>
  <c r="CX281" i="6" s="1"/>
  <c r="CY281" i="6" l="1"/>
  <c r="CW281" i="6"/>
  <c r="CZ281" i="6" l="1"/>
  <c r="DA281" i="6" s="1"/>
  <c r="DG281" i="6"/>
  <c r="DB281" i="6"/>
  <c r="DC281" i="6" l="1"/>
  <c r="DE281" i="6" s="1"/>
  <c r="D280" i="9"/>
  <c r="F282" i="6"/>
  <c r="I282" i="6"/>
  <c r="W282" i="6"/>
  <c r="P282" i="6"/>
  <c r="O282" i="6"/>
  <c r="S282" i="6"/>
  <c r="R282" i="6"/>
  <c r="L282" i="6"/>
  <c r="Q282" i="6"/>
  <c r="AW282" i="6" l="1"/>
  <c r="CK282" i="6"/>
  <c r="BJ282" i="6"/>
  <c r="BZ282" i="6"/>
  <c r="AF282" i="6"/>
  <c r="Y282" i="6" s="1"/>
  <c r="AJ282" i="6"/>
  <c r="J282" i="6"/>
  <c r="K282" i="6"/>
  <c r="U282" i="6"/>
  <c r="T282" i="6"/>
  <c r="BI282" i="6"/>
  <c r="BY282" i="6"/>
  <c r="B281" i="9"/>
  <c r="AS282" i="6" l="1"/>
  <c r="V282" i="6"/>
  <c r="CL282" i="6"/>
  <c r="BK282" i="6"/>
  <c r="BL282" i="6" s="1"/>
  <c r="AX282" i="6"/>
  <c r="BS282" i="6" l="1"/>
  <c r="AK282" i="6"/>
  <c r="AL282" i="6" s="1"/>
  <c r="AM282" i="6" s="1"/>
  <c r="AN282" i="6" s="1"/>
  <c r="AO282" i="6" s="1"/>
  <c r="CI282" i="6"/>
  <c r="AY282" i="6"/>
  <c r="AZ282" i="6" s="1"/>
  <c r="BA282" i="6" s="1"/>
  <c r="BB282" i="6" s="1"/>
  <c r="BC282" i="6" s="1"/>
  <c r="BD282" i="6" s="1"/>
  <c r="BM282" i="6"/>
  <c r="BN282" i="6" s="1"/>
  <c r="BO282" i="6" s="1"/>
  <c r="BP282" i="6" s="1"/>
  <c r="BQ282" i="6" s="1"/>
  <c r="Z282" i="6"/>
  <c r="AQ282" i="6"/>
  <c r="BR282" i="6" l="1"/>
  <c r="BU282" i="6" s="1"/>
  <c r="BT282" i="6"/>
  <c r="BG282" i="6" s="1"/>
  <c r="AP282" i="6"/>
  <c r="AT282" i="6" s="1"/>
  <c r="CA282" i="6"/>
  <c r="CB282" i="6" s="1"/>
  <c r="CC282" i="6" s="1"/>
  <c r="AR282" i="6"/>
  <c r="AA282" i="6"/>
  <c r="AB282" i="6" s="1"/>
  <c r="AC282" i="6" s="1"/>
  <c r="AD282" i="6" s="1"/>
  <c r="AE282" i="6" s="1"/>
  <c r="AG282" i="6"/>
  <c r="CN282" i="6" s="1"/>
  <c r="E281" i="9" s="1"/>
  <c r="BE282" i="6"/>
  <c r="CD282" i="6" l="1"/>
  <c r="CE282" i="6" s="1"/>
  <c r="CF282" i="6" s="1"/>
  <c r="CG282" i="6" s="1"/>
  <c r="CM282" i="6"/>
  <c r="CO282" i="6"/>
  <c r="CP282" i="6"/>
  <c r="CQ282" i="6" l="1"/>
  <c r="CS282" i="6" s="1"/>
  <c r="CH282" i="6"/>
  <c r="CJ282" i="6"/>
  <c r="BW282" i="6" s="1"/>
  <c r="CR282" i="6"/>
  <c r="CY282" i="6" s="1"/>
  <c r="CW282" i="6" l="1"/>
  <c r="CT282" i="6"/>
  <c r="CU282" i="6" s="1"/>
  <c r="CV282" i="6" s="1"/>
  <c r="CX282" i="6" s="1"/>
  <c r="CZ282" i="6" s="1"/>
  <c r="DA282" i="6" s="1"/>
  <c r="F283" i="6" s="1"/>
  <c r="I283" i="6"/>
  <c r="DG282" i="6"/>
  <c r="Q283" i="6"/>
  <c r="DB282" i="6"/>
  <c r="W283" i="6"/>
  <c r="S283" i="6"/>
  <c r="P283" i="6"/>
  <c r="O283" i="6"/>
  <c r="R283" i="6"/>
  <c r="L283" i="6"/>
  <c r="D281" i="9" l="1"/>
  <c r="DC282" i="6"/>
  <c r="DE282" i="6" s="1"/>
  <c r="CK283" i="6"/>
  <c r="BZ283" i="6"/>
  <c r="BJ283" i="6"/>
  <c r="AF283" i="6"/>
  <c r="AW283" i="6"/>
  <c r="AJ283" i="6"/>
  <c r="T283" i="6"/>
  <c r="J283" i="6"/>
  <c r="K283" i="6"/>
  <c r="U283" i="6"/>
  <c r="BI283" i="6"/>
  <c r="BY283" i="6"/>
  <c r="B282" i="9"/>
  <c r="Y283" i="6" l="1"/>
  <c r="CL283" i="6"/>
  <c r="BK283" i="6"/>
  <c r="BL283" i="6" s="1"/>
  <c r="AS283" i="6"/>
  <c r="V283" i="6"/>
  <c r="AK283" i="6" s="1"/>
  <c r="AL283" i="6" s="1"/>
  <c r="AM283" i="6" s="1"/>
  <c r="AN283" i="6" s="1"/>
  <c r="AO283" i="6" s="1"/>
  <c r="AP283" i="6" s="1"/>
  <c r="AX283" i="6"/>
  <c r="BS283" i="6" l="1"/>
  <c r="CI283" i="6"/>
  <c r="CA283" i="6"/>
  <c r="CB283" i="6" s="1"/>
  <c r="CC283" i="6" s="1"/>
  <c r="BM283" i="6"/>
  <c r="BN283" i="6" s="1"/>
  <c r="BO283" i="6" s="1"/>
  <c r="BP283" i="6" s="1"/>
  <c r="BQ283" i="6" s="1"/>
  <c r="BR283" i="6" s="1"/>
  <c r="AR283" i="6"/>
  <c r="Z283" i="6"/>
  <c r="AQ283" i="6"/>
  <c r="AT283" i="6" s="1"/>
  <c r="AY283" i="6"/>
  <c r="BU283" i="6" l="1"/>
  <c r="BT283" i="6"/>
  <c r="BG283" i="6" s="1"/>
  <c r="CD283" i="6"/>
  <c r="CE283" i="6" s="1"/>
  <c r="CF283" i="6" s="1"/>
  <c r="CG283" i="6" s="1"/>
  <c r="CM283" i="6"/>
  <c r="AG283" i="6"/>
  <c r="AA283" i="6"/>
  <c r="AB283" i="6" s="1"/>
  <c r="AC283" i="6" s="1"/>
  <c r="AD283" i="6" s="1"/>
  <c r="AE283" i="6" s="1"/>
  <c r="AZ283" i="6"/>
  <c r="BA283" i="6" s="1"/>
  <c r="BB283" i="6" s="1"/>
  <c r="BC283" i="6" s="1"/>
  <c r="BD283" i="6" s="1"/>
  <c r="BE283" i="6"/>
  <c r="CH283" i="6" l="1"/>
  <c r="CJ283" i="6"/>
  <c r="BW283" i="6" s="1"/>
  <c r="CN283" i="6"/>
  <c r="CP283" i="6" l="1"/>
  <c r="CO283" i="6"/>
  <c r="E282" i="9"/>
  <c r="CQ283" i="6" l="1"/>
  <c r="CR283" i="6" s="1"/>
  <c r="CS283" i="6" l="1"/>
  <c r="CY283" i="6"/>
  <c r="CT283" i="6"/>
  <c r="CU283" i="6" s="1"/>
  <c r="CV283" i="6" s="1"/>
  <c r="CX283" i="6" s="1"/>
  <c r="CW283" i="6"/>
  <c r="CZ283" i="6" l="1"/>
  <c r="DA283" i="6" s="1"/>
  <c r="F284" i="6" s="1"/>
  <c r="I284" i="6"/>
  <c r="P284" i="6"/>
  <c r="O284" i="6"/>
  <c r="R284" i="6"/>
  <c r="L284" i="6"/>
  <c r="DG283" i="6"/>
  <c r="W284" i="6"/>
  <c r="Q284" i="6"/>
  <c r="S284" i="6"/>
  <c r="DB283" i="6"/>
  <c r="D282" i="9" l="1"/>
  <c r="DC283" i="6"/>
  <c r="DE283" i="6" s="1"/>
  <c r="BI284" i="6"/>
  <c r="BY284" i="6"/>
  <c r="J284" i="6"/>
  <c r="K284" i="6"/>
  <c r="T284" i="6"/>
  <c r="U284" i="6"/>
  <c r="AJ284" i="6"/>
  <c r="BJ284" i="6"/>
  <c r="BZ284" i="6"/>
  <c r="AF284" i="6"/>
  <c r="AW284" i="6"/>
  <c r="CK284" i="6"/>
  <c r="B283" i="9"/>
  <c r="Y284" i="6" l="1"/>
  <c r="V284" i="6"/>
  <c r="AK284" i="6" s="1"/>
  <c r="AL284" i="6" s="1"/>
  <c r="AM284" i="6" s="1"/>
  <c r="AN284" i="6" s="1"/>
  <c r="AO284" i="6" s="1"/>
  <c r="AP284" i="6" s="1"/>
  <c r="CL284" i="6"/>
  <c r="BK284" i="6"/>
  <c r="BL284" i="6" s="1"/>
  <c r="AX284" i="6"/>
  <c r="AS284" i="6"/>
  <c r="AQ284" i="6" l="1"/>
  <c r="AT284" i="6" s="1"/>
  <c r="BS284" i="6"/>
  <c r="AY284" i="6"/>
  <c r="BM284" i="6"/>
  <c r="BN284" i="6" s="1"/>
  <c r="BO284" i="6" s="1"/>
  <c r="BP284" i="6" s="1"/>
  <c r="BQ284" i="6" s="1"/>
  <c r="BR284" i="6" s="1"/>
  <c r="AR284" i="6"/>
  <c r="CA284" i="6"/>
  <c r="CB284" i="6" s="1"/>
  <c r="CC284" i="6" s="1"/>
  <c r="CD284" i="6" s="1"/>
  <c r="CE284" i="6" s="1"/>
  <c r="CF284" i="6" s="1"/>
  <c r="CG284" i="6" s="1"/>
  <c r="CH284" i="6" s="1"/>
  <c r="CI284" i="6"/>
  <c r="Z284" i="6"/>
  <c r="BU284" i="6" l="1"/>
  <c r="CJ284" i="6"/>
  <c r="BW284" i="6" s="1"/>
  <c r="BT284" i="6"/>
  <c r="BG284" i="6" s="1"/>
  <c r="AG284" i="6"/>
  <c r="AA284" i="6"/>
  <c r="AB284" i="6" s="1"/>
  <c r="AC284" i="6" s="1"/>
  <c r="AD284" i="6" s="1"/>
  <c r="AE284" i="6" s="1"/>
  <c r="AZ284" i="6"/>
  <c r="BA284" i="6" s="1"/>
  <c r="BB284" i="6" s="1"/>
  <c r="BC284" i="6" s="1"/>
  <c r="BD284" i="6" s="1"/>
  <c r="BE284" i="6"/>
  <c r="CM284" i="6"/>
  <c r="CN284" i="6" l="1"/>
  <c r="CO284" i="6" l="1"/>
  <c r="E283" i="9"/>
  <c r="CP284" i="6"/>
  <c r="CQ284" i="6" l="1"/>
  <c r="CS284" i="6" l="1"/>
  <c r="CR284" i="6"/>
  <c r="CY284" i="6" l="1"/>
  <c r="CW284" i="6"/>
  <c r="CT284" i="6"/>
  <c r="CU284" i="6" s="1"/>
  <c r="CV284" i="6" s="1"/>
  <c r="CX284" i="6" s="1"/>
  <c r="CZ284" i="6" l="1"/>
  <c r="DA284" i="6" s="1"/>
  <c r="DG284" i="6"/>
  <c r="DB284" i="6"/>
  <c r="DC284" i="6" l="1"/>
  <c r="DE284" i="6" s="1"/>
  <c r="D283" i="9"/>
  <c r="F285" i="6"/>
  <c r="Q285" i="6"/>
  <c r="I285" i="6"/>
  <c r="R285" i="6"/>
  <c r="P285" i="6"/>
  <c r="L285" i="6"/>
  <c r="O285" i="6"/>
  <c r="S285" i="6"/>
  <c r="W285" i="6"/>
  <c r="BY285" i="6" l="1"/>
  <c r="BI285" i="6"/>
  <c r="T285" i="6"/>
  <c r="U285" i="6"/>
  <c r="K285" i="6"/>
  <c r="J285" i="6"/>
  <c r="BZ285" i="6"/>
  <c r="AJ285" i="6"/>
  <c r="BJ285" i="6"/>
  <c r="AF285" i="6"/>
  <c r="AW285" i="6"/>
  <c r="CK285" i="6"/>
  <c r="B284" i="9"/>
  <c r="V285" i="6" l="1"/>
  <c r="BS285" i="6" s="1"/>
  <c r="AS285" i="6"/>
  <c r="CL285" i="6"/>
  <c r="BK285" i="6"/>
  <c r="BL285" i="6" s="1"/>
  <c r="AX285" i="6"/>
  <c r="Y285" i="6"/>
  <c r="AY285" i="6" l="1"/>
  <c r="AZ285" i="6" s="1"/>
  <c r="BA285" i="6" s="1"/>
  <c r="BB285" i="6" s="1"/>
  <c r="BC285" i="6" s="1"/>
  <c r="BD285" i="6" s="1"/>
  <c r="Z285" i="6"/>
  <c r="BM285" i="6"/>
  <c r="BN285" i="6" s="1"/>
  <c r="BO285" i="6" s="1"/>
  <c r="BP285" i="6" s="1"/>
  <c r="BQ285" i="6" s="1"/>
  <c r="BR285" i="6" s="1"/>
  <c r="BU285" i="6" s="1"/>
  <c r="AK285" i="6"/>
  <c r="AL285" i="6" s="1"/>
  <c r="AM285" i="6" s="1"/>
  <c r="AN285" i="6" s="1"/>
  <c r="AO285" i="6" s="1"/>
  <c r="CI285" i="6"/>
  <c r="AQ285" i="6"/>
  <c r="AP285" i="6" l="1"/>
  <c r="AT285" i="6" s="1"/>
  <c r="CA285" i="6"/>
  <c r="CB285" i="6" s="1"/>
  <c r="CC285" i="6" s="1"/>
  <c r="AR285" i="6"/>
  <c r="AG285" i="6"/>
  <c r="AA285" i="6"/>
  <c r="AB285" i="6" s="1"/>
  <c r="AC285" i="6" s="1"/>
  <c r="AD285" i="6" s="1"/>
  <c r="AE285" i="6" s="1"/>
  <c r="BE285" i="6"/>
  <c r="BT285" i="6"/>
  <c r="BG285" i="6" s="1"/>
  <c r="CD285" i="6" l="1"/>
  <c r="CE285" i="6" s="1"/>
  <c r="CF285" i="6" s="1"/>
  <c r="CG285" i="6" s="1"/>
  <c r="CM285" i="6"/>
  <c r="CN285" i="6" s="1"/>
  <c r="CP285" i="6" l="1"/>
  <c r="E284" i="9"/>
  <c r="CH285" i="6"/>
  <c r="CJ285" i="6"/>
  <c r="BW285" i="6" s="1"/>
  <c r="CO285" i="6" s="1"/>
  <c r="CQ285" i="6" l="1"/>
  <c r="CS285" i="6" s="1"/>
  <c r="CR285" i="6" l="1"/>
  <c r="CT285" i="6" s="1"/>
  <c r="CU285" i="6" s="1"/>
  <c r="CV285" i="6" s="1"/>
  <c r="CX285" i="6" s="1"/>
  <c r="CY285" i="6" l="1"/>
  <c r="CW285" i="6"/>
  <c r="CZ285" i="6" s="1"/>
  <c r="DA285" i="6" s="1"/>
  <c r="F286" i="6" s="1"/>
  <c r="P286" i="6"/>
  <c r="Q286" i="6"/>
  <c r="DG285" i="6"/>
  <c r="I286" i="6"/>
  <c r="R286" i="6"/>
  <c r="L286" i="6"/>
  <c r="S286" i="6"/>
  <c r="O286" i="6"/>
  <c r="DB285" i="6"/>
  <c r="W286" i="6"/>
  <c r="DC285" i="6" l="1"/>
  <c r="DE285" i="6" s="1"/>
  <c r="D284" i="9"/>
  <c r="BY286" i="6"/>
  <c r="BI286" i="6"/>
  <c r="U286" i="6"/>
  <c r="J286" i="6"/>
  <c r="T286" i="6"/>
  <c r="K286" i="6"/>
  <c r="BZ286" i="6"/>
  <c r="BJ286" i="6"/>
  <c r="AW286" i="6"/>
  <c r="CK286" i="6"/>
  <c r="AJ286" i="6"/>
  <c r="AF286" i="6"/>
  <c r="B285" i="9"/>
  <c r="Y286" i="6" l="1"/>
  <c r="AX286" i="6"/>
  <c r="AS286" i="6"/>
  <c r="CL286" i="6"/>
  <c r="BK286" i="6"/>
  <c r="BL286" i="6" s="1"/>
  <c r="V286" i="6"/>
  <c r="AY286" i="6" s="1"/>
  <c r="AZ286" i="6" s="1"/>
  <c r="BA286" i="6" s="1"/>
  <c r="BB286" i="6" s="1"/>
  <c r="BC286" i="6" s="1"/>
  <c r="BD286" i="6" s="1"/>
  <c r="CI286" i="6" l="1"/>
  <c r="BE286" i="6"/>
  <c r="Z286" i="6"/>
  <c r="AG286" i="6" s="1"/>
  <c r="BM286" i="6"/>
  <c r="BN286" i="6" s="1"/>
  <c r="BO286" i="6" s="1"/>
  <c r="BP286" i="6" s="1"/>
  <c r="BQ286" i="6" s="1"/>
  <c r="BR286" i="6" s="1"/>
  <c r="AQ286" i="6"/>
  <c r="BS286" i="6"/>
  <c r="AK286" i="6"/>
  <c r="AL286" i="6" s="1"/>
  <c r="AM286" i="6" s="1"/>
  <c r="AN286" i="6" s="1"/>
  <c r="AO286" i="6" s="1"/>
  <c r="AA286" i="6" l="1"/>
  <c r="AB286" i="6" s="1"/>
  <c r="AC286" i="6" s="1"/>
  <c r="AD286" i="6" s="1"/>
  <c r="AE286" i="6" s="1"/>
  <c r="BU286" i="6"/>
  <c r="BT286" i="6"/>
  <c r="BG286" i="6" s="1"/>
  <c r="AP286" i="6"/>
  <c r="AT286" i="6" s="1"/>
  <c r="CA286" i="6"/>
  <c r="CB286" i="6" s="1"/>
  <c r="CC286" i="6" s="1"/>
  <c r="AR286" i="6"/>
  <c r="CD286" i="6" l="1"/>
  <c r="CE286" i="6" s="1"/>
  <c r="CF286" i="6" s="1"/>
  <c r="CG286" i="6" s="1"/>
  <c r="CM286" i="6"/>
  <c r="CN286" i="6" s="1"/>
  <c r="E285" i="9" l="1"/>
  <c r="CP286" i="6"/>
  <c r="CH286" i="6"/>
  <c r="CJ286" i="6"/>
  <c r="BW286" i="6" s="1"/>
  <c r="CO286" i="6" s="1"/>
  <c r="CQ286" i="6" l="1"/>
  <c r="CS286" i="6" l="1"/>
  <c r="CR286" i="6"/>
  <c r="CT286" i="6" l="1"/>
  <c r="CU286" i="6" s="1"/>
  <c r="CV286" i="6" s="1"/>
  <c r="CX286" i="6" s="1"/>
  <c r="CW286" i="6"/>
  <c r="CY286" i="6"/>
  <c r="CZ286" i="6" l="1"/>
  <c r="DA286" i="6" s="1"/>
  <c r="F287" i="6" s="1"/>
  <c r="R287" i="6"/>
  <c r="DG286" i="6"/>
  <c r="Q287" i="6"/>
  <c r="O287" i="6"/>
  <c r="S287" i="6"/>
  <c r="P287" i="6"/>
  <c r="DB286" i="6"/>
  <c r="I287" i="6"/>
  <c r="L287" i="6"/>
  <c r="W287" i="6"/>
  <c r="D285" i="9" l="1"/>
  <c r="DC286" i="6"/>
  <c r="DE286" i="6" s="1"/>
  <c r="T287" i="6"/>
  <c r="U287" i="6"/>
  <c r="K287" i="6"/>
  <c r="J287" i="6"/>
  <c r="CK287" i="6"/>
  <c r="BZ287" i="6"/>
  <c r="AF287" i="6"/>
  <c r="AW287" i="6"/>
  <c r="AJ287" i="6"/>
  <c r="BJ287" i="6"/>
  <c r="BI287" i="6"/>
  <c r="BY287" i="6"/>
  <c r="B286" i="9"/>
  <c r="Y287" i="6" l="1"/>
  <c r="V287" i="6"/>
  <c r="BS287" i="6" s="1"/>
  <c r="CL287" i="6"/>
  <c r="AS287" i="6"/>
  <c r="AX287" i="6"/>
  <c r="BK287" i="6"/>
  <c r="BL287" i="6" s="1"/>
  <c r="AQ287" i="6" l="1"/>
  <c r="BM287" i="6"/>
  <c r="BN287" i="6" s="1"/>
  <c r="BO287" i="6" s="1"/>
  <c r="BP287" i="6" s="1"/>
  <c r="BQ287" i="6" s="1"/>
  <c r="BR287" i="6" s="1"/>
  <c r="BU287" i="6" s="1"/>
  <c r="CI287" i="6"/>
  <c r="AK287" i="6"/>
  <c r="AL287" i="6" s="1"/>
  <c r="AM287" i="6" s="1"/>
  <c r="AN287" i="6" s="1"/>
  <c r="AO287" i="6" s="1"/>
  <c r="AP287" i="6" s="1"/>
  <c r="AY287" i="6"/>
  <c r="AZ287" i="6" s="1"/>
  <c r="BA287" i="6" s="1"/>
  <c r="BB287" i="6" s="1"/>
  <c r="BC287" i="6" s="1"/>
  <c r="BD287" i="6" s="1"/>
  <c r="Z287" i="6"/>
  <c r="AT287" i="6" l="1"/>
  <c r="BT287" i="6"/>
  <c r="BG287" i="6" s="1"/>
  <c r="AR287" i="6"/>
  <c r="CA287" i="6"/>
  <c r="CB287" i="6" s="1"/>
  <c r="CC287" i="6" s="1"/>
  <c r="CD287" i="6" s="1"/>
  <c r="CE287" i="6" s="1"/>
  <c r="CF287" i="6" s="1"/>
  <c r="CG287" i="6" s="1"/>
  <c r="CJ287" i="6" s="1"/>
  <c r="BW287" i="6" s="1"/>
  <c r="BE287" i="6"/>
  <c r="AG287" i="6"/>
  <c r="AA287" i="6"/>
  <c r="AB287" i="6" s="1"/>
  <c r="AC287" i="6" s="1"/>
  <c r="AD287" i="6" s="1"/>
  <c r="AE287" i="6" s="1"/>
  <c r="CM287" i="6" l="1"/>
  <c r="CH287" i="6"/>
  <c r="CN287" i="6"/>
  <c r="CP287" i="6" l="1"/>
  <c r="E286" i="9"/>
  <c r="CO287" i="6"/>
  <c r="CQ287" i="6" l="1"/>
  <c r="CS287" i="6" l="1"/>
  <c r="CR287" i="6"/>
  <c r="CW287" i="6" l="1"/>
  <c r="CY287" i="6"/>
  <c r="CT287" i="6"/>
  <c r="CU287" i="6" s="1"/>
  <c r="CV287" i="6" s="1"/>
  <c r="CX287" i="6" s="1"/>
  <c r="CZ287" i="6" l="1"/>
  <c r="DA287" i="6" s="1"/>
  <c r="DG287" i="6"/>
  <c r="DB287" i="6"/>
  <c r="D286" i="9" l="1"/>
  <c r="DC287" i="6"/>
  <c r="DE287" i="6" s="1"/>
  <c r="F288" i="6"/>
  <c r="L288" i="6"/>
  <c r="R288" i="6"/>
  <c r="P288" i="6"/>
  <c r="S288" i="6"/>
  <c r="Q288" i="6"/>
  <c r="I288" i="6"/>
  <c r="W288" i="6"/>
  <c r="O288" i="6"/>
  <c r="AJ288" i="6" l="1"/>
  <c r="BJ288" i="6"/>
  <c r="BZ288" i="6"/>
  <c r="CK288" i="6"/>
  <c r="AW288" i="6"/>
  <c r="AF288" i="6"/>
  <c r="BI288" i="6"/>
  <c r="BY288" i="6"/>
  <c r="T288" i="6"/>
  <c r="J288" i="6"/>
  <c r="K288" i="6"/>
  <c r="U288" i="6"/>
  <c r="B287" i="9"/>
  <c r="Y288" i="6" l="1"/>
  <c r="AX288" i="6"/>
  <c r="BK288" i="6"/>
  <c r="BL288" i="6" s="1"/>
  <c r="CL288" i="6"/>
  <c r="AS288" i="6"/>
  <c r="V288" i="6"/>
  <c r="AK288" i="6" s="1"/>
  <c r="AL288" i="6" s="1"/>
  <c r="AM288" i="6" s="1"/>
  <c r="AN288" i="6" s="1"/>
  <c r="AO288" i="6" s="1"/>
  <c r="AP288" i="6" s="1"/>
  <c r="BM288" i="6" l="1"/>
  <c r="BN288" i="6" s="1"/>
  <c r="BO288" i="6" s="1"/>
  <c r="BP288" i="6" s="1"/>
  <c r="BQ288" i="6" s="1"/>
  <c r="BR288" i="6" s="1"/>
  <c r="BS288" i="6"/>
  <c r="CI288" i="6"/>
  <c r="AQ288" i="6"/>
  <c r="AT288" i="6" s="1"/>
  <c r="AY288" i="6"/>
  <c r="Z288" i="6"/>
  <c r="AA288" i="6" s="1"/>
  <c r="AB288" i="6" s="1"/>
  <c r="AC288" i="6" s="1"/>
  <c r="AD288" i="6" s="1"/>
  <c r="AE288" i="6" s="1"/>
  <c r="AR288" i="6"/>
  <c r="CA288" i="6"/>
  <c r="CB288" i="6" s="1"/>
  <c r="CC288" i="6" s="1"/>
  <c r="BU288" i="6" l="1"/>
  <c r="BT288" i="6"/>
  <c r="BG288" i="6" s="1"/>
  <c r="AG288" i="6"/>
  <c r="AZ288" i="6"/>
  <c r="BA288" i="6" s="1"/>
  <c r="BB288" i="6" s="1"/>
  <c r="BC288" i="6" s="1"/>
  <c r="BD288" i="6" s="1"/>
  <c r="BE288" i="6"/>
  <c r="CD288" i="6"/>
  <c r="CE288" i="6" s="1"/>
  <c r="CF288" i="6" s="1"/>
  <c r="CG288" i="6" s="1"/>
  <c r="CM288" i="6"/>
  <c r="CN288" i="6" l="1"/>
  <c r="CP288" i="6" s="1"/>
  <c r="CH288" i="6"/>
  <c r="CJ288" i="6"/>
  <c r="BW288" i="6" s="1"/>
  <c r="E287" i="9" l="1"/>
  <c r="CO288" i="6"/>
  <c r="CQ288" i="6" s="1"/>
  <c r="CR288" i="6" l="1"/>
  <c r="CW288" i="6" s="1"/>
  <c r="CS288" i="6"/>
  <c r="CY288" i="6" l="1"/>
  <c r="CT288" i="6"/>
  <c r="CU288" i="6" s="1"/>
  <c r="CV288" i="6" s="1"/>
  <c r="CX288" i="6" s="1"/>
  <c r="CZ288" i="6" l="1"/>
  <c r="DA288" i="6" s="1"/>
  <c r="F289" i="6" s="1"/>
  <c r="I289" i="6"/>
  <c r="R289" i="6"/>
  <c r="L289" i="6"/>
  <c r="DB288" i="6"/>
  <c r="O289" i="6"/>
  <c r="S289" i="6"/>
  <c r="DG288" i="6"/>
  <c r="W289" i="6"/>
  <c r="Q289" i="6"/>
  <c r="P289" i="6"/>
  <c r="D287" i="9" l="1"/>
  <c r="DC288" i="6"/>
  <c r="DE288" i="6" s="1"/>
  <c r="CK289" i="6"/>
  <c r="AF289" i="6"/>
  <c r="AW289" i="6"/>
  <c r="BZ289" i="6"/>
  <c r="BJ289" i="6"/>
  <c r="AJ289" i="6"/>
  <c r="BI289" i="6"/>
  <c r="BY289" i="6"/>
  <c r="J289" i="6"/>
  <c r="T289" i="6"/>
  <c r="K289" i="6"/>
  <c r="U289" i="6"/>
  <c r="B288" i="9"/>
  <c r="CL289" i="6" l="1"/>
  <c r="AS289" i="6"/>
  <c r="AX289" i="6"/>
  <c r="BK289" i="6"/>
  <c r="BL289" i="6" s="1"/>
  <c r="V289" i="6"/>
  <c r="AY289" i="6" s="1"/>
  <c r="AZ289" i="6" s="1"/>
  <c r="BA289" i="6" s="1"/>
  <c r="BB289" i="6" s="1"/>
  <c r="BC289" i="6" s="1"/>
  <c r="BD289" i="6" s="1"/>
  <c r="Y289" i="6"/>
  <c r="Z289" i="6" l="1"/>
  <c r="AG289" i="6" s="1"/>
  <c r="BS289" i="6"/>
  <c r="CI289" i="6"/>
  <c r="AK289" i="6"/>
  <c r="AL289" i="6" s="1"/>
  <c r="AM289" i="6" s="1"/>
  <c r="AN289" i="6" s="1"/>
  <c r="AO289" i="6" s="1"/>
  <c r="AR289" i="6" s="1"/>
  <c r="BE289" i="6"/>
  <c r="BM289" i="6"/>
  <c r="BN289" i="6" s="1"/>
  <c r="BO289" i="6" s="1"/>
  <c r="BP289" i="6" s="1"/>
  <c r="BQ289" i="6" s="1"/>
  <c r="AQ289" i="6"/>
  <c r="AA289" i="6" l="1"/>
  <c r="AB289" i="6" s="1"/>
  <c r="AC289" i="6" s="1"/>
  <c r="AD289" i="6" s="1"/>
  <c r="AE289" i="6" s="1"/>
  <c r="AP289" i="6"/>
  <c r="AT289" i="6" s="1"/>
  <c r="CA289" i="6"/>
  <c r="CB289" i="6" s="1"/>
  <c r="CC289" i="6" s="1"/>
  <c r="BR289" i="6"/>
  <c r="BU289" i="6" s="1"/>
  <c r="BT289" i="6"/>
  <c r="BG289" i="6" s="1"/>
  <c r="CD289" i="6" l="1"/>
  <c r="CE289" i="6" s="1"/>
  <c r="CF289" i="6" s="1"/>
  <c r="CG289" i="6" s="1"/>
  <c r="CM289" i="6"/>
  <c r="CN289" i="6" s="1"/>
  <c r="CP289" i="6" l="1"/>
  <c r="E288" i="9"/>
  <c r="CH289" i="6"/>
  <c r="CJ289" i="6"/>
  <c r="BW289" i="6" s="1"/>
  <c r="CO289" i="6" s="1"/>
  <c r="CQ289" i="6" s="1"/>
  <c r="CS289" i="6" l="1"/>
  <c r="CR289" i="6"/>
  <c r="CT289" i="6" l="1"/>
  <c r="CU289" i="6" s="1"/>
  <c r="CV289" i="6" s="1"/>
  <c r="CX289" i="6" s="1"/>
  <c r="CW289" i="6"/>
  <c r="CY289" i="6"/>
  <c r="CZ289" i="6" l="1"/>
  <c r="DA289" i="6" s="1"/>
  <c r="DG289" i="6"/>
  <c r="DB289" i="6"/>
  <c r="DC289" i="6" l="1"/>
  <c r="DE289" i="6" s="1"/>
  <c r="D288" i="9"/>
  <c r="F290" i="6"/>
  <c r="W290" i="6"/>
  <c r="L290" i="6"/>
  <c r="P290" i="6"/>
  <c r="I290" i="6"/>
  <c r="O290" i="6"/>
  <c r="S290" i="6"/>
  <c r="R290" i="6"/>
  <c r="Q290" i="6"/>
  <c r="BI290" i="6" l="1"/>
  <c r="BY290" i="6"/>
  <c r="CK290" i="6"/>
  <c r="AF290" i="6"/>
  <c r="AW290" i="6"/>
  <c r="BZ290" i="6"/>
  <c r="BJ290" i="6"/>
  <c r="AJ290" i="6"/>
  <c r="J290" i="6"/>
  <c r="U290" i="6"/>
  <c r="K290" i="6"/>
  <c r="T290" i="6"/>
  <c r="B289" i="9"/>
  <c r="Y290" i="6" l="1"/>
  <c r="BK290" i="6"/>
  <c r="BL290" i="6" s="1"/>
  <c r="AX290" i="6"/>
  <c r="AS290" i="6"/>
  <c r="CL290" i="6"/>
  <c r="V290" i="6"/>
  <c r="BS290" i="6" s="1"/>
  <c r="AK290" i="6" l="1"/>
  <c r="AL290" i="6" s="1"/>
  <c r="AM290" i="6" s="1"/>
  <c r="AN290" i="6" s="1"/>
  <c r="AO290" i="6" s="1"/>
  <c r="AP290" i="6" s="1"/>
  <c r="AY290" i="6"/>
  <c r="AZ290" i="6" s="1"/>
  <c r="BA290" i="6" s="1"/>
  <c r="BB290" i="6" s="1"/>
  <c r="BC290" i="6" s="1"/>
  <c r="BD290" i="6" s="1"/>
  <c r="CI290" i="6"/>
  <c r="AQ290" i="6"/>
  <c r="Z290" i="6"/>
  <c r="AG290" i="6" s="1"/>
  <c r="BM290" i="6"/>
  <c r="BN290" i="6" s="1"/>
  <c r="BO290" i="6" s="1"/>
  <c r="BP290" i="6" s="1"/>
  <c r="BQ290" i="6" s="1"/>
  <c r="AR290" i="6" l="1"/>
  <c r="BE290" i="6"/>
  <c r="CA290" i="6"/>
  <c r="CB290" i="6" s="1"/>
  <c r="CC290" i="6" s="1"/>
  <c r="CM290" i="6" s="1"/>
  <c r="AT290" i="6"/>
  <c r="AA290" i="6"/>
  <c r="AB290" i="6" s="1"/>
  <c r="AC290" i="6" s="1"/>
  <c r="AD290" i="6" s="1"/>
  <c r="AE290" i="6" s="1"/>
  <c r="BR290" i="6"/>
  <c r="BU290" i="6" s="1"/>
  <c r="BT290" i="6"/>
  <c r="BG290" i="6" s="1"/>
  <c r="CD290" i="6" l="1"/>
  <c r="CE290" i="6" s="1"/>
  <c r="CF290" i="6" s="1"/>
  <c r="CG290" i="6" s="1"/>
  <c r="CH290" i="6" s="1"/>
  <c r="CN290" i="6"/>
  <c r="E289" i="9" s="1"/>
  <c r="CJ290" i="6" l="1"/>
  <c r="BW290" i="6" s="1"/>
  <c r="CO290" i="6" s="1"/>
  <c r="CP290" i="6"/>
  <c r="CQ290" i="6" l="1"/>
  <c r="CS290" i="6" s="1"/>
  <c r="CR290" i="6" l="1"/>
  <c r="CW290" i="6" s="1"/>
  <c r="CT290" i="6" l="1"/>
  <c r="CU290" i="6" s="1"/>
  <c r="CV290" i="6" s="1"/>
  <c r="CX290" i="6" s="1"/>
  <c r="CY290" i="6"/>
  <c r="CZ290" i="6" l="1"/>
  <c r="DA290" i="6" s="1"/>
  <c r="F291" i="6" s="1"/>
  <c r="DB290" i="6"/>
  <c r="DG290" i="6"/>
  <c r="S291" i="6"/>
  <c r="L291" i="6"/>
  <c r="R291" i="6"/>
  <c r="I291" i="6"/>
  <c r="P291" i="6"/>
  <c r="W291" i="6"/>
  <c r="O291" i="6"/>
  <c r="Q291" i="6"/>
  <c r="D289" i="9" l="1"/>
  <c r="DC290" i="6"/>
  <c r="DE290" i="6" s="1"/>
  <c r="BJ291" i="6"/>
  <c r="AF291" i="6"/>
  <c r="CK291" i="6"/>
  <c r="BZ291" i="6"/>
  <c r="AW291" i="6"/>
  <c r="AJ291" i="6"/>
  <c r="BI291" i="6"/>
  <c r="BY291" i="6"/>
  <c r="U291" i="6"/>
  <c r="K291" i="6"/>
  <c r="T291" i="6"/>
  <c r="J291" i="6"/>
  <c r="B290" i="9"/>
  <c r="Y291" i="6" l="1"/>
  <c r="AX291" i="6"/>
  <c r="CL291" i="6"/>
  <c r="AS291" i="6"/>
  <c r="BK291" i="6"/>
  <c r="BL291" i="6" s="1"/>
  <c r="V291" i="6"/>
  <c r="BS291" i="6" s="1"/>
  <c r="BM291" i="6" l="1"/>
  <c r="BN291" i="6" s="1"/>
  <c r="BO291" i="6" s="1"/>
  <c r="BP291" i="6" s="1"/>
  <c r="BQ291" i="6" s="1"/>
  <c r="BR291" i="6" s="1"/>
  <c r="BU291" i="6" s="1"/>
  <c r="AY291" i="6"/>
  <c r="AZ291" i="6" s="1"/>
  <c r="BA291" i="6" s="1"/>
  <c r="BB291" i="6" s="1"/>
  <c r="BC291" i="6" s="1"/>
  <c r="BD291" i="6" s="1"/>
  <c r="AK291" i="6"/>
  <c r="AL291" i="6" s="1"/>
  <c r="AM291" i="6" s="1"/>
  <c r="AN291" i="6" s="1"/>
  <c r="AO291" i="6" s="1"/>
  <c r="CI291" i="6"/>
  <c r="AQ291" i="6"/>
  <c r="Z291" i="6"/>
  <c r="BT291" i="6" l="1"/>
  <c r="BG291" i="6" s="1"/>
  <c r="BE291" i="6"/>
  <c r="AA291" i="6"/>
  <c r="AB291" i="6" s="1"/>
  <c r="AC291" i="6" s="1"/>
  <c r="AD291" i="6" s="1"/>
  <c r="AE291" i="6" s="1"/>
  <c r="AG291" i="6"/>
  <c r="CN291" i="6" s="1"/>
  <c r="E290" i="9" s="1"/>
  <c r="AP291" i="6"/>
  <c r="AT291" i="6" s="1"/>
  <c r="AR291" i="6"/>
  <c r="CA291" i="6"/>
  <c r="CB291" i="6" s="1"/>
  <c r="CC291" i="6" s="1"/>
  <c r="CO291" i="6" l="1"/>
  <c r="CP291" i="6"/>
  <c r="CD291" i="6"/>
  <c r="CE291" i="6" s="1"/>
  <c r="CF291" i="6" s="1"/>
  <c r="CG291" i="6" s="1"/>
  <c r="CM291" i="6"/>
  <c r="CQ291" i="6" l="1"/>
  <c r="CH291" i="6"/>
  <c r="CJ291" i="6"/>
  <c r="BW291" i="6" s="1"/>
  <c r="CS291" i="6" l="1"/>
  <c r="CR291" i="6"/>
  <c r="CW291" i="6" l="1"/>
  <c r="CT291" i="6"/>
  <c r="CU291" i="6" s="1"/>
  <c r="CV291" i="6" s="1"/>
  <c r="CX291" i="6" s="1"/>
  <c r="CY291" i="6"/>
  <c r="CZ291" i="6" l="1"/>
  <c r="DA291" i="6" s="1"/>
  <c r="DB291" i="6"/>
  <c r="DG291" i="6"/>
  <c r="D290" i="9" l="1"/>
  <c r="DC291" i="6"/>
  <c r="DE291" i="6" s="1"/>
  <c r="F292" i="6"/>
  <c r="O292" i="6"/>
  <c r="P292" i="6"/>
  <c r="Q292" i="6"/>
  <c r="I292" i="6"/>
  <c r="L292" i="6"/>
  <c r="S292" i="6"/>
  <c r="R292" i="6"/>
  <c r="W292" i="6"/>
  <c r="AW292" i="6" l="1"/>
  <c r="CK292" i="6"/>
  <c r="AJ292" i="6"/>
  <c r="AF292" i="6"/>
  <c r="BZ292" i="6"/>
  <c r="BJ292" i="6"/>
  <c r="U292" i="6"/>
  <c r="K292" i="6"/>
  <c r="J292" i="6"/>
  <c r="T292" i="6"/>
  <c r="BI292" i="6"/>
  <c r="BY292" i="6"/>
  <c r="B291" i="9"/>
  <c r="Y292" i="6" l="1"/>
  <c r="CL292" i="6"/>
  <c r="AX292" i="6"/>
  <c r="AS292" i="6"/>
  <c r="BK292" i="6"/>
  <c r="BL292" i="6" s="1"/>
  <c r="V292" i="6"/>
  <c r="AY292" i="6" l="1"/>
  <c r="AZ292" i="6" s="1"/>
  <c r="BA292" i="6" s="1"/>
  <c r="BB292" i="6" s="1"/>
  <c r="BC292" i="6" s="1"/>
  <c r="BD292" i="6" s="1"/>
  <c r="AK292" i="6"/>
  <c r="AL292" i="6" s="1"/>
  <c r="AM292" i="6" s="1"/>
  <c r="AN292" i="6" s="1"/>
  <c r="AO292" i="6" s="1"/>
  <c r="BM292" i="6"/>
  <c r="BN292" i="6" s="1"/>
  <c r="BO292" i="6" s="1"/>
  <c r="BP292" i="6" s="1"/>
  <c r="BQ292" i="6" s="1"/>
  <c r="BR292" i="6" s="1"/>
  <c r="BU292" i="6" s="1"/>
  <c r="AQ292" i="6"/>
  <c r="BS292" i="6"/>
  <c r="CI292" i="6"/>
  <c r="Z292" i="6"/>
  <c r="BT292" i="6" l="1"/>
  <c r="BG292" i="6" s="1"/>
  <c r="AP292" i="6"/>
  <c r="AT292" i="6" s="1"/>
  <c r="CA292" i="6"/>
  <c r="CB292" i="6" s="1"/>
  <c r="CC292" i="6" s="1"/>
  <c r="BE292" i="6"/>
  <c r="AA292" i="6"/>
  <c r="AB292" i="6" s="1"/>
  <c r="AC292" i="6" s="1"/>
  <c r="AD292" i="6" s="1"/>
  <c r="AE292" i="6" s="1"/>
  <c r="AG292" i="6"/>
  <c r="AR292" i="6"/>
  <c r="CD292" i="6" l="1"/>
  <c r="CE292" i="6" s="1"/>
  <c r="CF292" i="6" s="1"/>
  <c r="CG292" i="6" s="1"/>
  <c r="CM292" i="6"/>
  <c r="CN292" i="6" s="1"/>
  <c r="E291" i="9" l="1"/>
  <c r="CO292" i="6"/>
  <c r="CP292" i="6"/>
  <c r="CH292" i="6"/>
  <c r="CJ292" i="6"/>
  <c r="BW292" i="6" s="1"/>
  <c r="CQ292" i="6" l="1"/>
  <c r="CR292" i="6" l="1"/>
  <c r="CS292" i="6"/>
  <c r="CW292" i="6" l="1"/>
  <c r="CY292" i="6"/>
  <c r="CT292" i="6"/>
  <c r="CU292" i="6" s="1"/>
  <c r="CV292" i="6" s="1"/>
  <c r="CX292" i="6" s="1"/>
  <c r="CZ292" i="6" l="1"/>
  <c r="DA292" i="6" s="1"/>
  <c r="DB292" i="6"/>
  <c r="DG292" i="6"/>
  <c r="D291" i="9" l="1"/>
  <c r="DC292" i="6"/>
  <c r="DE292" i="6" s="1"/>
  <c r="F293" i="6"/>
  <c r="I293" i="6"/>
  <c r="S293" i="6"/>
  <c r="R293" i="6"/>
  <c r="W293" i="6"/>
  <c r="O293" i="6"/>
  <c r="P293" i="6"/>
  <c r="Q293" i="6"/>
  <c r="L293" i="6"/>
  <c r="BY293" i="6" l="1"/>
  <c r="BI293" i="6"/>
  <c r="CK293" i="6"/>
  <c r="AJ293" i="6"/>
  <c r="BZ293" i="6"/>
  <c r="BJ293" i="6"/>
  <c r="AW293" i="6"/>
  <c r="AF293" i="6"/>
  <c r="Y293" i="6" s="1"/>
  <c r="J293" i="6"/>
  <c r="U293" i="6"/>
  <c r="T293" i="6"/>
  <c r="K293" i="6"/>
  <c r="B292" i="9"/>
  <c r="AS293" i="6" l="1"/>
  <c r="AX293" i="6"/>
  <c r="BK293" i="6"/>
  <c r="BL293" i="6" s="1"/>
  <c r="V293" i="6"/>
  <c r="AQ293" i="6" s="1"/>
  <c r="CL293" i="6"/>
  <c r="BS293" i="6" l="1"/>
  <c r="CI293" i="6"/>
  <c r="AY293" i="6"/>
  <c r="AK293" i="6"/>
  <c r="AL293" i="6" s="1"/>
  <c r="AM293" i="6" s="1"/>
  <c r="AN293" i="6" s="1"/>
  <c r="AO293" i="6" s="1"/>
  <c r="BM293" i="6"/>
  <c r="BN293" i="6" s="1"/>
  <c r="BO293" i="6" s="1"/>
  <c r="BP293" i="6" s="1"/>
  <c r="BQ293" i="6" s="1"/>
  <c r="Z293" i="6"/>
  <c r="BR293" i="6" l="1"/>
  <c r="BU293" i="6" s="1"/>
  <c r="BT293" i="6"/>
  <c r="BG293" i="6" s="1"/>
  <c r="AR293" i="6"/>
  <c r="AP293" i="6"/>
  <c r="AT293" i="6" s="1"/>
  <c r="CA293" i="6"/>
  <c r="CB293" i="6" s="1"/>
  <c r="CC293" i="6" s="1"/>
  <c r="AG293" i="6"/>
  <c r="AA293" i="6"/>
  <c r="AB293" i="6" s="1"/>
  <c r="AC293" i="6" s="1"/>
  <c r="AD293" i="6" s="1"/>
  <c r="AE293" i="6" s="1"/>
  <c r="AZ293" i="6"/>
  <c r="BA293" i="6" s="1"/>
  <c r="BB293" i="6" s="1"/>
  <c r="BC293" i="6" s="1"/>
  <c r="BD293" i="6" s="1"/>
  <c r="BE293" i="6"/>
  <c r="CD293" i="6" l="1"/>
  <c r="CE293" i="6" s="1"/>
  <c r="CF293" i="6" s="1"/>
  <c r="CG293" i="6" s="1"/>
  <c r="CM293" i="6"/>
  <c r="CN293" i="6" s="1"/>
  <c r="CP293" i="6" l="1"/>
  <c r="E292" i="9"/>
  <c r="CH293" i="6"/>
  <c r="CJ293" i="6"/>
  <c r="BW293" i="6" s="1"/>
  <c r="CO293" i="6" s="1"/>
  <c r="CQ293" i="6" s="1"/>
  <c r="CR293" i="6" l="1"/>
  <c r="CS293" i="6"/>
  <c r="CW293" i="6" l="1"/>
  <c r="CY293" i="6"/>
  <c r="CT293" i="6"/>
  <c r="CU293" i="6" s="1"/>
  <c r="CV293" i="6" s="1"/>
  <c r="CX293" i="6" s="1"/>
  <c r="CZ293" i="6" l="1"/>
  <c r="DA293" i="6" s="1"/>
  <c r="DG293" i="6"/>
  <c r="DB293" i="6"/>
  <c r="DC293" i="6" l="1"/>
  <c r="DE293" i="6" s="1"/>
  <c r="D292" i="9"/>
  <c r="F294" i="6"/>
  <c r="O294" i="6"/>
  <c r="L294" i="6"/>
  <c r="R294" i="6"/>
  <c r="S294" i="6"/>
  <c r="Q294" i="6"/>
  <c r="W294" i="6"/>
  <c r="I294" i="6"/>
  <c r="P294" i="6"/>
  <c r="BI294" i="6" l="1"/>
  <c r="BY294" i="6"/>
  <c r="J294" i="6"/>
  <c r="U294" i="6"/>
  <c r="T294" i="6"/>
  <c r="K294" i="6"/>
  <c r="CK294" i="6"/>
  <c r="BJ294" i="6"/>
  <c r="BZ294" i="6"/>
  <c r="AW294" i="6"/>
  <c r="AF294" i="6"/>
  <c r="AJ294" i="6"/>
  <c r="B293" i="9"/>
  <c r="Y294" i="6" l="1"/>
  <c r="AX294" i="6"/>
  <c r="AS294" i="6"/>
  <c r="CL294" i="6"/>
  <c r="V294" i="6"/>
  <c r="BK294" i="6"/>
  <c r="BL294" i="6" s="1"/>
  <c r="Z294" i="6"/>
  <c r="AK294" i="6"/>
  <c r="AL294" i="6" s="1"/>
  <c r="AM294" i="6" s="1"/>
  <c r="AN294" i="6" s="1"/>
  <c r="AO294" i="6" s="1"/>
  <c r="AP294" i="6" s="1"/>
  <c r="AQ294" i="6" l="1"/>
  <c r="AT294" i="6" s="1"/>
  <c r="AR294" i="6"/>
  <c r="AY294" i="6"/>
  <c r="AG294" i="6"/>
  <c r="AA294" i="6"/>
  <c r="AB294" i="6" s="1"/>
  <c r="AC294" i="6" s="1"/>
  <c r="AD294" i="6" s="1"/>
  <c r="AE294" i="6" s="1"/>
  <c r="CA294" i="6"/>
  <c r="CB294" i="6" s="1"/>
  <c r="CC294" i="6" s="1"/>
  <c r="CD294" i="6" s="1"/>
  <c r="CE294" i="6" s="1"/>
  <c r="CF294" i="6" s="1"/>
  <c r="CG294" i="6" s="1"/>
  <c r="CH294" i="6" s="1"/>
  <c r="CI294" i="6"/>
  <c r="BS294" i="6"/>
  <c r="BM294" i="6"/>
  <c r="BN294" i="6" s="1"/>
  <c r="BO294" i="6" s="1"/>
  <c r="BP294" i="6" s="1"/>
  <c r="BQ294" i="6" s="1"/>
  <c r="CM294" i="6" l="1"/>
  <c r="BT294" i="6"/>
  <c r="BG294" i="6" s="1"/>
  <c r="BR294" i="6"/>
  <c r="BU294" i="6" s="1"/>
  <c r="CN294" i="6"/>
  <c r="AZ294" i="6"/>
  <c r="BA294" i="6" s="1"/>
  <c r="BB294" i="6" s="1"/>
  <c r="BC294" i="6" s="1"/>
  <c r="BD294" i="6" s="1"/>
  <c r="BE294" i="6"/>
  <c r="CJ294" i="6"/>
  <c r="BW294" i="6" s="1"/>
  <c r="CP294" i="6" l="1"/>
  <c r="E293" i="9"/>
  <c r="CO294" i="6"/>
  <c r="CQ294" i="6" s="1"/>
  <c r="CR294" i="6" l="1"/>
  <c r="CS294" i="6"/>
  <c r="CW294" i="6" l="1"/>
  <c r="CY294" i="6"/>
  <c r="CT294" i="6"/>
  <c r="CU294" i="6" s="1"/>
  <c r="CV294" i="6" s="1"/>
  <c r="CX294" i="6" s="1"/>
  <c r="CZ294" i="6" l="1"/>
  <c r="DA294" i="6" s="1"/>
  <c r="DG294" i="6"/>
  <c r="DB294" i="6"/>
  <c r="DC294" i="6" l="1"/>
  <c r="DE294" i="6" s="1"/>
  <c r="D293" i="9"/>
  <c r="F295" i="6"/>
  <c r="P295" i="6"/>
  <c r="Q295" i="6"/>
  <c r="O295" i="6"/>
  <c r="I295" i="6"/>
  <c r="L295" i="6"/>
  <c r="W295" i="6"/>
  <c r="S295" i="6"/>
  <c r="R295" i="6"/>
  <c r="BJ295" i="6" l="1"/>
  <c r="AJ295" i="6"/>
  <c r="CK295" i="6"/>
  <c r="AW295" i="6"/>
  <c r="AF295" i="6"/>
  <c r="Y295" i="6" s="1"/>
  <c r="BZ295" i="6"/>
  <c r="U295" i="6"/>
  <c r="K295" i="6"/>
  <c r="T295" i="6"/>
  <c r="J295" i="6"/>
  <c r="BY295" i="6"/>
  <c r="BI295" i="6"/>
  <c r="B294" i="9"/>
  <c r="AX295" i="6" l="1"/>
  <c r="BK295" i="6"/>
  <c r="BL295" i="6" s="1"/>
  <c r="V295" i="6"/>
  <c r="BS295" i="6" s="1"/>
  <c r="CL295" i="6"/>
  <c r="AS295" i="6"/>
  <c r="CI295" i="6" l="1"/>
  <c r="Z295" i="6"/>
  <c r="BM295" i="6"/>
  <c r="BN295" i="6" s="1"/>
  <c r="BO295" i="6" s="1"/>
  <c r="BP295" i="6" s="1"/>
  <c r="BQ295" i="6" s="1"/>
  <c r="AQ295" i="6"/>
  <c r="AY295" i="6"/>
  <c r="AK295" i="6"/>
  <c r="AL295" i="6" s="1"/>
  <c r="AM295" i="6" s="1"/>
  <c r="AN295" i="6" s="1"/>
  <c r="AO295" i="6" s="1"/>
  <c r="AR295" i="6" s="1"/>
  <c r="AP295" i="6" l="1"/>
  <c r="AT295" i="6" s="1"/>
  <c r="CA295" i="6"/>
  <c r="CB295" i="6" s="1"/>
  <c r="CC295" i="6" s="1"/>
  <c r="AZ295" i="6"/>
  <c r="BA295" i="6" s="1"/>
  <c r="BB295" i="6" s="1"/>
  <c r="BC295" i="6" s="1"/>
  <c r="BD295" i="6" s="1"/>
  <c r="BE295" i="6"/>
  <c r="BR295" i="6"/>
  <c r="BU295" i="6" s="1"/>
  <c r="BT295" i="6"/>
  <c r="BG295" i="6" s="1"/>
  <c r="AG295" i="6"/>
  <c r="CN295" i="6" s="1"/>
  <c r="AA295" i="6"/>
  <c r="AB295" i="6" s="1"/>
  <c r="AC295" i="6" s="1"/>
  <c r="AD295" i="6" s="1"/>
  <c r="AE295" i="6" s="1"/>
  <c r="CP295" i="6" l="1"/>
  <c r="E294" i="9"/>
  <c r="CO295" i="6"/>
  <c r="CQ295" i="6" s="1"/>
  <c r="CM295" i="6"/>
  <c r="CD295" i="6"/>
  <c r="CE295" i="6" s="1"/>
  <c r="CF295" i="6" s="1"/>
  <c r="CG295" i="6" s="1"/>
  <c r="CJ295" i="6" l="1"/>
  <c r="BW295" i="6" s="1"/>
  <c r="CH295" i="6"/>
  <c r="CS295" i="6"/>
  <c r="CR295" i="6"/>
  <c r="CY295" i="6" l="1"/>
  <c r="CT295" i="6"/>
  <c r="CU295" i="6" s="1"/>
  <c r="CV295" i="6" s="1"/>
  <c r="CX295" i="6" s="1"/>
  <c r="CW295" i="6"/>
  <c r="CZ295" i="6" l="1"/>
  <c r="DA295" i="6" s="1"/>
  <c r="DG295" i="6"/>
  <c r="DB295" i="6"/>
  <c r="DC295" i="6" l="1"/>
  <c r="DE295" i="6" s="1"/>
  <c r="D294" i="9"/>
  <c r="F296" i="6"/>
  <c r="L296" i="6"/>
  <c r="R296" i="6"/>
  <c r="I296" i="6"/>
  <c r="Q296" i="6"/>
  <c r="S296" i="6"/>
  <c r="W296" i="6"/>
  <c r="O296" i="6"/>
  <c r="P296" i="6"/>
  <c r="BY296" i="6" l="1"/>
  <c r="BI296" i="6"/>
  <c r="AJ296" i="6"/>
  <c r="AF296" i="6"/>
  <c r="Y296" i="6" s="1"/>
  <c r="CK296" i="6"/>
  <c r="BJ296" i="6"/>
  <c r="AW296" i="6"/>
  <c r="BZ296" i="6"/>
  <c r="U296" i="6"/>
  <c r="J296" i="6"/>
  <c r="K296" i="6"/>
  <c r="T296" i="6"/>
  <c r="B295" i="9"/>
  <c r="BK296" i="6" l="1"/>
  <c r="BL296" i="6" s="1"/>
  <c r="AS296" i="6"/>
  <c r="CL296" i="6"/>
  <c r="V296" i="6"/>
  <c r="AK296" i="6" s="1"/>
  <c r="AL296" i="6" s="1"/>
  <c r="AM296" i="6" s="1"/>
  <c r="AN296" i="6" s="1"/>
  <c r="AO296" i="6" s="1"/>
  <c r="AP296" i="6" s="1"/>
  <c r="AX296" i="6"/>
  <c r="BE296" i="6" s="1"/>
  <c r="AY296" i="6"/>
  <c r="AZ296" i="6" s="1"/>
  <c r="BA296" i="6" s="1"/>
  <c r="BB296" i="6" s="1"/>
  <c r="BC296" i="6" s="1"/>
  <c r="BD296" i="6" s="1"/>
  <c r="BS296" i="6"/>
  <c r="CI296" i="6" l="1"/>
  <c r="BM296" i="6"/>
  <c r="BN296" i="6" s="1"/>
  <c r="BO296" i="6" s="1"/>
  <c r="BP296" i="6" s="1"/>
  <c r="BQ296" i="6" s="1"/>
  <c r="BR296" i="6" s="1"/>
  <c r="BU296" i="6" s="1"/>
  <c r="AR296" i="6"/>
  <c r="Z296" i="6"/>
  <c r="CA296" i="6"/>
  <c r="CB296" i="6" s="1"/>
  <c r="CC296" i="6" s="1"/>
  <c r="AQ296" i="6"/>
  <c r="AT296" i="6" s="1"/>
  <c r="BT296" i="6" l="1"/>
  <c r="BG296" i="6" s="1"/>
  <c r="CD296" i="6"/>
  <c r="CE296" i="6" s="1"/>
  <c r="CF296" i="6" s="1"/>
  <c r="CG296" i="6" s="1"/>
  <c r="CM296" i="6"/>
  <c r="AG296" i="6"/>
  <c r="CN296" i="6" s="1"/>
  <c r="AA296" i="6"/>
  <c r="AB296" i="6" s="1"/>
  <c r="AC296" i="6" s="1"/>
  <c r="AD296" i="6" s="1"/>
  <c r="AE296" i="6" s="1"/>
  <c r="CO296" i="6" l="1"/>
  <c r="CP296" i="6"/>
  <c r="E295" i="9"/>
  <c r="CH296" i="6"/>
  <c r="CJ296" i="6"/>
  <c r="BW296" i="6" s="1"/>
  <c r="CQ296" i="6" l="1"/>
  <c r="CR296" i="6" l="1"/>
  <c r="CS296" i="6"/>
  <c r="CY296" i="6" l="1"/>
  <c r="CW296" i="6"/>
  <c r="CT296" i="6"/>
  <c r="CU296" i="6" s="1"/>
  <c r="CV296" i="6" s="1"/>
  <c r="CX296" i="6" s="1"/>
  <c r="CZ296" i="6" l="1"/>
  <c r="DA296" i="6" s="1"/>
  <c r="DB296" i="6"/>
  <c r="DG296" i="6"/>
  <c r="D295" i="9" l="1"/>
  <c r="DC296" i="6"/>
  <c r="DE296" i="6" s="1"/>
  <c r="F297" i="6"/>
  <c r="P297" i="6"/>
  <c r="Q297" i="6"/>
  <c r="R297" i="6"/>
  <c r="W297" i="6"/>
  <c r="S297" i="6"/>
  <c r="L297" i="6"/>
  <c r="O297" i="6"/>
  <c r="I297" i="6"/>
  <c r="T297" i="6" l="1"/>
  <c r="U297" i="6"/>
  <c r="K297" i="6"/>
  <c r="J297" i="6"/>
  <c r="AF297" i="6"/>
  <c r="Y297" i="6" s="1"/>
  <c r="BZ297" i="6"/>
  <c r="CK297" i="6"/>
  <c r="BJ297" i="6"/>
  <c r="AW297" i="6"/>
  <c r="AJ297" i="6"/>
  <c r="BI297" i="6"/>
  <c r="BY297" i="6"/>
  <c r="B296" i="9"/>
  <c r="CL297" i="6" l="1"/>
  <c r="V297" i="6"/>
  <c r="AX297" i="6"/>
  <c r="BK297" i="6"/>
  <c r="BL297" i="6" s="1"/>
  <c r="AS297" i="6"/>
  <c r="CI297" i="6" l="1"/>
  <c r="BM297" i="6"/>
  <c r="BN297" i="6" s="1"/>
  <c r="BO297" i="6" s="1"/>
  <c r="BP297" i="6" s="1"/>
  <c r="BQ297" i="6" s="1"/>
  <c r="BR297" i="6" s="1"/>
  <c r="AK297" i="6"/>
  <c r="AL297" i="6" s="1"/>
  <c r="AM297" i="6" s="1"/>
  <c r="AN297" i="6" s="1"/>
  <c r="AO297" i="6" s="1"/>
  <c r="AY297" i="6"/>
  <c r="AZ297" i="6" s="1"/>
  <c r="BA297" i="6" s="1"/>
  <c r="BB297" i="6" s="1"/>
  <c r="BC297" i="6" s="1"/>
  <c r="BD297" i="6" s="1"/>
  <c r="AQ297" i="6"/>
  <c r="Z297" i="6"/>
  <c r="BS297" i="6"/>
  <c r="BU297" i="6" l="1"/>
  <c r="BT297" i="6"/>
  <c r="BG297" i="6" s="1"/>
  <c r="AP297" i="6"/>
  <c r="AT297" i="6" s="1"/>
  <c r="CA297" i="6"/>
  <c r="CB297" i="6" s="1"/>
  <c r="CC297" i="6" s="1"/>
  <c r="BE297" i="6"/>
  <c r="AR297" i="6"/>
  <c r="AG297" i="6"/>
  <c r="AA297" i="6"/>
  <c r="AB297" i="6" s="1"/>
  <c r="AC297" i="6" s="1"/>
  <c r="AD297" i="6" s="1"/>
  <c r="AE297" i="6" s="1"/>
  <c r="CD297" i="6" l="1"/>
  <c r="CE297" i="6" s="1"/>
  <c r="CF297" i="6" s="1"/>
  <c r="CG297" i="6" s="1"/>
  <c r="CM297" i="6"/>
  <c r="CN297" i="6" s="1"/>
  <c r="CP297" i="6" l="1"/>
  <c r="E296" i="9"/>
  <c r="CO297" i="6"/>
  <c r="CQ297" i="6" s="1"/>
  <c r="CJ297" i="6"/>
  <c r="BW297" i="6" s="1"/>
  <c r="CH297" i="6"/>
  <c r="CS297" i="6" l="1"/>
  <c r="CR297" i="6"/>
  <c r="CT297" i="6" l="1"/>
  <c r="CU297" i="6" s="1"/>
  <c r="CV297" i="6" s="1"/>
  <c r="CX297" i="6" s="1"/>
  <c r="CW297" i="6"/>
  <c r="CY297" i="6"/>
  <c r="CZ297" i="6" l="1"/>
  <c r="DA297" i="6" s="1"/>
  <c r="DG297" i="6"/>
  <c r="DB297" i="6"/>
  <c r="DC297" i="6" l="1"/>
  <c r="DE297" i="6" s="1"/>
  <c r="D296" i="9"/>
  <c r="F298" i="6"/>
  <c r="P298" i="6"/>
  <c r="O298" i="6"/>
  <c r="W298" i="6"/>
  <c r="R298" i="6"/>
  <c r="S298" i="6"/>
  <c r="Q298" i="6"/>
  <c r="I298" i="6"/>
  <c r="L298" i="6"/>
  <c r="K298" i="6" l="1"/>
  <c r="U298" i="6"/>
  <c r="T298" i="6"/>
  <c r="J298" i="6"/>
  <c r="BZ298" i="6"/>
  <c r="AF298" i="6"/>
  <c r="Y298" i="6" s="1"/>
  <c r="AW298" i="6"/>
  <c r="BJ298" i="6"/>
  <c r="CK298" i="6"/>
  <c r="AJ298" i="6"/>
  <c r="BY298" i="6"/>
  <c r="BI298" i="6"/>
  <c r="B297" i="9"/>
  <c r="AX298" i="6" l="1"/>
  <c r="CL298" i="6"/>
  <c r="BK298" i="6"/>
  <c r="BL298" i="6" s="1"/>
  <c r="BM298" i="6" s="1"/>
  <c r="BN298" i="6" s="1"/>
  <c r="BO298" i="6" s="1"/>
  <c r="BP298" i="6" s="1"/>
  <c r="BQ298" i="6" s="1"/>
  <c r="BR298" i="6" s="1"/>
  <c r="AS298" i="6"/>
  <c r="V298" i="6"/>
  <c r="AK298" i="6" s="1"/>
  <c r="AL298" i="6" s="1"/>
  <c r="AM298" i="6" s="1"/>
  <c r="AN298" i="6" s="1"/>
  <c r="AO298" i="6" s="1"/>
  <c r="Z298" i="6"/>
  <c r="AP298" i="6" l="1"/>
  <c r="CA298" i="6"/>
  <c r="CB298" i="6" s="1"/>
  <c r="CC298" i="6" s="1"/>
  <c r="BS298" i="6"/>
  <c r="BU298" i="6" s="1"/>
  <c r="AY298" i="6"/>
  <c r="AZ298" i="6" s="1"/>
  <c r="BA298" i="6" s="1"/>
  <c r="BB298" i="6" s="1"/>
  <c r="BC298" i="6" s="1"/>
  <c r="BD298" i="6" s="1"/>
  <c r="AG298" i="6"/>
  <c r="AA298" i="6"/>
  <c r="AB298" i="6" s="1"/>
  <c r="AC298" i="6" s="1"/>
  <c r="AD298" i="6" s="1"/>
  <c r="AE298" i="6" s="1"/>
  <c r="CI298" i="6"/>
  <c r="BT298" i="6"/>
  <c r="BG298" i="6" s="1"/>
  <c r="AR298" i="6"/>
  <c r="AQ298" i="6"/>
  <c r="BE298" i="6" l="1"/>
  <c r="CM298" i="6"/>
  <c r="CN298" i="6" s="1"/>
  <c r="CD298" i="6"/>
  <c r="CE298" i="6" s="1"/>
  <c r="CF298" i="6" s="1"/>
  <c r="CG298" i="6" s="1"/>
  <c r="AT298" i="6"/>
  <c r="E297" i="9" l="1"/>
  <c r="CP298" i="6"/>
  <c r="CH298" i="6"/>
  <c r="CJ298" i="6"/>
  <c r="BW298" i="6" s="1"/>
  <c r="CO298" i="6" s="1"/>
  <c r="CQ298" i="6" s="1"/>
  <c r="CS298" i="6" s="1"/>
  <c r="CR298" i="6" l="1"/>
  <c r="CY298" i="6"/>
  <c r="CW298" i="6"/>
  <c r="CT298" i="6"/>
  <c r="CU298" i="6" s="1"/>
  <c r="CV298" i="6" s="1"/>
  <c r="CX298" i="6" s="1"/>
  <c r="CZ298" i="6" l="1"/>
  <c r="DA298" i="6" s="1"/>
  <c r="DG298" i="6"/>
  <c r="DB298" i="6"/>
  <c r="D297" i="9" l="1"/>
  <c r="DC298" i="6"/>
  <c r="DE298" i="6" s="1"/>
  <c r="F299" i="6"/>
  <c r="Q299" i="6"/>
  <c r="P299" i="6"/>
  <c r="S299" i="6"/>
  <c r="O299" i="6"/>
  <c r="W299" i="6"/>
  <c r="L299" i="6"/>
  <c r="R299" i="6"/>
  <c r="I299" i="6"/>
  <c r="K299" i="6" l="1"/>
  <c r="U299" i="6"/>
  <c r="T299" i="6"/>
  <c r="J299" i="6"/>
  <c r="BI299" i="6"/>
  <c r="BY299" i="6"/>
  <c r="CK299" i="6"/>
  <c r="BZ299" i="6"/>
  <c r="BJ299" i="6"/>
  <c r="AJ299" i="6"/>
  <c r="AF299" i="6"/>
  <c r="AW299" i="6"/>
  <c r="B298" i="9"/>
  <c r="AX299" i="6" l="1"/>
  <c r="V299" i="6"/>
  <c r="AK299" i="6" s="1"/>
  <c r="AL299" i="6" s="1"/>
  <c r="AM299" i="6" s="1"/>
  <c r="AN299" i="6" s="1"/>
  <c r="AO299" i="6" s="1"/>
  <c r="AP299" i="6" s="1"/>
  <c r="BK299" i="6"/>
  <c r="BL299" i="6" s="1"/>
  <c r="AS299" i="6"/>
  <c r="CL299" i="6"/>
  <c r="AQ299" i="6"/>
  <c r="BS299" i="6"/>
  <c r="Y299" i="6"/>
  <c r="BM299" i="6" l="1"/>
  <c r="BN299" i="6" s="1"/>
  <c r="BO299" i="6" s="1"/>
  <c r="BP299" i="6" s="1"/>
  <c r="BQ299" i="6" s="1"/>
  <c r="BR299" i="6" s="1"/>
  <c r="BU299" i="6" s="1"/>
  <c r="AY299" i="6"/>
  <c r="AZ299" i="6" s="1"/>
  <c r="BA299" i="6" s="1"/>
  <c r="BB299" i="6" s="1"/>
  <c r="BC299" i="6" s="1"/>
  <c r="BD299" i="6" s="1"/>
  <c r="Z299" i="6"/>
  <c r="AG299" i="6" s="1"/>
  <c r="AT299" i="6"/>
  <c r="CA299" i="6"/>
  <c r="CB299" i="6" s="1"/>
  <c r="CC299" i="6" s="1"/>
  <c r="CI299" i="6"/>
  <c r="AR299" i="6"/>
  <c r="BE299" i="6"/>
  <c r="BT299" i="6" l="1"/>
  <c r="BG299" i="6" s="1"/>
  <c r="AA299" i="6"/>
  <c r="AB299" i="6" s="1"/>
  <c r="AC299" i="6" s="1"/>
  <c r="AD299" i="6" s="1"/>
  <c r="AE299" i="6" s="1"/>
  <c r="CD299" i="6"/>
  <c r="CE299" i="6" s="1"/>
  <c r="CF299" i="6" s="1"/>
  <c r="CG299" i="6" s="1"/>
  <c r="CM299" i="6"/>
  <c r="CN299" i="6" s="1"/>
  <c r="CP299" i="6" l="1"/>
  <c r="E298" i="9"/>
  <c r="CJ299" i="6"/>
  <c r="BW299" i="6" s="1"/>
  <c r="CO299" i="6" s="1"/>
  <c r="CQ299" i="6" s="1"/>
  <c r="CH299" i="6"/>
  <c r="CR299" i="6" l="1"/>
  <c r="CS299" i="6"/>
  <c r="CY299" i="6" l="1"/>
  <c r="CT299" i="6"/>
  <c r="CU299" i="6" s="1"/>
  <c r="CV299" i="6" s="1"/>
  <c r="CX299" i="6" s="1"/>
  <c r="CW299" i="6"/>
  <c r="CZ299" i="6" l="1"/>
  <c r="DA299" i="6" s="1"/>
  <c r="DB299" i="6"/>
  <c r="DG299" i="6"/>
  <c r="D298" i="9" l="1"/>
  <c r="DC299" i="6"/>
  <c r="DE299" i="6" s="1"/>
  <c r="F300" i="6"/>
  <c r="W300" i="6"/>
  <c r="Q300" i="6"/>
  <c r="R300" i="6"/>
  <c r="L300" i="6"/>
  <c r="O300" i="6"/>
  <c r="I300" i="6"/>
  <c r="S300" i="6"/>
  <c r="P300" i="6"/>
  <c r="T300" i="6" l="1"/>
  <c r="K300" i="6"/>
  <c r="U300" i="6"/>
  <c r="J300" i="6"/>
  <c r="AF300" i="6"/>
  <c r="BZ300" i="6"/>
  <c r="BJ300" i="6"/>
  <c r="AJ300" i="6"/>
  <c r="CK300" i="6"/>
  <c r="AW300" i="6"/>
  <c r="BY300" i="6"/>
  <c r="BI300" i="6"/>
  <c r="B299" i="9"/>
  <c r="BK300" i="6" l="1"/>
  <c r="BL300" i="6" s="1"/>
  <c r="V300" i="6"/>
  <c r="AK300" i="6" s="1"/>
  <c r="AL300" i="6" s="1"/>
  <c r="AM300" i="6" s="1"/>
  <c r="AN300" i="6" s="1"/>
  <c r="AO300" i="6" s="1"/>
  <c r="AP300" i="6" s="1"/>
  <c r="AS300" i="6"/>
  <c r="AX300" i="6"/>
  <c r="CL300" i="6"/>
  <c r="Y300" i="6"/>
  <c r="AR300" i="6" l="1"/>
  <c r="CI300" i="6"/>
  <c r="BM300" i="6"/>
  <c r="BN300" i="6" s="1"/>
  <c r="BO300" i="6" s="1"/>
  <c r="BP300" i="6" s="1"/>
  <c r="BQ300" i="6" s="1"/>
  <c r="BR300" i="6" s="1"/>
  <c r="Z300" i="6"/>
  <c r="CA300" i="6"/>
  <c r="CB300" i="6" s="1"/>
  <c r="CC300" i="6" s="1"/>
  <c r="CD300" i="6" s="1"/>
  <c r="CE300" i="6" s="1"/>
  <c r="CF300" i="6" s="1"/>
  <c r="CG300" i="6" s="1"/>
  <c r="CH300" i="6" s="1"/>
  <c r="AQ300" i="6"/>
  <c r="AT300" i="6" s="1"/>
  <c r="AG300" i="6"/>
  <c r="AA300" i="6"/>
  <c r="AB300" i="6" s="1"/>
  <c r="AC300" i="6" s="1"/>
  <c r="AD300" i="6" s="1"/>
  <c r="AE300" i="6" s="1"/>
  <c r="AY300" i="6"/>
  <c r="BS300" i="6"/>
  <c r="BU300" i="6" l="1"/>
  <c r="CJ300" i="6"/>
  <c r="BW300" i="6" s="1"/>
  <c r="BT300" i="6"/>
  <c r="BG300" i="6" s="1"/>
  <c r="CM300" i="6"/>
  <c r="AZ300" i="6"/>
  <c r="BA300" i="6" s="1"/>
  <c r="BB300" i="6" s="1"/>
  <c r="BC300" i="6" s="1"/>
  <c r="BD300" i="6" s="1"/>
  <c r="BE300" i="6"/>
  <c r="CN300" i="6" l="1"/>
  <c r="CO300" i="6" s="1"/>
  <c r="E299" i="9" l="1"/>
  <c r="CP300" i="6"/>
  <c r="CQ300" i="6" s="1"/>
  <c r="CS300" i="6" l="1"/>
  <c r="CR300" i="6"/>
  <c r="CW300" i="6" l="1"/>
  <c r="CY300" i="6"/>
  <c r="CT300" i="6"/>
  <c r="CU300" i="6" s="1"/>
  <c r="CV300" i="6" s="1"/>
  <c r="CX300" i="6" s="1"/>
  <c r="CZ300" i="6" l="1"/>
  <c r="DA300" i="6" s="1"/>
  <c r="DB300" i="6"/>
  <c r="DG300" i="6"/>
  <c r="D299" i="9" l="1"/>
  <c r="DC300" i="6"/>
  <c r="DE300" i="6" s="1"/>
  <c r="F301" i="6"/>
  <c r="B300" i="9" s="1"/>
  <c r="I301" i="6"/>
  <c r="R301" i="6"/>
  <c r="W301" i="6"/>
  <c r="L301" i="6"/>
  <c r="O301" i="6"/>
  <c r="Q301" i="6"/>
  <c r="S301" i="6"/>
  <c r="P301" i="6"/>
  <c r="K301" i="6" l="1"/>
  <c r="T301" i="6"/>
  <c r="U301" i="6"/>
  <c r="J301" i="6"/>
  <c r="BY301" i="6"/>
  <c r="BI301" i="6"/>
  <c r="AJ301" i="6"/>
  <c r="CK301" i="6"/>
  <c r="BJ301" i="6"/>
  <c r="AW301" i="6"/>
  <c r="BZ301" i="6"/>
  <c r="AF301" i="6"/>
  <c r="Y301" i="6" l="1"/>
  <c r="AX301" i="6"/>
  <c r="AS301" i="6"/>
  <c r="CL301" i="6"/>
  <c r="BK301" i="6"/>
  <c r="BL301" i="6" s="1"/>
  <c r="V301" i="6"/>
  <c r="BS301" i="6"/>
  <c r="Z301" i="6" l="1"/>
  <c r="AG301" i="6" s="1"/>
  <c r="BM301" i="6"/>
  <c r="BN301" i="6" s="1"/>
  <c r="BO301" i="6" s="1"/>
  <c r="BP301" i="6" s="1"/>
  <c r="BQ301" i="6" s="1"/>
  <c r="BR301" i="6" s="1"/>
  <c r="BU301" i="6" s="1"/>
  <c r="AQ301" i="6"/>
  <c r="AY301" i="6"/>
  <c r="AZ301" i="6" s="1"/>
  <c r="BA301" i="6" s="1"/>
  <c r="BB301" i="6" s="1"/>
  <c r="BC301" i="6" s="1"/>
  <c r="BD301" i="6" s="1"/>
  <c r="AK301" i="6"/>
  <c r="AL301" i="6" s="1"/>
  <c r="AM301" i="6" s="1"/>
  <c r="AN301" i="6" s="1"/>
  <c r="AO301" i="6" s="1"/>
  <c r="AR301" i="6" s="1"/>
  <c r="CI301" i="6"/>
  <c r="AA301" i="6"/>
  <c r="AB301" i="6" s="1"/>
  <c r="AC301" i="6" s="1"/>
  <c r="AD301" i="6" s="1"/>
  <c r="AE301" i="6" s="1"/>
  <c r="BT301" i="6" l="1"/>
  <c r="BG301" i="6" s="1"/>
  <c r="AP301" i="6"/>
  <c r="AT301" i="6" s="1"/>
  <c r="BE301" i="6"/>
  <c r="CA301" i="6"/>
  <c r="CB301" i="6" s="1"/>
  <c r="CC301" i="6" s="1"/>
  <c r="CD301" i="6" s="1"/>
  <c r="CE301" i="6" s="1"/>
  <c r="CF301" i="6" s="1"/>
  <c r="CG301" i="6" s="1"/>
  <c r="CM301" i="6" l="1"/>
  <c r="CN301" i="6" s="1"/>
  <c r="E300" i="9" s="1"/>
  <c r="CH301" i="6"/>
  <c r="CJ301" i="6"/>
  <c r="BW301" i="6" s="1"/>
  <c r="CP301" i="6" l="1"/>
  <c r="CO301" i="6"/>
  <c r="CQ301" i="6" l="1"/>
  <c r="CR301" i="6" s="1"/>
  <c r="CT301" i="6" s="1"/>
  <c r="CU301" i="6" s="1"/>
  <c r="CV301" i="6" s="1"/>
  <c r="CX301" i="6" s="1"/>
  <c r="CY301" i="6" l="1"/>
  <c r="CW301" i="6"/>
  <c r="CZ301" i="6" s="1"/>
  <c r="DA301" i="6" s="1"/>
  <c r="CS301" i="6"/>
  <c r="DG301" i="6"/>
  <c r="DB301" i="6"/>
  <c r="D300" i="9" l="1"/>
  <c r="DC301" i="6"/>
  <c r="DE301" i="6" s="1"/>
  <c r="F302" i="6"/>
  <c r="I302" i="6"/>
  <c r="Q302" i="6"/>
  <c r="W302" i="6"/>
  <c r="R302" i="6"/>
  <c r="P302" i="6"/>
  <c r="O302" i="6"/>
  <c r="S302" i="6"/>
  <c r="L302" i="6"/>
  <c r="BI302" i="6" l="1"/>
  <c r="BY302" i="6"/>
  <c r="AJ302" i="6"/>
  <c r="BJ302" i="6"/>
  <c r="CK302" i="6"/>
  <c r="BZ302" i="6"/>
  <c r="AW302" i="6"/>
  <c r="AF302" i="6"/>
  <c r="K302" i="6"/>
  <c r="U302" i="6"/>
  <c r="J302" i="6"/>
  <c r="T302" i="6"/>
  <c r="B301" i="9"/>
  <c r="Y302" i="6" l="1"/>
  <c r="BK302" i="6"/>
  <c r="BL302" i="6" s="1"/>
  <c r="AS302" i="6"/>
  <c r="V302" i="6"/>
  <c r="CI302" i="6" s="1"/>
  <c r="CL302" i="6"/>
  <c r="AX302" i="6"/>
  <c r="BM302" i="6" l="1"/>
  <c r="BN302" i="6" s="1"/>
  <c r="BO302" i="6" s="1"/>
  <c r="BP302" i="6" s="1"/>
  <c r="BQ302" i="6" s="1"/>
  <c r="BR302" i="6" s="1"/>
  <c r="BU302" i="6" s="1"/>
  <c r="BS302" i="6"/>
  <c r="Z302" i="6"/>
  <c r="AG302" i="6" s="1"/>
  <c r="AQ302" i="6"/>
  <c r="AY302" i="6"/>
  <c r="AZ302" i="6" s="1"/>
  <c r="BA302" i="6" s="1"/>
  <c r="BB302" i="6" s="1"/>
  <c r="BC302" i="6" s="1"/>
  <c r="BD302" i="6" s="1"/>
  <c r="AK302" i="6"/>
  <c r="AL302" i="6" s="1"/>
  <c r="AM302" i="6" s="1"/>
  <c r="AN302" i="6" s="1"/>
  <c r="AO302" i="6" s="1"/>
  <c r="AR302" i="6" s="1"/>
  <c r="BT302" i="6" l="1"/>
  <c r="BG302" i="6" s="1"/>
  <c r="AA302" i="6"/>
  <c r="AB302" i="6" s="1"/>
  <c r="AC302" i="6" s="1"/>
  <c r="AD302" i="6" s="1"/>
  <c r="AE302" i="6" s="1"/>
  <c r="BE302" i="6"/>
  <c r="AP302" i="6"/>
  <c r="AT302" i="6" s="1"/>
  <c r="CA302" i="6"/>
  <c r="CB302" i="6" s="1"/>
  <c r="CC302" i="6" s="1"/>
  <c r="CD302" i="6" l="1"/>
  <c r="CE302" i="6" s="1"/>
  <c r="CF302" i="6" s="1"/>
  <c r="CG302" i="6" s="1"/>
  <c r="CM302" i="6"/>
  <c r="CN302" i="6" s="1"/>
  <c r="E301" i="9" l="1"/>
  <c r="CP302" i="6"/>
  <c r="CH302" i="6"/>
  <c r="CJ302" i="6"/>
  <c r="BW302" i="6" s="1"/>
  <c r="CO302" i="6" s="1"/>
  <c r="CQ302" i="6" l="1"/>
  <c r="CS302" i="6" l="1"/>
  <c r="CR302" i="6"/>
  <c r="CY302" i="6" l="1"/>
  <c r="CT302" i="6"/>
  <c r="CU302" i="6" s="1"/>
  <c r="CV302" i="6" s="1"/>
  <c r="CX302" i="6" s="1"/>
  <c r="CW302" i="6"/>
  <c r="CZ302" i="6" l="1"/>
  <c r="DA302" i="6" s="1"/>
  <c r="DG302" i="6"/>
  <c r="DB302" i="6"/>
  <c r="DC302" i="6" l="1"/>
  <c r="DE302" i="6" s="1"/>
  <c r="D301" i="9"/>
  <c r="F303" i="6"/>
  <c r="L303" i="6"/>
  <c r="S303" i="6"/>
  <c r="R303" i="6"/>
  <c r="I303" i="6"/>
  <c r="Q303" i="6"/>
  <c r="P303" i="6"/>
  <c r="O303" i="6"/>
  <c r="W303" i="6"/>
  <c r="BI303" i="6" l="1"/>
  <c r="BY303" i="6"/>
  <c r="T303" i="6"/>
  <c r="J303" i="6"/>
  <c r="K303" i="6"/>
  <c r="U303" i="6"/>
  <c r="AW303" i="6"/>
  <c r="BZ303" i="6"/>
  <c r="BJ303" i="6"/>
  <c r="AF303" i="6"/>
  <c r="CK303" i="6"/>
  <c r="AJ303" i="6"/>
  <c r="B302" i="9"/>
  <c r="Y303" i="6" l="1"/>
  <c r="AX303" i="6"/>
  <c r="AS303" i="6"/>
  <c r="V303" i="6"/>
  <c r="CI303" i="6" s="1"/>
  <c r="BK303" i="6"/>
  <c r="BL303" i="6" s="1"/>
  <c r="CL303" i="6"/>
  <c r="AK303" i="6" l="1"/>
  <c r="AL303" i="6" s="1"/>
  <c r="AM303" i="6" s="1"/>
  <c r="AN303" i="6" s="1"/>
  <c r="AO303" i="6" s="1"/>
  <c r="AQ303" i="6"/>
  <c r="AY303" i="6"/>
  <c r="BM303" i="6"/>
  <c r="BN303" i="6" s="1"/>
  <c r="BO303" i="6" s="1"/>
  <c r="BP303" i="6" s="1"/>
  <c r="BQ303" i="6" s="1"/>
  <c r="BR303" i="6" s="1"/>
  <c r="BS303" i="6"/>
  <c r="Z303" i="6"/>
  <c r="BU303" i="6" l="1"/>
  <c r="BT303" i="6"/>
  <c r="BG303" i="6" s="1"/>
  <c r="AZ303" i="6"/>
  <c r="BA303" i="6" s="1"/>
  <c r="BB303" i="6" s="1"/>
  <c r="BC303" i="6" s="1"/>
  <c r="BD303" i="6" s="1"/>
  <c r="BE303" i="6"/>
  <c r="AG303" i="6"/>
  <c r="AA303" i="6"/>
  <c r="AB303" i="6" s="1"/>
  <c r="AC303" i="6" s="1"/>
  <c r="AD303" i="6" s="1"/>
  <c r="AE303" i="6" s="1"/>
  <c r="AR303" i="6"/>
  <c r="AP303" i="6"/>
  <c r="AT303" i="6" s="1"/>
  <c r="CA303" i="6"/>
  <c r="CB303" i="6" s="1"/>
  <c r="CC303" i="6" s="1"/>
  <c r="CD303" i="6" l="1"/>
  <c r="CE303" i="6" s="1"/>
  <c r="CF303" i="6" s="1"/>
  <c r="CG303" i="6" s="1"/>
  <c r="CM303" i="6"/>
  <c r="CN303" i="6" s="1"/>
  <c r="E302" i="9" l="1"/>
  <c r="CP303" i="6"/>
  <c r="CH303" i="6"/>
  <c r="CJ303" i="6"/>
  <c r="BW303" i="6" s="1"/>
  <c r="CO303" i="6" s="1"/>
  <c r="CQ303" i="6" l="1"/>
  <c r="CS303" i="6" l="1"/>
  <c r="CR303" i="6"/>
  <c r="CY303" i="6" l="1"/>
  <c r="CT303" i="6"/>
  <c r="CU303" i="6" s="1"/>
  <c r="CV303" i="6" s="1"/>
  <c r="CX303" i="6" s="1"/>
  <c r="CW303" i="6"/>
  <c r="CZ303" i="6" l="1"/>
  <c r="DA303" i="6" s="1"/>
  <c r="F304" i="6" s="1"/>
  <c r="O304" i="6"/>
  <c r="S304" i="6"/>
  <c r="DB303" i="6"/>
  <c r="L304" i="6"/>
  <c r="Q304" i="6"/>
  <c r="I304" i="6"/>
  <c r="DG303" i="6"/>
  <c r="R304" i="6"/>
  <c r="W304" i="6"/>
  <c r="P304" i="6"/>
  <c r="D302" i="9" l="1"/>
  <c r="DC303" i="6"/>
  <c r="DE303" i="6" s="1"/>
  <c r="J304" i="6"/>
  <c r="T304" i="6"/>
  <c r="K304" i="6"/>
  <c r="U304" i="6"/>
  <c r="BI304" i="6"/>
  <c r="BY304" i="6"/>
  <c r="BZ304" i="6"/>
  <c r="AW304" i="6"/>
  <c r="CK304" i="6"/>
  <c r="BJ304" i="6"/>
  <c r="AJ304" i="6"/>
  <c r="AF304" i="6"/>
  <c r="Y304" i="6" s="1"/>
  <c r="B303" i="9"/>
  <c r="CL304" i="6" l="1"/>
  <c r="AX304" i="6"/>
  <c r="V304" i="6"/>
  <c r="CI304" i="6" s="1"/>
  <c r="AS304" i="6"/>
  <c r="BK304" i="6"/>
  <c r="BL304" i="6" s="1"/>
  <c r="BM304" i="6" s="1"/>
  <c r="BN304" i="6" s="1"/>
  <c r="BO304" i="6" s="1"/>
  <c r="BP304" i="6" s="1"/>
  <c r="BQ304" i="6" s="1"/>
  <c r="AK304" i="6"/>
  <c r="AL304" i="6" s="1"/>
  <c r="AM304" i="6" s="1"/>
  <c r="AN304" i="6" s="1"/>
  <c r="AO304" i="6" s="1"/>
  <c r="AP304" i="6" s="1"/>
  <c r="Z304" i="6"/>
  <c r="AY304" i="6" l="1"/>
  <c r="BS304" i="6"/>
  <c r="BR304" i="6"/>
  <c r="BT304" i="6"/>
  <c r="BG304" i="6" s="1"/>
  <c r="AR304" i="6"/>
  <c r="CA304" i="6"/>
  <c r="CB304" i="6" s="1"/>
  <c r="CC304" i="6" s="1"/>
  <c r="CD304" i="6" s="1"/>
  <c r="CE304" i="6" s="1"/>
  <c r="CF304" i="6" s="1"/>
  <c r="CG304" i="6" s="1"/>
  <c r="AA304" i="6"/>
  <c r="AB304" i="6" s="1"/>
  <c r="AC304" i="6" s="1"/>
  <c r="AD304" i="6" s="1"/>
  <c r="AE304" i="6" s="1"/>
  <c r="AG304" i="6"/>
  <c r="AQ304" i="6"/>
  <c r="AT304" i="6" s="1"/>
  <c r="BU304" i="6" l="1"/>
  <c r="AZ304" i="6"/>
  <c r="BA304" i="6" s="1"/>
  <c r="BB304" i="6" s="1"/>
  <c r="BC304" i="6" s="1"/>
  <c r="BD304" i="6" s="1"/>
  <c r="BE304" i="6"/>
  <c r="CH304" i="6"/>
  <c r="CJ304" i="6"/>
  <c r="BW304" i="6" s="1"/>
  <c r="CM304" i="6"/>
  <c r="CN304" i="6" l="1"/>
  <c r="CO304" i="6" s="1"/>
  <c r="E303" i="9" l="1"/>
  <c r="CP304" i="6"/>
  <c r="CQ304" i="6" s="1"/>
  <c r="CS304" i="6" l="1"/>
  <c r="CR304" i="6"/>
  <c r="CT304" i="6" l="1"/>
  <c r="CU304" i="6" s="1"/>
  <c r="CV304" i="6" s="1"/>
  <c r="CX304" i="6" s="1"/>
  <c r="CW304" i="6"/>
  <c r="CY304" i="6"/>
  <c r="CZ304" i="6" l="1"/>
  <c r="DA304" i="6" s="1"/>
  <c r="DG304" i="6"/>
  <c r="DB304" i="6"/>
  <c r="D303" i="9" l="1"/>
  <c r="DC304" i="6"/>
  <c r="DE304" i="6" s="1"/>
  <c r="F305" i="6"/>
  <c r="I305" i="6"/>
  <c r="O305" i="6"/>
  <c r="Q305" i="6"/>
  <c r="W305" i="6"/>
  <c r="P305" i="6"/>
  <c r="S305" i="6"/>
  <c r="R305" i="6"/>
  <c r="L305" i="6"/>
  <c r="K305" i="6" l="1"/>
  <c r="J305" i="6"/>
  <c r="U305" i="6"/>
  <c r="T305" i="6"/>
  <c r="BY305" i="6"/>
  <c r="BI305" i="6"/>
  <c r="AJ305" i="6"/>
  <c r="AW305" i="6"/>
  <c r="BJ305" i="6"/>
  <c r="BZ305" i="6"/>
  <c r="CK305" i="6"/>
  <c r="AF305" i="6"/>
  <c r="B304" i="9"/>
  <c r="Y305" i="6" l="1"/>
  <c r="AX305" i="6"/>
  <c r="V305" i="6"/>
  <c r="BK305" i="6"/>
  <c r="BL305" i="6" s="1"/>
  <c r="BM305" i="6" s="1"/>
  <c r="BN305" i="6" s="1"/>
  <c r="BO305" i="6" s="1"/>
  <c r="BP305" i="6" s="1"/>
  <c r="BQ305" i="6" s="1"/>
  <c r="BR305" i="6" s="1"/>
  <c r="CL305" i="6"/>
  <c r="AS305" i="6"/>
  <c r="AY305" i="6"/>
  <c r="AZ305" i="6" s="1"/>
  <c r="BA305" i="6" s="1"/>
  <c r="BB305" i="6" s="1"/>
  <c r="BC305" i="6" s="1"/>
  <c r="BD305" i="6" s="1"/>
  <c r="Z305" i="6" l="1"/>
  <c r="AG305" i="6" s="1"/>
  <c r="AQ305" i="6"/>
  <c r="BE305" i="6"/>
  <c r="BT305" i="6"/>
  <c r="BG305" i="6" s="1"/>
  <c r="BS305" i="6"/>
  <c r="BU305" i="6" s="1"/>
  <c r="AK305" i="6"/>
  <c r="AL305" i="6" s="1"/>
  <c r="AM305" i="6" s="1"/>
  <c r="AN305" i="6" s="1"/>
  <c r="AO305" i="6" s="1"/>
  <c r="CI305" i="6"/>
  <c r="AA305" i="6" l="1"/>
  <c r="AB305" i="6" s="1"/>
  <c r="AC305" i="6" s="1"/>
  <c r="AD305" i="6" s="1"/>
  <c r="AE305" i="6" s="1"/>
  <c r="AP305" i="6"/>
  <c r="AT305" i="6" s="1"/>
  <c r="CA305" i="6"/>
  <c r="CB305" i="6" s="1"/>
  <c r="CC305" i="6" s="1"/>
  <c r="AR305" i="6"/>
  <c r="CM305" i="6" l="1"/>
  <c r="CN305" i="6" s="1"/>
  <c r="CD305" i="6"/>
  <c r="CE305" i="6" s="1"/>
  <c r="CF305" i="6" s="1"/>
  <c r="CG305" i="6" s="1"/>
  <c r="CP305" i="6" l="1"/>
  <c r="E304" i="9"/>
  <c r="CH305" i="6"/>
  <c r="CJ305" i="6"/>
  <c r="BW305" i="6" s="1"/>
  <c r="CO305" i="6" s="1"/>
  <c r="CQ305" i="6" s="1"/>
  <c r="CS305" i="6" l="1"/>
  <c r="CR305" i="6"/>
  <c r="CW305" i="6" l="1"/>
  <c r="CY305" i="6"/>
  <c r="CT305" i="6"/>
  <c r="CU305" i="6" s="1"/>
  <c r="CV305" i="6" s="1"/>
  <c r="CX305" i="6" s="1"/>
  <c r="CZ305" i="6" l="1"/>
  <c r="DA305" i="6" s="1"/>
  <c r="DB305" i="6"/>
  <c r="DG305" i="6"/>
  <c r="DC305" i="6" l="1"/>
  <c r="DE305" i="6" s="1"/>
  <c r="D304" i="9"/>
  <c r="F306" i="6"/>
  <c r="R306" i="6"/>
  <c r="L306" i="6"/>
  <c r="S306" i="6"/>
  <c r="W306" i="6"/>
  <c r="Q306" i="6"/>
  <c r="P306" i="6"/>
  <c r="I306" i="6"/>
  <c r="O306" i="6"/>
  <c r="AF306" i="6" l="1"/>
  <c r="BJ306" i="6"/>
  <c r="BZ306" i="6"/>
  <c r="AW306" i="6"/>
  <c r="CK306" i="6"/>
  <c r="AJ306" i="6"/>
  <c r="U306" i="6"/>
  <c r="J306" i="6"/>
  <c r="T306" i="6"/>
  <c r="K306" i="6"/>
  <c r="BY306" i="6"/>
  <c r="BI306" i="6"/>
  <c r="B305" i="9"/>
  <c r="Y306" i="6" l="1"/>
  <c r="BK306" i="6"/>
  <c r="BL306" i="6" s="1"/>
  <c r="AS306" i="6"/>
  <c r="AX306" i="6"/>
  <c r="CL306" i="6"/>
  <c r="V306" i="6"/>
  <c r="AK306" i="6" s="1"/>
  <c r="AL306" i="6" s="1"/>
  <c r="AM306" i="6" s="1"/>
  <c r="AN306" i="6" s="1"/>
  <c r="AO306" i="6" s="1"/>
  <c r="AP306" i="6" s="1"/>
  <c r="CI306" i="6" l="1"/>
  <c r="AY306" i="6"/>
  <c r="AZ306" i="6" s="1"/>
  <c r="BA306" i="6" s="1"/>
  <c r="BB306" i="6" s="1"/>
  <c r="BC306" i="6" s="1"/>
  <c r="BD306" i="6" s="1"/>
  <c r="BM306" i="6"/>
  <c r="BN306" i="6" s="1"/>
  <c r="BO306" i="6" s="1"/>
  <c r="BP306" i="6" s="1"/>
  <c r="BQ306" i="6" s="1"/>
  <c r="BS306" i="6"/>
  <c r="AR306" i="6"/>
  <c r="AQ306" i="6"/>
  <c r="AT306" i="6" s="1"/>
  <c r="CA306" i="6"/>
  <c r="CB306" i="6" s="1"/>
  <c r="CC306" i="6" s="1"/>
  <c r="CD306" i="6" s="1"/>
  <c r="CE306" i="6" s="1"/>
  <c r="CF306" i="6" s="1"/>
  <c r="CG306" i="6" s="1"/>
  <c r="Z306" i="6"/>
  <c r="BE306" i="6" l="1"/>
  <c r="AA306" i="6"/>
  <c r="AB306" i="6" s="1"/>
  <c r="AC306" i="6" s="1"/>
  <c r="AD306" i="6" s="1"/>
  <c r="AE306" i="6" s="1"/>
  <c r="AG306" i="6"/>
  <c r="CM306" i="6"/>
  <c r="CH306" i="6"/>
  <c r="CJ306" i="6"/>
  <c r="BW306" i="6" s="1"/>
  <c r="BR306" i="6"/>
  <c r="BU306" i="6" s="1"/>
  <c r="BT306" i="6"/>
  <c r="BG306" i="6" s="1"/>
  <c r="CN306" i="6" l="1"/>
  <c r="CP306" i="6" l="1"/>
  <c r="E305" i="9"/>
  <c r="CO306" i="6"/>
  <c r="CQ306" i="6" l="1"/>
  <c r="CS306" i="6" s="1"/>
  <c r="CR306" i="6"/>
  <c r="CT306" i="6" l="1"/>
  <c r="CU306" i="6" s="1"/>
  <c r="CV306" i="6" s="1"/>
  <c r="CX306" i="6" s="1"/>
  <c r="CY306" i="6"/>
  <c r="CW306" i="6"/>
  <c r="CZ306" i="6" l="1"/>
  <c r="DA306" i="6" s="1"/>
  <c r="F307" i="6" s="1"/>
  <c r="W307" i="6"/>
  <c r="R307" i="6"/>
  <c r="DB306" i="6"/>
  <c r="I307" i="6"/>
  <c r="DG306" i="6"/>
  <c r="P307" i="6"/>
  <c r="O307" i="6"/>
  <c r="S307" i="6"/>
  <c r="Q307" i="6"/>
  <c r="L307" i="6"/>
  <c r="D305" i="9" l="1"/>
  <c r="DC306" i="6"/>
  <c r="DE306" i="6" s="1"/>
  <c r="BY307" i="6"/>
  <c r="BI307" i="6"/>
  <c r="K307" i="6"/>
  <c r="J307" i="6"/>
  <c r="U307" i="6"/>
  <c r="T307" i="6"/>
  <c r="BJ307" i="6"/>
  <c r="AF307" i="6"/>
  <c r="CK307" i="6"/>
  <c r="AW307" i="6"/>
  <c r="BZ307" i="6"/>
  <c r="AJ307" i="6"/>
  <c r="B306" i="9"/>
  <c r="Y307" i="6" l="1"/>
  <c r="AX307" i="6"/>
  <c r="BK307" i="6"/>
  <c r="BL307" i="6" s="1"/>
  <c r="V307" i="6"/>
  <c r="CI307" i="6" s="1"/>
  <c r="AS307" i="6"/>
  <c r="CL307" i="6"/>
  <c r="AQ307" i="6" l="1"/>
  <c r="BM307" i="6"/>
  <c r="BN307" i="6" s="1"/>
  <c r="BO307" i="6" s="1"/>
  <c r="BP307" i="6" s="1"/>
  <c r="BQ307" i="6" s="1"/>
  <c r="BR307" i="6" s="1"/>
  <c r="BS307" i="6"/>
  <c r="AK307" i="6"/>
  <c r="AL307" i="6" s="1"/>
  <c r="AM307" i="6" s="1"/>
  <c r="AN307" i="6" s="1"/>
  <c r="AO307" i="6" s="1"/>
  <c r="Z307" i="6"/>
  <c r="AY307" i="6"/>
  <c r="AZ307" i="6" s="1"/>
  <c r="BA307" i="6" s="1"/>
  <c r="BB307" i="6" s="1"/>
  <c r="BC307" i="6" s="1"/>
  <c r="BD307" i="6" s="1"/>
  <c r="BT307" i="6" l="1"/>
  <c r="BG307" i="6" s="1"/>
  <c r="BU307" i="6"/>
  <c r="BE307" i="6"/>
  <c r="AP307" i="6"/>
  <c r="AT307" i="6" s="1"/>
  <c r="CA307" i="6"/>
  <c r="CB307" i="6" s="1"/>
  <c r="CC307" i="6" s="1"/>
  <c r="AG307" i="6"/>
  <c r="AA307" i="6"/>
  <c r="AB307" i="6" s="1"/>
  <c r="AC307" i="6" s="1"/>
  <c r="AD307" i="6" s="1"/>
  <c r="AE307" i="6" s="1"/>
  <c r="AR307" i="6"/>
  <c r="CD307" i="6" l="1"/>
  <c r="CE307" i="6" s="1"/>
  <c r="CF307" i="6" s="1"/>
  <c r="CG307" i="6" s="1"/>
  <c r="CM307" i="6"/>
  <c r="CN307" i="6" s="1"/>
  <c r="E306" i="9" l="1"/>
  <c r="CP307" i="6"/>
  <c r="CH307" i="6"/>
  <c r="CJ307" i="6"/>
  <c r="BW307" i="6" s="1"/>
  <c r="CO307" i="6" s="1"/>
  <c r="CQ307" i="6" s="1"/>
  <c r="CR307" i="6" l="1"/>
  <c r="CS307" i="6"/>
  <c r="CY307" i="6" l="1"/>
  <c r="CW307" i="6"/>
  <c r="CT307" i="6"/>
  <c r="CU307" i="6" s="1"/>
  <c r="CV307" i="6" s="1"/>
  <c r="CX307" i="6" s="1"/>
  <c r="CZ307" i="6" l="1"/>
  <c r="DA307" i="6" s="1"/>
  <c r="DG307" i="6"/>
  <c r="DB307" i="6"/>
  <c r="DC307" i="6" l="1"/>
  <c r="DE307" i="6" s="1"/>
  <c r="D306" i="9"/>
  <c r="F308" i="6"/>
  <c r="L308" i="6"/>
  <c r="Q308" i="6"/>
  <c r="O308" i="6"/>
  <c r="W308" i="6"/>
  <c r="S308" i="6"/>
  <c r="P308" i="6"/>
  <c r="I308" i="6"/>
  <c r="R308" i="6"/>
  <c r="CK308" i="6" l="1"/>
  <c r="BZ308" i="6"/>
  <c r="AJ308" i="6"/>
  <c r="BJ308" i="6"/>
  <c r="AW308" i="6"/>
  <c r="AF308" i="6"/>
  <c r="T308" i="6"/>
  <c r="J308" i="6"/>
  <c r="U308" i="6"/>
  <c r="K308" i="6"/>
  <c r="BY308" i="6"/>
  <c r="BI308" i="6"/>
  <c r="B307" i="9"/>
  <c r="CL308" i="6" l="1"/>
  <c r="AS308" i="6"/>
  <c r="AX308" i="6"/>
  <c r="V308" i="6"/>
  <c r="BS308" i="6" s="1"/>
  <c r="BK308" i="6"/>
  <c r="BL308" i="6" s="1"/>
  <c r="Y308" i="6"/>
  <c r="BM308" i="6" l="1"/>
  <c r="BN308" i="6" s="1"/>
  <c r="BO308" i="6" s="1"/>
  <c r="BP308" i="6" s="1"/>
  <c r="BQ308" i="6" s="1"/>
  <c r="BR308" i="6" s="1"/>
  <c r="BU308" i="6" s="1"/>
  <c r="Z308" i="6"/>
  <c r="AG308" i="6" s="1"/>
  <c r="CI308" i="6"/>
  <c r="AY308" i="6"/>
  <c r="AZ308" i="6" s="1"/>
  <c r="BA308" i="6" s="1"/>
  <c r="BB308" i="6" s="1"/>
  <c r="BC308" i="6" s="1"/>
  <c r="BD308" i="6" s="1"/>
  <c r="AQ308" i="6"/>
  <c r="AK308" i="6"/>
  <c r="AL308" i="6" s="1"/>
  <c r="AM308" i="6" s="1"/>
  <c r="AN308" i="6" s="1"/>
  <c r="AO308" i="6" s="1"/>
  <c r="AA308" i="6" l="1"/>
  <c r="AB308" i="6" s="1"/>
  <c r="AC308" i="6" s="1"/>
  <c r="AD308" i="6" s="1"/>
  <c r="AE308" i="6" s="1"/>
  <c r="BT308" i="6"/>
  <c r="BG308" i="6" s="1"/>
  <c r="BE308" i="6"/>
  <c r="AP308" i="6"/>
  <c r="AT308" i="6" s="1"/>
  <c r="CA308" i="6"/>
  <c r="CB308" i="6" s="1"/>
  <c r="CC308" i="6" s="1"/>
  <c r="AR308" i="6"/>
  <c r="CD308" i="6" l="1"/>
  <c r="CE308" i="6" s="1"/>
  <c r="CF308" i="6" s="1"/>
  <c r="CG308" i="6" s="1"/>
  <c r="CM308" i="6"/>
  <c r="CN308" i="6" s="1"/>
  <c r="E307" i="9" l="1"/>
  <c r="CP308" i="6"/>
  <c r="CJ308" i="6"/>
  <c r="BW308" i="6" s="1"/>
  <c r="CO308" i="6" s="1"/>
  <c r="CH308" i="6"/>
  <c r="CQ308" i="6" l="1"/>
  <c r="CS308" i="6" l="1"/>
  <c r="CR308" i="6"/>
  <c r="CY308" i="6" l="1"/>
  <c r="CW308" i="6"/>
  <c r="CT308" i="6"/>
  <c r="CU308" i="6" s="1"/>
  <c r="CV308" i="6" s="1"/>
  <c r="CX308" i="6" s="1"/>
  <c r="CZ308" i="6" l="1"/>
  <c r="DA308" i="6" s="1"/>
  <c r="DB308" i="6"/>
  <c r="DG308" i="6"/>
  <c r="D307" i="9" l="1"/>
  <c r="DC308" i="6"/>
  <c r="DE308" i="6" s="1"/>
  <c r="F309" i="6"/>
  <c r="W309" i="6"/>
  <c r="P309" i="6"/>
  <c r="L309" i="6"/>
  <c r="S309" i="6"/>
  <c r="R309" i="6"/>
  <c r="Q309" i="6"/>
  <c r="O309" i="6"/>
  <c r="I309" i="6"/>
  <c r="BY309" i="6" l="1"/>
  <c r="BI309" i="6"/>
  <c r="AW309" i="6"/>
  <c r="BJ309" i="6"/>
  <c r="BZ309" i="6"/>
  <c r="CK309" i="6"/>
  <c r="AF309" i="6"/>
  <c r="AJ309" i="6"/>
  <c r="T309" i="6"/>
  <c r="J309" i="6"/>
  <c r="U309" i="6"/>
  <c r="K309" i="6"/>
  <c r="B308" i="9"/>
  <c r="V309" i="6" l="1"/>
  <c r="AK309" i="6" s="1"/>
  <c r="AL309" i="6" s="1"/>
  <c r="AM309" i="6" s="1"/>
  <c r="AN309" i="6" s="1"/>
  <c r="AO309" i="6" s="1"/>
  <c r="AP309" i="6" s="1"/>
  <c r="BK309" i="6"/>
  <c r="BL309" i="6" s="1"/>
  <c r="AS309" i="6"/>
  <c r="CL309" i="6"/>
  <c r="AX309" i="6"/>
  <c r="Y309" i="6"/>
  <c r="AY309" i="6" l="1"/>
  <c r="AZ309" i="6" s="1"/>
  <c r="BA309" i="6" s="1"/>
  <c r="BB309" i="6" s="1"/>
  <c r="BC309" i="6" s="1"/>
  <c r="BD309" i="6" s="1"/>
  <c r="Z309" i="6"/>
  <c r="AG309" i="6" s="1"/>
  <c r="AR309" i="6"/>
  <c r="BS309" i="6"/>
  <c r="BM309" i="6"/>
  <c r="BN309" i="6" s="1"/>
  <c r="BO309" i="6" s="1"/>
  <c r="BP309" i="6" s="1"/>
  <c r="BQ309" i="6" s="1"/>
  <c r="BR309" i="6" s="1"/>
  <c r="BU309" i="6" s="1"/>
  <c r="AQ309" i="6"/>
  <c r="AT309" i="6" s="1"/>
  <c r="CA309" i="6"/>
  <c r="CB309" i="6" s="1"/>
  <c r="CC309" i="6" s="1"/>
  <c r="CI309" i="6"/>
  <c r="AA309" i="6" l="1"/>
  <c r="AB309" i="6" s="1"/>
  <c r="AC309" i="6" s="1"/>
  <c r="AD309" i="6" s="1"/>
  <c r="AE309" i="6" s="1"/>
  <c r="BE309" i="6"/>
  <c r="BT309" i="6"/>
  <c r="BG309" i="6" s="1"/>
  <c r="CD309" i="6"/>
  <c r="CE309" i="6" s="1"/>
  <c r="CF309" i="6" s="1"/>
  <c r="CG309" i="6" s="1"/>
  <c r="CM309" i="6"/>
  <c r="CN309" i="6" s="1"/>
  <c r="CP309" i="6" l="1"/>
  <c r="E308" i="9"/>
  <c r="CH309" i="6"/>
  <c r="CJ309" i="6"/>
  <c r="BW309" i="6" s="1"/>
  <c r="CO309" i="6" s="1"/>
  <c r="CQ309" i="6" s="1"/>
  <c r="CS309" i="6" l="1"/>
  <c r="CR309" i="6"/>
  <c r="CW309" i="6" l="1"/>
  <c r="CY309" i="6"/>
  <c r="CT309" i="6"/>
  <c r="CU309" i="6" s="1"/>
  <c r="CV309" i="6" s="1"/>
  <c r="CX309" i="6" s="1"/>
  <c r="CZ309" i="6" l="1"/>
  <c r="DA309" i="6" s="1"/>
  <c r="F310" i="6" s="1"/>
  <c r="S310" i="6"/>
  <c r="R310" i="6"/>
  <c r="DG309" i="6"/>
  <c r="W310" i="6"/>
  <c r="Q310" i="6"/>
  <c r="DB309" i="6"/>
  <c r="L310" i="6"/>
  <c r="O310" i="6"/>
  <c r="I310" i="6"/>
  <c r="P310" i="6"/>
  <c r="DC309" i="6" l="1"/>
  <c r="DE309" i="6" s="1"/>
  <c r="D308" i="9"/>
  <c r="AJ310" i="6"/>
  <c r="AF310" i="6"/>
  <c r="CK310" i="6"/>
  <c r="AW310" i="6"/>
  <c r="BJ310" i="6"/>
  <c r="BZ310" i="6"/>
  <c r="BY310" i="6"/>
  <c r="BI310" i="6"/>
  <c r="K310" i="6"/>
  <c r="J310" i="6"/>
  <c r="T310" i="6"/>
  <c r="U310" i="6"/>
  <c r="B309" i="9"/>
  <c r="Y310" i="6" l="1"/>
  <c r="CL310" i="6"/>
  <c r="AS310" i="6"/>
  <c r="V310" i="6"/>
  <c r="AK310" i="6" s="1"/>
  <c r="AL310" i="6" s="1"/>
  <c r="AM310" i="6" s="1"/>
  <c r="AN310" i="6" s="1"/>
  <c r="AO310" i="6" s="1"/>
  <c r="AP310" i="6" s="1"/>
  <c r="AT310" i="6" s="1"/>
  <c r="AX310" i="6"/>
  <c r="BK310" i="6"/>
  <c r="BL310" i="6" s="1"/>
  <c r="BM310" i="6" s="1"/>
  <c r="BN310" i="6" s="1"/>
  <c r="BO310" i="6" s="1"/>
  <c r="BP310" i="6" s="1"/>
  <c r="BQ310" i="6" s="1"/>
  <c r="BR310" i="6" s="1"/>
  <c r="AQ310" i="6"/>
  <c r="Z310" i="6" l="1"/>
  <c r="CA310" i="6"/>
  <c r="CB310" i="6" s="1"/>
  <c r="CC310" i="6" s="1"/>
  <c r="CD310" i="6" s="1"/>
  <c r="CE310" i="6" s="1"/>
  <c r="CF310" i="6" s="1"/>
  <c r="CG310" i="6" s="1"/>
  <c r="CH310" i="6" s="1"/>
  <c r="AR310" i="6"/>
  <c r="AG310" i="6"/>
  <c r="AA310" i="6"/>
  <c r="AB310" i="6" s="1"/>
  <c r="AC310" i="6" s="1"/>
  <c r="AD310" i="6" s="1"/>
  <c r="AE310" i="6" s="1"/>
  <c r="AY310" i="6"/>
  <c r="CI310" i="6"/>
  <c r="BT310" i="6"/>
  <c r="BG310" i="6" s="1"/>
  <c r="BS310" i="6"/>
  <c r="BU310" i="6" s="1"/>
  <c r="CM310" i="6" l="1"/>
  <c r="CJ310" i="6"/>
  <c r="BW310" i="6" s="1"/>
  <c r="AZ310" i="6"/>
  <c r="BA310" i="6" s="1"/>
  <c r="BB310" i="6" s="1"/>
  <c r="BC310" i="6" s="1"/>
  <c r="BD310" i="6" s="1"/>
  <c r="BE310" i="6"/>
  <c r="CN310" i="6" s="1"/>
  <c r="E309" i="9" l="1"/>
  <c r="CO310" i="6"/>
  <c r="CP310" i="6"/>
  <c r="CQ310" i="6" l="1"/>
  <c r="CR310" i="6" s="1"/>
  <c r="CS310" i="6" l="1"/>
  <c r="CW310" i="6"/>
  <c r="CT310" i="6"/>
  <c r="CU310" i="6" s="1"/>
  <c r="CV310" i="6" s="1"/>
  <c r="CX310" i="6" s="1"/>
  <c r="CY310" i="6"/>
  <c r="CZ310" i="6" l="1"/>
  <c r="DA310" i="6" s="1"/>
  <c r="DG310" i="6"/>
  <c r="DB310" i="6"/>
  <c r="D309" i="9" l="1"/>
  <c r="DC310" i="6"/>
  <c r="DE310" i="6" s="1"/>
  <c r="F311" i="6"/>
  <c r="S311" i="6"/>
  <c r="R311" i="6"/>
  <c r="L311" i="6"/>
  <c r="I311" i="6"/>
  <c r="O311" i="6"/>
  <c r="W311" i="6"/>
  <c r="P311" i="6"/>
  <c r="Q311" i="6"/>
  <c r="AJ311" i="6" l="1"/>
  <c r="BJ311" i="6"/>
  <c r="AW311" i="6"/>
  <c r="CK311" i="6"/>
  <c r="BZ311" i="6"/>
  <c r="AF311" i="6"/>
  <c r="J311" i="6"/>
  <c r="U311" i="6"/>
  <c r="K311" i="6"/>
  <c r="T311" i="6"/>
  <c r="BI311" i="6"/>
  <c r="BY311" i="6"/>
  <c r="B310" i="9"/>
  <c r="AX311" i="6" l="1"/>
  <c r="BK311" i="6"/>
  <c r="BL311" i="6" s="1"/>
  <c r="V311" i="6"/>
  <c r="AQ311" i="6" s="1"/>
  <c r="AS311" i="6"/>
  <c r="CL311" i="6"/>
  <c r="Y311" i="6"/>
  <c r="AK311" i="6" l="1"/>
  <c r="AL311" i="6" s="1"/>
  <c r="AM311" i="6" s="1"/>
  <c r="AN311" i="6" s="1"/>
  <c r="AO311" i="6" s="1"/>
  <c r="AP311" i="6" s="1"/>
  <c r="AT311" i="6" s="1"/>
  <c r="CI311" i="6"/>
  <c r="AY311" i="6"/>
  <c r="AZ311" i="6" s="1"/>
  <c r="BA311" i="6" s="1"/>
  <c r="BB311" i="6" s="1"/>
  <c r="BC311" i="6" s="1"/>
  <c r="BD311" i="6" s="1"/>
  <c r="Z311" i="6"/>
  <c r="BM311" i="6"/>
  <c r="BN311" i="6" s="1"/>
  <c r="BO311" i="6" s="1"/>
  <c r="BP311" i="6" s="1"/>
  <c r="BQ311" i="6" s="1"/>
  <c r="BR311" i="6" s="1"/>
  <c r="AG311" i="6"/>
  <c r="AA311" i="6"/>
  <c r="AB311" i="6" s="1"/>
  <c r="AC311" i="6" s="1"/>
  <c r="AD311" i="6" s="1"/>
  <c r="AE311" i="6" s="1"/>
  <c r="BS311" i="6"/>
  <c r="CA311" i="6" l="1"/>
  <c r="CB311" i="6" s="1"/>
  <c r="CC311" i="6" s="1"/>
  <c r="CM311" i="6" s="1"/>
  <c r="CN311" i="6" s="1"/>
  <c r="BE311" i="6"/>
  <c r="AR311" i="6"/>
  <c r="BU311" i="6"/>
  <c r="BT311" i="6"/>
  <c r="BG311" i="6" s="1"/>
  <c r="CD311" i="6" l="1"/>
  <c r="CE311" i="6" s="1"/>
  <c r="CF311" i="6" s="1"/>
  <c r="CG311" i="6" s="1"/>
  <c r="CJ311" i="6" s="1"/>
  <c r="BW311" i="6" s="1"/>
  <c r="CO311" i="6" s="1"/>
  <c r="CQ311" i="6" s="1"/>
  <c r="CP311" i="6"/>
  <c r="E310" i="9"/>
  <c r="CH311" i="6" l="1"/>
  <c r="CS311" i="6"/>
  <c r="CR311" i="6"/>
  <c r="CT311" i="6" l="1"/>
  <c r="CU311" i="6" s="1"/>
  <c r="CV311" i="6" s="1"/>
  <c r="CX311" i="6" s="1"/>
  <c r="CY311" i="6"/>
  <c r="CW311" i="6"/>
  <c r="CZ311" i="6" l="1"/>
  <c r="DA311" i="6" s="1"/>
  <c r="F312" i="6" s="1"/>
  <c r="P312" i="6"/>
  <c r="DB311" i="6"/>
  <c r="I312" i="6"/>
  <c r="Q312" i="6"/>
  <c r="DG311" i="6"/>
  <c r="L312" i="6"/>
  <c r="S312" i="6"/>
  <c r="W312" i="6"/>
  <c r="O312" i="6"/>
  <c r="R312" i="6"/>
  <c r="DC311" i="6" l="1"/>
  <c r="DE311" i="6" s="1"/>
  <c r="D310" i="9"/>
  <c r="BI312" i="6"/>
  <c r="BY312" i="6"/>
  <c r="BZ312" i="6"/>
  <c r="CK312" i="6"/>
  <c r="AJ312" i="6"/>
  <c r="AW312" i="6"/>
  <c r="AF312" i="6"/>
  <c r="BJ312" i="6"/>
  <c r="T312" i="6"/>
  <c r="U312" i="6"/>
  <c r="J312" i="6"/>
  <c r="K312" i="6"/>
  <c r="B311" i="9"/>
  <c r="Y312" i="6" l="1"/>
  <c r="V312" i="6"/>
  <c r="AQ312" i="6" s="1"/>
  <c r="BK312" i="6"/>
  <c r="BL312" i="6" s="1"/>
  <c r="AS312" i="6"/>
  <c r="AX312" i="6"/>
  <c r="CL312" i="6"/>
  <c r="BS312" i="6"/>
  <c r="AY312" i="6" l="1"/>
  <c r="AZ312" i="6" s="1"/>
  <c r="BA312" i="6" s="1"/>
  <c r="BB312" i="6" s="1"/>
  <c r="BC312" i="6" s="1"/>
  <c r="BD312" i="6" s="1"/>
  <c r="BM312" i="6"/>
  <c r="BN312" i="6" s="1"/>
  <c r="BO312" i="6" s="1"/>
  <c r="BP312" i="6" s="1"/>
  <c r="BQ312" i="6" s="1"/>
  <c r="BR312" i="6" s="1"/>
  <c r="BU312" i="6" s="1"/>
  <c r="Z312" i="6"/>
  <c r="AG312" i="6" s="1"/>
  <c r="CI312" i="6"/>
  <c r="AK312" i="6"/>
  <c r="AL312" i="6" s="1"/>
  <c r="AM312" i="6" s="1"/>
  <c r="AN312" i="6" s="1"/>
  <c r="AO312" i="6" s="1"/>
  <c r="AP312" i="6" s="1"/>
  <c r="AT312" i="6" s="1"/>
  <c r="AA312" i="6" l="1"/>
  <c r="AB312" i="6" s="1"/>
  <c r="AC312" i="6" s="1"/>
  <c r="AD312" i="6" s="1"/>
  <c r="AE312" i="6" s="1"/>
  <c r="BE312" i="6"/>
  <c r="BT312" i="6"/>
  <c r="BG312" i="6" s="1"/>
  <c r="AR312" i="6"/>
  <c r="CA312" i="6"/>
  <c r="CB312" i="6" s="1"/>
  <c r="CC312" i="6" s="1"/>
  <c r="CD312" i="6" s="1"/>
  <c r="CE312" i="6" s="1"/>
  <c r="CF312" i="6" s="1"/>
  <c r="CG312" i="6" s="1"/>
  <c r="CM312" i="6" l="1"/>
  <c r="CN312" i="6" s="1"/>
  <c r="E311" i="9" s="1"/>
  <c r="CH312" i="6"/>
  <c r="CJ312" i="6"/>
  <c r="BW312" i="6" s="1"/>
  <c r="CO312" i="6" l="1"/>
  <c r="CP312" i="6"/>
  <c r="CQ312" i="6" l="1"/>
  <c r="CS312" i="6" s="1"/>
  <c r="CR312" i="6" l="1"/>
  <c r="CY312" i="6" s="1"/>
  <c r="CT312" i="6" l="1"/>
  <c r="CU312" i="6" s="1"/>
  <c r="CV312" i="6" s="1"/>
  <c r="CX312" i="6" s="1"/>
  <c r="CW312" i="6"/>
  <c r="CZ312" i="6" l="1"/>
  <c r="DA312" i="6" s="1"/>
  <c r="F313" i="6"/>
  <c r="DB312" i="6"/>
  <c r="DG312" i="6"/>
  <c r="S313" i="6"/>
  <c r="Q313" i="6"/>
  <c r="L313" i="6"/>
  <c r="P313" i="6"/>
  <c r="O313" i="6"/>
  <c r="I313" i="6"/>
  <c r="R313" i="6"/>
  <c r="W313" i="6"/>
  <c r="D311" i="9" l="1"/>
  <c r="DC312" i="6"/>
  <c r="DE312" i="6" s="1"/>
  <c r="AW313" i="6"/>
  <c r="CK313" i="6"/>
  <c r="AJ313" i="6"/>
  <c r="BZ313" i="6"/>
  <c r="BJ313" i="6"/>
  <c r="AF313" i="6"/>
  <c r="BI313" i="6"/>
  <c r="BY313" i="6"/>
  <c r="T313" i="6"/>
  <c r="U313" i="6"/>
  <c r="K313" i="6"/>
  <c r="J313" i="6"/>
  <c r="B312" i="9"/>
  <c r="Y313" i="6" l="1"/>
  <c r="V313" i="6"/>
  <c r="AS313" i="6"/>
  <c r="BK313" i="6"/>
  <c r="BL313" i="6" s="1"/>
  <c r="AX313" i="6"/>
  <c r="CL313" i="6"/>
  <c r="Z313" i="6" l="1"/>
  <c r="AA313" i="6" s="1"/>
  <c r="AB313" i="6" s="1"/>
  <c r="AC313" i="6" s="1"/>
  <c r="AD313" i="6" s="1"/>
  <c r="AE313" i="6" s="1"/>
  <c r="CI313" i="6"/>
  <c r="AY313" i="6"/>
  <c r="AZ313" i="6" s="1"/>
  <c r="BA313" i="6" s="1"/>
  <c r="BB313" i="6" s="1"/>
  <c r="BC313" i="6" s="1"/>
  <c r="BD313" i="6" s="1"/>
  <c r="BM313" i="6"/>
  <c r="BN313" i="6" s="1"/>
  <c r="BO313" i="6" s="1"/>
  <c r="BP313" i="6" s="1"/>
  <c r="BQ313" i="6" s="1"/>
  <c r="BS313" i="6"/>
  <c r="AK313" i="6"/>
  <c r="AL313" i="6" s="1"/>
  <c r="AM313" i="6" s="1"/>
  <c r="AN313" i="6" s="1"/>
  <c r="AO313" i="6" s="1"/>
  <c r="AQ313" i="6"/>
  <c r="AG313" i="6" l="1"/>
  <c r="BE313" i="6"/>
  <c r="CA313" i="6"/>
  <c r="CB313" i="6" s="1"/>
  <c r="CC313" i="6" s="1"/>
  <c r="AR313" i="6"/>
  <c r="AP313" i="6"/>
  <c r="AT313" i="6" s="1"/>
  <c r="BR313" i="6"/>
  <c r="BU313" i="6" s="1"/>
  <c r="BT313" i="6"/>
  <c r="BG313" i="6" s="1"/>
  <c r="CM313" i="6" l="1"/>
  <c r="CN313" i="6" s="1"/>
  <c r="CD313" i="6"/>
  <c r="CE313" i="6" s="1"/>
  <c r="CF313" i="6" s="1"/>
  <c r="CG313" i="6" s="1"/>
  <c r="CJ313" i="6" l="1"/>
  <c r="BW313" i="6" s="1"/>
  <c r="CO313" i="6" s="1"/>
  <c r="CH313" i="6"/>
  <c r="E312" i="9"/>
  <c r="CP313" i="6"/>
  <c r="CQ313" i="6" l="1"/>
  <c r="CS313" i="6" s="1"/>
  <c r="CR313" i="6" l="1"/>
  <c r="CT313" i="6" s="1"/>
  <c r="CU313" i="6" s="1"/>
  <c r="CV313" i="6" s="1"/>
  <c r="CX313" i="6" s="1"/>
  <c r="CY313" i="6" l="1"/>
  <c r="CW313" i="6"/>
  <c r="CZ313" i="6" s="1"/>
  <c r="DA313" i="6" s="1"/>
  <c r="F314" i="6" s="1"/>
  <c r="S314" i="6"/>
  <c r="L314" i="6"/>
  <c r="Q314" i="6"/>
  <c r="DB313" i="6"/>
  <c r="R314" i="6"/>
  <c r="DG313" i="6"/>
  <c r="P314" i="6"/>
  <c r="I314" i="6"/>
  <c r="W314" i="6"/>
  <c r="O314" i="6"/>
  <c r="DC313" i="6" l="1"/>
  <c r="DE313" i="6" s="1"/>
  <c r="D312" i="9"/>
  <c r="J314" i="6"/>
  <c r="K314" i="6"/>
  <c r="U314" i="6"/>
  <c r="T314" i="6"/>
  <c r="BZ314" i="6"/>
  <c r="AJ314" i="6"/>
  <c r="BJ314" i="6"/>
  <c r="CK314" i="6"/>
  <c r="AW314" i="6"/>
  <c r="AF314" i="6"/>
  <c r="BI314" i="6"/>
  <c r="BY314" i="6"/>
  <c r="B313" i="9"/>
  <c r="Y314" i="6" l="1"/>
  <c r="BK314" i="6"/>
  <c r="BL314" i="6" s="1"/>
  <c r="V314" i="6"/>
  <c r="AQ314" i="6" s="1"/>
  <c r="CL314" i="6"/>
  <c r="AX314" i="6"/>
  <c r="AS314" i="6"/>
  <c r="BM314" i="6" l="1"/>
  <c r="BN314" i="6" s="1"/>
  <c r="BO314" i="6" s="1"/>
  <c r="BP314" i="6" s="1"/>
  <c r="BQ314" i="6" s="1"/>
  <c r="BR314" i="6" s="1"/>
  <c r="BS314" i="6"/>
  <c r="AY314" i="6"/>
  <c r="AZ314" i="6" s="1"/>
  <c r="BA314" i="6" s="1"/>
  <c r="BB314" i="6" s="1"/>
  <c r="BC314" i="6" s="1"/>
  <c r="BD314" i="6" s="1"/>
  <c r="AK314" i="6"/>
  <c r="AL314" i="6" s="1"/>
  <c r="AM314" i="6" s="1"/>
  <c r="AN314" i="6" s="1"/>
  <c r="AO314" i="6" s="1"/>
  <c r="CI314" i="6"/>
  <c r="Z314" i="6"/>
  <c r="BT314" i="6" l="1"/>
  <c r="BG314" i="6" s="1"/>
  <c r="BU314" i="6"/>
  <c r="BE314" i="6"/>
  <c r="AP314" i="6"/>
  <c r="AT314" i="6" s="1"/>
  <c r="CA314" i="6"/>
  <c r="CB314" i="6" s="1"/>
  <c r="CC314" i="6" s="1"/>
  <c r="AG314" i="6"/>
  <c r="AA314" i="6"/>
  <c r="AB314" i="6" s="1"/>
  <c r="AC314" i="6" s="1"/>
  <c r="AD314" i="6" s="1"/>
  <c r="AE314" i="6" s="1"/>
  <c r="AR314" i="6"/>
  <c r="CD314" i="6" l="1"/>
  <c r="CE314" i="6" s="1"/>
  <c r="CF314" i="6" s="1"/>
  <c r="CG314" i="6" s="1"/>
  <c r="CM314" i="6"/>
  <c r="CN314" i="6" s="1"/>
  <c r="E313" i="9" l="1"/>
  <c r="CP314" i="6"/>
  <c r="CH314" i="6"/>
  <c r="CJ314" i="6"/>
  <c r="BW314" i="6" s="1"/>
  <c r="CO314" i="6" s="1"/>
  <c r="CQ314" i="6" l="1"/>
  <c r="CR314" i="6" s="1"/>
  <c r="CS314" i="6" l="1"/>
  <c r="CT314" i="6"/>
  <c r="CU314" i="6" s="1"/>
  <c r="CV314" i="6" s="1"/>
  <c r="CX314" i="6" s="1"/>
  <c r="CW314" i="6"/>
  <c r="CY314" i="6"/>
  <c r="CZ314" i="6" l="1"/>
  <c r="DA314" i="6" s="1"/>
  <c r="DG314" i="6"/>
  <c r="DB314" i="6"/>
  <c r="DC314" i="6" l="1"/>
  <c r="DE314" i="6" s="1"/>
  <c r="D313" i="9"/>
  <c r="F315" i="6"/>
  <c r="P315" i="6"/>
  <c r="W315" i="6"/>
  <c r="I315" i="6"/>
  <c r="Q315" i="6"/>
  <c r="O315" i="6"/>
  <c r="R315" i="6"/>
  <c r="S315" i="6"/>
  <c r="L315" i="6"/>
  <c r="BZ315" i="6" l="1"/>
  <c r="AJ315" i="6"/>
  <c r="AW315" i="6"/>
  <c r="BJ315" i="6"/>
  <c r="AF315" i="6"/>
  <c r="CK315" i="6"/>
  <c r="BI315" i="6"/>
  <c r="BY315" i="6"/>
  <c r="U315" i="6"/>
  <c r="K315" i="6"/>
  <c r="T315" i="6"/>
  <c r="J315" i="6"/>
  <c r="B314" i="9"/>
  <c r="Y315" i="6" l="1"/>
  <c r="BK315" i="6"/>
  <c r="BL315" i="6" s="1"/>
  <c r="CL315" i="6"/>
  <c r="AX315" i="6"/>
  <c r="AS315" i="6"/>
  <c r="V315" i="6"/>
  <c r="BS315" i="6" s="1"/>
  <c r="Z315" i="6" l="1"/>
  <c r="AA315" i="6" s="1"/>
  <c r="AB315" i="6" s="1"/>
  <c r="AC315" i="6" s="1"/>
  <c r="AD315" i="6" s="1"/>
  <c r="AE315" i="6" s="1"/>
  <c r="CI315" i="6"/>
  <c r="AQ315" i="6"/>
  <c r="BM315" i="6"/>
  <c r="BN315" i="6" s="1"/>
  <c r="BO315" i="6" s="1"/>
  <c r="BP315" i="6" s="1"/>
  <c r="BQ315" i="6" s="1"/>
  <c r="BR315" i="6" s="1"/>
  <c r="BU315" i="6" s="1"/>
  <c r="AY315" i="6"/>
  <c r="AK315" i="6"/>
  <c r="AL315" i="6" s="1"/>
  <c r="AM315" i="6" s="1"/>
  <c r="AN315" i="6" s="1"/>
  <c r="AO315" i="6" s="1"/>
  <c r="AG315" i="6" l="1"/>
  <c r="CA315" i="6"/>
  <c r="CB315" i="6" s="1"/>
  <c r="CC315" i="6" s="1"/>
  <c r="AP315" i="6"/>
  <c r="AT315" i="6" s="1"/>
  <c r="AR315" i="6"/>
  <c r="AZ315" i="6"/>
  <c r="BA315" i="6" s="1"/>
  <c r="BB315" i="6" s="1"/>
  <c r="BC315" i="6" s="1"/>
  <c r="BD315" i="6" s="1"/>
  <c r="BE315" i="6"/>
  <c r="BT315" i="6"/>
  <c r="BG315" i="6" s="1"/>
  <c r="CD315" i="6" l="1"/>
  <c r="CE315" i="6" s="1"/>
  <c r="CF315" i="6" s="1"/>
  <c r="CG315" i="6" s="1"/>
  <c r="CM315" i="6"/>
  <c r="CN315" i="6" s="1"/>
  <c r="CP315" i="6" l="1"/>
  <c r="E314" i="9"/>
  <c r="CH315" i="6"/>
  <c r="CJ315" i="6"/>
  <c r="BW315" i="6" s="1"/>
  <c r="CO315" i="6" s="1"/>
  <c r="CQ315" i="6" s="1"/>
  <c r="CR315" i="6" l="1"/>
  <c r="CS315" i="6"/>
  <c r="CY315" i="6" l="1"/>
  <c r="CT315" i="6"/>
  <c r="CU315" i="6" s="1"/>
  <c r="CV315" i="6" s="1"/>
  <c r="CX315" i="6" s="1"/>
  <c r="CW315" i="6"/>
  <c r="CZ315" i="6" l="1"/>
  <c r="DA315" i="6" s="1"/>
  <c r="F316" i="6" s="1"/>
  <c r="R316" i="6"/>
  <c r="P316" i="6"/>
  <c r="S316" i="6"/>
  <c r="DB315" i="6"/>
  <c r="O316" i="6"/>
  <c r="Q316" i="6"/>
  <c r="L316" i="6"/>
  <c r="DG315" i="6"/>
  <c r="I316" i="6"/>
  <c r="W316" i="6"/>
  <c r="D314" i="9" l="1"/>
  <c r="DC315" i="6"/>
  <c r="DE315" i="6" s="1"/>
  <c r="BJ316" i="6"/>
  <c r="AJ316" i="6"/>
  <c r="AF316" i="6"/>
  <c r="AW316" i="6"/>
  <c r="BZ316" i="6"/>
  <c r="CK316" i="6"/>
  <c r="BI316" i="6"/>
  <c r="BY316" i="6"/>
  <c r="K316" i="6"/>
  <c r="U316" i="6"/>
  <c r="J316" i="6"/>
  <c r="T316" i="6"/>
  <c r="B315" i="9"/>
  <c r="AS316" i="6" l="1"/>
  <c r="BK316" i="6"/>
  <c r="BL316" i="6" s="1"/>
  <c r="AX316" i="6"/>
  <c r="V316" i="6"/>
  <c r="CL316" i="6"/>
  <c r="Y316" i="6"/>
  <c r="BM316" i="6" l="1"/>
  <c r="BN316" i="6" s="1"/>
  <c r="BO316" i="6" s="1"/>
  <c r="BP316" i="6" s="1"/>
  <c r="BQ316" i="6" s="1"/>
  <c r="BR316" i="6" s="1"/>
  <c r="Z316" i="6"/>
  <c r="AG316" i="6" s="1"/>
  <c r="AY316" i="6"/>
  <c r="AZ316" i="6" s="1"/>
  <c r="BA316" i="6" s="1"/>
  <c r="BB316" i="6" s="1"/>
  <c r="BC316" i="6" s="1"/>
  <c r="BD316" i="6" s="1"/>
  <c r="BS316" i="6"/>
  <c r="AK316" i="6"/>
  <c r="AL316" i="6" s="1"/>
  <c r="AM316" i="6" s="1"/>
  <c r="AN316" i="6" s="1"/>
  <c r="AO316" i="6" s="1"/>
  <c r="AQ316" i="6"/>
  <c r="CI316" i="6"/>
  <c r="BU316" i="6" l="1"/>
  <c r="BT316" i="6"/>
  <c r="BG316" i="6" s="1"/>
  <c r="AA316" i="6"/>
  <c r="AB316" i="6" s="1"/>
  <c r="AC316" i="6" s="1"/>
  <c r="AD316" i="6" s="1"/>
  <c r="AE316" i="6" s="1"/>
  <c r="BE316" i="6"/>
  <c r="AP316" i="6"/>
  <c r="AT316" i="6" s="1"/>
  <c r="CA316" i="6"/>
  <c r="CB316" i="6" s="1"/>
  <c r="CC316" i="6" s="1"/>
  <c r="AR316" i="6"/>
  <c r="CD316" i="6" l="1"/>
  <c r="CE316" i="6" s="1"/>
  <c r="CF316" i="6" s="1"/>
  <c r="CG316" i="6" s="1"/>
  <c r="CM316" i="6"/>
  <c r="CN316" i="6" s="1"/>
  <c r="E315" i="9" l="1"/>
  <c r="CP316" i="6"/>
  <c r="CH316" i="6"/>
  <c r="CJ316" i="6"/>
  <c r="BW316" i="6" s="1"/>
  <c r="CO316" i="6" s="1"/>
  <c r="CQ316" i="6" l="1"/>
  <c r="CR316" i="6" l="1"/>
  <c r="CS316" i="6"/>
  <c r="CY316" i="6" l="1"/>
  <c r="CT316" i="6"/>
  <c r="CU316" i="6" s="1"/>
  <c r="CV316" i="6" s="1"/>
  <c r="CX316" i="6" s="1"/>
  <c r="CW316" i="6"/>
  <c r="CZ316" i="6" l="1"/>
  <c r="DA316" i="6" s="1"/>
  <c r="DB316" i="6"/>
  <c r="DG316" i="6"/>
  <c r="DC316" i="6" l="1"/>
  <c r="DE316" i="6" s="1"/>
  <c r="D315" i="9"/>
  <c r="F317" i="6"/>
  <c r="O317" i="6"/>
  <c r="I317" i="6"/>
  <c r="P317" i="6"/>
  <c r="S317" i="6"/>
  <c r="L317" i="6"/>
  <c r="Q317" i="6"/>
  <c r="R317" i="6"/>
  <c r="W317" i="6"/>
  <c r="U317" i="6" l="1"/>
  <c r="J317" i="6"/>
  <c r="K317" i="6"/>
  <c r="T317" i="6"/>
  <c r="BI317" i="6"/>
  <c r="BY317" i="6"/>
  <c r="CK317" i="6"/>
  <c r="AW317" i="6"/>
  <c r="AF317" i="6"/>
  <c r="BJ317" i="6"/>
  <c r="AJ317" i="6"/>
  <c r="BZ317" i="6"/>
  <c r="B316" i="9"/>
  <c r="BK317" i="6" l="1"/>
  <c r="BL317" i="6" s="1"/>
  <c r="AS317" i="6"/>
  <c r="CL317" i="6"/>
  <c r="V317" i="6"/>
  <c r="AY317" i="6" s="1"/>
  <c r="AZ317" i="6" s="1"/>
  <c r="BA317" i="6" s="1"/>
  <c r="BB317" i="6" s="1"/>
  <c r="BC317" i="6" s="1"/>
  <c r="BD317" i="6" s="1"/>
  <c r="AX317" i="6"/>
  <c r="AQ317" i="6"/>
  <c r="BS317" i="6"/>
  <c r="Y317" i="6"/>
  <c r="Z317" i="6" s="1"/>
  <c r="BE317" i="6" l="1"/>
  <c r="AG317" i="6"/>
  <c r="AA317" i="6"/>
  <c r="AB317" i="6" s="1"/>
  <c r="AC317" i="6" s="1"/>
  <c r="AD317" i="6" s="1"/>
  <c r="AE317" i="6" s="1"/>
  <c r="AK317" i="6"/>
  <c r="AL317" i="6" s="1"/>
  <c r="AM317" i="6" s="1"/>
  <c r="AN317" i="6" s="1"/>
  <c r="AO317" i="6" s="1"/>
  <c r="CI317" i="6"/>
  <c r="BM317" i="6"/>
  <c r="BN317" i="6" s="1"/>
  <c r="BO317" i="6" s="1"/>
  <c r="BP317" i="6" s="1"/>
  <c r="BQ317" i="6" s="1"/>
  <c r="BR317" i="6" s="1"/>
  <c r="BU317" i="6" s="1"/>
  <c r="AR317" i="6" l="1"/>
  <c r="AP317" i="6"/>
  <c r="AT317" i="6" s="1"/>
  <c r="CA317" i="6"/>
  <c r="CB317" i="6" s="1"/>
  <c r="CC317" i="6" s="1"/>
  <c r="BT317" i="6"/>
  <c r="BG317" i="6" s="1"/>
  <c r="CD317" i="6" l="1"/>
  <c r="CE317" i="6" s="1"/>
  <c r="CF317" i="6" s="1"/>
  <c r="CG317" i="6" s="1"/>
  <c r="CM317" i="6"/>
  <c r="CN317" i="6" s="1"/>
  <c r="E316" i="9" l="1"/>
  <c r="CP317" i="6"/>
  <c r="CH317" i="6"/>
  <c r="CJ317" i="6"/>
  <c r="BW317" i="6" s="1"/>
  <c r="CO317" i="6" s="1"/>
  <c r="CQ317" i="6" s="1"/>
  <c r="CS317" i="6" l="1"/>
  <c r="CR317" i="6"/>
  <c r="CT317" i="6" l="1"/>
  <c r="CU317" i="6" s="1"/>
  <c r="CV317" i="6" s="1"/>
  <c r="CX317" i="6" s="1"/>
  <c r="CW317" i="6"/>
  <c r="CY317" i="6"/>
  <c r="CZ317" i="6" l="1"/>
  <c r="DA317" i="6" s="1"/>
  <c r="DG317" i="6"/>
  <c r="DB317" i="6"/>
  <c r="D316" i="9" l="1"/>
  <c r="DC317" i="6"/>
  <c r="DE317" i="6" s="1"/>
  <c r="F318" i="6"/>
  <c r="Q318" i="6"/>
  <c r="O318" i="6"/>
  <c r="W318" i="6"/>
  <c r="R318" i="6"/>
  <c r="S318" i="6"/>
  <c r="P318" i="6"/>
  <c r="L318" i="6"/>
  <c r="I318" i="6"/>
  <c r="BY318" i="6" l="1"/>
  <c r="BI318" i="6"/>
  <c r="U318" i="6"/>
  <c r="K318" i="6"/>
  <c r="J318" i="6"/>
  <c r="T318" i="6"/>
  <c r="BJ318" i="6"/>
  <c r="CK318" i="6"/>
  <c r="BZ318" i="6"/>
  <c r="AF318" i="6"/>
  <c r="AJ318" i="6"/>
  <c r="AW318" i="6"/>
  <c r="B317" i="9"/>
  <c r="CL318" i="6" l="1"/>
  <c r="AX318" i="6"/>
  <c r="BK318" i="6"/>
  <c r="BL318" i="6" s="1"/>
  <c r="AS318" i="6"/>
  <c r="V318" i="6"/>
  <c r="BS318" i="6" s="1"/>
  <c r="Y318" i="6"/>
  <c r="Z318" i="6" s="1"/>
  <c r="BM318" i="6" l="1"/>
  <c r="BN318" i="6" s="1"/>
  <c r="BO318" i="6" s="1"/>
  <c r="BP318" i="6" s="1"/>
  <c r="BQ318" i="6" s="1"/>
  <c r="BT318" i="6" s="1"/>
  <c r="BG318" i="6" s="1"/>
  <c r="AG318" i="6"/>
  <c r="AA318" i="6"/>
  <c r="AB318" i="6" s="1"/>
  <c r="AC318" i="6" s="1"/>
  <c r="AD318" i="6" s="1"/>
  <c r="AE318" i="6" s="1"/>
  <c r="AK318" i="6"/>
  <c r="AL318" i="6" s="1"/>
  <c r="AM318" i="6" s="1"/>
  <c r="AN318" i="6" s="1"/>
  <c r="AO318" i="6" s="1"/>
  <c r="CI318" i="6"/>
  <c r="AQ318" i="6"/>
  <c r="AY318" i="6"/>
  <c r="BR318" i="6" l="1"/>
  <c r="BU318" i="6" s="1"/>
  <c r="AP318" i="6"/>
  <c r="AT318" i="6" s="1"/>
  <c r="CA318" i="6"/>
  <c r="CB318" i="6" s="1"/>
  <c r="CC318" i="6" s="1"/>
  <c r="AR318" i="6"/>
  <c r="AZ318" i="6"/>
  <c r="BA318" i="6" s="1"/>
  <c r="BB318" i="6" s="1"/>
  <c r="BC318" i="6" s="1"/>
  <c r="BD318" i="6" s="1"/>
  <c r="BE318" i="6"/>
  <c r="CD318" i="6" l="1"/>
  <c r="CE318" i="6" s="1"/>
  <c r="CF318" i="6" s="1"/>
  <c r="CG318" i="6" s="1"/>
  <c r="CM318" i="6"/>
  <c r="CN318" i="6" s="1"/>
  <c r="CP318" i="6" l="1"/>
  <c r="E317" i="9"/>
  <c r="CH318" i="6"/>
  <c r="CJ318" i="6"/>
  <c r="BW318" i="6" s="1"/>
  <c r="CO318" i="6" s="1"/>
  <c r="CQ318" i="6" s="1"/>
  <c r="CR318" i="6" l="1"/>
  <c r="CS318" i="6"/>
  <c r="CT318" i="6" l="1"/>
  <c r="CU318" i="6" s="1"/>
  <c r="CV318" i="6" s="1"/>
  <c r="CX318" i="6" s="1"/>
  <c r="CY318" i="6"/>
  <c r="CW318" i="6"/>
  <c r="CZ318" i="6" l="1"/>
  <c r="DA318" i="6" s="1"/>
  <c r="F319" i="6" s="1"/>
  <c r="Q319" i="6"/>
  <c r="DB318" i="6"/>
  <c r="P319" i="6"/>
  <c r="L319" i="6"/>
  <c r="I319" i="6"/>
  <c r="DG318" i="6"/>
  <c r="W319" i="6"/>
  <c r="O319" i="6"/>
  <c r="S319" i="6"/>
  <c r="R319" i="6"/>
  <c r="D317" i="9" l="1"/>
  <c r="DC318" i="6"/>
  <c r="DE318" i="6" s="1"/>
  <c r="BI319" i="6"/>
  <c r="BY319" i="6"/>
  <c r="BJ319" i="6"/>
  <c r="CK319" i="6"/>
  <c r="BZ319" i="6"/>
  <c r="AJ319" i="6"/>
  <c r="AW319" i="6"/>
  <c r="AF319" i="6"/>
  <c r="T319" i="6"/>
  <c r="J319" i="6"/>
  <c r="U319" i="6"/>
  <c r="K319" i="6"/>
  <c r="B318" i="9"/>
  <c r="AX319" i="6" l="1"/>
  <c r="Y319" i="6"/>
  <c r="CL319" i="6"/>
  <c r="V319" i="6"/>
  <c r="AQ319" i="6" s="1"/>
  <c r="AS319" i="6"/>
  <c r="BK319" i="6"/>
  <c r="BL319" i="6" s="1"/>
  <c r="BM319" i="6" s="1"/>
  <c r="BN319" i="6" s="1"/>
  <c r="BO319" i="6" s="1"/>
  <c r="BP319" i="6" s="1"/>
  <c r="BQ319" i="6" s="1"/>
  <c r="AY319" i="6"/>
  <c r="AK319" i="6"/>
  <c r="AL319" i="6" s="1"/>
  <c r="AM319" i="6" s="1"/>
  <c r="AN319" i="6" s="1"/>
  <c r="AO319" i="6" s="1"/>
  <c r="Z319" i="6" l="1"/>
  <c r="CI319" i="6"/>
  <c r="BS319" i="6"/>
  <c r="AP319" i="6"/>
  <c r="AT319" i="6" s="1"/>
  <c r="AR319" i="6"/>
  <c r="CA319" i="6"/>
  <c r="CB319" i="6" s="1"/>
  <c r="CC319" i="6" s="1"/>
  <c r="AG319" i="6"/>
  <c r="AA319" i="6"/>
  <c r="AB319" i="6" s="1"/>
  <c r="AC319" i="6" s="1"/>
  <c r="AD319" i="6" s="1"/>
  <c r="AE319" i="6" s="1"/>
  <c r="AZ319" i="6"/>
  <c r="BA319" i="6" s="1"/>
  <c r="BB319" i="6" s="1"/>
  <c r="BC319" i="6" s="1"/>
  <c r="BD319" i="6" s="1"/>
  <c r="BE319" i="6"/>
  <c r="BR319" i="6"/>
  <c r="BT319" i="6"/>
  <c r="BG319" i="6" s="1"/>
  <c r="BU319" i="6" l="1"/>
  <c r="CM319" i="6"/>
  <c r="CN319" i="6" s="1"/>
  <c r="CD319" i="6"/>
  <c r="CE319" i="6" s="1"/>
  <c r="CF319" i="6" s="1"/>
  <c r="CG319" i="6" s="1"/>
  <c r="CH319" i="6" l="1"/>
  <c r="CJ319" i="6"/>
  <c r="BW319" i="6" s="1"/>
  <c r="CO319" i="6" s="1"/>
  <c r="CQ319" i="6" s="1"/>
  <c r="E318" i="9"/>
  <c r="CP319" i="6"/>
  <c r="CS319" i="6" l="1"/>
  <c r="CR319" i="6"/>
  <c r="CW319" i="6" l="1"/>
  <c r="CY319" i="6"/>
  <c r="CT319" i="6"/>
  <c r="CU319" i="6" s="1"/>
  <c r="CV319" i="6" s="1"/>
  <c r="CX319" i="6" s="1"/>
  <c r="CZ319" i="6" s="1"/>
  <c r="DA319" i="6" s="1"/>
  <c r="DG319" i="6"/>
  <c r="DB319" i="6"/>
  <c r="DC319" i="6" l="1"/>
  <c r="DE319" i="6" s="1"/>
  <c r="D318" i="9"/>
  <c r="F320" i="6"/>
  <c r="Q320" i="6"/>
  <c r="W320" i="6"/>
  <c r="S320" i="6"/>
  <c r="I320" i="6"/>
  <c r="R320" i="6"/>
  <c r="O320" i="6"/>
  <c r="L320" i="6"/>
  <c r="P320" i="6"/>
  <c r="BI320" i="6" l="1"/>
  <c r="BY320" i="6"/>
  <c r="BJ320" i="6"/>
  <c r="AF320" i="6"/>
  <c r="BZ320" i="6"/>
  <c r="AJ320" i="6"/>
  <c r="CK320" i="6"/>
  <c r="AW320" i="6"/>
  <c r="U320" i="6"/>
  <c r="K320" i="6"/>
  <c r="J320" i="6"/>
  <c r="T320" i="6"/>
  <c r="B319" i="9"/>
  <c r="Y320" i="6" l="1"/>
  <c r="AX320" i="6"/>
  <c r="AS320" i="6"/>
  <c r="V320" i="6"/>
  <c r="AY320" i="6" s="1"/>
  <c r="AZ320" i="6" s="1"/>
  <c r="BA320" i="6" s="1"/>
  <c r="BB320" i="6" s="1"/>
  <c r="BC320" i="6" s="1"/>
  <c r="BD320" i="6" s="1"/>
  <c r="CL320" i="6"/>
  <c r="BK320" i="6"/>
  <c r="BL320" i="6" s="1"/>
  <c r="BE320" i="6" l="1"/>
  <c r="Z320" i="6"/>
  <c r="BM320" i="6"/>
  <c r="BN320" i="6" s="1"/>
  <c r="BO320" i="6" s="1"/>
  <c r="BP320" i="6" s="1"/>
  <c r="BQ320" i="6" s="1"/>
  <c r="BR320" i="6" s="1"/>
  <c r="AK320" i="6"/>
  <c r="AL320" i="6" s="1"/>
  <c r="AM320" i="6" s="1"/>
  <c r="AN320" i="6" s="1"/>
  <c r="AO320" i="6" s="1"/>
  <c r="BS320" i="6"/>
  <c r="CI320" i="6"/>
  <c r="AQ320" i="6"/>
  <c r="BU320" i="6" l="1"/>
  <c r="BT320" i="6"/>
  <c r="BG320" i="6" s="1"/>
  <c r="AP320" i="6"/>
  <c r="AT320" i="6" s="1"/>
  <c r="CA320" i="6"/>
  <c r="CB320" i="6" s="1"/>
  <c r="CC320" i="6" s="1"/>
  <c r="AR320" i="6"/>
  <c r="AG320" i="6"/>
  <c r="AA320" i="6"/>
  <c r="AB320" i="6" s="1"/>
  <c r="AC320" i="6" s="1"/>
  <c r="AD320" i="6" s="1"/>
  <c r="AE320" i="6" s="1"/>
  <c r="CD320" i="6" l="1"/>
  <c r="CE320" i="6" s="1"/>
  <c r="CF320" i="6" s="1"/>
  <c r="CG320" i="6" s="1"/>
  <c r="CM320" i="6"/>
  <c r="CN320" i="6" s="1"/>
  <c r="CP320" i="6" l="1"/>
  <c r="E319" i="9"/>
  <c r="CH320" i="6"/>
  <c r="CJ320" i="6"/>
  <c r="BW320" i="6" s="1"/>
  <c r="CO320" i="6" s="1"/>
  <c r="CQ320" i="6" s="1"/>
  <c r="CS320" i="6" l="1"/>
  <c r="CR320" i="6"/>
  <c r="CY320" i="6" l="1"/>
  <c r="CT320" i="6"/>
  <c r="CU320" i="6" s="1"/>
  <c r="CV320" i="6" s="1"/>
  <c r="CX320" i="6" s="1"/>
  <c r="CW320" i="6"/>
  <c r="CZ320" i="6" l="1"/>
  <c r="DA320" i="6" s="1"/>
  <c r="DG320" i="6"/>
  <c r="DB320" i="6"/>
  <c r="D319" i="9" l="1"/>
  <c r="DC320" i="6"/>
  <c r="DE320" i="6" s="1"/>
  <c r="F321" i="6"/>
  <c r="P321" i="6"/>
  <c r="I321" i="6"/>
  <c r="Q321" i="6"/>
  <c r="L321" i="6"/>
  <c r="R321" i="6"/>
  <c r="S321" i="6"/>
  <c r="O321" i="6"/>
  <c r="W321" i="6"/>
  <c r="J321" i="6" l="1"/>
  <c r="U321" i="6"/>
  <c r="T321" i="6"/>
  <c r="K321" i="6"/>
  <c r="BI321" i="6"/>
  <c r="BY321" i="6"/>
  <c r="BZ321" i="6"/>
  <c r="AW321" i="6"/>
  <c r="CK321" i="6"/>
  <c r="AF321" i="6"/>
  <c r="BJ321" i="6"/>
  <c r="AJ321" i="6"/>
  <c r="B320" i="9"/>
  <c r="Y321" i="6" l="1"/>
  <c r="AS321" i="6"/>
  <c r="BK321" i="6"/>
  <c r="BL321" i="6" s="1"/>
  <c r="V321" i="6"/>
  <c r="BS321" i="6" s="1"/>
  <c r="AX321" i="6"/>
  <c r="CL321" i="6"/>
  <c r="Z321" i="6" l="1"/>
  <c r="AA321" i="6" s="1"/>
  <c r="AB321" i="6" s="1"/>
  <c r="AC321" i="6" s="1"/>
  <c r="AD321" i="6" s="1"/>
  <c r="AE321" i="6" s="1"/>
  <c r="AQ321" i="6"/>
  <c r="BM321" i="6"/>
  <c r="BN321" i="6" s="1"/>
  <c r="BO321" i="6" s="1"/>
  <c r="BP321" i="6" s="1"/>
  <c r="BQ321" i="6" s="1"/>
  <c r="AK321" i="6"/>
  <c r="AL321" i="6" s="1"/>
  <c r="AM321" i="6" s="1"/>
  <c r="AN321" i="6" s="1"/>
  <c r="AO321" i="6" s="1"/>
  <c r="AY321" i="6"/>
  <c r="AZ321" i="6" s="1"/>
  <c r="BA321" i="6" s="1"/>
  <c r="BB321" i="6" s="1"/>
  <c r="BC321" i="6" s="1"/>
  <c r="BD321" i="6" s="1"/>
  <c r="CI321" i="6"/>
  <c r="AG321" i="6" l="1"/>
  <c r="BR321" i="6"/>
  <c r="BU321" i="6" s="1"/>
  <c r="BT321" i="6"/>
  <c r="BG321" i="6" s="1"/>
  <c r="AR321" i="6"/>
  <c r="AP321" i="6"/>
  <c r="AT321" i="6" s="1"/>
  <c r="CA321" i="6"/>
  <c r="CB321" i="6" s="1"/>
  <c r="CC321" i="6" s="1"/>
  <c r="BE321" i="6"/>
  <c r="CD321" i="6" l="1"/>
  <c r="CE321" i="6" s="1"/>
  <c r="CF321" i="6" s="1"/>
  <c r="CG321" i="6" s="1"/>
  <c r="CM321" i="6"/>
  <c r="CN321" i="6" s="1"/>
  <c r="CP321" i="6" l="1"/>
  <c r="E320" i="9"/>
  <c r="CH321" i="6"/>
  <c r="CJ321" i="6"/>
  <c r="BW321" i="6" s="1"/>
  <c r="CO321" i="6" s="1"/>
  <c r="CQ321" i="6" s="1"/>
  <c r="CS321" i="6" l="1"/>
  <c r="CR321" i="6"/>
  <c r="CY321" i="6" l="1"/>
  <c r="CT321" i="6"/>
  <c r="CU321" i="6" s="1"/>
  <c r="CV321" i="6" s="1"/>
  <c r="CX321" i="6" s="1"/>
  <c r="CW321" i="6"/>
  <c r="CZ321" i="6" l="1"/>
  <c r="DA321" i="6" s="1"/>
  <c r="DB321" i="6"/>
  <c r="DG321" i="6"/>
  <c r="D320" i="9" l="1"/>
  <c r="DC321" i="6"/>
  <c r="DE321" i="6" s="1"/>
  <c r="F322" i="6"/>
  <c r="P322" i="6"/>
  <c r="R322" i="6"/>
  <c r="Q322" i="6"/>
  <c r="S322" i="6"/>
  <c r="O322" i="6"/>
  <c r="I322" i="6"/>
  <c r="L322" i="6"/>
  <c r="W322" i="6"/>
  <c r="BY322" i="6" l="1"/>
  <c r="BI322" i="6"/>
  <c r="J322" i="6"/>
  <c r="K322" i="6"/>
  <c r="U322" i="6"/>
  <c r="T322" i="6"/>
  <c r="BJ322" i="6"/>
  <c r="BZ322" i="6"/>
  <c r="AF322" i="6"/>
  <c r="AW322" i="6"/>
  <c r="CK322" i="6"/>
  <c r="AJ322" i="6"/>
  <c r="B321" i="9"/>
  <c r="AX322" i="6" l="1"/>
  <c r="BK322" i="6"/>
  <c r="BL322" i="6" s="1"/>
  <c r="CL322" i="6"/>
  <c r="AS322" i="6"/>
  <c r="V322" i="6"/>
  <c r="AQ322" i="6" s="1"/>
  <c r="Y322" i="6"/>
  <c r="Z322" i="6" s="1"/>
  <c r="BS322" i="6" l="1"/>
  <c r="BM322" i="6"/>
  <c r="BN322" i="6" s="1"/>
  <c r="BO322" i="6" s="1"/>
  <c r="BP322" i="6" s="1"/>
  <c r="BQ322" i="6" s="1"/>
  <c r="BR322" i="6" s="1"/>
  <c r="BU322" i="6" s="1"/>
  <c r="AY322" i="6"/>
  <c r="AA322" i="6"/>
  <c r="AB322" i="6" s="1"/>
  <c r="AC322" i="6" s="1"/>
  <c r="AD322" i="6" s="1"/>
  <c r="AE322" i="6" s="1"/>
  <c r="AG322" i="6"/>
  <c r="AK322" i="6"/>
  <c r="AL322" i="6" s="1"/>
  <c r="AM322" i="6" s="1"/>
  <c r="AN322" i="6" s="1"/>
  <c r="AO322" i="6" s="1"/>
  <c r="CI322" i="6"/>
  <c r="BT322" i="6" l="1"/>
  <c r="BG322" i="6" s="1"/>
  <c r="AP322" i="6"/>
  <c r="AT322" i="6" s="1"/>
  <c r="CA322" i="6"/>
  <c r="CB322" i="6" s="1"/>
  <c r="CC322" i="6" s="1"/>
  <c r="AR322" i="6"/>
  <c r="AZ322" i="6"/>
  <c r="BA322" i="6" s="1"/>
  <c r="BB322" i="6" s="1"/>
  <c r="BC322" i="6" s="1"/>
  <c r="BD322" i="6" s="1"/>
  <c r="BE322" i="6"/>
  <c r="CD322" i="6" l="1"/>
  <c r="CE322" i="6" s="1"/>
  <c r="CF322" i="6" s="1"/>
  <c r="CG322" i="6" s="1"/>
  <c r="CM322" i="6"/>
  <c r="CN322" i="6" s="1"/>
  <c r="E321" i="9" l="1"/>
  <c r="CP322" i="6"/>
  <c r="CH322" i="6"/>
  <c r="CJ322" i="6"/>
  <c r="BW322" i="6" s="1"/>
  <c r="CO322" i="6" s="1"/>
  <c r="CQ322" i="6" s="1"/>
  <c r="CS322" i="6" l="1"/>
  <c r="CR322" i="6"/>
  <c r="CW322" i="6" l="1"/>
  <c r="CY322" i="6"/>
  <c r="CT322" i="6"/>
  <c r="CU322" i="6" s="1"/>
  <c r="CV322" i="6" s="1"/>
  <c r="CX322" i="6" s="1"/>
  <c r="CZ322" i="6" l="1"/>
  <c r="DA322" i="6" s="1"/>
  <c r="DB322" i="6"/>
  <c r="DG322" i="6"/>
  <c r="D321" i="9" l="1"/>
  <c r="DC322" i="6"/>
  <c r="DE322" i="6" s="1"/>
  <c r="F323" i="6"/>
  <c r="S323" i="6"/>
  <c r="Q323" i="6"/>
  <c r="R323" i="6"/>
  <c r="O323" i="6"/>
  <c r="P323" i="6"/>
  <c r="W323" i="6"/>
  <c r="I323" i="6"/>
  <c r="L323" i="6"/>
  <c r="BI323" i="6" l="1"/>
  <c r="BY323" i="6"/>
  <c r="U323" i="6"/>
  <c r="J323" i="6"/>
  <c r="K323" i="6"/>
  <c r="T323" i="6"/>
  <c r="BJ323" i="6"/>
  <c r="AW323" i="6"/>
  <c r="AJ323" i="6"/>
  <c r="BZ323" i="6"/>
  <c r="CK323" i="6"/>
  <c r="AF323" i="6"/>
  <c r="B322" i="9"/>
  <c r="Y323" i="6" l="1"/>
  <c r="CL323" i="6"/>
  <c r="AS323" i="6"/>
  <c r="BK323" i="6"/>
  <c r="BL323" i="6" s="1"/>
  <c r="V323" i="6"/>
  <c r="CI323" i="6" s="1"/>
  <c r="AX323" i="6"/>
  <c r="AY323" i="6"/>
  <c r="AZ323" i="6" s="1"/>
  <c r="BA323" i="6" s="1"/>
  <c r="BB323" i="6" s="1"/>
  <c r="BC323" i="6" s="1"/>
  <c r="BD323" i="6" s="1"/>
  <c r="Z323" i="6" l="1"/>
  <c r="BM323" i="6"/>
  <c r="BN323" i="6" s="1"/>
  <c r="BO323" i="6" s="1"/>
  <c r="BP323" i="6" s="1"/>
  <c r="BQ323" i="6" s="1"/>
  <c r="BR323" i="6" s="1"/>
  <c r="BU323" i="6" s="1"/>
  <c r="BS323" i="6"/>
  <c r="BE323" i="6"/>
  <c r="AQ323" i="6"/>
  <c r="AG323" i="6"/>
  <c r="AA323" i="6"/>
  <c r="AB323" i="6" s="1"/>
  <c r="AC323" i="6" s="1"/>
  <c r="AD323" i="6" s="1"/>
  <c r="AE323" i="6" s="1"/>
  <c r="AK323" i="6"/>
  <c r="AL323" i="6" s="1"/>
  <c r="AM323" i="6" s="1"/>
  <c r="AN323" i="6" s="1"/>
  <c r="AO323" i="6" s="1"/>
  <c r="BT323" i="6" l="1"/>
  <c r="BG323" i="6" s="1"/>
  <c r="AP323" i="6"/>
  <c r="AT323" i="6" s="1"/>
  <c r="CA323" i="6"/>
  <c r="CB323" i="6" s="1"/>
  <c r="CC323" i="6" s="1"/>
  <c r="AR323" i="6"/>
  <c r="CD323" i="6" l="1"/>
  <c r="CE323" i="6" s="1"/>
  <c r="CF323" i="6" s="1"/>
  <c r="CG323" i="6" s="1"/>
  <c r="CM323" i="6"/>
  <c r="CN323" i="6" s="1"/>
  <c r="CP323" i="6" l="1"/>
  <c r="E322" i="9"/>
  <c r="CH323" i="6"/>
  <c r="CJ323" i="6"/>
  <c r="BW323" i="6" s="1"/>
  <c r="CO323" i="6" s="1"/>
  <c r="CQ323" i="6" s="1"/>
  <c r="CS323" i="6" l="1"/>
  <c r="CR323" i="6"/>
  <c r="CT323" i="6" l="1"/>
  <c r="CU323" i="6" s="1"/>
  <c r="CV323" i="6" s="1"/>
  <c r="CX323" i="6" s="1"/>
  <c r="CY323" i="6"/>
  <c r="CW323" i="6"/>
  <c r="CZ323" i="6" l="1"/>
  <c r="DA323" i="6" s="1"/>
  <c r="DG323" i="6"/>
  <c r="DB323" i="6"/>
  <c r="D322" i="9" l="1"/>
  <c r="DC323" i="6"/>
  <c r="DE323" i="6" s="1"/>
  <c r="F324" i="6"/>
  <c r="O324" i="6"/>
  <c r="R324" i="6"/>
  <c r="P324" i="6"/>
  <c r="W324" i="6"/>
  <c r="Q324" i="6"/>
  <c r="I324" i="6"/>
  <c r="L324" i="6"/>
  <c r="S324" i="6"/>
  <c r="BJ324" i="6" l="1"/>
  <c r="BZ324" i="6"/>
  <c r="CK324" i="6"/>
  <c r="AW324" i="6"/>
  <c r="AJ324" i="6"/>
  <c r="AF324" i="6"/>
  <c r="BY324" i="6"/>
  <c r="BI324" i="6"/>
  <c r="J324" i="6"/>
  <c r="T324" i="6"/>
  <c r="K324" i="6"/>
  <c r="U324" i="6"/>
  <c r="B323" i="9"/>
  <c r="Y324" i="6" l="1"/>
  <c r="V324" i="6"/>
  <c r="AQ324" i="6" s="1"/>
  <c r="AX324" i="6"/>
  <c r="AS324" i="6"/>
  <c r="BK324" i="6"/>
  <c r="BL324" i="6" s="1"/>
  <c r="CL324" i="6"/>
  <c r="CI324" i="6" l="1"/>
  <c r="Z324" i="6"/>
  <c r="BS324" i="6"/>
  <c r="BM324" i="6"/>
  <c r="BN324" i="6" s="1"/>
  <c r="BO324" i="6" s="1"/>
  <c r="BP324" i="6" s="1"/>
  <c r="BQ324" i="6" s="1"/>
  <c r="BR324" i="6" s="1"/>
  <c r="BU324" i="6" s="1"/>
  <c r="AY324" i="6"/>
  <c r="AZ324" i="6" s="1"/>
  <c r="BA324" i="6" s="1"/>
  <c r="BB324" i="6" s="1"/>
  <c r="BC324" i="6" s="1"/>
  <c r="BD324" i="6" s="1"/>
  <c r="AG324" i="6"/>
  <c r="AA324" i="6"/>
  <c r="AB324" i="6" s="1"/>
  <c r="AC324" i="6" s="1"/>
  <c r="AD324" i="6" s="1"/>
  <c r="AE324" i="6" s="1"/>
  <c r="AK324" i="6"/>
  <c r="AL324" i="6" s="1"/>
  <c r="AM324" i="6" s="1"/>
  <c r="AN324" i="6" s="1"/>
  <c r="AO324" i="6" s="1"/>
  <c r="BT324" i="6" l="1"/>
  <c r="BG324" i="6" s="1"/>
  <c r="BE324" i="6"/>
  <c r="CA324" i="6"/>
  <c r="CB324" i="6" s="1"/>
  <c r="CC324" i="6" s="1"/>
  <c r="AP324" i="6"/>
  <c r="AT324" i="6" s="1"/>
  <c r="AR324" i="6"/>
  <c r="CD324" i="6" l="1"/>
  <c r="CE324" i="6" s="1"/>
  <c r="CF324" i="6" s="1"/>
  <c r="CG324" i="6" s="1"/>
  <c r="CM324" i="6"/>
  <c r="CN324" i="6" s="1"/>
  <c r="CP324" i="6" l="1"/>
  <c r="E323" i="9"/>
  <c r="CH324" i="6"/>
  <c r="CJ324" i="6"/>
  <c r="BW324" i="6" s="1"/>
  <c r="CO324" i="6" s="1"/>
  <c r="CQ324" i="6" s="1"/>
  <c r="CR324" i="6" l="1"/>
  <c r="CS324" i="6"/>
  <c r="CY324" i="6" l="1"/>
  <c r="CW324" i="6"/>
  <c r="CT324" i="6"/>
  <c r="CU324" i="6" s="1"/>
  <c r="CV324" i="6" s="1"/>
  <c r="CX324" i="6" s="1"/>
  <c r="CZ324" i="6" l="1"/>
  <c r="DA324" i="6" s="1"/>
  <c r="DG324" i="6"/>
  <c r="DB324" i="6"/>
  <c r="DC324" i="6" l="1"/>
  <c r="DE324" i="6" s="1"/>
  <c r="D323" i="9"/>
  <c r="F325" i="6"/>
  <c r="R325" i="6"/>
  <c r="S325" i="6"/>
  <c r="O325" i="6"/>
  <c r="L325" i="6"/>
  <c r="W325" i="6"/>
  <c r="P325" i="6"/>
  <c r="I325" i="6"/>
  <c r="Q325" i="6"/>
  <c r="BI325" i="6" l="1"/>
  <c r="BY325" i="6"/>
  <c r="CK325" i="6"/>
  <c r="BJ325" i="6"/>
  <c r="BZ325" i="6"/>
  <c r="AW325" i="6"/>
  <c r="AF325" i="6"/>
  <c r="AJ325" i="6"/>
  <c r="K325" i="6"/>
  <c r="U325" i="6"/>
  <c r="T325" i="6"/>
  <c r="J325" i="6"/>
  <c r="B324" i="9"/>
  <c r="Y325" i="6" l="1"/>
  <c r="CL325" i="6"/>
  <c r="AX325" i="6"/>
  <c r="BK325" i="6"/>
  <c r="BL325" i="6" s="1"/>
  <c r="AS325" i="6"/>
  <c r="V325" i="6"/>
  <c r="AQ325" i="6" s="1"/>
  <c r="CI325" i="6" l="1"/>
  <c r="Z325" i="6"/>
  <c r="AY325" i="6"/>
  <c r="AZ325" i="6" s="1"/>
  <c r="BA325" i="6" s="1"/>
  <c r="BB325" i="6" s="1"/>
  <c r="BC325" i="6" s="1"/>
  <c r="BD325" i="6" s="1"/>
  <c r="AK325" i="6"/>
  <c r="AL325" i="6" s="1"/>
  <c r="AM325" i="6" s="1"/>
  <c r="AN325" i="6" s="1"/>
  <c r="AO325" i="6" s="1"/>
  <c r="BS325" i="6"/>
  <c r="AG325" i="6"/>
  <c r="AA325" i="6"/>
  <c r="AB325" i="6" s="1"/>
  <c r="AC325" i="6" s="1"/>
  <c r="AD325" i="6" s="1"/>
  <c r="AE325" i="6" s="1"/>
  <c r="BM325" i="6"/>
  <c r="BN325" i="6" s="1"/>
  <c r="BO325" i="6" s="1"/>
  <c r="BP325" i="6" s="1"/>
  <c r="BQ325" i="6" s="1"/>
  <c r="BE325" i="6" l="1"/>
  <c r="BR325" i="6"/>
  <c r="BU325" i="6" s="1"/>
  <c r="BT325" i="6"/>
  <c r="BG325" i="6" s="1"/>
  <c r="AP325" i="6"/>
  <c r="AT325" i="6" s="1"/>
  <c r="CA325" i="6"/>
  <c r="CB325" i="6" s="1"/>
  <c r="CC325" i="6" s="1"/>
  <c r="AR325" i="6"/>
  <c r="CD325" i="6" l="1"/>
  <c r="CE325" i="6" s="1"/>
  <c r="CF325" i="6" s="1"/>
  <c r="CG325" i="6" s="1"/>
  <c r="CM325" i="6"/>
  <c r="CN325" i="6" s="1"/>
  <c r="E324" i="9" l="1"/>
  <c r="CP325" i="6"/>
  <c r="CH325" i="6"/>
  <c r="CJ325" i="6"/>
  <c r="BW325" i="6" s="1"/>
  <c r="CO325" i="6" s="1"/>
  <c r="CQ325" i="6" s="1"/>
  <c r="CS325" i="6" l="1"/>
  <c r="CR325" i="6"/>
  <c r="CY325" i="6" l="1"/>
  <c r="CW325" i="6"/>
  <c r="CT325" i="6"/>
  <c r="CU325" i="6" s="1"/>
  <c r="CV325" i="6" s="1"/>
  <c r="CX325" i="6" s="1"/>
  <c r="CZ325" i="6" l="1"/>
  <c r="DA325" i="6" s="1"/>
  <c r="DG325" i="6"/>
  <c r="DB325" i="6"/>
  <c r="D324" i="9" l="1"/>
  <c r="DC325" i="6"/>
  <c r="DE325" i="6" s="1"/>
  <c r="F326" i="6"/>
  <c r="L326" i="6"/>
  <c r="P326" i="6"/>
  <c r="I326" i="6"/>
  <c r="O326" i="6"/>
  <c r="W326" i="6"/>
  <c r="Q326" i="6"/>
  <c r="S326" i="6"/>
  <c r="R326" i="6"/>
  <c r="AJ326" i="6" l="1"/>
  <c r="AF326" i="6"/>
  <c r="AW326" i="6"/>
  <c r="CK326" i="6"/>
  <c r="BZ326" i="6"/>
  <c r="BJ326" i="6"/>
  <c r="U326" i="6"/>
  <c r="T326" i="6"/>
  <c r="K326" i="6"/>
  <c r="J326" i="6"/>
  <c r="BI326" i="6"/>
  <c r="BY326" i="6"/>
  <c r="B325" i="9"/>
  <c r="Y326" i="6" l="1"/>
  <c r="BK326" i="6"/>
  <c r="BL326" i="6" s="1"/>
  <c r="AS326" i="6"/>
  <c r="AX326" i="6"/>
  <c r="V326" i="6"/>
  <c r="CI326" i="6" s="1"/>
  <c r="CL326" i="6"/>
  <c r="AQ326" i="6" l="1"/>
  <c r="BS326" i="6"/>
  <c r="AK326" i="6"/>
  <c r="AL326" i="6" s="1"/>
  <c r="AM326" i="6" s="1"/>
  <c r="AN326" i="6" s="1"/>
  <c r="AO326" i="6" s="1"/>
  <c r="CA326" i="6" s="1"/>
  <c r="CB326" i="6" s="1"/>
  <c r="CC326" i="6" s="1"/>
  <c r="AY326" i="6"/>
  <c r="AZ326" i="6" s="1"/>
  <c r="BA326" i="6" s="1"/>
  <c r="BB326" i="6" s="1"/>
  <c r="BC326" i="6" s="1"/>
  <c r="BD326" i="6" s="1"/>
  <c r="BM326" i="6"/>
  <c r="BN326" i="6" s="1"/>
  <c r="BO326" i="6" s="1"/>
  <c r="BP326" i="6" s="1"/>
  <c r="BQ326" i="6" s="1"/>
  <c r="BR326" i="6" s="1"/>
  <c r="BU326" i="6" s="1"/>
  <c r="Z326" i="6"/>
  <c r="BE326" i="6" l="1"/>
  <c r="AR326" i="6"/>
  <c r="AP326" i="6"/>
  <c r="AT326" i="6" s="1"/>
  <c r="BT326" i="6"/>
  <c r="BG326" i="6" s="1"/>
  <c r="AG326" i="6"/>
  <c r="AA326" i="6"/>
  <c r="AB326" i="6" s="1"/>
  <c r="AC326" i="6" s="1"/>
  <c r="AD326" i="6" s="1"/>
  <c r="AE326" i="6" s="1"/>
  <c r="CD326" i="6"/>
  <c r="CE326" i="6" s="1"/>
  <c r="CF326" i="6" s="1"/>
  <c r="CG326" i="6" s="1"/>
  <c r="CM326" i="6"/>
  <c r="CN326" i="6" s="1"/>
  <c r="CJ326" i="6" l="1"/>
  <c r="BW326" i="6" s="1"/>
  <c r="CO326" i="6" s="1"/>
  <c r="CH326" i="6"/>
  <c r="CP326" i="6"/>
  <c r="E325" i="9"/>
  <c r="CQ326" i="6" l="1"/>
  <c r="CS326" i="6" s="1"/>
  <c r="CR326" i="6"/>
  <c r="CY326" i="6" l="1"/>
  <c r="CT326" i="6"/>
  <c r="CU326" i="6" s="1"/>
  <c r="CV326" i="6" s="1"/>
  <c r="CX326" i="6" s="1"/>
  <c r="CW326" i="6"/>
  <c r="CZ326" i="6" l="1"/>
  <c r="DA326" i="6" s="1"/>
  <c r="DG326" i="6"/>
  <c r="DB326" i="6"/>
  <c r="D325" i="9" l="1"/>
  <c r="DC326" i="6"/>
  <c r="DE326" i="6" s="1"/>
  <c r="F327" i="6"/>
  <c r="Q327" i="6"/>
  <c r="R327" i="6"/>
  <c r="I327" i="6"/>
  <c r="P327" i="6"/>
  <c r="O327" i="6"/>
  <c r="L327" i="6"/>
  <c r="W327" i="6"/>
  <c r="S327" i="6"/>
  <c r="BY327" i="6" l="1"/>
  <c r="BI327" i="6"/>
  <c r="T327" i="6"/>
  <c r="K327" i="6"/>
  <c r="U327" i="6"/>
  <c r="J327" i="6"/>
  <c r="AF327" i="6"/>
  <c r="Y327" i="6" s="1"/>
  <c r="AJ327" i="6"/>
  <c r="BJ327" i="6"/>
  <c r="BZ327" i="6"/>
  <c r="CK327" i="6"/>
  <c r="AW327" i="6"/>
  <c r="B326" i="9"/>
  <c r="CL327" i="6" l="1"/>
  <c r="V327" i="6"/>
  <c r="AS327" i="6"/>
  <c r="AX327" i="6"/>
  <c r="BK327" i="6"/>
  <c r="BL327" i="6" s="1"/>
  <c r="BM327" i="6" s="1"/>
  <c r="BN327" i="6" s="1"/>
  <c r="BO327" i="6" s="1"/>
  <c r="BP327" i="6" s="1"/>
  <c r="BQ327" i="6" s="1"/>
  <c r="BR327" i="6" s="1"/>
  <c r="AY327" i="6" l="1"/>
  <c r="AZ327" i="6" s="1"/>
  <c r="BA327" i="6" s="1"/>
  <c r="BB327" i="6" s="1"/>
  <c r="BC327" i="6" s="1"/>
  <c r="BD327" i="6" s="1"/>
  <c r="AK327" i="6"/>
  <c r="AL327" i="6" s="1"/>
  <c r="AM327" i="6" s="1"/>
  <c r="AN327" i="6" s="1"/>
  <c r="AO327" i="6" s="1"/>
  <c r="CI327" i="6"/>
  <c r="BS327" i="6"/>
  <c r="BU327" i="6" s="1"/>
  <c r="BT327" i="6"/>
  <c r="BG327" i="6" s="1"/>
  <c r="Z327" i="6"/>
  <c r="AQ327" i="6"/>
  <c r="BE327" i="6" l="1"/>
  <c r="CA327" i="6"/>
  <c r="CB327" i="6" s="1"/>
  <c r="CC327" i="6" s="1"/>
  <c r="AP327" i="6"/>
  <c r="AT327" i="6" s="1"/>
  <c r="AG327" i="6"/>
  <c r="AA327" i="6"/>
  <c r="AB327" i="6" s="1"/>
  <c r="AC327" i="6" s="1"/>
  <c r="AD327" i="6" s="1"/>
  <c r="AE327" i="6" s="1"/>
  <c r="AR327" i="6"/>
  <c r="CD327" i="6" l="1"/>
  <c r="CE327" i="6" s="1"/>
  <c r="CF327" i="6" s="1"/>
  <c r="CG327" i="6" s="1"/>
  <c r="CM327" i="6"/>
  <c r="CN327" i="6" s="1"/>
  <c r="E326" i="9" l="1"/>
  <c r="CP327" i="6"/>
  <c r="CJ327" i="6"/>
  <c r="BW327" i="6" s="1"/>
  <c r="CO327" i="6" s="1"/>
  <c r="CH327" i="6"/>
  <c r="CQ327" i="6" l="1"/>
  <c r="CR327" i="6" s="1"/>
  <c r="CS327" i="6" l="1"/>
  <c r="CW327" i="6"/>
  <c r="CT327" i="6"/>
  <c r="CU327" i="6" s="1"/>
  <c r="CV327" i="6" s="1"/>
  <c r="CX327" i="6" s="1"/>
  <c r="CY327" i="6"/>
  <c r="CZ327" i="6" l="1"/>
  <c r="DA327" i="6" s="1"/>
  <c r="DB327" i="6"/>
  <c r="DG327" i="6"/>
  <c r="D326" i="9" l="1"/>
  <c r="DC327" i="6"/>
  <c r="DE327" i="6" s="1"/>
  <c r="F328" i="6"/>
  <c r="S328" i="6"/>
  <c r="Q328" i="6"/>
  <c r="O328" i="6"/>
  <c r="P328" i="6"/>
  <c r="L328" i="6"/>
  <c r="I328" i="6"/>
  <c r="R328" i="6"/>
  <c r="W328" i="6"/>
  <c r="K328" i="6" l="1"/>
  <c r="U328" i="6"/>
  <c r="J328" i="6"/>
  <c r="T328" i="6"/>
  <c r="BI328" i="6"/>
  <c r="BY328" i="6"/>
  <c r="BJ328" i="6"/>
  <c r="AF328" i="6"/>
  <c r="AW328" i="6"/>
  <c r="BZ328" i="6"/>
  <c r="CK328" i="6"/>
  <c r="AJ328" i="6"/>
  <c r="B327" i="9"/>
  <c r="V328" i="6" l="1"/>
  <c r="AK328" i="6" s="1"/>
  <c r="AL328" i="6" s="1"/>
  <c r="AM328" i="6" s="1"/>
  <c r="AN328" i="6" s="1"/>
  <c r="AO328" i="6" s="1"/>
  <c r="AP328" i="6" s="1"/>
  <c r="AX328" i="6"/>
  <c r="BK328" i="6"/>
  <c r="BL328" i="6" s="1"/>
  <c r="AS328" i="6"/>
  <c r="CL328" i="6"/>
  <c r="Y328" i="6"/>
  <c r="AQ328" i="6"/>
  <c r="CI328" i="6" l="1"/>
  <c r="BS328" i="6"/>
  <c r="Z328" i="6"/>
  <c r="AG328" i="6" s="1"/>
  <c r="AT328" i="6"/>
  <c r="AR328" i="6"/>
  <c r="CA328" i="6"/>
  <c r="CB328" i="6" s="1"/>
  <c r="CC328" i="6" s="1"/>
  <c r="AY328" i="6"/>
  <c r="AA328" i="6"/>
  <c r="AB328" i="6" s="1"/>
  <c r="AC328" i="6" s="1"/>
  <c r="AD328" i="6" s="1"/>
  <c r="AE328" i="6" s="1"/>
  <c r="BM328" i="6"/>
  <c r="BN328" i="6" s="1"/>
  <c r="BO328" i="6" s="1"/>
  <c r="BP328" i="6" s="1"/>
  <c r="BQ328" i="6" s="1"/>
  <c r="BR328" i="6" l="1"/>
  <c r="BU328" i="6" s="1"/>
  <c r="CN328" i="6" s="1"/>
  <c r="BT328" i="6"/>
  <c r="BG328" i="6" s="1"/>
  <c r="AZ328" i="6"/>
  <c r="BA328" i="6" s="1"/>
  <c r="BB328" i="6" s="1"/>
  <c r="BC328" i="6" s="1"/>
  <c r="BD328" i="6" s="1"/>
  <c r="BE328" i="6"/>
  <c r="CD328" i="6"/>
  <c r="CE328" i="6" s="1"/>
  <c r="CF328" i="6" s="1"/>
  <c r="CG328" i="6" s="1"/>
  <c r="CM328" i="6"/>
  <c r="CH328" i="6" l="1"/>
  <c r="CJ328" i="6"/>
  <c r="BW328" i="6" s="1"/>
  <c r="CO328" i="6"/>
  <c r="CP328" i="6"/>
  <c r="E327" i="9"/>
  <c r="CQ328" i="6" l="1"/>
  <c r="CS328" i="6" l="1"/>
  <c r="CR328" i="6"/>
  <c r="CW328" i="6" l="1"/>
  <c r="CY328" i="6"/>
  <c r="CT328" i="6"/>
  <c r="CU328" i="6" s="1"/>
  <c r="CV328" i="6" s="1"/>
  <c r="CX328" i="6" s="1"/>
  <c r="CZ328" i="6" l="1"/>
  <c r="DA328" i="6" s="1"/>
  <c r="F329" i="6"/>
  <c r="DG328" i="6"/>
  <c r="DB328" i="6"/>
  <c r="W329" i="6"/>
  <c r="P329" i="6"/>
  <c r="R329" i="6"/>
  <c r="Q329" i="6"/>
  <c r="I329" i="6"/>
  <c r="S329" i="6"/>
  <c r="L329" i="6"/>
  <c r="O329" i="6"/>
  <c r="DC328" i="6" l="1"/>
  <c r="DE328" i="6" s="1"/>
  <c r="D327" i="9"/>
  <c r="K329" i="6"/>
  <c r="T329" i="6"/>
  <c r="J329" i="6"/>
  <c r="U329" i="6"/>
  <c r="BI329" i="6"/>
  <c r="BY329" i="6"/>
  <c r="CK329" i="6"/>
  <c r="AW329" i="6"/>
  <c r="AF329" i="6"/>
  <c r="BJ329" i="6"/>
  <c r="AJ329" i="6"/>
  <c r="BZ329" i="6"/>
  <c r="B328" i="9"/>
  <c r="CL329" i="6" l="1"/>
  <c r="BK329" i="6"/>
  <c r="BL329" i="6" s="1"/>
  <c r="V329" i="6"/>
  <c r="AS329" i="6"/>
  <c r="AX329" i="6"/>
  <c r="Y329" i="6"/>
  <c r="Z329" i="6" s="1"/>
  <c r="AG329" i="6" l="1"/>
  <c r="AA329" i="6"/>
  <c r="AB329" i="6" s="1"/>
  <c r="AC329" i="6" s="1"/>
  <c r="AD329" i="6" s="1"/>
  <c r="AE329" i="6" s="1"/>
  <c r="AQ329" i="6"/>
  <c r="AY329" i="6"/>
  <c r="AZ329" i="6" s="1"/>
  <c r="BA329" i="6" s="1"/>
  <c r="BB329" i="6" s="1"/>
  <c r="BC329" i="6" s="1"/>
  <c r="BD329" i="6" s="1"/>
  <c r="CI329" i="6"/>
  <c r="AK329" i="6"/>
  <c r="AL329" i="6" s="1"/>
  <c r="AM329" i="6" s="1"/>
  <c r="AN329" i="6" s="1"/>
  <c r="AO329" i="6" s="1"/>
  <c r="AR329" i="6" s="1"/>
  <c r="BM329" i="6"/>
  <c r="BN329" i="6" s="1"/>
  <c r="BO329" i="6" s="1"/>
  <c r="BP329" i="6" s="1"/>
  <c r="BQ329" i="6" s="1"/>
  <c r="BR329" i="6" s="1"/>
  <c r="BU329" i="6" s="1"/>
  <c r="BS329" i="6"/>
  <c r="BT329" i="6" l="1"/>
  <c r="BG329" i="6" s="1"/>
  <c r="AP329" i="6"/>
  <c r="AT329" i="6" s="1"/>
  <c r="CA329" i="6"/>
  <c r="CB329" i="6" s="1"/>
  <c r="CC329" i="6" s="1"/>
  <c r="BE329" i="6"/>
  <c r="CM329" i="6" l="1"/>
  <c r="CN329" i="6" s="1"/>
  <c r="CD329" i="6"/>
  <c r="CE329" i="6" s="1"/>
  <c r="CF329" i="6" s="1"/>
  <c r="CG329" i="6" s="1"/>
  <c r="CJ329" i="6" l="1"/>
  <c r="BW329" i="6" s="1"/>
  <c r="CH329" i="6"/>
  <c r="CO329" i="6"/>
  <c r="E328" i="9"/>
  <c r="CP329" i="6"/>
  <c r="CQ329" i="6" s="1"/>
  <c r="CS329" i="6" l="1"/>
  <c r="CR329" i="6"/>
  <c r="CT329" i="6" l="1"/>
  <c r="CU329" i="6" s="1"/>
  <c r="CV329" i="6" s="1"/>
  <c r="CX329" i="6" s="1"/>
  <c r="CY329" i="6"/>
  <c r="CW329" i="6"/>
  <c r="CZ329" i="6" l="1"/>
  <c r="DA329" i="6" s="1"/>
  <c r="F330" i="6" s="1"/>
  <c r="W330" i="6"/>
  <c r="DB329" i="6"/>
  <c r="P330" i="6"/>
  <c r="I330" i="6"/>
  <c r="DG329" i="6"/>
  <c r="O330" i="6"/>
  <c r="S330" i="6"/>
  <c r="Q330" i="6"/>
  <c r="R330" i="6"/>
  <c r="L330" i="6"/>
  <c r="DC329" i="6" l="1"/>
  <c r="DE329" i="6" s="1"/>
  <c r="D328" i="9"/>
  <c r="BJ330" i="6"/>
  <c r="AJ330" i="6"/>
  <c r="CK330" i="6"/>
  <c r="AF330" i="6"/>
  <c r="AW330" i="6"/>
  <c r="BZ330" i="6"/>
  <c r="U330" i="6"/>
  <c r="T330" i="6"/>
  <c r="J330" i="6"/>
  <c r="K330" i="6"/>
  <c r="BI330" i="6"/>
  <c r="BY330" i="6"/>
  <c r="B329" i="9"/>
  <c r="CL330" i="6" l="1"/>
  <c r="AS330" i="6"/>
  <c r="V330" i="6"/>
  <c r="AY330" i="6" s="1"/>
  <c r="AZ330" i="6" s="1"/>
  <c r="BA330" i="6" s="1"/>
  <c r="BB330" i="6" s="1"/>
  <c r="BC330" i="6" s="1"/>
  <c r="BD330" i="6" s="1"/>
  <c r="BK330" i="6"/>
  <c r="BL330" i="6" s="1"/>
  <c r="BM330" i="6" s="1"/>
  <c r="BN330" i="6" s="1"/>
  <c r="BO330" i="6" s="1"/>
  <c r="BP330" i="6" s="1"/>
  <c r="BQ330" i="6" s="1"/>
  <c r="BR330" i="6" s="1"/>
  <c r="AX330" i="6"/>
  <c r="CI330" i="6"/>
  <c r="BS330" i="6"/>
  <c r="Y330" i="6"/>
  <c r="Z330" i="6" s="1"/>
  <c r="BU330" i="6" l="1"/>
  <c r="AK330" i="6"/>
  <c r="AL330" i="6" s="1"/>
  <c r="AM330" i="6" s="1"/>
  <c r="AN330" i="6" s="1"/>
  <c r="AO330" i="6" s="1"/>
  <c r="AR330" i="6" s="1"/>
  <c r="BT330" i="6"/>
  <c r="BG330" i="6" s="1"/>
  <c r="AG330" i="6"/>
  <c r="CN330" i="6" s="1"/>
  <c r="E329" i="9" s="1"/>
  <c r="AA330" i="6"/>
  <c r="AB330" i="6" s="1"/>
  <c r="AC330" i="6" s="1"/>
  <c r="AD330" i="6" s="1"/>
  <c r="AE330" i="6" s="1"/>
  <c r="BE330" i="6"/>
  <c r="AQ330" i="6"/>
  <c r="CP330" i="6" l="1"/>
  <c r="CA330" i="6"/>
  <c r="CB330" i="6" s="1"/>
  <c r="CC330" i="6" s="1"/>
  <c r="AP330" i="6"/>
  <c r="AT330" i="6" s="1"/>
  <c r="CD330" i="6" l="1"/>
  <c r="CE330" i="6" s="1"/>
  <c r="CF330" i="6" s="1"/>
  <c r="CG330" i="6" s="1"/>
  <c r="CM330" i="6"/>
  <c r="CH330" i="6" l="1"/>
  <c r="CJ330" i="6"/>
  <c r="BW330" i="6" s="1"/>
  <c r="CO330" i="6" s="1"/>
  <c r="CQ330" i="6" s="1"/>
  <c r="CR330" i="6" l="1"/>
  <c r="CS330" i="6"/>
  <c r="CW330" i="6" l="1"/>
  <c r="CT330" i="6"/>
  <c r="CU330" i="6" s="1"/>
  <c r="CV330" i="6" s="1"/>
  <c r="CX330" i="6" s="1"/>
  <c r="CY330" i="6"/>
  <c r="CZ330" i="6" l="1"/>
  <c r="DA330" i="6" s="1"/>
  <c r="DB330" i="6"/>
  <c r="DG330" i="6"/>
  <c r="DC330" i="6" l="1"/>
  <c r="DE330" i="6" s="1"/>
  <c r="D329" i="9"/>
  <c r="F331" i="6"/>
  <c r="L331" i="6"/>
  <c r="P331" i="6"/>
  <c r="S331" i="6"/>
  <c r="I331" i="6"/>
  <c r="Q331" i="6"/>
  <c r="W331" i="6"/>
  <c r="O331" i="6"/>
  <c r="R331" i="6"/>
  <c r="AJ331" i="6" l="1"/>
  <c r="BJ331" i="6"/>
  <c r="AF331" i="6"/>
  <c r="AW331" i="6"/>
  <c r="BZ331" i="6"/>
  <c r="CK331" i="6"/>
  <c r="U331" i="6"/>
  <c r="T331" i="6"/>
  <c r="K331" i="6"/>
  <c r="J331" i="6"/>
  <c r="BY331" i="6"/>
  <c r="BI331" i="6"/>
  <c r="B330" i="9"/>
  <c r="BK331" i="6" l="1"/>
  <c r="BL331" i="6" s="1"/>
  <c r="AX331" i="6"/>
  <c r="CL331" i="6"/>
  <c r="AS331" i="6"/>
  <c r="V331" i="6"/>
  <c r="AQ331" i="6" s="1"/>
  <c r="Y331" i="6"/>
  <c r="Z331" i="6" s="1"/>
  <c r="AK331" i="6" l="1"/>
  <c r="AL331" i="6" s="1"/>
  <c r="AM331" i="6" s="1"/>
  <c r="AN331" i="6" s="1"/>
  <c r="AO331" i="6" s="1"/>
  <c r="CA331" i="6" s="1"/>
  <c r="CB331" i="6" s="1"/>
  <c r="CC331" i="6" s="1"/>
  <c r="CI331" i="6"/>
  <c r="AY331" i="6"/>
  <c r="AZ331" i="6" s="1"/>
  <c r="BA331" i="6" s="1"/>
  <c r="BB331" i="6" s="1"/>
  <c r="BC331" i="6" s="1"/>
  <c r="BD331" i="6" s="1"/>
  <c r="AG331" i="6"/>
  <c r="AA331" i="6"/>
  <c r="AB331" i="6" s="1"/>
  <c r="AC331" i="6" s="1"/>
  <c r="AD331" i="6" s="1"/>
  <c r="AE331" i="6" s="1"/>
  <c r="BS331" i="6"/>
  <c r="AR331" i="6"/>
  <c r="BM331" i="6"/>
  <c r="BN331" i="6" s="1"/>
  <c r="BO331" i="6" s="1"/>
  <c r="BP331" i="6" s="1"/>
  <c r="BQ331" i="6" s="1"/>
  <c r="BR331" i="6" s="1"/>
  <c r="BU331" i="6" s="1"/>
  <c r="AP331" i="6"/>
  <c r="AT331" i="6" s="1"/>
  <c r="BE331" i="6" l="1"/>
  <c r="CM331" i="6"/>
  <c r="CN331" i="6" s="1"/>
  <c r="CD331" i="6"/>
  <c r="CE331" i="6" s="1"/>
  <c r="CF331" i="6" s="1"/>
  <c r="CG331" i="6" s="1"/>
  <c r="BT331" i="6"/>
  <c r="BG331" i="6" s="1"/>
  <c r="CH331" i="6" l="1"/>
  <c r="CJ331" i="6"/>
  <c r="BW331" i="6" s="1"/>
  <c r="CO331" i="6" s="1"/>
  <c r="CQ331" i="6" s="1"/>
  <c r="CP331" i="6"/>
  <c r="E330" i="9"/>
  <c r="CS331" i="6" l="1"/>
  <c r="CR331" i="6"/>
  <c r="CW331" i="6" l="1"/>
  <c r="CY331" i="6"/>
  <c r="CT331" i="6"/>
  <c r="CU331" i="6" s="1"/>
  <c r="CV331" i="6" s="1"/>
  <c r="CX331" i="6" s="1"/>
  <c r="CZ331" i="6" s="1"/>
  <c r="DA331" i="6" s="1"/>
  <c r="DB331" i="6"/>
  <c r="DG331" i="6"/>
  <c r="D330" i="9" l="1"/>
  <c r="DC331" i="6"/>
  <c r="DE331" i="6" s="1"/>
  <c r="F332" i="6"/>
  <c r="O332" i="6"/>
  <c r="P332" i="6"/>
  <c r="Q332" i="6"/>
  <c r="W332" i="6"/>
  <c r="L332" i="6"/>
  <c r="S332" i="6"/>
  <c r="R332" i="6"/>
  <c r="I332" i="6"/>
  <c r="BI332" i="6" l="1"/>
  <c r="BY332" i="6"/>
  <c r="AF332" i="6"/>
  <c r="BJ332" i="6"/>
  <c r="AJ332" i="6"/>
  <c r="BZ332" i="6"/>
  <c r="AW332" i="6"/>
  <c r="CK332" i="6"/>
  <c r="J332" i="6"/>
  <c r="K332" i="6"/>
  <c r="T332" i="6"/>
  <c r="U332" i="6"/>
  <c r="B331" i="9"/>
  <c r="Y332" i="6" l="1"/>
  <c r="AX332" i="6"/>
  <c r="BK332" i="6"/>
  <c r="BL332" i="6" s="1"/>
  <c r="V332" i="6"/>
  <c r="AS332" i="6"/>
  <c r="CL332" i="6"/>
  <c r="AK332" i="6"/>
  <c r="AL332" i="6" s="1"/>
  <c r="AM332" i="6" s="1"/>
  <c r="AN332" i="6" s="1"/>
  <c r="AO332" i="6" s="1"/>
  <c r="AP332" i="6" s="1"/>
  <c r="Z332" i="6" l="1"/>
  <c r="BM332" i="6"/>
  <c r="BN332" i="6" s="1"/>
  <c r="BO332" i="6" s="1"/>
  <c r="BP332" i="6" s="1"/>
  <c r="BQ332" i="6" s="1"/>
  <c r="BR332" i="6" s="1"/>
  <c r="CA332" i="6"/>
  <c r="CB332" i="6" s="1"/>
  <c r="CC332" i="6" s="1"/>
  <c r="AY332" i="6"/>
  <c r="AZ332" i="6" s="1"/>
  <c r="BA332" i="6" s="1"/>
  <c r="BB332" i="6" s="1"/>
  <c r="BC332" i="6" s="1"/>
  <c r="BD332" i="6" s="1"/>
  <c r="AQ332" i="6"/>
  <c r="AT332" i="6" s="1"/>
  <c r="CI332" i="6"/>
  <c r="BS332" i="6"/>
  <c r="AR332" i="6"/>
  <c r="AA332" i="6"/>
  <c r="AB332" i="6" s="1"/>
  <c r="AC332" i="6" s="1"/>
  <c r="AD332" i="6" s="1"/>
  <c r="AE332" i="6" s="1"/>
  <c r="AG332" i="6"/>
  <c r="BU332" i="6" l="1"/>
  <c r="BT332" i="6"/>
  <c r="BG332" i="6" s="1"/>
  <c r="BE332" i="6"/>
  <c r="CD332" i="6"/>
  <c r="CE332" i="6" s="1"/>
  <c r="CF332" i="6" s="1"/>
  <c r="CG332" i="6" s="1"/>
  <c r="CM332" i="6"/>
  <c r="CN332" i="6" s="1"/>
  <c r="CP332" i="6" l="1"/>
  <c r="E331" i="9"/>
  <c r="CH332" i="6"/>
  <c r="CJ332" i="6"/>
  <c r="BW332" i="6" s="1"/>
  <c r="CO332" i="6" s="1"/>
  <c r="CQ332" i="6" s="1"/>
  <c r="CS332" i="6" l="1"/>
  <c r="CR332" i="6"/>
  <c r="CY332" i="6" l="1"/>
  <c r="CT332" i="6"/>
  <c r="CU332" i="6" s="1"/>
  <c r="CV332" i="6" s="1"/>
  <c r="CX332" i="6" s="1"/>
  <c r="CW332" i="6"/>
  <c r="CZ332" i="6" l="1"/>
  <c r="DA332" i="6" s="1"/>
  <c r="DB332" i="6"/>
  <c r="DG332" i="6"/>
  <c r="D331" i="9" l="1"/>
  <c r="DC332" i="6"/>
  <c r="DE332" i="6" s="1"/>
  <c r="F333" i="6"/>
  <c r="Q333" i="6"/>
  <c r="S333" i="6"/>
  <c r="P333" i="6"/>
  <c r="R333" i="6"/>
  <c r="O333" i="6"/>
  <c r="W333" i="6"/>
  <c r="L333" i="6"/>
  <c r="I333" i="6"/>
  <c r="BI333" i="6" l="1"/>
  <c r="BY333" i="6"/>
  <c r="T333" i="6"/>
  <c r="K333" i="6"/>
  <c r="U333" i="6"/>
  <c r="J333" i="6"/>
  <c r="BJ333" i="6"/>
  <c r="AJ333" i="6"/>
  <c r="AW333" i="6"/>
  <c r="AF333" i="6"/>
  <c r="BZ333" i="6"/>
  <c r="CK333" i="6"/>
  <c r="B332" i="9"/>
  <c r="Y333" i="6" l="1"/>
  <c r="CL333" i="6"/>
  <c r="V333" i="6"/>
  <c r="AS333" i="6"/>
  <c r="BK333" i="6"/>
  <c r="BL333" i="6" s="1"/>
  <c r="BM333" i="6" s="1"/>
  <c r="BN333" i="6" s="1"/>
  <c r="BO333" i="6" s="1"/>
  <c r="BP333" i="6" s="1"/>
  <c r="BQ333" i="6" s="1"/>
  <c r="BR333" i="6" s="1"/>
  <c r="AX333" i="6"/>
  <c r="Z333" i="6" l="1"/>
  <c r="CI333" i="6"/>
  <c r="AY333" i="6"/>
  <c r="AZ333" i="6" s="1"/>
  <c r="BA333" i="6" s="1"/>
  <c r="BB333" i="6" s="1"/>
  <c r="BC333" i="6" s="1"/>
  <c r="BD333" i="6" s="1"/>
  <c r="AK333" i="6"/>
  <c r="AL333" i="6" s="1"/>
  <c r="AM333" i="6" s="1"/>
  <c r="AN333" i="6" s="1"/>
  <c r="AO333" i="6" s="1"/>
  <c r="BS333" i="6"/>
  <c r="BU333" i="6" s="1"/>
  <c r="BT333" i="6"/>
  <c r="BG333" i="6" s="1"/>
  <c r="AG333" i="6"/>
  <c r="AA333" i="6"/>
  <c r="AB333" i="6" s="1"/>
  <c r="AC333" i="6" s="1"/>
  <c r="AD333" i="6" s="1"/>
  <c r="AE333" i="6" s="1"/>
  <c r="AQ333" i="6"/>
  <c r="AP333" i="6" l="1"/>
  <c r="AT333" i="6" s="1"/>
  <c r="CA333" i="6"/>
  <c r="CB333" i="6" s="1"/>
  <c r="CC333" i="6" s="1"/>
  <c r="AR333" i="6"/>
  <c r="BE333" i="6"/>
  <c r="CD333" i="6" l="1"/>
  <c r="CE333" i="6" s="1"/>
  <c r="CF333" i="6" s="1"/>
  <c r="CG333" i="6" s="1"/>
  <c r="CM333" i="6"/>
  <c r="CN333" i="6" s="1"/>
  <c r="E332" i="9" l="1"/>
  <c r="CP333" i="6"/>
  <c r="CO333" i="6"/>
  <c r="CJ333" i="6"/>
  <c r="BW333" i="6" s="1"/>
  <c r="CH333" i="6"/>
  <c r="CQ333" i="6" l="1"/>
  <c r="CS333" i="6" s="1"/>
  <c r="CR333" i="6" l="1"/>
  <c r="CW333" i="6" s="1"/>
  <c r="CY333" i="6" l="1"/>
  <c r="CT333" i="6"/>
  <c r="CU333" i="6" s="1"/>
  <c r="CV333" i="6" s="1"/>
  <c r="CX333" i="6" s="1"/>
  <c r="CZ333" i="6" s="1"/>
  <c r="DA333" i="6" s="1"/>
  <c r="DG333" i="6"/>
  <c r="DB333" i="6"/>
  <c r="DC333" i="6" l="1"/>
  <c r="DE333" i="6" s="1"/>
  <c r="D332" i="9"/>
  <c r="F334" i="6"/>
  <c r="P334" i="6"/>
  <c r="Q334" i="6"/>
  <c r="R334" i="6"/>
  <c r="S334" i="6"/>
  <c r="L334" i="6"/>
  <c r="W334" i="6"/>
  <c r="O334" i="6"/>
  <c r="I334" i="6"/>
  <c r="BI334" i="6" l="1"/>
  <c r="BY334" i="6"/>
  <c r="BJ334" i="6"/>
  <c r="BZ334" i="6"/>
  <c r="AF334" i="6"/>
  <c r="AJ334" i="6"/>
  <c r="AW334" i="6"/>
  <c r="CK334" i="6"/>
  <c r="T334" i="6"/>
  <c r="U334" i="6"/>
  <c r="K334" i="6"/>
  <c r="J334" i="6"/>
  <c r="B333" i="9"/>
  <c r="BK334" i="6" l="1"/>
  <c r="BL334" i="6" s="1"/>
  <c r="V334" i="6"/>
  <c r="AQ334" i="6" s="1"/>
  <c r="AX334" i="6"/>
  <c r="CL334" i="6"/>
  <c r="AS334" i="6"/>
  <c r="Y334" i="6"/>
  <c r="Z334" i="6" s="1"/>
  <c r="BM334" i="6" l="1"/>
  <c r="BN334" i="6" s="1"/>
  <c r="BO334" i="6" s="1"/>
  <c r="BP334" i="6" s="1"/>
  <c r="BQ334" i="6" s="1"/>
  <c r="BR334" i="6" s="1"/>
  <c r="BS334" i="6"/>
  <c r="CI334" i="6"/>
  <c r="AG334" i="6"/>
  <c r="AA334" i="6"/>
  <c r="AB334" i="6" s="1"/>
  <c r="AC334" i="6" s="1"/>
  <c r="AD334" i="6" s="1"/>
  <c r="AE334" i="6" s="1"/>
  <c r="AY334" i="6"/>
  <c r="AZ334" i="6" s="1"/>
  <c r="BA334" i="6" s="1"/>
  <c r="BB334" i="6" s="1"/>
  <c r="BC334" i="6" s="1"/>
  <c r="BD334" i="6" s="1"/>
  <c r="AK334" i="6"/>
  <c r="AL334" i="6" s="1"/>
  <c r="AM334" i="6" s="1"/>
  <c r="AN334" i="6" s="1"/>
  <c r="AO334" i="6" s="1"/>
  <c r="BT334" i="6" l="1"/>
  <c r="BG334" i="6" s="1"/>
  <c r="BU334" i="6"/>
  <c r="AP334" i="6"/>
  <c r="AT334" i="6" s="1"/>
  <c r="CA334" i="6"/>
  <c r="CB334" i="6" s="1"/>
  <c r="CC334" i="6" s="1"/>
  <c r="AR334" i="6"/>
  <c r="BE334" i="6"/>
  <c r="CD334" i="6" l="1"/>
  <c r="CE334" i="6" s="1"/>
  <c r="CF334" i="6" s="1"/>
  <c r="CG334" i="6" s="1"/>
  <c r="CM334" i="6"/>
  <c r="CN334" i="6" s="1"/>
  <c r="CO334" i="6" l="1"/>
  <c r="E333" i="9"/>
  <c r="CP334" i="6"/>
  <c r="CH334" i="6"/>
  <c r="CJ334" i="6"/>
  <c r="BW334" i="6" s="1"/>
  <c r="CQ334" i="6" l="1"/>
  <c r="CR334" i="6" l="1"/>
  <c r="CS334" i="6"/>
  <c r="CY334" i="6" l="1"/>
  <c r="CT334" i="6"/>
  <c r="CU334" i="6" s="1"/>
  <c r="CV334" i="6" s="1"/>
  <c r="CX334" i="6" s="1"/>
  <c r="CW334" i="6"/>
  <c r="CZ334" i="6" l="1"/>
  <c r="DA334" i="6" s="1"/>
  <c r="F335" i="6" s="1"/>
  <c r="DB334" i="6"/>
  <c r="W335" i="6"/>
  <c r="S335" i="6"/>
  <c r="DG334" i="6"/>
  <c r="Q335" i="6"/>
  <c r="O335" i="6"/>
  <c r="L335" i="6"/>
  <c r="R335" i="6"/>
  <c r="I335" i="6"/>
  <c r="P335" i="6"/>
  <c r="D333" i="9" l="1"/>
  <c r="DC334" i="6"/>
  <c r="DE334" i="6" s="1"/>
  <c r="BZ335" i="6"/>
  <c r="AW335" i="6"/>
  <c r="AJ335" i="6"/>
  <c r="BJ335" i="6"/>
  <c r="AF335" i="6"/>
  <c r="CK335" i="6"/>
  <c r="BI335" i="6"/>
  <c r="BY335" i="6"/>
  <c r="K335" i="6"/>
  <c r="J335" i="6"/>
  <c r="U335" i="6"/>
  <c r="T335" i="6"/>
  <c r="B334" i="9"/>
  <c r="V335" i="6" l="1"/>
  <c r="AK335" i="6" s="1"/>
  <c r="AL335" i="6" s="1"/>
  <c r="AM335" i="6" s="1"/>
  <c r="AN335" i="6" s="1"/>
  <c r="AO335" i="6" s="1"/>
  <c r="AP335" i="6" s="1"/>
  <c r="BK335" i="6"/>
  <c r="BL335" i="6" s="1"/>
  <c r="BM335" i="6" s="1"/>
  <c r="BN335" i="6" s="1"/>
  <c r="BO335" i="6" s="1"/>
  <c r="BP335" i="6" s="1"/>
  <c r="BQ335" i="6" s="1"/>
  <c r="BR335" i="6" s="1"/>
  <c r="AX335" i="6"/>
  <c r="CL335" i="6"/>
  <c r="AS335" i="6"/>
  <c r="CI335" i="6"/>
  <c r="AY335" i="6"/>
  <c r="AZ335" i="6" s="1"/>
  <c r="BA335" i="6" s="1"/>
  <c r="BB335" i="6" s="1"/>
  <c r="BC335" i="6" s="1"/>
  <c r="BD335" i="6" s="1"/>
  <c r="Y335" i="6"/>
  <c r="AQ335" i="6" l="1"/>
  <c r="AT335" i="6" s="1"/>
  <c r="BS335" i="6"/>
  <c r="BU335" i="6" s="1"/>
  <c r="CA335" i="6"/>
  <c r="CB335" i="6" s="1"/>
  <c r="CC335" i="6" s="1"/>
  <c r="CD335" i="6" s="1"/>
  <c r="CE335" i="6" s="1"/>
  <c r="CF335" i="6" s="1"/>
  <c r="CG335" i="6" s="1"/>
  <c r="CH335" i="6" s="1"/>
  <c r="Z335" i="6"/>
  <c r="BE335" i="6"/>
  <c r="AR335" i="6"/>
  <c r="AG335" i="6"/>
  <c r="AA335" i="6"/>
  <c r="AB335" i="6" s="1"/>
  <c r="AC335" i="6" s="1"/>
  <c r="AD335" i="6" s="1"/>
  <c r="AE335" i="6" s="1"/>
  <c r="BT335" i="6"/>
  <c r="BG335" i="6" s="1"/>
  <c r="CM335" i="6" l="1"/>
  <c r="CN335" i="6" s="1"/>
  <c r="CP335" i="6" s="1"/>
  <c r="CJ335" i="6"/>
  <c r="BW335" i="6" s="1"/>
  <c r="E334" i="9" l="1"/>
  <c r="CO335" i="6"/>
  <c r="CQ335" i="6" s="1"/>
  <c r="CS335" i="6" l="1"/>
  <c r="CR335" i="6"/>
  <c r="CW335" i="6" s="1"/>
  <c r="CY335" i="6"/>
  <c r="CT335" i="6" l="1"/>
  <c r="CU335" i="6" s="1"/>
  <c r="CV335" i="6" s="1"/>
  <c r="CX335" i="6" s="1"/>
  <c r="CZ335" i="6" s="1"/>
  <c r="DA335" i="6" s="1"/>
  <c r="DG335" i="6"/>
  <c r="DB335" i="6"/>
  <c r="DC335" i="6" l="1"/>
  <c r="DE335" i="6" s="1"/>
  <c r="D334" i="9"/>
  <c r="F336" i="6"/>
  <c r="L336" i="6"/>
  <c r="S336" i="6"/>
  <c r="P336" i="6"/>
  <c r="R336" i="6"/>
  <c r="Q336" i="6"/>
  <c r="O336" i="6"/>
  <c r="I336" i="6"/>
  <c r="W336" i="6"/>
  <c r="BY336" i="6" l="1"/>
  <c r="BI336" i="6"/>
  <c r="BJ336" i="6"/>
  <c r="AW336" i="6"/>
  <c r="AJ336" i="6"/>
  <c r="CK336" i="6"/>
  <c r="BZ336" i="6"/>
  <c r="AF336" i="6"/>
  <c r="K336" i="6"/>
  <c r="J336" i="6"/>
  <c r="U336" i="6"/>
  <c r="T336" i="6"/>
  <c r="B335" i="9"/>
  <c r="Y336" i="6" l="1"/>
  <c r="CL336" i="6"/>
  <c r="AX336" i="6"/>
  <c r="AS336" i="6"/>
  <c r="V336" i="6"/>
  <c r="BK336" i="6"/>
  <c r="BL336" i="6" s="1"/>
  <c r="Z336" i="6" l="1"/>
  <c r="AA336" i="6" s="1"/>
  <c r="AB336" i="6" s="1"/>
  <c r="AC336" i="6" s="1"/>
  <c r="AD336" i="6" s="1"/>
  <c r="AE336" i="6" s="1"/>
  <c r="BM336" i="6"/>
  <c r="BN336" i="6" s="1"/>
  <c r="BO336" i="6" s="1"/>
  <c r="BP336" i="6" s="1"/>
  <c r="BQ336" i="6" s="1"/>
  <c r="AQ336" i="6"/>
  <c r="AY336" i="6"/>
  <c r="AZ336" i="6" s="1"/>
  <c r="BA336" i="6" s="1"/>
  <c r="BB336" i="6" s="1"/>
  <c r="BC336" i="6" s="1"/>
  <c r="BD336" i="6" s="1"/>
  <c r="BS336" i="6"/>
  <c r="CI336" i="6"/>
  <c r="AK336" i="6"/>
  <c r="AL336" i="6" s="1"/>
  <c r="AM336" i="6" s="1"/>
  <c r="AN336" i="6" s="1"/>
  <c r="AO336" i="6" s="1"/>
  <c r="AG336" i="6" l="1"/>
  <c r="AP336" i="6"/>
  <c r="AT336" i="6" s="1"/>
  <c r="CA336" i="6"/>
  <c r="CB336" i="6" s="1"/>
  <c r="CC336" i="6" s="1"/>
  <c r="BR336" i="6"/>
  <c r="BU336" i="6" s="1"/>
  <c r="BT336" i="6"/>
  <c r="BG336" i="6" s="1"/>
  <c r="BE336" i="6"/>
  <c r="AR336" i="6"/>
  <c r="CD336" i="6" l="1"/>
  <c r="CE336" i="6" s="1"/>
  <c r="CF336" i="6" s="1"/>
  <c r="CG336" i="6" s="1"/>
  <c r="CM336" i="6"/>
  <c r="CN336" i="6" s="1"/>
  <c r="CP336" i="6" l="1"/>
  <c r="E335" i="9"/>
  <c r="CH336" i="6"/>
  <c r="CJ336" i="6"/>
  <c r="BW336" i="6" s="1"/>
  <c r="CO336" i="6" s="1"/>
  <c r="CQ336" i="6" s="1"/>
  <c r="CR336" i="6" l="1"/>
  <c r="CS336" i="6"/>
  <c r="CY336" i="6" l="1"/>
  <c r="CW336" i="6"/>
  <c r="CT336" i="6"/>
  <c r="CU336" i="6" s="1"/>
  <c r="CV336" i="6" s="1"/>
  <c r="CX336" i="6" s="1"/>
  <c r="CZ336" i="6" l="1"/>
  <c r="DA336" i="6" s="1"/>
  <c r="DG336" i="6"/>
  <c r="DB336" i="6"/>
  <c r="DC336" i="6" l="1"/>
  <c r="DE336" i="6" s="1"/>
  <c r="D335" i="9"/>
  <c r="F337" i="6"/>
  <c r="L337" i="6"/>
  <c r="I337" i="6"/>
  <c r="Q337" i="6"/>
  <c r="W337" i="6"/>
  <c r="P337" i="6"/>
  <c r="R337" i="6"/>
  <c r="O337" i="6"/>
  <c r="S337" i="6"/>
  <c r="U337" i="6" l="1"/>
  <c r="J337" i="6"/>
  <c r="T337" i="6"/>
  <c r="K337" i="6"/>
  <c r="BY337" i="6"/>
  <c r="BI337" i="6"/>
  <c r="AW337" i="6"/>
  <c r="BZ337" i="6"/>
  <c r="CK337" i="6"/>
  <c r="AJ337" i="6"/>
  <c r="BJ337" i="6"/>
  <c r="AF337" i="6"/>
  <c r="B336" i="9"/>
  <c r="Y337" i="6" l="1"/>
  <c r="AX337" i="6"/>
  <c r="V337" i="6"/>
  <c r="AY337" i="6" s="1"/>
  <c r="AZ337" i="6" s="1"/>
  <c r="BA337" i="6" s="1"/>
  <c r="BB337" i="6" s="1"/>
  <c r="BC337" i="6" s="1"/>
  <c r="BD337" i="6" s="1"/>
  <c r="BK337" i="6"/>
  <c r="BL337" i="6" s="1"/>
  <c r="BM337" i="6" s="1"/>
  <c r="BN337" i="6" s="1"/>
  <c r="BO337" i="6" s="1"/>
  <c r="BP337" i="6" s="1"/>
  <c r="BQ337" i="6" s="1"/>
  <c r="BR337" i="6" s="1"/>
  <c r="AS337" i="6"/>
  <c r="CL337" i="6"/>
  <c r="BS337" i="6"/>
  <c r="CI337" i="6"/>
  <c r="AQ337" i="6" l="1"/>
  <c r="Z337" i="6"/>
  <c r="BE337" i="6"/>
  <c r="BU337" i="6"/>
  <c r="AG337" i="6"/>
  <c r="AA337" i="6"/>
  <c r="AB337" i="6" s="1"/>
  <c r="AC337" i="6" s="1"/>
  <c r="AD337" i="6" s="1"/>
  <c r="AE337" i="6" s="1"/>
  <c r="AK337" i="6"/>
  <c r="AL337" i="6" s="1"/>
  <c r="AM337" i="6" s="1"/>
  <c r="AN337" i="6" s="1"/>
  <c r="AO337" i="6" s="1"/>
  <c r="BT337" i="6"/>
  <c r="BG337" i="6" s="1"/>
  <c r="AP337" i="6" l="1"/>
  <c r="AT337" i="6" s="1"/>
  <c r="CA337" i="6"/>
  <c r="CB337" i="6" s="1"/>
  <c r="CC337" i="6" s="1"/>
  <c r="AR337" i="6"/>
  <c r="CD337" i="6" l="1"/>
  <c r="CE337" i="6" s="1"/>
  <c r="CF337" i="6" s="1"/>
  <c r="CG337" i="6" s="1"/>
  <c r="CM337" i="6"/>
  <c r="CN337" i="6" s="1"/>
  <c r="CP337" i="6" l="1"/>
  <c r="E336" i="9"/>
  <c r="CO337" i="6"/>
  <c r="CH337" i="6"/>
  <c r="CJ337" i="6"/>
  <c r="BW337" i="6" s="1"/>
  <c r="CQ337" i="6" l="1"/>
  <c r="CR337" i="6"/>
  <c r="CS337" i="6"/>
  <c r="CT337" i="6" l="1"/>
  <c r="CU337" i="6" s="1"/>
  <c r="CV337" i="6" s="1"/>
  <c r="CX337" i="6" s="1"/>
  <c r="CY337" i="6"/>
  <c r="CW337" i="6"/>
  <c r="CZ337" i="6" l="1"/>
  <c r="DA337" i="6" s="1"/>
  <c r="F338" i="6" s="1"/>
  <c r="R338" i="6"/>
  <c r="W338" i="6"/>
  <c r="DB337" i="6"/>
  <c r="L338" i="6"/>
  <c r="I338" i="6"/>
  <c r="P338" i="6"/>
  <c r="Q338" i="6"/>
  <c r="DG337" i="6"/>
  <c r="O338" i="6"/>
  <c r="S338" i="6"/>
  <c r="D336" i="9" l="1"/>
  <c r="DC337" i="6"/>
  <c r="DE337" i="6" s="1"/>
  <c r="U338" i="6"/>
  <c r="T338" i="6"/>
  <c r="K338" i="6"/>
  <c r="J338" i="6"/>
  <c r="BY338" i="6"/>
  <c r="BI338" i="6"/>
  <c r="BJ338" i="6"/>
  <c r="AW338" i="6"/>
  <c r="CK338" i="6"/>
  <c r="AJ338" i="6"/>
  <c r="AF338" i="6"/>
  <c r="BZ338" i="6"/>
  <c r="B337" i="9"/>
  <c r="Y338" i="6" l="1"/>
  <c r="V338" i="6"/>
  <c r="AY338" i="6" s="1"/>
  <c r="AZ338" i="6" s="1"/>
  <c r="BA338" i="6" s="1"/>
  <c r="BB338" i="6" s="1"/>
  <c r="BC338" i="6" s="1"/>
  <c r="BD338" i="6" s="1"/>
  <c r="BK338" i="6"/>
  <c r="BL338" i="6" s="1"/>
  <c r="AX338" i="6"/>
  <c r="CL338" i="6"/>
  <c r="AS338" i="6"/>
  <c r="Z338" i="6" l="1"/>
  <c r="AQ338" i="6"/>
  <c r="CI338" i="6"/>
  <c r="BS338" i="6"/>
  <c r="AK338" i="6"/>
  <c r="AL338" i="6" s="1"/>
  <c r="AM338" i="6" s="1"/>
  <c r="AN338" i="6" s="1"/>
  <c r="AO338" i="6" s="1"/>
  <c r="AP338" i="6" s="1"/>
  <c r="AT338" i="6" s="1"/>
  <c r="BM338" i="6"/>
  <c r="BN338" i="6" s="1"/>
  <c r="BO338" i="6" s="1"/>
  <c r="BP338" i="6" s="1"/>
  <c r="BQ338" i="6" s="1"/>
  <c r="BR338" i="6" s="1"/>
  <c r="BU338" i="6" s="1"/>
  <c r="BE338" i="6"/>
  <c r="AG338" i="6"/>
  <c r="AA338" i="6"/>
  <c r="AB338" i="6" s="1"/>
  <c r="AC338" i="6" s="1"/>
  <c r="AD338" i="6" s="1"/>
  <c r="AE338" i="6" s="1"/>
  <c r="AR338" i="6" l="1"/>
  <c r="CA338" i="6"/>
  <c r="CB338" i="6" s="1"/>
  <c r="CC338" i="6" s="1"/>
  <c r="CD338" i="6" s="1"/>
  <c r="CE338" i="6" s="1"/>
  <c r="CF338" i="6" s="1"/>
  <c r="CG338" i="6" s="1"/>
  <c r="BT338" i="6"/>
  <c r="BG338" i="6" s="1"/>
  <c r="CM338" i="6" l="1"/>
  <c r="CN338" i="6" s="1"/>
  <c r="E337" i="9" s="1"/>
  <c r="CH338" i="6"/>
  <c r="CJ338" i="6"/>
  <c r="BW338" i="6" s="1"/>
  <c r="CO338" i="6" l="1"/>
  <c r="CP338" i="6"/>
  <c r="CQ338" i="6" l="1"/>
  <c r="CR338" i="6" s="1"/>
  <c r="CT338" i="6" s="1"/>
  <c r="CU338" i="6" s="1"/>
  <c r="CV338" i="6" s="1"/>
  <c r="CX338" i="6" s="1"/>
  <c r="CS338" i="6"/>
  <c r="CW338" i="6" l="1"/>
  <c r="CY338" i="6"/>
  <c r="CZ338" i="6" s="1"/>
  <c r="DA338" i="6" s="1"/>
  <c r="F339" i="6" s="1"/>
  <c r="O339" i="6"/>
  <c r="DG338" i="6"/>
  <c r="S339" i="6"/>
  <c r="W339" i="6"/>
  <c r="DB338" i="6"/>
  <c r="Q339" i="6"/>
  <c r="L339" i="6"/>
  <c r="R339" i="6"/>
  <c r="P339" i="6"/>
  <c r="I339" i="6"/>
  <c r="D337" i="9" l="1"/>
  <c r="DC338" i="6"/>
  <c r="DE338" i="6" s="1"/>
  <c r="BI339" i="6"/>
  <c r="BY339" i="6"/>
  <c r="AJ339" i="6"/>
  <c r="CK339" i="6"/>
  <c r="BJ339" i="6"/>
  <c r="AW339" i="6"/>
  <c r="BZ339" i="6"/>
  <c r="AF339" i="6"/>
  <c r="T339" i="6"/>
  <c r="U339" i="6"/>
  <c r="J339" i="6"/>
  <c r="K339" i="6"/>
  <c r="B338" i="9"/>
  <c r="Y339" i="6" l="1"/>
  <c r="AS339" i="6"/>
  <c r="BK339" i="6"/>
  <c r="BL339" i="6" s="1"/>
  <c r="V339" i="6"/>
  <c r="CL339" i="6"/>
  <c r="AX339" i="6"/>
  <c r="CI339" i="6" l="1"/>
  <c r="AY339" i="6"/>
  <c r="BS339" i="6"/>
  <c r="AQ339" i="6"/>
  <c r="BM339" i="6"/>
  <c r="BN339" i="6" s="1"/>
  <c r="BO339" i="6" s="1"/>
  <c r="BP339" i="6" s="1"/>
  <c r="BQ339" i="6" s="1"/>
  <c r="BR339" i="6" s="1"/>
  <c r="AK339" i="6"/>
  <c r="AL339" i="6" s="1"/>
  <c r="AM339" i="6" s="1"/>
  <c r="AN339" i="6" s="1"/>
  <c r="AO339" i="6" s="1"/>
  <c r="Z339" i="6"/>
  <c r="AP339" i="6" l="1"/>
  <c r="AT339" i="6" s="1"/>
  <c r="CA339" i="6"/>
  <c r="CB339" i="6" s="1"/>
  <c r="CC339" i="6" s="1"/>
  <c r="AR339" i="6"/>
  <c r="BU339" i="6"/>
  <c r="AZ339" i="6"/>
  <c r="BA339" i="6" s="1"/>
  <c r="BB339" i="6" s="1"/>
  <c r="BC339" i="6" s="1"/>
  <c r="BD339" i="6" s="1"/>
  <c r="BE339" i="6"/>
  <c r="BT339" i="6"/>
  <c r="BG339" i="6" s="1"/>
  <c r="AA339" i="6"/>
  <c r="AB339" i="6" s="1"/>
  <c r="AC339" i="6" s="1"/>
  <c r="AD339" i="6" s="1"/>
  <c r="AE339" i="6" s="1"/>
  <c r="AG339" i="6"/>
  <c r="CD339" i="6" l="1"/>
  <c r="CE339" i="6" s="1"/>
  <c r="CF339" i="6" s="1"/>
  <c r="CG339" i="6" s="1"/>
  <c r="CM339" i="6"/>
  <c r="CN339" i="6" s="1"/>
  <c r="E338" i="9" l="1"/>
  <c r="CO339" i="6"/>
  <c r="CP339" i="6"/>
  <c r="CH339" i="6"/>
  <c r="CJ339" i="6"/>
  <c r="BW339" i="6" s="1"/>
  <c r="CQ339" i="6" l="1"/>
  <c r="CR339" i="6" l="1"/>
  <c r="CS339" i="6"/>
  <c r="CW339" i="6" l="1"/>
  <c r="CT339" i="6"/>
  <c r="CU339" i="6" s="1"/>
  <c r="CV339" i="6" s="1"/>
  <c r="CX339" i="6" s="1"/>
  <c r="CY339" i="6"/>
  <c r="CZ339" i="6" l="1"/>
  <c r="DA339" i="6" s="1"/>
  <c r="DB339" i="6"/>
  <c r="DG339" i="6"/>
  <c r="DC339" i="6" l="1"/>
  <c r="DE339" i="6" s="1"/>
  <c r="D338" i="9"/>
  <c r="F340" i="6"/>
  <c r="P340" i="6"/>
  <c r="O340" i="6"/>
  <c r="L340" i="6"/>
  <c r="Q340" i="6"/>
  <c r="W340" i="6"/>
  <c r="S340" i="6"/>
  <c r="R340" i="6"/>
  <c r="I340" i="6"/>
  <c r="AJ340" i="6" l="1"/>
  <c r="CK340" i="6"/>
  <c r="BZ340" i="6"/>
  <c r="BJ340" i="6"/>
  <c r="AF340" i="6"/>
  <c r="AW340" i="6"/>
  <c r="BY340" i="6"/>
  <c r="BI340" i="6"/>
  <c r="J340" i="6"/>
  <c r="U340" i="6"/>
  <c r="K340" i="6"/>
  <c r="T340" i="6"/>
  <c r="B339" i="9"/>
  <c r="Y340" i="6" l="1"/>
  <c r="AS340" i="6"/>
  <c r="BK340" i="6"/>
  <c r="BL340" i="6" s="1"/>
  <c r="CL340" i="6"/>
  <c r="V340" i="6"/>
  <c r="CI340" i="6" s="1"/>
  <c r="AX340" i="6"/>
  <c r="Z340" i="6" l="1"/>
  <c r="AG340" i="6" s="1"/>
  <c r="BS340" i="6"/>
  <c r="AY340" i="6"/>
  <c r="AZ340" i="6" s="1"/>
  <c r="BA340" i="6" s="1"/>
  <c r="BB340" i="6" s="1"/>
  <c r="BC340" i="6" s="1"/>
  <c r="BD340" i="6" s="1"/>
  <c r="BM340" i="6"/>
  <c r="BN340" i="6" s="1"/>
  <c r="BO340" i="6" s="1"/>
  <c r="BP340" i="6" s="1"/>
  <c r="BQ340" i="6" s="1"/>
  <c r="AQ340" i="6"/>
  <c r="AK340" i="6"/>
  <c r="AL340" i="6" s="1"/>
  <c r="AM340" i="6" s="1"/>
  <c r="AN340" i="6" s="1"/>
  <c r="AO340" i="6" s="1"/>
  <c r="AA340" i="6" l="1"/>
  <c r="AB340" i="6" s="1"/>
  <c r="AC340" i="6" s="1"/>
  <c r="AD340" i="6" s="1"/>
  <c r="AE340" i="6" s="1"/>
  <c r="AR340" i="6"/>
  <c r="AP340" i="6"/>
  <c r="AT340" i="6" s="1"/>
  <c r="CA340" i="6"/>
  <c r="CB340" i="6" s="1"/>
  <c r="CC340" i="6" s="1"/>
  <c r="BR340" i="6"/>
  <c r="BU340" i="6" s="1"/>
  <c r="BT340" i="6"/>
  <c r="BG340" i="6" s="1"/>
  <c r="BE340" i="6"/>
  <c r="CD340" i="6" l="1"/>
  <c r="CE340" i="6" s="1"/>
  <c r="CF340" i="6" s="1"/>
  <c r="CG340" i="6" s="1"/>
  <c r="CM340" i="6"/>
  <c r="CN340" i="6" s="1"/>
  <c r="E339" i="9" l="1"/>
  <c r="CP340" i="6"/>
  <c r="CJ340" i="6"/>
  <c r="BW340" i="6" s="1"/>
  <c r="CO340" i="6" s="1"/>
  <c r="CH340" i="6"/>
  <c r="CQ340" i="6" l="1"/>
  <c r="CR340" i="6" s="1"/>
  <c r="CS340" i="6" l="1"/>
  <c r="CY340" i="6"/>
  <c r="CW340" i="6"/>
  <c r="CT340" i="6"/>
  <c r="CU340" i="6" s="1"/>
  <c r="CV340" i="6" s="1"/>
  <c r="CX340" i="6" s="1"/>
  <c r="CZ340" i="6" l="1"/>
  <c r="DA340" i="6" s="1"/>
  <c r="DB340" i="6"/>
  <c r="DG340" i="6"/>
  <c r="D339" i="9" l="1"/>
  <c r="DC340" i="6"/>
  <c r="DE340" i="6" s="1"/>
  <c r="F341" i="6"/>
  <c r="O341" i="6"/>
  <c r="L341" i="6"/>
  <c r="W341" i="6"/>
  <c r="Q341" i="6"/>
  <c r="I341" i="6"/>
  <c r="S341" i="6"/>
  <c r="R341" i="6"/>
  <c r="P341" i="6"/>
  <c r="U341" i="6" l="1"/>
  <c r="T341" i="6"/>
  <c r="K341" i="6"/>
  <c r="J341" i="6"/>
  <c r="BY341" i="6"/>
  <c r="BI341" i="6"/>
  <c r="BJ341" i="6"/>
  <c r="BZ341" i="6"/>
  <c r="AW341" i="6"/>
  <c r="AJ341" i="6"/>
  <c r="AF341" i="6"/>
  <c r="CK341" i="6"/>
  <c r="B340" i="9"/>
  <c r="Y341" i="6" l="1"/>
  <c r="AX341" i="6"/>
  <c r="BK341" i="6"/>
  <c r="BL341" i="6" s="1"/>
  <c r="AS341" i="6"/>
  <c r="V341" i="6"/>
  <c r="AK341" i="6" s="1"/>
  <c r="AL341" i="6" s="1"/>
  <c r="AM341" i="6" s="1"/>
  <c r="AN341" i="6" s="1"/>
  <c r="AO341" i="6" s="1"/>
  <c r="CL341" i="6"/>
  <c r="BM341" i="6" l="1"/>
  <c r="BN341" i="6" s="1"/>
  <c r="BO341" i="6" s="1"/>
  <c r="BP341" i="6" s="1"/>
  <c r="BQ341" i="6" s="1"/>
  <c r="BR341" i="6" s="1"/>
  <c r="AP341" i="6"/>
  <c r="CA341" i="6"/>
  <c r="CB341" i="6" s="1"/>
  <c r="CC341" i="6" s="1"/>
  <c r="AQ341" i="6"/>
  <c r="AY341" i="6"/>
  <c r="AR341" i="6"/>
  <c r="CI341" i="6"/>
  <c r="Z341" i="6"/>
  <c r="BS341" i="6"/>
  <c r="BT341" i="6" l="1"/>
  <c r="BG341" i="6" s="1"/>
  <c r="BU341" i="6"/>
  <c r="AG341" i="6"/>
  <c r="AA341" i="6"/>
  <c r="AB341" i="6" s="1"/>
  <c r="AC341" i="6" s="1"/>
  <c r="AD341" i="6" s="1"/>
  <c r="AE341" i="6" s="1"/>
  <c r="AZ341" i="6"/>
  <c r="BA341" i="6" s="1"/>
  <c r="BB341" i="6" s="1"/>
  <c r="BC341" i="6" s="1"/>
  <c r="BD341" i="6" s="1"/>
  <c r="BE341" i="6"/>
  <c r="CD341" i="6"/>
  <c r="CE341" i="6" s="1"/>
  <c r="CF341" i="6" s="1"/>
  <c r="CG341" i="6" s="1"/>
  <c r="CM341" i="6"/>
  <c r="AT341" i="6"/>
  <c r="CN341" i="6" l="1"/>
  <c r="CP341" i="6" s="1"/>
  <c r="CH341" i="6"/>
  <c r="CJ341" i="6"/>
  <c r="BW341" i="6" s="1"/>
  <c r="E340" i="9" l="1"/>
  <c r="CO341" i="6"/>
  <c r="CQ341" i="6" s="1"/>
  <c r="CS341" i="6" s="1"/>
  <c r="CR341" i="6" l="1"/>
  <c r="CY341" i="6" s="1"/>
  <c r="CW341" i="6" l="1"/>
  <c r="CT341" i="6"/>
  <c r="CU341" i="6" s="1"/>
  <c r="CV341" i="6" s="1"/>
  <c r="CX341" i="6" s="1"/>
  <c r="CZ341" i="6" s="1"/>
  <c r="DA341" i="6" s="1"/>
  <c r="DG341" i="6"/>
  <c r="DB341" i="6"/>
  <c r="DC341" i="6" l="1"/>
  <c r="DE341" i="6" s="1"/>
  <c r="D340" i="9"/>
  <c r="F342" i="6"/>
  <c r="L342" i="6"/>
  <c r="I342" i="6"/>
  <c r="S342" i="6"/>
  <c r="R342" i="6"/>
  <c r="W342" i="6"/>
  <c r="O342" i="6"/>
  <c r="P342" i="6"/>
  <c r="Q342" i="6"/>
  <c r="K342" i="6" l="1"/>
  <c r="T342" i="6"/>
  <c r="J342" i="6"/>
  <c r="U342" i="6"/>
  <c r="BJ342" i="6"/>
  <c r="CK342" i="6"/>
  <c r="AJ342" i="6"/>
  <c r="BZ342" i="6"/>
  <c r="AF342" i="6"/>
  <c r="AW342" i="6"/>
  <c r="BI342" i="6"/>
  <c r="BY342" i="6"/>
  <c r="B341" i="9"/>
  <c r="AS342" i="6" l="1"/>
  <c r="V342" i="6"/>
  <c r="BK342" i="6"/>
  <c r="BL342" i="6" s="1"/>
  <c r="BM342" i="6" s="1"/>
  <c r="BN342" i="6" s="1"/>
  <c r="BO342" i="6" s="1"/>
  <c r="BP342" i="6" s="1"/>
  <c r="BQ342" i="6" s="1"/>
  <c r="BR342" i="6" s="1"/>
  <c r="CL342" i="6"/>
  <c r="AX342" i="6"/>
  <c r="Y342" i="6"/>
  <c r="Z342" i="6" s="1"/>
  <c r="BT342" i="6" l="1"/>
  <c r="BG342" i="6" s="1"/>
  <c r="AK342" i="6"/>
  <c r="AL342" i="6" s="1"/>
  <c r="AM342" i="6" s="1"/>
  <c r="AN342" i="6" s="1"/>
  <c r="AO342" i="6" s="1"/>
  <c r="AP342" i="6" s="1"/>
  <c r="AY342" i="6"/>
  <c r="AZ342" i="6" s="1"/>
  <c r="BA342" i="6" s="1"/>
  <c r="BB342" i="6" s="1"/>
  <c r="BC342" i="6" s="1"/>
  <c r="BD342" i="6" s="1"/>
  <c r="BS342" i="6"/>
  <c r="BU342" i="6" s="1"/>
  <c r="AG342" i="6"/>
  <c r="AA342" i="6"/>
  <c r="AB342" i="6" s="1"/>
  <c r="AC342" i="6" s="1"/>
  <c r="AD342" i="6" s="1"/>
  <c r="AE342" i="6" s="1"/>
  <c r="AQ342" i="6"/>
  <c r="CI342" i="6"/>
  <c r="AT342" i="6" l="1"/>
  <c r="CA342" i="6"/>
  <c r="CB342" i="6" s="1"/>
  <c r="CC342" i="6" s="1"/>
  <c r="CD342" i="6" s="1"/>
  <c r="CE342" i="6" s="1"/>
  <c r="CF342" i="6" s="1"/>
  <c r="CG342" i="6" s="1"/>
  <c r="AR342" i="6"/>
  <c r="BE342" i="6"/>
  <c r="CM342" i="6" l="1"/>
  <c r="CN342" i="6" s="1"/>
  <c r="E341" i="9" s="1"/>
  <c r="CH342" i="6"/>
  <c r="CJ342" i="6"/>
  <c r="BW342" i="6" s="1"/>
  <c r="CO342" i="6" l="1"/>
  <c r="CP342" i="6"/>
  <c r="CQ342" i="6" l="1"/>
  <c r="CS342" i="6" s="1"/>
  <c r="CR342" i="6"/>
  <c r="CT342" i="6" s="1"/>
  <c r="CU342" i="6" s="1"/>
  <c r="CV342" i="6" s="1"/>
  <c r="CX342" i="6" s="1"/>
  <c r="CW342" i="6" l="1"/>
  <c r="CY342" i="6"/>
  <c r="CZ342" i="6" l="1"/>
  <c r="DA342" i="6" s="1"/>
  <c r="DG342" i="6"/>
  <c r="DB342" i="6"/>
  <c r="DC342" i="6" l="1"/>
  <c r="DE342" i="6" s="1"/>
  <c r="D341" i="9"/>
  <c r="F343" i="6"/>
  <c r="P343" i="6"/>
  <c r="S343" i="6"/>
  <c r="W343" i="6"/>
  <c r="I343" i="6"/>
  <c r="R343" i="6"/>
  <c r="Q343" i="6"/>
  <c r="O343" i="6"/>
  <c r="L343" i="6"/>
  <c r="BZ343" i="6" l="1"/>
  <c r="AF343" i="6"/>
  <c r="AW343" i="6"/>
  <c r="CK343" i="6"/>
  <c r="BJ343" i="6"/>
  <c r="AJ343" i="6"/>
  <c r="BI343" i="6"/>
  <c r="BY343" i="6"/>
  <c r="U343" i="6"/>
  <c r="K343" i="6"/>
  <c r="T343" i="6"/>
  <c r="J343" i="6"/>
  <c r="B342" i="9"/>
  <c r="Y343" i="6" l="1"/>
  <c r="AS343" i="6"/>
  <c r="V343" i="6"/>
  <c r="AQ343" i="6" s="1"/>
  <c r="AX343" i="6"/>
  <c r="BK343" i="6"/>
  <c r="BL343" i="6" s="1"/>
  <c r="BM343" i="6" s="1"/>
  <c r="BN343" i="6" s="1"/>
  <c r="BO343" i="6" s="1"/>
  <c r="BP343" i="6" s="1"/>
  <c r="BQ343" i="6" s="1"/>
  <c r="BR343" i="6" s="1"/>
  <c r="CL343" i="6"/>
  <c r="CI343" i="6"/>
  <c r="BS343" i="6" l="1"/>
  <c r="BU343" i="6" s="1"/>
  <c r="AY343" i="6"/>
  <c r="AZ343" i="6" s="1"/>
  <c r="BA343" i="6" s="1"/>
  <c r="BB343" i="6" s="1"/>
  <c r="BC343" i="6" s="1"/>
  <c r="BD343" i="6" s="1"/>
  <c r="Z343" i="6"/>
  <c r="AA343" i="6" s="1"/>
  <c r="AB343" i="6" s="1"/>
  <c r="AC343" i="6" s="1"/>
  <c r="AD343" i="6" s="1"/>
  <c r="AE343" i="6" s="1"/>
  <c r="AK343" i="6"/>
  <c r="AL343" i="6" s="1"/>
  <c r="AM343" i="6" s="1"/>
  <c r="AN343" i="6" s="1"/>
  <c r="AO343" i="6" s="1"/>
  <c r="BT343" i="6"/>
  <c r="BG343" i="6" s="1"/>
  <c r="AG343" i="6" l="1"/>
  <c r="CN343" i="6" s="1"/>
  <c r="CO343" i="6" s="1"/>
  <c r="BE343" i="6"/>
  <c r="E342" i="9"/>
  <c r="CP343" i="6"/>
  <c r="AP343" i="6"/>
  <c r="AT343" i="6" s="1"/>
  <c r="CA343" i="6"/>
  <c r="CB343" i="6" s="1"/>
  <c r="CC343" i="6" s="1"/>
  <c r="AR343" i="6"/>
  <c r="CQ343" i="6" l="1"/>
  <c r="CD343" i="6"/>
  <c r="CE343" i="6" s="1"/>
  <c r="CF343" i="6" s="1"/>
  <c r="CG343" i="6" s="1"/>
  <c r="CM343" i="6"/>
  <c r="CR343" i="6"/>
  <c r="CS343" i="6"/>
  <c r="CT343" i="6" l="1"/>
  <c r="CU343" i="6" s="1"/>
  <c r="CV343" i="6" s="1"/>
  <c r="CX343" i="6" s="1"/>
  <c r="CY343" i="6"/>
  <c r="CW343" i="6"/>
  <c r="CH343" i="6"/>
  <c r="CJ343" i="6"/>
  <c r="BW343" i="6" s="1"/>
  <c r="CZ343" i="6" l="1"/>
  <c r="DA343" i="6" s="1"/>
  <c r="DG343" i="6"/>
  <c r="DB343" i="6"/>
  <c r="DC343" i="6" l="1"/>
  <c r="DE343" i="6" s="1"/>
  <c r="D342" i="9"/>
  <c r="F344" i="6"/>
  <c r="L344" i="6"/>
  <c r="R344" i="6"/>
  <c r="I344" i="6"/>
  <c r="P344" i="6"/>
  <c r="W344" i="6"/>
  <c r="O344" i="6"/>
  <c r="Q344" i="6"/>
  <c r="S344" i="6"/>
  <c r="U344" i="6" l="1"/>
  <c r="T344" i="6"/>
  <c r="J344" i="6"/>
  <c r="K344" i="6"/>
  <c r="AW344" i="6"/>
  <c r="AJ344" i="6"/>
  <c r="CK344" i="6"/>
  <c r="BJ344" i="6"/>
  <c r="BZ344" i="6"/>
  <c r="AF344" i="6"/>
  <c r="BI344" i="6"/>
  <c r="BY344" i="6"/>
  <c r="B343" i="9"/>
  <c r="BK344" i="6" l="1"/>
  <c r="BL344" i="6" s="1"/>
  <c r="CL344" i="6"/>
  <c r="AS344" i="6"/>
  <c r="AX344" i="6"/>
  <c r="V344" i="6"/>
  <c r="CI344" i="6" s="1"/>
  <c r="Y344" i="6"/>
  <c r="Z344" i="6" s="1"/>
  <c r="BS344" i="6" l="1"/>
  <c r="AG344" i="6"/>
  <c r="AA344" i="6"/>
  <c r="AB344" i="6" s="1"/>
  <c r="AC344" i="6" s="1"/>
  <c r="AD344" i="6" s="1"/>
  <c r="AE344" i="6" s="1"/>
  <c r="AK344" i="6"/>
  <c r="AL344" i="6" s="1"/>
  <c r="AM344" i="6" s="1"/>
  <c r="AN344" i="6" s="1"/>
  <c r="AO344" i="6" s="1"/>
  <c r="BM344" i="6"/>
  <c r="BN344" i="6" s="1"/>
  <c r="BO344" i="6" s="1"/>
  <c r="BP344" i="6" s="1"/>
  <c r="BQ344" i="6" s="1"/>
  <c r="BR344" i="6" s="1"/>
  <c r="BU344" i="6" s="1"/>
  <c r="AY344" i="6"/>
  <c r="AZ344" i="6" s="1"/>
  <c r="BA344" i="6" s="1"/>
  <c r="BB344" i="6" s="1"/>
  <c r="BC344" i="6" s="1"/>
  <c r="BD344" i="6" s="1"/>
  <c r="AQ344" i="6"/>
  <c r="AP344" i="6" l="1"/>
  <c r="AT344" i="6" s="1"/>
  <c r="CN344" i="6" s="1"/>
  <c r="CA344" i="6"/>
  <c r="CB344" i="6" s="1"/>
  <c r="CC344" i="6" s="1"/>
  <c r="AR344" i="6"/>
  <c r="BT344" i="6"/>
  <c r="BG344" i="6" s="1"/>
  <c r="BE344" i="6"/>
  <c r="CD344" i="6" l="1"/>
  <c r="CE344" i="6" s="1"/>
  <c r="CF344" i="6" s="1"/>
  <c r="CG344" i="6" s="1"/>
  <c r="CM344" i="6"/>
  <c r="CP344" i="6"/>
  <c r="CO344" i="6"/>
  <c r="E343" i="9"/>
  <c r="CQ344" i="6" l="1"/>
  <c r="CH344" i="6"/>
  <c r="CJ344" i="6"/>
  <c r="BW344" i="6" s="1"/>
  <c r="CS344" i="6" l="1"/>
  <c r="CR344" i="6"/>
  <c r="CY344" i="6" l="1"/>
  <c r="CT344" i="6"/>
  <c r="CU344" i="6" s="1"/>
  <c r="CV344" i="6" s="1"/>
  <c r="CX344" i="6" s="1"/>
  <c r="CW344" i="6"/>
  <c r="CZ344" i="6" l="1"/>
  <c r="DA344" i="6" s="1"/>
  <c r="F345" i="6" s="1"/>
  <c r="R345" i="6"/>
  <c r="P345" i="6"/>
  <c r="I345" i="6"/>
  <c r="W345" i="6"/>
  <c r="O345" i="6"/>
  <c r="S345" i="6"/>
  <c r="DB344" i="6"/>
  <c r="Q345" i="6"/>
  <c r="DG344" i="6"/>
  <c r="L345" i="6"/>
  <c r="D343" i="9" l="1"/>
  <c r="DC344" i="6"/>
  <c r="DE344" i="6" s="1"/>
  <c r="BY345" i="6"/>
  <c r="BI345" i="6"/>
  <c r="AW345" i="6"/>
  <c r="BJ345" i="6"/>
  <c r="BZ345" i="6"/>
  <c r="AF345" i="6"/>
  <c r="Y345" i="6" s="1"/>
  <c r="AJ345" i="6"/>
  <c r="CK345" i="6"/>
  <c r="T345" i="6"/>
  <c r="J345" i="6"/>
  <c r="U345" i="6"/>
  <c r="K345" i="6"/>
  <c r="B344" i="9"/>
  <c r="BK345" i="6" l="1"/>
  <c r="BL345" i="6" s="1"/>
  <c r="BM345" i="6" s="1"/>
  <c r="BN345" i="6" s="1"/>
  <c r="BO345" i="6" s="1"/>
  <c r="BP345" i="6" s="1"/>
  <c r="BQ345" i="6" s="1"/>
  <c r="BR345" i="6" s="1"/>
  <c r="BU345" i="6" s="1"/>
  <c r="V345" i="6"/>
  <c r="AK345" i="6" s="1"/>
  <c r="AL345" i="6" s="1"/>
  <c r="AM345" i="6" s="1"/>
  <c r="AN345" i="6" s="1"/>
  <c r="AO345" i="6" s="1"/>
  <c r="AP345" i="6" s="1"/>
  <c r="AX345" i="6"/>
  <c r="AS345" i="6"/>
  <c r="CL345" i="6"/>
  <c r="Z345" i="6"/>
  <c r="BS345" i="6"/>
  <c r="AQ345" i="6"/>
  <c r="AY345" i="6"/>
  <c r="AZ345" i="6" s="1"/>
  <c r="BA345" i="6" s="1"/>
  <c r="BB345" i="6" s="1"/>
  <c r="BC345" i="6" s="1"/>
  <c r="BD345" i="6" s="1"/>
  <c r="CI345" i="6"/>
  <c r="AR345" i="6" l="1"/>
  <c r="AT345" i="6"/>
  <c r="CA345" i="6"/>
  <c r="CB345" i="6" s="1"/>
  <c r="CC345" i="6" s="1"/>
  <c r="BE345" i="6"/>
  <c r="AG345" i="6"/>
  <c r="CN345" i="6" s="1"/>
  <c r="AA345" i="6"/>
  <c r="AB345" i="6" s="1"/>
  <c r="AC345" i="6" s="1"/>
  <c r="AD345" i="6" s="1"/>
  <c r="AE345" i="6" s="1"/>
  <c r="BT345" i="6"/>
  <c r="BG345" i="6" s="1"/>
  <c r="CD345" i="6" l="1"/>
  <c r="CE345" i="6" s="1"/>
  <c r="CF345" i="6" s="1"/>
  <c r="CG345" i="6" s="1"/>
  <c r="CM345" i="6"/>
  <c r="CO345" i="6"/>
  <c r="E344" i="9"/>
  <c r="CP345" i="6"/>
  <c r="CQ345" i="6" l="1"/>
  <c r="CR345" i="6" s="1"/>
  <c r="CH345" i="6"/>
  <c r="CJ345" i="6"/>
  <c r="BW345" i="6" s="1"/>
  <c r="CS345" i="6" l="1"/>
  <c r="CW345" i="6"/>
  <c r="CY345" i="6"/>
  <c r="CT345" i="6"/>
  <c r="CU345" i="6" s="1"/>
  <c r="CV345" i="6" s="1"/>
  <c r="CX345" i="6" s="1"/>
  <c r="CZ345" i="6" l="1"/>
  <c r="DA345" i="6" s="1"/>
  <c r="DG345" i="6"/>
  <c r="DB345" i="6"/>
  <c r="DC345" i="6" l="1"/>
  <c r="DE345" i="6" s="1"/>
  <c r="D344" i="9"/>
  <c r="F346" i="6"/>
  <c r="O346" i="6"/>
  <c r="I346" i="6"/>
  <c r="Q346" i="6"/>
  <c r="L346" i="6"/>
  <c r="S346" i="6"/>
  <c r="R346" i="6"/>
  <c r="P346" i="6"/>
  <c r="W346" i="6"/>
  <c r="BJ346" i="6" l="1"/>
  <c r="BZ346" i="6"/>
  <c r="AJ346" i="6"/>
  <c r="AW346" i="6"/>
  <c r="CK346" i="6"/>
  <c r="AF346" i="6"/>
  <c r="BI346" i="6"/>
  <c r="BY346" i="6"/>
  <c r="J346" i="6"/>
  <c r="K346" i="6"/>
  <c r="U346" i="6"/>
  <c r="T346" i="6"/>
  <c r="B345" i="9"/>
  <c r="Y346" i="6" l="1"/>
  <c r="CL346" i="6"/>
  <c r="BK346" i="6"/>
  <c r="BL346" i="6" s="1"/>
  <c r="AX346" i="6"/>
  <c r="AS346" i="6"/>
  <c r="V346" i="6"/>
  <c r="AY346" i="6" s="1"/>
  <c r="AZ346" i="6" s="1"/>
  <c r="BA346" i="6" s="1"/>
  <c r="BB346" i="6" s="1"/>
  <c r="BC346" i="6" s="1"/>
  <c r="BD346" i="6" s="1"/>
  <c r="CI346" i="6" l="1"/>
  <c r="BM346" i="6"/>
  <c r="BN346" i="6" s="1"/>
  <c r="BO346" i="6" s="1"/>
  <c r="BP346" i="6" s="1"/>
  <c r="BQ346" i="6" s="1"/>
  <c r="BR346" i="6" s="1"/>
  <c r="BU346" i="6" s="1"/>
  <c r="BS346" i="6"/>
  <c r="AQ346" i="6"/>
  <c r="AK346" i="6"/>
  <c r="AL346" i="6" s="1"/>
  <c r="AM346" i="6" s="1"/>
  <c r="AN346" i="6" s="1"/>
  <c r="AO346" i="6" s="1"/>
  <c r="AP346" i="6" s="1"/>
  <c r="AT346" i="6" s="1"/>
  <c r="BE346" i="6"/>
  <c r="Z346" i="6"/>
  <c r="BT346" i="6" l="1"/>
  <c r="BG346" i="6" s="1"/>
  <c r="CA346" i="6"/>
  <c r="CB346" i="6" s="1"/>
  <c r="CC346" i="6" s="1"/>
  <c r="AR346" i="6"/>
  <c r="AG346" i="6"/>
  <c r="CN346" i="6" s="1"/>
  <c r="AA346" i="6"/>
  <c r="AB346" i="6" s="1"/>
  <c r="AC346" i="6" s="1"/>
  <c r="AD346" i="6" s="1"/>
  <c r="AE346" i="6" s="1"/>
  <c r="CD346" i="6" l="1"/>
  <c r="CE346" i="6" s="1"/>
  <c r="CF346" i="6" s="1"/>
  <c r="CG346" i="6" s="1"/>
  <c r="CM346" i="6"/>
  <c r="E345" i="9"/>
  <c r="CP346" i="6"/>
  <c r="CO346" i="6"/>
  <c r="CQ346" i="6" s="1"/>
  <c r="CH346" i="6" l="1"/>
  <c r="CJ346" i="6"/>
  <c r="BW346" i="6" s="1"/>
  <c r="CR346" i="6"/>
  <c r="CS346" i="6"/>
  <c r="CT346" i="6" l="1"/>
  <c r="CU346" i="6" s="1"/>
  <c r="CV346" i="6" s="1"/>
  <c r="CX346" i="6" s="1"/>
  <c r="CW346" i="6"/>
  <c r="CY346" i="6"/>
  <c r="CZ346" i="6" l="1"/>
  <c r="DA346" i="6" s="1"/>
  <c r="F347" i="6" s="1"/>
  <c r="Q347" i="6"/>
  <c r="O347" i="6"/>
  <c r="W347" i="6"/>
  <c r="S347" i="6"/>
  <c r="DB346" i="6"/>
  <c r="R347" i="6"/>
  <c r="L347" i="6"/>
  <c r="DG346" i="6"/>
  <c r="I347" i="6"/>
  <c r="P347" i="6"/>
  <c r="D345" i="9" l="1"/>
  <c r="DC346" i="6"/>
  <c r="DE346" i="6" s="1"/>
  <c r="BZ347" i="6"/>
  <c r="CK347" i="6"/>
  <c r="AW347" i="6"/>
  <c r="AJ347" i="6"/>
  <c r="BJ347" i="6"/>
  <c r="AF347" i="6"/>
  <c r="T347" i="6"/>
  <c r="U347" i="6"/>
  <c r="K347" i="6"/>
  <c r="J347" i="6"/>
  <c r="BI347" i="6"/>
  <c r="BY347" i="6"/>
  <c r="B346" i="9"/>
  <c r="Y347" i="6" l="1"/>
  <c r="AS347" i="6"/>
  <c r="AX347" i="6"/>
  <c r="CL347" i="6"/>
  <c r="V347" i="6"/>
  <c r="BS347" i="6" s="1"/>
  <c r="BK347" i="6"/>
  <c r="BL347" i="6" s="1"/>
  <c r="AQ347" i="6" l="1"/>
  <c r="AY347" i="6"/>
  <c r="BM347" i="6"/>
  <c r="BN347" i="6" s="1"/>
  <c r="BO347" i="6" s="1"/>
  <c r="BP347" i="6" s="1"/>
  <c r="BQ347" i="6" s="1"/>
  <c r="BR347" i="6" s="1"/>
  <c r="BU347" i="6" s="1"/>
  <c r="CI347" i="6"/>
  <c r="AK347" i="6"/>
  <c r="AL347" i="6" s="1"/>
  <c r="AM347" i="6" s="1"/>
  <c r="AN347" i="6" s="1"/>
  <c r="AO347" i="6" s="1"/>
  <c r="Z347" i="6"/>
  <c r="BT347" i="6" l="1"/>
  <c r="BG347" i="6" s="1"/>
  <c r="AG347" i="6"/>
  <c r="AA347" i="6"/>
  <c r="AB347" i="6" s="1"/>
  <c r="AC347" i="6" s="1"/>
  <c r="AD347" i="6" s="1"/>
  <c r="AE347" i="6" s="1"/>
  <c r="AP347" i="6"/>
  <c r="AT347" i="6" s="1"/>
  <c r="CA347" i="6"/>
  <c r="CB347" i="6" s="1"/>
  <c r="CC347" i="6" s="1"/>
  <c r="AR347" i="6"/>
  <c r="AZ347" i="6"/>
  <c r="BA347" i="6" s="1"/>
  <c r="BB347" i="6" s="1"/>
  <c r="BC347" i="6" s="1"/>
  <c r="BD347" i="6" s="1"/>
  <c r="BE347" i="6"/>
  <c r="CD347" i="6" l="1"/>
  <c r="CE347" i="6" s="1"/>
  <c r="CF347" i="6" s="1"/>
  <c r="CG347" i="6" s="1"/>
  <c r="CM347" i="6"/>
  <c r="CN347" i="6" s="1"/>
  <c r="CP347" i="6" l="1"/>
  <c r="E346" i="9"/>
  <c r="CH347" i="6"/>
  <c r="CJ347" i="6"/>
  <c r="BW347" i="6" s="1"/>
  <c r="CO347" i="6" s="1"/>
  <c r="CQ347" i="6" s="1"/>
  <c r="CR347" i="6" l="1"/>
  <c r="CS347" i="6"/>
  <c r="CT347" i="6" l="1"/>
  <c r="CU347" i="6" s="1"/>
  <c r="CV347" i="6" s="1"/>
  <c r="CX347" i="6" s="1"/>
  <c r="CW347" i="6"/>
  <c r="CY347" i="6"/>
  <c r="CZ347" i="6" l="1"/>
  <c r="DA347" i="6" s="1"/>
  <c r="DB347" i="6"/>
  <c r="DG347" i="6"/>
  <c r="D346" i="9" l="1"/>
  <c r="DC347" i="6"/>
  <c r="DE347" i="6" s="1"/>
  <c r="F348" i="6"/>
  <c r="S348" i="6"/>
  <c r="R348" i="6"/>
  <c r="I348" i="6"/>
  <c r="L348" i="6"/>
  <c r="O348" i="6"/>
  <c r="W348" i="6"/>
  <c r="P348" i="6"/>
  <c r="Q348" i="6"/>
  <c r="U348" i="6" l="1"/>
  <c r="T348" i="6"/>
  <c r="K348" i="6"/>
  <c r="J348" i="6"/>
  <c r="CK348" i="6"/>
  <c r="BZ348" i="6"/>
  <c r="AW348" i="6"/>
  <c r="AF348" i="6"/>
  <c r="BJ348" i="6"/>
  <c r="AJ348" i="6"/>
  <c r="BI348" i="6"/>
  <c r="BY348" i="6"/>
  <c r="B347" i="9"/>
  <c r="Y348" i="6" l="1"/>
  <c r="AX348" i="6"/>
  <c r="BK348" i="6"/>
  <c r="BL348" i="6" s="1"/>
  <c r="V348" i="6"/>
  <c r="CI348" i="6" s="1"/>
  <c r="CL348" i="6"/>
  <c r="AS348" i="6"/>
  <c r="Z348" i="6" l="1"/>
  <c r="AQ348" i="6"/>
  <c r="AY348" i="6"/>
  <c r="AZ348" i="6" s="1"/>
  <c r="BA348" i="6" s="1"/>
  <c r="BB348" i="6" s="1"/>
  <c r="BC348" i="6" s="1"/>
  <c r="BD348" i="6" s="1"/>
  <c r="BM348" i="6"/>
  <c r="BN348" i="6" s="1"/>
  <c r="BO348" i="6" s="1"/>
  <c r="BP348" i="6" s="1"/>
  <c r="BQ348" i="6" s="1"/>
  <c r="BR348" i="6" s="1"/>
  <c r="BU348" i="6" s="1"/>
  <c r="AK348" i="6"/>
  <c r="AL348" i="6" s="1"/>
  <c r="AM348" i="6" s="1"/>
  <c r="AN348" i="6" s="1"/>
  <c r="AO348" i="6" s="1"/>
  <c r="AP348" i="6" s="1"/>
  <c r="BS348" i="6"/>
  <c r="AG348" i="6"/>
  <c r="AA348" i="6"/>
  <c r="AB348" i="6" s="1"/>
  <c r="AC348" i="6" s="1"/>
  <c r="AD348" i="6" s="1"/>
  <c r="AE348" i="6" s="1"/>
  <c r="BT348" i="6" l="1"/>
  <c r="BG348" i="6" s="1"/>
  <c r="AR348" i="6"/>
  <c r="AT348" i="6"/>
  <c r="BE348" i="6"/>
  <c r="CA348" i="6"/>
  <c r="CB348" i="6" s="1"/>
  <c r="CC348" i="6" s="1"/>
  <c r="CD348" i="6" s="1"/>
  <c r="CE348" i="6" s="1"/>
  <c r="CF348" i="6" s="1"/>
  <c r="CG348" i="6" s="1"/>
  <c r="CH348" i="6" s="1"/>
  <c r="CM348" i="6" l="1"/>
  <c r="CN348" i="6" s="1"/>
  <c r="E347" i="9" s="1"/>
  <c r="CJ348" i="6"/>
  <c r="BW348" i="6" s="1"/>
  <c r="CP348" i="6" l="1"/>
  <c r="CO348" i="6"/>
  <c r="CQ348" i="6" l="1"/>
  <c r="CS348" i="6" s="1"/>
  <c r="CR348" i="6"/>
  <c r="CW348" i="6" l="1"/>
  <c r="CY348" i="6"/>
  <c r="CT348" i="6"/>
  <c r="CU348" i="6" s="1"/>
  <c r="CV348" i="6" s="1"/>
  <c r="CX348" i="6" s="1"/>
  <c r="CZ348" i="6" l="1"/>
  <c r="DA348" i="6" s="1"/>
  <c r="F349" i="6" s="1"/>
  <c r="L349" i="6"/>
  <c r="S349" i="6"/>
  <c r="P349" i="6"/>
  <c r="I349" i="6"/>
  <c r="Q349" i="6"/>
  <c r="R349" i="6"/>
  <c r="DG348" i="6"/>
  <c r="O349" i="6"/>
  <c r="DB348" i="6"/>
  <c r="W349" i="6"/>
  <c r="DC348" i="6" l="1"/>
  <c r="DE348" i="6" s="1"/>
  <c r="D347" i="9"/>
  <c r="J349" i="6"/>
  <c r="T349" i="6"/>
  <c r="K349" i="6"/>
  <c r="U349" i="6"/>
  <c r="BI349" i="6"/>
  <c r="BY349" i="6"/>
  <c r="AJ349" i="6"/>
  <c r="BZ349" i="6"/>
  <c r="BJ349" i="6"/>
  <c r="AW349" i="6"/>
  <c r="CK349" i="6"/>
  <c r="AF349" i="6"/>
  <c r="Y349" i="6" s="1"/>
  <c r="B348" i="9"/>
  <c r="AX349" i="6" l="1"/>
  <c r="BK349" i="6"/>
  <c r="BL349" i="6" s="1"/>
  <c r="BM349" i="6" s="1"/>
  <c r="BN349" i="6" s="1"/>
  <c r="BO349" i="6" s="1"/>
  <c r="BP349" i="6" s="1"/>
  <c r="BQ349" i="6" s="1"/>
  <c r="BR349" i="6" s="1"/>
  <c r="V349" i="6"/>
  <c r="CL349" i="6"/>
  <c r="AS349" i="6"/>
  <c r="AQ349" i="6"/>
  <c r="AY349" i="6"/>
  <c r="AZ349" i="6" s="1"/>
  <c r="BA349" i="6" s="1"/>
  <c r="BB349" i="6" s="1"/>
  <c r="BC349" i="6" s="1"/>
  <c r="BD349" i="6" s="1"/>
  <c r="BE349" i="6" l="1"/>
  <c r="BS349" i="6"/>
  <c r="BU349" i="6" s="1"/>
  <c r="BT349" i="6"/>
  <c r="BG349" i="6" s="1"/>
  <c r="Z349" i="6"/>
  <c r="AK349" i="6"/>
  <c r="AL349" i="6" s="1"/>
  <c r="AM349" i="6" s="1"/>
  <c r="AN349" i="6" s="1"/>
  <c r="AO349" i="6" s="1"/>
  <c r="CI349" i="6"/>
  <c r="AR349" i="6" l="1"/>
  <c r="AP349" i="6"/>
  <c r="AT349" i="6" s="1"/>
  <c r="CA349" i="6"/>
  <c r="CB349" i="6" s="1"/>
  <c r="CC349" i="6" s="1"/>
  <c r="AA349" i="6"/>
  <c r="AB349" i="6" s="1"/>
  <c r="AC349" i="6" s="1"/>
  <c r="AD349" i="6" s="1"/>
  <c r="AE349" i="6" s="1"/>
  <c r="AG349" i="6"/>
  <c r="CD349" i="6" l="1"/>
  <c r="CE349" i="6" s="1"/>
  <c r="CF349" i="6" s="1"/>
  <c r="CG349" i="6" s="1"/>
  <c r="CM349" i="6"/>
  <c r="CN349" i="6" s="1"/>
  <c r="CH349" i="6" l="1"/>
  <c r="CJ349" i="6"/>
  <c r="BW349" i="6" s="1"/>
  <c r="CO349" i="6" s="1"/>
  <c r="CQ349" i="6" s="1"/>
  <c r="E348" i="9"/>
  <c r="CP349" i="6"/>
  <c r="CS349" i="6" l="1"/>
  <c r="CR349" i="6"/>
  <c r="CW349" i="6" l="1"/>
  <c r="CT349" i="6"/>
  <c r="CU349" i="6" s="1"/>
  <c r="CV349" i="6" s="1"/>
  <c r="CX349" i="6" s="1"/>
  <c r="CY349" i="6"/>
  <c r="CZ349" i="6" l="1"/>
  <c r="DA349" i="6" s="1"/>
  <c r="DG349" i="6"/>
  <c r="DB349" i="6"/>
  <c r="D348" i="9" l="1"/>
  <c r="DC349" i="6"/>
  <c r="DE349" i="6" s="1"/>
  <c r="F350" i="6"/>
  <c r="Q350" i="6"/>
  <c r="P350" i="6"/>
  <c r="O350" i="6"/>
  <c r="R350" i="6"/>
  <c r="L350" i="6"/>
  <c r="I350" i="6"/>
  <c r="S350" i="6"/>
  <c r="W350" i="6"/>
  <c r="BY350" i="6" l="1"/>
  <c r="BI350" i="6"/>
  <c r="K350" i="6"/>
  <c r="U350" i="6"/>
  <c r="J350" i="6"/>
  <c r="T350" i="6"/>
  <c r="AW350" i="6"/>
  <c r="BZ350" i="6"/>
  <c r="BJ350" i="6"/>
  <c r="CK350" i="6"/>
  <c r="AF350" i="6"/>
  <c r="AJ350" i="6"/>
  <c r="B349" i="9"/>
  <c r="Y350" i="6" l="1"/>
  <c r="AX350" i="6"/>
  <c r="AS350" i="6"/>
  <c r="BK350" i="6"/>
  <c r="BL350" i="6" s="1"/>
  <c r="BM350" i="6" s="1"/>
  <c r="BN350" i="6" s="1"/>
  <c r="BO350" i="6" s="1"/>
  <c r="BP350" i="6" s="1"/>
  <c r="BQ350" i="6" s="1"/>
  <c r="V350" i="6"/>
  <c r="AY350" i="6" s="1"/>
  <c r="CL350" i="6"/>
  <c r="CI350" i="6" l="1"/>
  <c r="BS350" i="6"/>
  <c r="AZ350" i="6"/>
  <c r="BA350" i="6" s="1"/>
  <c r="BB350" i="6" s="1"/>
  <c r="BC350" i="6" s="1"/>
  <c r="BD350" i="6" s="1"/>
  <c r="BE350" i="6"/>
  <c r="AK350" i="6"/>
  <c r="AL350" i="6" s="1"/>
  <c r="AM350" i="6" s="1"/>
  <c r="AN350" i="6" s="1"/>
  <c r="AO350" i="6" s="1"/>
  <c r="Z350" i="6"/>
  <c r="BT350" i="6"/>
  <c r="BG350" i="6" s="1"/>
  <c r="BR350" i="6"/>
  <c r="BU350" i="6" s="1"/>
  <c r="AQ350" i="6"/>
  <c r="AA350" i="6" l="1"/>
  <c r="AB350" i="6" s="1"/>
  <c r="AC350" i="6" s="1"/>
  <c r="AD350" i="6" s="1"/>
  <c r="AE350" i="6" s="1"/>
  <c r="AG350" i="6"/>
  <c r="CN350" i="6" s="1"/>
  <c r="AP350" i="6"/>
  <c r="AT350" i="6" s="1"/>
  <c r="AR350" i="6"/>
  <c r="CA350" i="6"/>
  <c r="CB350" i="6" s="1"/>
  <c r="CC350" i="6" s="1"/>
  <c r="CD350" i="6" l="1"/>
  <c r="CE350" i="6" s="1"/>
  <c r="CF350" i="6" s="1"/>
  <c r="CG350" i="6" s="1"/>
  <c r="CM350" i="6"/>
  <c r="CP350" i="6"/>
  <c r="CO350" i="6"/>
  <c r="CQ350" i="6" s="1"/>
  <c r="E349" i="9"/>
  <c r="CS350" i="6" l="1"/>
  <c r="CR350" i="6"/>
  <c r="CH350" i="6"/>
  <c r="CJ350" i="6"/>
  <c r="BW350" i="6" s="1"/>
  <c r="CY350" i="6" l="1"/>
  <c r="CT350" i="6"/>
  <c r="CU350" i="6" s="1"/>
  <c r="CV350" i="6" s="1"/>
  <c r="CX350" i="6" s="1"/>
  <c r="CW350" i="6"/>
  <c r="CZ350" i="6" l="1"/>
  <c r="DA350" i="6" s="1"/>
  <c r="F351" i="6" s="1"/>
  <c r="B350" i="9" s="1"/>
  <c r="P351" i="6"/>
  <c r="Q351" i="6"/>
  <c r="O351" i="6"/>
  <c r="S351" i="6"/>
  <c r="DB350" i="6"/>
  <c r="I351" i="6"/>
  <c r="DG350" i="6"/>
  <c r="W351" i="6"/>
  <c r="R351" i="6"/>
  <c r="L351" i="6"/>
  <c r="D349" i="9" l="1"/>
  <c r="DC350" i="6"/>
  <c r="DE350" i="6" s="1"/>
  <c r="K351" i="6"/>
  <c r="J351" i="6"/>
  <c r="U351" i="6"/>
  <c r="T351" i="6"/>
  <c r="AS351" i="6" s="1"/>
  <c r="BI351" i="6"/>
  <c r="BY351" i="6"/>
  <c r="BZ351" i="6"/>
  <c r="AJ351" i="6"/>
  <c r="AW351" i="6"/>
  <c r="BJ351" i="6"/>
  <c r="CK351" i="6"/>
  <c r="AF351" i="6"/>
  <c r="Y351" i="6" s="1"/>
  <c r="V351" i="6" l="1"/>
  <c r="Z351" i="6" s="1"/>
  <c r="CL351" i="6"/>
  <c r="AY351" i="6"/>
  <c r="AZ351" i="6" s="1"/>
  <c r="BA351" i="6" s="1"/>
  <c r="BB351" i="6" s="1"/>
  <c r="BC351" i="6" s="1"/>
  <c r="BD351" i="6" s="1"/>
  <c r="BK351" i="6"/>
  <c r="BL351" i="6" s="1"/>
  <c r="BM351" i="6" s="1"/>
  <c r="BN351" i="6" s="1"/>
  <c r="BO351" i="6" s="1"/>
  <c r="BP351" i="6" s="1"/>
  <c r="BQ351" i="6" s="1"/>
  <c r="BR351" i="6" s="1"/>
  <c r="AX351" i="6"/>
  <c r="AK351" i="6"/>
  <c r="AL351" i="6" s="1"/>
  <c r="AM351" i="6" s="1"/>
  <c r="AN351" i="6" s="1"/>
  <c r="AO351" i="6" s="1"/>
  <c r="AP351" i="6" s="1"/>
  <c r="BS351" i="6"/>
  <c r="AQ351" i="6" l="1"/>
  <c r="CI351" i="6"/>
  <c r="AG351" i="6"/>
  <c r="CN351" i="6" s="1"/>
  <c r="E350" i="9" s="1"/>
  <c r="AA351" i="6"/>
  <c r="AB351" i="6" s="1"/>
  <c r="AC351" i="6" s="1"/>
  <c r="AD351" i="6" s="1"/>
  <c r="AE351" i="6" s="1"/>
  <c r="BE351" i="6"/>
  <c r="BU351" i="6"/>
  <c r="AT351" i="6"/>
  <c r="BT351" i="6"/>
  <c r="BG351" i="6" s="1"/>
  <c r="AR351" i="6"/>
  <c r="CA351" i="6"/>
  <c r="CB351" i="6" s="1"/>
  <c r="CC351" i="6" s="1"/>
  <c r="CD351" i="6" l="1"/>
  <c r="CE351" i="6" s="1"/>
  <c r="CF351" i="6" s="1"/>
  <c r="CG351" i="6" s="1"/>
  <c r="CM351" i="6"/>
  <c r="CP351" i="6"/>
  <c r="CO351" i="6"/>
  <c r="CH351" i="6" l="1"/>
  <c r="CJ351" i="6"/>
  <c r="BW351" i="6" s="1"/>
  <c r="CQ351" i="6"/>
  <c r="CS351" i="6" l="1"/>
  <c r="CR351" i="6"/>
  <c r="CT351" i="6" l="1"/>
  <c r="CU351" i="6" s="1"/>
  <c r="CV351" i="6" s="1"/>
  <c r="CX351" i="6" s="1"/>
  <c r="CW351" i="6"/>
  <c r="CY351" i="6"/>
  <c r="CZ351" i="6" l="1"/>
  <c r="DA351" i="6" s="1"/>
  <c r="DB351" i="6"/>
  <c r="DG351" i="6"/>
  <c r="D350" i="9" l="1"/>
  <c r="DC351" i="6"/>
  <c r="DE351" i="6" s="1"/>
  <c r="F352" i="6"/>
  <c r="R352" i="6"/>
  <c r="L352" i="6"/>
  <c r="S352" i="6"/>
  <c r="Q352" i="6"/>
  <c r="W352" i="6"/>
  <c r="O352" i="6"/>
  <c r="I352" i="6"/>
  <c r="P352" i="6"/>
  <c r="J352" i="6" l="1"/>
  <c r="K352" i="6"/>
  <c r="U352" i="6"/>
  <c r="T352" i="6"/>
  <c r="BI352" i="6"/>
  <c r="BY352" i="6"/>
  <c r="AJ352" i="6"/>
  <c r="BJ352" i="6"/>
  <c r="AF352" i="6"/>
  <c r="AW352" i="6"/>
  <c r="BZ352" i="6"/>
  <c r="CK352" i="6"/>
  <c r="B351" i="9"/>
  <c r="Y352" i="6" l="1"/>
  <c r="V352" i="6"/>
  <c r="BK352" i="6"/>
  <c r="BL352" i="6" s="1"/>
  <c r="AX352" i="6"/>
  <c r="CL352" i="6"/>
  <c r="AS352" i="6"/>
  <c r="CI352" i="6" l="1"/>
  <c r="AQ352" i="6"/>
  <c r="AK352" i="6"/>
  <c r="AL352" i="6" s="1"/>
  <c r="AM352" i="6" s="1"/>
  <c r="AN352" i="6" s="1"/>
  <c r="AO352" i="6" s="1"/>
  <c r="BS352" i="6"/>
  <c r="AY352" i="6"/>
  <c r="BM352" i="6"/>
  <c r="BN352" i="6" s="1"/>
  <c r="BO352" i="6" s="1"/>
  <c r="BP352" i="6" s="1"/>
  <c r="BQ352" i="6" s="1"/>
  <c r="Z352" i="6"/>
  <c r="AA352" i="6" l="1"/>
  <c r="AB352" i="6" s="1"/>
  <c r="AC352" i="6" s="1"/>
  <c r="AD352" i="6" s="1"/>
  <c r="AE352" i="6" s="1"/>
  <c r="AG352" i="6"/>
  <c r="BR352" i="6"/>
  <c r="BU352" i="6" s="1"/>
  <c r="BT352" i="6"/>
  <c r="BG352" i="6" s="1"/>
  <c r="AZ352" i="6"/>
  <c r="BA352" i="6" s="1"/>
  <c r="BB352" i="6" s="1"/>
  <c r="BC352" i="6" s="1"/>
  <c r="BD352" i="6" s="1"/>
  <c r="BE352" i="6"/>
  <c r="AP352" i="6"/>
  <c r="AT352" i="6" s="1"/>
  <c r="CA352" i="6"/>
  <c r="CB352" i="6" s="1"/>
  <c r="CC352" i="6" s="1"/>
  <c r="AR352" i="6"/>
  <c r="CM352" i="6" l="1"/>
  <c r="CN352" i="6" s="1"/>
  <c r="CD352" i="6"/>
  <c r="CE352" i="6" s="1"/>
  <c r="CF352" i="6" s="1"/>
  <c r="CG352" i="6" s="1"/>
  <c r="CH352" i="6" l="1"/>
  <c r="CJ352" i="6"/>
  <c r="BW352" i="6" s="1"/>
  <c r="CO352" i="6" s="1"/>
  <c r="CQ352" i="6" s="1"/>
  <c r="E351" i="9"/>
  <c r="CP352" i="6"/>
  <c r="CR352" i="6" l="1"/>
  <c r="CS352" i="6"/>
  <c r="CT352" i="6" l="1"/>
  <c r="CU352" i="6" s="1"/>
  <c r="CV352" i="6" s="1"/>
  <c r="CX352" i="6" s="1"/>
  <c r="CY352" i="6"/>
  <c r="CW352" i="6"/>
  <c r="CZ352" i="6" l="1"/>
  <c r="DA352" i="6" s="1"/>
  <c r="DG352" i="6"/>
  <c r="DB352" i="6"/>
  <c r="DC352" i="6" l="1"/>
  <c r="DE352" i="6" s="1"/>
  <c r="D351" i="9"/>
  <c r="F353" i="6"/>
  <c r="L353" i="6"/>
  <c r="Q353" i="6"/>
  <c r="S353" i="6"/>
  <c r="I353" i="6"/>
  <c r="R353" i="6"/>
  <c r="W353" i="6"/>
  <c r="P353" i="6"/>
  <c r="O353" i="6"/>
  <c r="BZ353" i="6" l="1"/>
  <c r="AF353" i="6"/>
  <c r="AW353" i="6"/>
  <c r="BJ353" i="6"/>
  <c r="CK353" i="6"/>
  <c r="AJ353" i="6"/>
  <c r="T353" i="6"/>
  <c r="K353" i="6"/>
  <c r="J353" i="6"/>
  <c r="U353" i="6"/>
  <c r="BI353" i="6"/>
  <c r="BY353" i="6"/>
  <c r="B352" i="9"/>
  <c r="Y353" i="6" l="1"/>
  <c r="CL353" i="6"/>
  <c r="BK353" i="6"/>
  <c r="BL353" i="6" s="1"/>
  <c r="AX353" i="6"/>
  <c r="AS353" i="6"/>
  <c r="V353" i="6"/>
  <c r="AQ353" i="6" s="1"/>
  <c r="BS353" i="6" l="1"/>
  <c r="AY353" i="6"/>
  <c r="AZ353" i="6" s="1"/>
  <c r="BA353" i="6" s="1"/>
  <c r="BB353" i="6" s="1"/>
  <c r="BC353" i="6" s="1"/>
  <c r="BD353" i="6" s="1"/>
  <c r="CI353" i="6"/>
  <c r="AK353" i="6"/>
  <c r="AL353" i="6" s="1"/>
  <c r="AM353" i="6" s="1"/>
  <c r="AN353" i="6" s="1"/>
  <c r="AO353" i="6" s="1"/>
  <c r="AR353" i="6" s="1"/>
  <c r="BM353" i="6"/>
  <c r="BN353" i="6" s="1"/>
  <c r="BO353" i="6" s="1"/>
  <c r="BP353" i="6" s="1"/>
  <c r="BQ353" i="6" s="1"/>
  <c r="Z353" i="6"/>
  <c r="BE353" i="6" l="1"/>
  <c r="AG353" i="6"/>
  <c r="AA353" i="6"/>
  <c r="AB353" i="6" s="1"/>
  <c r="AC353" i="6" s="1"/>
  <c r="AD353" i="6" s="1"/>
  <c r="AE353" i="6" s="1"/>
  <c r="BR353" i="6"/>
  <c r="BU353" i="6" s="1"/>
  <c r="BT353" i="6"/>
  <c r="BG353" i="6" s="1"/>
  <c r="AP353" i="6"/>
  <c r="AT353" i="6" s="1"/>
  <c r="CA353" i="6"/>
  <c r="CB353" i="6" s="1"/>
  <c r="CC353" i="6" s="1"/>
  <c r="CD353" i="6" l="1"/>
  <c r="CE353" i="6" s="1"/>
  <c r="CF353" i="6" s="1"/>
  <c r="CG353" i="6" s="1"/>
  <c r="CM353" i="6"/>
  <c r="CN353" i="6" s="1"/>
  <c r="E352" i="9" l="1"/>
  <c r="CP353" i="6"/>
  <c r="CH353" i="6"/>
  <c r="CJ353" i="6"/>
  <c r="BW353" i="6" s="1"/>
  <c r="CO353" i="6" s="1"/>
  <c r="CQ353" i="6" s="1"/>
  <c r="CS353" i="6" l="1"/>
  <c r="CR353" i="6"/>
  <c r="CW353" i="6" l="1"/>
  <c r="CY353" i="6"/>
  <c r="CT353" i="6"/>
  <c r="CU353" i="6" s="1"/>
  <c r="CV353" i="6" s="1"/>
  <c r="CX353" i="6" s="1"/>
  <c r="CZ353" i="6" l="1"/>
  <c r="DA353" i="6" s="1"/>
  <c r="DB353" i="6"/>
  <c r="DG353" i="6"/>
  <c r="D352" i="9" l="1"/>
  <c r="DC353" i="6"/>
  <c r="DE353" i="6" s="1"/>
  <c r="F354" i="6"/>
  <c r="Q354" i="6"/>
  <c r="O354" i="6"/>
  <c r="W354" i="6"/>
  <c r="S354" i="6"/>
  <c r="I354" i="6"/>
  <c r="P354" i="6"/>
  <c r="L354" i="6"/>
  <c r="R354" i="6"/>
  <c r="BY354" i="6" l="1"/>
  <c r="BI354" i="6"/>
  <c r="BZ354" i="6"/>
  <c r="AF354" i="6"/>
  <c r="CK354" i="6"/>
  <c r="AJ354" i="6"/>
  <c r="AW354" i="6"/>
  <c r="BJ354" i="6"/>
  <c r="J354" i="6"/>
  <c r="U354" i="6"/>
  <c r="T354" i="6"/>
  <c r="K354" i="6"/>
  <c r="B353" i="9"/>
  <c r="Y354" i="6" l="1"/>
  <c r="AS354" i="6"/>
  <c r="V354" i="6"/>
  <c r="AQ354" i="6" s="1"/>
  <c r="CL354" i="6"/>
  <c r="BK354" i="6"/>
  <c r="BL354" i="6" s="1"/>
  <c r="AX354" i="6"/>
  <c r="BM354" i="6" l="1"/>
  <c r="BN354" i="6" s="1"/>
  <c r="BO354" i="6" s="1"/>
  <c r="BP354" i="6" s="1"/>
  <c r="BQ354" i="6" s="1"/>
  <c r="BR354" i="6" s="1"/>
  <c r="CI354" i="6"/>
  <c r="AY354" i="6"/>
  <c r="AZ354" i="6" s="1"/>
  <c r="BA354" i="6" s="1"/>
  <c r="BB354" i="6" s="1"/>
  <c r="BC354" i="6" s="1"/>
  <c r="BD354" i="6" s="1"/>
  <c r="AK354" i="6"/>
  <c r="AL354" i="6" s="1"/>
  <c r="AM354" i="6" s="1"/>
  <c r="AN354" i="6" s="1"/>
  <c r="AO354" i="6" s="1"/>
  <c r="Z354" i="6"/>
  <c r="BS354" i="6"/>
  <c r="BT354" i="6" l="1"/>
  <c r="BG354" i="6" s="1"/>
  <c r="BU354" i="6"/>
  <c r="BE354" i="6"/>
  <c r="AP354" i="6"/>
  <c r="AT354" i="6" s="1"/>
  <c r="CA354" i="6"/>
  <c r="CB354" i="6" s="1"/>
  <c r="CC354" i="6" s="1"/>
  <c r="AR354" i="6"/>
  <c r="AG354" i="6"/>
  <c r="AA354" i="6"/>
  <c r="AB354" i="6" s="1"/>
  <c r="AC354" i="6" s="1"/>
  <c r="AD354" i="6" s="1"/>
  <c r="AE354" i="6" s="1"/>
  <c r="CM354" i="6" l="1"/>
  <c r="CN354" i="6" s="1"/>
  <c r="CD354" i="6"/>
  <c r="CE354" i="6" s="1"/>
  <c r="CF354" i="6" s="1"/>
  <c r="CG354" i="6" s="1"/>
  <c r="E353" i="9" l="1"/>
  <c r="CP354" i="6"/>
  <c r="CH354" i="6"/>
  <c r="CJ354" i="6"/>
  <c r="BW354" i="6" s="1"/>
  <c r="CO354" i="6" s="1"/>
  <c r="CQ354" i="6" l="1"/>
  <c r="CS354" i="6" s="1"/>
  <c r="CR354" i="6"/>
  <c r="CW354" i="6" l="1"/>
  <c r="CT354" i="6"/>
  <c r="CU354" i="6" s="1"/>
  <c r="CV354" i="6" s="1"/>
  <c r="CX354" i="6" s="1"/>
  <c r="CY354" i="6"/>
  <c r="CZ354" i="6" l="1"/>
  <c r="DA354" i="6" s="1"/>
  <c r="DG354" i="6"/>
  <c r="DB354" i="6"/>
  <c r="DC354" i="6" l="1"/>
  <c r="DE354" i="6" s="1"/>
  <c r="D353" i="9"/>
  <c r="F355" i="6"/>
  <c r="S355" i="6"/>
  <c r="W355" i="6"/>
  <c r="L355" i="6"/>
  <c r="R355" i="6"/>
  <c r="I355" i="6"/>
  <c r="Q355" i="6"/>
  <c r="O355" i="6"/>
  <c r="P355" i="6"/>
  <c r="BZ355" i="6" l="1"/>
  <c r="CK355" i="6"/>
  <c r="BJ355" i="6"/>
  <c r="AW355" i="6"/>
  <c r="AJ355" i="6"/>
  <c r="AF355" i="6"/>
  <c r="T355" i="6"/>
  <c r="J355" i="6"/>
  <c r="K355" i="6"/>
  <c r="U355" i="6"/>
  <c r="BY355" i="6"/>
  <c r="BI355" i="6"/>
  <c r="B354" i="9"/>
  <c r="Y355" i="6" l="1"/>
  <c r="AX355" i="6"/>
  <c r="BK355" i="6"/>
  <c r="BL355" i="6" s="1"/>
  <c r="AS355" i="6"/>
  <c r="CL355" i="6"/>
  <c r="V355" i="6"/>
  <c r="BS355" i="6" s="1"/>
  <c r="AQ355" i="6" l="1"/>
  <c r="AY355" i="6"/>
  <c r="AK355" i="6"/>
  <c r="AL355" i="6" s="1"/>
  <c r="AM355" i="6" s="1"/>
  <c r="AN355" i="6" s="1"/>
  <c r="AO355" i="6" s="1"/>
  <c r="BM355" i="6"/>
  <c r="BN355" i="6" s="1"/>
  <c r="BO355" i="6" s="1"/>
  <c r="BP355" i="6" s="1"/>
  <c r="BQ355" i="6" s="1"/>
  <c r="BR355" i="6" s="1"/>
  <c r="BU355" i="6" s="1"/>
  <c r="CI355" i="6"/>
  <c r="Z355" i="6"/>
  <c r="AG355" i="6" l="1"/>
  <c r="AA355" i="6"/>
  <c r="AB355" i="6" s="1"/>
  <c r="AC355" i="6" s="1"/>
  <c r="AD355" i="6" s="1"/>
  <c r="AE355" i="6" s="1"/>
  <c r="AR355" i="6"/>
  <c r="AP355" i="6"/>
  <c r="AT355" i="6" s="1"/>
  <c r="CA355" i="6"/>
  <c r="CB355" i="6" s="1"/>
  <c r="CC355" i="6" s="1"/>
  <c r="BT355" i="6"/>
  <c r="BG355" i="6" s="1"/>
  <c r="AZ355" i="6"/>
  <c r="BA355" i="6" s="1"/>
  <c r="BB355" i="6" s="1"/>
  <c r="BC355" i="6" s="1"/>
  <c r="BD355" i="6" s="1"/>
  <c r="BE355" i="6"/>
  <c r="CM355" i="6" l="1"/>
  <c r="CN355" i="6" s="1"/>
  <c r="CD355" i="6"/>
  <c r="CE355" i="6" s="1"/>
  <c r="CF355" i="6" s="1"/>
  <c r="CG355" i="6" s="1"/>
  <c r="CH355" i="6" l="1"/>
  <c r="CJ355" i="6"/>
  <c r="BW355" i="6" s="1"/>
  <c r="CO355" i="6" s="1"/>
  <c r="E354" i="9"/>
  <c r="CP355" i="6"/>
  <c r="CQ355" i="6" l="1"/>
  <c r="CS355" i="6" s="1"/>
  <c r="CR355" i="6" l="1"/>
  <c r="CW355" i="6" s="1"/>
  <c r="CT355" i="6" l="1"/>
  <c r="CU355" i="6" s="1"/>
  <c r="CV355" i="6" s="1"/>
  <c r="CX355" i="6" s="1"/>
  <c r="CZ355" i="6" s="1"/>
  <c r="DA355" i="6" s="1"/>
  <c r="CY355" i="6"/>
  <c r="DG355" i="6"/>
  <c r="DB355" i="6"/>
  <c r="DC355" i="6" l="1"/>
  <c r="DE355" i="6" s="1"/>
  <c r="D354" i="9"/>
  <c r="F356" i="6"/>
  <c r="R356" i="6"/>
  <c r="S356" i="6"/>
  <c r="L356" i="6"/>
  <c r="Q356" i="6"/>
  <c r="O356" i="6"/>
  <c r="W356" i="6"/>
  <c r="I356" i="6"/>
  <c r="P356" i="6"/>
  <c r="BI356" i="6" l="1"/>
  <c r="BY356" i="6"/>
  <c r="J356" i="6"/>
  <c r="T356" i="6"/>
  <c r="U356" i="6"/>
  <c r="K356" i="6"/>
  <c r="BZ356" i="6"/>
  <c r="CK356" i="6"/>
  <c r="AF356" i="6"/>
  <c r="AW356" i="6"/>
  <c r="AJ356" i="6"/>
  <c r="BJ356" i="6"/>
  <c r="B355" i="9"/>
  <c r="BK356" i="6" l="1"/>
  <c r="BL356" i="6" s="1"/>
  <c r="AX356" i="6"/>
  <c r="CL356" i="6"/>
  <c r="V356" i="6"/>
  <c r="AS356" i="6"/>
  <c r="Y356" i="6"/>
  <c r="Z356" i="6" s="1"/>
  <c r="AG356" i="6" l="1"/>
  <c r="AA356" i="6"/>
  <c r="AB356" i="6" s="1"/>
  <c r="AC356" i="6" s="1"/>
  <c r="AD356" i="6" s="1"/>
  <c r="AE356" i="6" s="1"/>
  <c r="BS356" i="6"/>
  <c r="AK356" i="6"/>
  <c r="AL356" i="6" s="1"/>
  <c r="AM356" i="6" s="1"/>
  <c r="AN356" i="6" s="1"/>
  <c r="AO356" i="6" s="1"/>
  <c r="CI356" i="6"/>
  <c r="AQ356" i="6"/>
  <c r="BM356" i="6"/>
  <c r="BN356" i="6" s="1"/>
  <c r="BO356" i="6" s="1"/>
  <c r="BP356" i="6" s="1"/>
  <c r="BQ356" i="6" s="1"/>
  <c r="AY356" i="6"/>
  <c r="AZ356" i="6" s="1"/>
  <c r="BA356" i="6" s="1"/>
  <c r="BB356" i="6" s="1"/>
  <c r="BC356" i="6" s="1"/>
  <c r="BD356" i="6" s="1"/>
  <c r="AP356" i="6" l="1"/>
  <c r="AT356" i="6" s="1"/>
  <c r="CA356" i="6"/>
  <c r="CB356" i="6" s="1"/>
  <c r="CC356" i="6" s="1"/>
  <c r="BR356" i="6"/>
  <c r="BU356" i="6" s="1"/>
  <c r="BT356" i="6"/>
  <c r="BG356" i="6" s="1"/>
  <c r="AR356" i="6"/>
  <c r="BE356" i="6"/>
  <c r="CM356" i="6" l="1"/>
  <c r="CN356" i="6" s="1"/>
  <c r="CD356" i="6"/>
  <c r="CE356" i="6" s="1"/>
  <c r="CF356" i="6" s="1"/>
  <c r="CG356" i="6" s="1"/>
  <c r="CH356" i="6" l="1"/>
  <c r="CJ356" i="6"/>
  <c r="BW356" i="6" s="1"/>
  <c r="CO356" i="6" s="1"/>
  <c r="E355" i="9"/>
  <c r="CP356" i="6"/>
  <c r="CQ356" i="6" l="1"/>
  <c r="CS356" i="6" l="1"/>
  <c r="CR356" i="6"/>
  <c r="CY356" i="6" l="1"/>
  <c r="CT356" i="6"/>
  <c r="CU356" i="6" s="1"/>
  <c r="CV356" i="6" s="1"/>
  <c r="CX356" i="6" s="1"/>
  <c r="CW356" i="6"/>
  <c r="CZ356" i="6" l="1"/>
  <c r="DA356" i="6" s="1"/>
  <c r="DB356" i="6"/>
  <c r="DG356" i="6"/>
  <c r="D355" i="9" l="1"/>
  <c r="DC356" i="6"/>
  <c r="DE356" i="6" s="1"/>
  <c r="F357" i="6"/>
  <c r="I357" i="6"/>
  <c r="S357" i="6"/>
  <c r="L357" i="6"/>
  <c r="Q357" i="6"/>
  <c r="P357" i="6"/>
  <c r="R357" i="6"/>
  <c r="W357" i="6"/>
  <c r="O357" i="6"/>
  <c r="J357" i="6" l="1"/>
  <c r="K357" i="6"/>
  <c r="T357" i="6"/>
  <c r="U357" i="6"/>
  <c r="CK357" i="6"/>
  <c r="BJ357" i="6"/>
  <c r="BZ357" i="6"/>
  <c r="AJ357" i="6"/>
  <c r="AW357" i="6"/>
  <c r="AF357" i="6"/>
  <c r="BI357" i="6"/>
  <c r="BY357" i="6"/>
  <c r="B356" i="9"/>
  <c r="AS357" i="6" l="1"/>
  <c r="AX357" i="6"/>
  <c r="BK357" i="6"/>
  <c r="BL357" i="6" s="1"/>
  <c r="V357" i="6"/>
  <c r="AY357" i="6" s="1"/>
  <c r="AZ357" i="6" s="1"/>
  <c r="BA357" i="6" s="1"/>
  <c r="BB357" i="6" s="1"/>
  <c r="BC357" i="6" s="1"/>
  <c r="BD357" i="6" s="1"/>
  <c r="CL357" i="6"/>
  <c r="Y357" i="6"/>
  <c r="Z357" i="6" s="1"/>
  <c r="CI357" i="6" l="1"/>
  <c r="BE357" i="6"/>
  <c r="AK357" i="6"/>
  <c r="AL357" i="6" s="1"/>
  <c r="AM357" i="6" s="1"/>
  <c r="AN357" i="6" s="1"/>
  <c r="AO357" i="6" s="1"/>
  <c r="CA357" i="6" s="1"/>
  <c r="CB357" i="6" s="1"/>
  <c r="CC357" i="6" s="1"/>
  <c r="CD357" i="6" s="1"/>
  <c r="CE357" i="6" s="1"/>
  <c r="CF357" i="6" s="1"/>
  <c r="CG357" i="6" s="1"/>
  <c r="CH357" i="6" s="1"/>
  <c r="AG357" i="6"/>
  <c r="AA357" i="6"/>
  <c r="AB357" i="6" s="1"/>
  <c r="AC357" i="6" s="1"/>
  <c r="AD357" i="6" s="1"/>
  <c r="AE357" i="6" s="1"/>
  <c r="AQ357" i="6"/>
  <c r="BM357" i="6"/>
  <c r="BN357" i="6" s="1"/>
  <c r="BO357" i="6" s="1"/>
  <c r="BP357" i="6" s="1"/>
  <c r="BQ357" i="6" s="1"/>
  <c r="BS357" i="6"/>
  <c r="AR357" i="6" l="1"/>
  <c r="AP357" i="6"/>
  <c r="AT357" i="6" s="1"/>
  <c r="CJ357" i="6"/>
  <c r="BW357" i="6" s="1"/>
  <c r="CM357" i="6"/>
  <c r="CN357" i="6" s="1"/>
  <c r="BR357" i="6"/>
  <c r="BU357" i="6" s="1"/>
  <c r="BT357" i="6"/>
  <c r="BG357" i="6" s="1"/>
  <c r="CP357" i="6" l="1"/>
  <c r="E356" i="9"/>
  <c r="CO357" i="6"/>
  <c r="CQ357" i="6" l="1"/>
  <c r="CR357" i="6" s="1"/>
  <c r="CS357" i="6" l="1"/>
  <c r="CT357" i="6"/>
  <c r="CU357" i="6" s="1"/>
  <c r="CV357" i="6" s="1"/>
  <c r="CX357" i="6" s="1"/>
  <c r="CY357" i="6"/>
  <c r="CW357" i="6"/>
  <c r="CZ357" i="6" l="1"/>
  <c r="DA357" i="6" s="1"/>
  <c r="F358" i="6" s="1"/>
  <c r="P358" i="6"/>
  <c r="S358" i="6"/>
  <c r="O358" i="6"/>
  <c r="DB357" i="6"/>
  <c r="L358" i="6"/>
  <c r="Q358" i="6"/>
  <c r="I358" i="6"/>
  <c r="DG357" i="6"/>
  <c r="R358" i="6"/>
  <c r="W358" i="6"/>
  <c r="D356" i="9" l="1"/>
  <c r="DC357" i="6"/>
  <c r="DE357" i="6" s="1"/>
  <c r="BI358" i="6"/>
  <c r="BY358" i="6"/>
  <c r="K358" i="6"/>
  <c r="U358" i="6"/>
  <c r="J358" i="6"/>
  <c r="T358" i="6"/>
  <c r="AW358" i="6"/>
  <c r="BZ358" i="6"/>
  <c r="CK358" i="6"/>
  <c r="BJ358" i="6"/>
  <c r="AF358" i="6"/>
  <c r="AJ358" i="6"/>
  <c r="B357" i="9"/>
  <c r="Y358" i="6" l="1"/>
  <c r="BK358" i="6"/>
  <c r="BL358" i="6" s="1"/>
  <c r="AS358" i="6"/>
  <c r="V358" i="6"/>
  <c r="AQ358" i="6" s="1"/>
  <c r="CL358" i="6"/>
  <c r="AX358" i="6"/>
  <c r="BS358" i="6" l="1"/>
  <c r="AK358" i="6"/>
  <c r="AL358" i="6" s="1"/>
  <c r="AM358" i="6" s="1"/>
  <c r="AN358" i="6" s="1"/>
  <c r="AO358" i="6" s="1"/>
  <c r="BM358" i="6"/>
  <c r="BN358" i="6" s="1"/>
  <c r="BO358" i="6" s="1"/>
  <c r="BP358" i="6" s="1"/>
  <c r="BQ358" i="6" s="1"/>
  <c r="BR358" i="6" s="1"/>
  <c r="BU358" i="6" s="1"/>
  <c r="CI358" i="6"/>
  <c r="Z358" i="6"/>
  <c r="AY358" i="6"/>
  <c r="AZ358" i="6" s="1"/>
  <c r="BA358" i="6" s="1"/>
  <c r="BB358" i="6" s="1"/>
  <c r="BC358" i="6" s="1"/>
  <c r="BD358" i="6" s="1"/>
  <c r="BT358" i="6" l="1"/>
  <c r="BG358" i="6" s="1"/>
  <c r="AG358" i="6"/>
  <c r="AA358" i="6"/>
  <c r="AB358" i="6" s="1"/>
  <c r="AC358" i="6" s="1"/>
  <c r="AD358" i="6" s="1"/>
  <c r="AE358" i="6" s="1"/>
  <c r="AP358" i="6"/>
  <c r="AT358" i="6" s="1"/>
  <c r="CA358" i="6"/>
  <c r="CB358" i="6" s="1"/>
  <c r="CC358" i="6" s="1"/>
  <c r="AR358" i="6"/>
  <c r="BE358" i="6"/>
  <c r="CD358" i="6" l="1"/>
  <c r="CE358" i="6" s="1"/>
  <c r="CF358" i="6" s="1"/>
  <c r="CG358" i="6" s="1"/>
  <c r="CM358" i="6"/>
  <c r="CN358" i="6" s="1"/>
  <c r="E357" i="9" l="1"/>
  <c r="CP358" i="6"/>
  <c r="CH358" i="6"/>
  <c r="CJ358" i="6"/>
  <c r="BW358" i="6" s="1"/>
  <c r="CO358" i="6" s="1"/>
  <c r="CQ358" i="6" l="1"/>
  <c r="CS358" i="6" s="1"/>
  <c r="CR358" i="6" l="1"/>
  <c r="CT358" i="6" s="1"/>
  <c r="CU358" i="6" s="1"/>
  <c r="CV358" i="6" s="1"/>
  <c r="CX358" i="6" s="1"/>
  <c r="CY358" i="6" l="1"/>
  <c r="CW358" i="6"/>
  <c r="CZ358" i="6" l="1"/>
  <c r="DA358" i="6" s="1"/>
  <c r="DG358" i="6"/>
  <c r="DB358" i="6"/>
  <c r="D357" i="9" l="1"/>
  <c r="DC358" i="6"/>
  <c r="DE358" i="6" s="1"/>
  <c r="F359" i="6"/>
  <c r="S359" i="6"/>
  <c r="Q359" i="6"/>
  <c r="R359" i="6"/>
  <c r="I359" i="6"/>
  <c r="O359" i="6"/>
  <c r="L359" i="6"/>
  <c r="P359" i="6"/>
  <c r="W359" i="6"/>
  <c r="U359" i="6" l="1"/>
  <c r="K359" i="6"/>
  <c r="T359" i="6"/>
  <c r="J359" i="6"/>
  <c r="AJ359" i="6"/>
  <c r="AW359" i="6"/>
  <c r="BJ359" i="6"/>
  <c r="AF359" i="6"/>
  <c r="BZ359" i="6"/>
  <c r="CK359" i="6"/>
  <c r="BI359" i="6"/>
  <c r="BY359" i="6"/>
  <c r="B358" i="9"/>
  <c r="AS359" i="6" l="1"/>
  <c r="BK359" i="6"/>
  <c r="BL359" i="6" s="1"/>
  <c r="CL359" i="6"/>
  <c r="V359" i="6"/>
  <c r="AX359" i="6"/>
  <c r="Y359" i="6"/>
  <c r="Z359" i="6" s="1"/>
  <c r="BM359" i="6" l="1"/>
  <c r="BN359" i="6" s="1"/>
  <c r="BO359" i="6" s="1"/>
  <c r="BP359" i="6" s="1"/>
  <c r="BQ359" i="6" s="1"/>
  <c r="BR359" i="6" s="1"/>
  <c r="AA359" i="6"/>
  <c r="AB359" i="6" s="1"/>
  <c r="AC359" i="6" s="1"/>
  <c r="AD359" i="6" s="1"/>
  <c r="AE359" i="6" s="1"/>
  <c r="AG359" i="6"/>
  <c r="AY359" i="6"/>
  <c r="AQ359" i="6"/>
  <c r="BS359" i="6"/>
  <c r="CI359" i="6"/>
  <c r="AK359" i="6"/>
  <c r="AL359" i="6" s="1"/>
  <c r="AM359" i="6" s="1"/>
  <c r="AN359" i="6" s="1"/>
  <c r="AO359" i="6" s="1"/>
  <c r="BU359" i="6" l="1"/>
  <c r="BT359" i="6"/>
  <c r="BG359" i="6" s="1"/>
  <c r="AZ359" i="6"/>
  <c r="BA359" i="6" s="1"/>
  <c r="BB359" i="6" s="1"/>
  <c r="BC359" i="6" s="1"/>
  <c r="BD359" i="6" s="1"/>
  <c r="BE359" i="6"/>
  <c r="AP359" i="6"/>
  <c r="AT359" i="6" s="1"/>
  <c r="CA359" i="6"/>
  <c r="CB359" i="6" s="1"/>
  <c r="CC359" i="6" s="1"/>
  <c r="AR359" i="6"/>
  <c r="CD359" i="6" l="1"/>
  <c r="CE359" i="6" s="1"/>
  <c r="CF359" i="6" s="1"/>
  <c r="CG359" i="6" s="1"/>
  <c r="CM359" i="6"/>
  <c r="CN359" i="6" s="1"/>
  <c r="CP359" i="6" l="1"/>
  <c r="E358" i="9"/>
  <c r="CJ359" i="6"/>
  <c r="BW359" i="6" s="1"/>
  <c r="CO359" i="6" s="1"/>
  <c r="CQ359" i="6" s="1"/>
  <c r="CH359" i="6"/>
  <c r="CS359" i="6" l="1"/>
  <c r="CR359" i="6"/>
  <c r="CT359" i="6" l="1"/>
  <c r="CU359" i="6" s="1"/>
  <c r="CV359" i="6" s="1"/>
  <c r="CX359" i="6" s="1"/>
  <c r="CY359" i="6"/>
  <c r="CW359" i="6"/>
  <c r="CZ359" i="6" l="1"/>
  <c r="DA359" i="6" s="1"/>
  <c r="F360" i="6" s="1"/>
  <c r="L360" i="6"/>
  <c r="W360" i="6"/>
  <c r="P360" i="6"/>
  <c r="DG359" i="6"/>
  <c r="R360" i="6"/>
  <c r="Q360" i="6"/>
  <c r="I360" i="6"/>
  <c r="O360" i="6"/>
  <c r="DB359" i="6"/>
  <c r="S360" i="6"/>
  <c r="DC359" i="6" l="1"/>
  <c r="DE359" i="6" s="1"/>
  <c r="D358" i="9"/>
  <c r="T360" i="6"/>
  <c r="U360" i="6"/>
  <c r="K360" i="6"/>
  <c r="J360" i="6"/>
  <c r="BI360" i="6"/>
  <c r="BY360" i="6"/>
  <c r="BZ360" i="6"/>
  <c r="BJ360" i="6"/>
  <c r="AF360" i="6"/>
  <c r="AJ360" i="6"/>
  <c r="AW360" i="6"/>
  <c r="CK360" i="6"/>
  <c r="B359" i="9"/>
  <c r="AX360" i="6" l="1"/>
  <c r="Y360" i="6"/>
  <c r="CL360" i="6"/>
  <c r="V360" i="6"/>
  <c r="AK360" i="6" s="1"/>
  <c r="AL360" i="6" s="1"/>
  <c r="AM360" i="6" s="1"/>
  <c r="AN360" i="6" s="1"/>
  <c r="AO360" i="6" s="1"/>
  <c r="AP360" i="6" s="1"/>
  <c r="BK360" i="6"/>
  <c r="BL360" i="6" s="1"/>
  <c r="BM360" i="6" s="1"/>
  <c r="BN360" i="6" s="1"/>
  <c r="BO360" i="6" s="1"/>
  <c r="BP360" i="6" s="1"/>
  <c r="BQ360" i="6" s="1"/>
  <c r="BR360" i="6" s="1"/>
  <c r="BU360" i="6" s="1"/>
  <c r="AS360" i="6"/>
  <c r="BS360" i="6"/>
  <c r="AY360" i="6" l="1"/>
  <c r="AZ360" i="6" s="1"/>
  <c r="BA360" i="6" s="1"/>
  <c r="BB360" i="6" s="1"/>
  <c r="BC360" i="6" s="1"/>
  <c r="BD360" i="6" s="1"/>
  <c r="AQ360" i="6"/>
  <c r="Z360" i="6"/>
  <c r="AG360" i="6" s="1"/>
  <c r="CI360" i="6"/>
  <c r="CA360" i="6"/>
  <c r="CB360" i="6" s="1"/>
  <c r="CC360" i="6" s="1"/>
  <c r="CM360" i="6" s="1"/>
  <c r="AT360" i="6"/>
  <c r="AR360" i="6"/>
  <c r="BE360" i="6"/>
  <c r="BT360" i="6"/>
  <c r="BG360" i="6" s="1"/>
  <c r="CD360" i="6" l="1"/>
  <c r="CE360" i="6" s="1"/>
  <c r="CF360" i="6" s="1"/>
  <c r="CG360" i="6" s="1"/>
  <c r="CJ360" i="6" s="1"/>
  <c r="BW360" i="6" s="1"/>
  <c r="AA360" i="6"/>
  <c r="AB360" i="6" s="1"/>
  <c r="AC360" i="6" s="1"/>
  <c r="AD360" i="6" s="1"/>
  <c r="AE360" i="6" s="1"/>
  <c r="CN360" i="6"/>
  <c r="CH360" i="6" l="1"/>
  <c r="CO360" i="6"/>
  <c r="CP360" i="6"/>
  <c r="E359" i="9"/>
  <c r="CQ360" i="6" l="1"/>
  <c r="CS360" i="6" s="1"/>
  <c r="CR360" i="6" l="1"/>
  <c r="CY360" i="6" s="1"/>
  <c r="CW360" i="6" l="1"/>
  <c r="CT360" i="6"/>
  <c r="CU360" i="6" s="1"/>
  <c r="CV360" i="6" s="1"/>
  <c r="CX360" i="6" s="1"/>
  <c r="CZ360" i="6" l="1"/>
  <c r="DA360" i="6" s="1"/>
  <c r="F361" i="6" s="1"/>
  <c r="DB360" i="6"/>
  <c r="DG360" i="6"/>
  <c r="S361" i="6"/>
  <c r="O361" i="6"/>
  <c r="W361" i="6"/>
  <c r="I361" i="6"/>
  <c r="R361" i="6"/>
  <c r="L361" i="6"/>
  <c r="Q361" i="6"/>
  <c r="P361" i="6"/>
  <c r="D359" i="9" l="1"/>
  <c r="DC360" i="6"/>
  <c r="DE360" i="6" s="1"/>
  <c r="BZ361" i="6"/>
  <c r="AW361" i="6"/>
  <c r="AJ361" i="6"/>
  <c r="CK361" i="6"/>
  <c r="BJ361" i="6"/>
  <c r="AF361" i="6"/>
  <c r="U361" i="6"/>
  <c r="K361" i="6"/>
  <c r="J361" i="6"/>
  <c r="T361" i="6"/>
  <c r="BI361" i="6"/>
  <c r="BY361" i="6"/>
  <c r="B360" i="9"/>
  <c r="Y361" i="6" l="1"/>
  <c r="CL361" i="6"/>
  <c r="BK361" i="6"/>
  <c r="BL361" i="6" s="1"/>
  <c r="V361" i="6"/>
  <c r="AY361" i="6" s="1"/>
  <c r="AZ361" i="6" s="1"/>
  <c r="BA361" i="6" s="1"/>
  <c r="BB361" i="6" s="1"/>
  <c r="BC361" i="6" s="1"/>
  <c r="BD361" i="6" s="1"/>
  <c r="AS361" i="6"/>
  <c r="AX361" i="6"/>
  <c r="BE361" i="6" s="1"/>
  <c r="AQ361" i="6" l="1"/>
  <c r="AK361" i="6"/>
  <c r="AL361" i="6" s="1"/>
  <c r="AM361" i="6" s="1"/>
  <c r="AN361" i="6" s="1"/>
  <c r="AO361" i="6" s="1"/>
  <c r="AR361" i="6" s="1"/>
  <c r="Z361" i="6"/>
  <c r="BS361" i="6"/>
  <c r="BM361" i="6"/>
  <c r="BN361" i="6" s="1"/>
  <c r="BO361" i="6" s="1"/>
  <c r="BP361" i="6" s="1"/>
  <c r="BQ361" i="6" s="1"/>
  <c r="BR361" i="6" s="1"/>
  <c r="BU361" i="6" s="1"/>
  <c r="CI361" i="6"/>
  <c r="BT361" i="6" l="1"/>
  <c r="BG361" i="6" s="1"/>
  <c r="AG361" i="6"/>
  <c r="AA361" i="6"/>
  <c r="AB361" i="6" s="1"/>
  <c r="AC361" i="6" s="1"/>
  <c r="AD361" i="6" s="1"/>
  <c r="AE361" i="6" s="1"/>
  <c r="AP361" i="6"/>
  <c r="AT361" i="6" s="1"/>
  <c r="CA361" i="6"/>
  <c r="CB361" i="6" s="1"/>
  <c r="CC361" i="6" s="1"/>
  <c r="CD361" i="6" l="1"/>
  <c r="CE361" i="6" s="1"/>
  <c r="CF361" i="6" s="1"/>
  <c r="CG361" i="6" s="1"/>
  <c r="CM361" i="6"/>
  <c r="CN361" i="6" s="1"/>
  <c r="CP361" i="6" l="1"/>
  <c r="E360" i="9"/>
  <c r="CH361" i="6"/>
  <c r="CJ361" i="6"/>
  <c r="BW361" i="6" s="1"/>
  <c r="CO361" i="6" s="1"/>
  <c r="CQ361" i="6" s="1"/>
  <c r="CS361" i="6" l="1"/>
  <c r="CR361" i="6"/>
  <c r="CY361" i="6" s="1"/>
  <c r="CW361" i="6" l="1"/>
  <c r="CT361" i="6"/>
  <c r="CU361" i="6" s="1"/>
  <c r="CV361" i="6" s="1"/>
  <c r="CX361" i="6" s="1"/>
  <c r="CZ361" i="6" s="1"/>
  <c r="DA361" i="6" s="1"/>
  <c r="DG361" i="6"/>
  <c r="DB361" i="6"/>
  <c r="DC361" i="6" l="1"/>
  <c r="DE361" i="6" s="1"/>
  <c r="D360" i="9"/>
  <c r="F362" i="6"/>
  <c r="P362" i="6"/>
  <c r="O362" i="6"/>
  <c r="Q362" i="6"/>
  <c r="S362" i="6"/>
  <c r="I362" i="6"/>
  <c r="L362" i="6"/>
  <c r="R362" i="6"/>
  <c r="W362" i="6"/>
  <c r="J362" i="6" l="1"/>
  <c r="U362" i="6"/>
  <c r="K362" i="6"/>
  <c r="T362" i="6"/>
  <c r="BY362" i="6"/>
  <c r="BI362" i="6"/>
  <c r="BZ362" i="6"/>
  <c r="CK362" i="6"/>
  <c r="AW362" i="6"/>
  <c r="BJ362" i="6"/>
  <c r="AJ362" i="6"/>
  <c r="AF362" i="6"/>
  <c r="B361" i="9"/>
  <c r="Y362" i="6" l="1"/>
  <c r="AX362" i="6"/>
  <c r="BK362" i="6"/>
  <c r="BL362" i="6" s="1"/>
  <c r="CL362" i="6"/>
  <c r="V362" i="6"/>
  <c r="AQ362" i="6" s="1"/>
  <c r="AS362" i="6"/>
  <c r="Z362" i="6" l="1"/>
  <c r="AG362" i="6" s="1"/>
  <c r="AY362" i="6"/>
  <c r="AZ362" i="6" s="1"/>
  <c r="BA362" i="6" s="1"/>
  <c r="BB362" i="6" s="1"/>
  <c r="BC362" i="6" s="1"/>
  <c r="BD362" i="6" s="1"/>
  <c r="BM362" i="6"/>
  <c r="BN362" i="6" s="1"/>
  <c r="BO362" i="6" s="1"/>
  <c r="BP362" i="6" s="1"/>
  <c r="BQ362" i="6" s="1"/>
  <c r="BR362" i="6" s="1"/>
  <c r="CI362" i="6"/>
  <c r="AK362" i="6"/>
  <c r="AL362" i="6" s="1"/>
  <c r="AM362" i="6" s="1"/>
  <c r="AN362" i="6" s="1"/>
  <c r="AO362" i="6" s="1"/>
  <c r="BS362" i="6"/>
  <c r="AA362" i="6" l="1"/>
  <c r="AB362" i="6" s="1"/>
  <c r="AC362" i="6" s="1"/>
  <c r="AD362" i="6" s="1"/>
  <c r="AE362" i="6" s="1"/>
  <c r="BE362" i="6"/>
  <c r="BU362" i="6"/>
  <c r="BT362" i="6"/>
  <c r="BG362" i="6" s="1"/>
  <c r="AP362" i="6"/>
  <c r="AT362" i="6" s="1"/>
  <c r="AR362" i="6"/>
  <c r="CA362" i="6"/>
  <c r="CB362" i="6" s="1"/>
  <c r="CC362" i="6" s="1"/>
  <c r="CD362" i="6" l="1"/>
  <c r="CE362" i="6" s="1"/>
  <c r="CF362" i="6" s="1"/>
  <c r="CG362" i="6" s="1"/>
  <c r="CM362" i="6"/>
  <c r="CN362" i="6" s="1"/>
  <c r="CP362" i="6" l="1"/>
  <c r="E361" i="9"/>
  <c r="CH362" i="6"/>
  <c r="CJ362" i="6"/>
  <c r="BW362" i="6" s="1"/>
  <c r="CO362" i="6" s="1"/>
  <c r="CQ362" i="6" s="1"/>
  <c r="CS362" i="6" l="1"/>
  <c r="CR362" i="6"/>
  <c r="CY362" i="6" l="1"/>
  <c r="CW362" i="6"/>
  <c r="CT362" i="6"/>
  <c r="CU362" i="6" s="1"/>
  <c r="CV362" i="6" s="1"/>
  <c r="CX362" i="6" s="1"/>
  <c r="CZ362" i="6" l="1"/>
  <c r="DA362" i="6" s="1"/>
  <c r="DB362" i="6"/>
  <c r="DG362" i="6"/>
  <c r="D361" i="9" l="1"/>
  <c r="DC362" i="6"/>
  <c r="DE362" i="6" s="1"/>
  <c r="F363" i="6"/>
  <c r="S363" i="6"/>
  <c r="R363" i="6"/>
  <c r="P363" i="6"/>
  <c r="O363" i="6"/>
  <c r="W363" i="6"/>
  <c r="I363" i="6"/>
  <c r="Q363" i="6"/>
  <c r="L363" i="6"/>
  <c r="BI363" i="6" l="1"/>
  <c r="BY363" i="6"/>
  <c r="J363" i="6"/>
  <c r="T363" i="6"/>
  <c r="K363" i="6"/>
  <c r="U363" i="6"/>
  <c r="BZ363" i="6"/>
  <c r="BJ363" i="6"/>
  <c r="AW363" i="6"/>
  <c r="AF363" i="6"/>
  <c r="AJ363" i="6"/>
  <c r="CK363" i="6"/>
  <c r="B362" i="9"/>
  <c r="Y363" i="6" l="1"/>
  <c r="V363" i="6"/>
  <c r="CI363" i="6" s="1"/>
  <c r="BK363" i="6"/>
  <c r="BL363" i="6" s="1"/>
  <c r="CL363" i="6"/>
  <c r="AS363" i="6"/>
  <c r="AX363" i="6"/>
  <c r="BM363" i="6" l="1"/>
  <c r="BN363" i="6" s="1"/>
  <c r="BO363" i="6" s="1"/>
  <c r="BP363" i="6" s="1"/>
  <c r="BQ363" i="6" s="1"/>
  <c r="BR363" i="6" s="1"/>
  <c r="BU363" i="6" s="1"/>
  <c r="BS363" i="6"/>
  <c r="AY363" i="6"/>
  <c r="AZ363" i="6" s="1"/>
  <c r="BA363" i="6" s="1"/>
  <c r="BB363" i="6" s="1"/>
  <c r="BC363" i="6" s="1"/>
  <c r="BD363" i="6" s="1"/>
  <c r="AK363" i="6"/>
  <c r="AL363" i="6" s="1"/>
  <c r="AM363" i="6" s="1"/>
  <c r="AN363" i="6" s="1"/>
  <c r="AO363" i="6" s="1"/>
  <c r="AQ363" i="6"/>
  <c r="Z363" i="6"/>
  <c r="BT363" i="6" l="1"/>
  <c r="BG363" i="6" s="1"/>
  <c r="AP363" i="6"/>
  <c r="AT363" i="6" s="1"/>
  <c r="CA363" i="6"/>
  <c r="CB363" i="6" s="1"/>
  <c r="CC363" i="6" s="1"/>
  <c r="AA363" i="6"/>
  <c r="AB363" i="6" s="1"/>
  <c r="AC363" i="6" s="1"/>
  <c r="AD363" i="6" s="1"/>
  <c r="AE363" i="6" s="1"/>
  <c r="AG363" i="6"/>
  <c r="AR363" i="6"/>
  <c r="BE363" i="6"/>
  <c r="CM363" i="6" l="1"/>
  <c r="CN363" i="6" s="1"/>
  <c r="CD363" i="6"/>
  <c r="CE363" i="6" s="1"/>
  <c r="CF363" i="6" s="1"/>
  <c r="CG363" i="6" s="1"/>
  <c r="CH363" i="6" l="1"/>
  <c r="CJ363" i="6"/>
  <c r="BW363" i="6" s="1"/>
  <c r="CO363" i="6" s="1"/>
  <c r="CP363" i="6"/>
  <c r="E362" i="9"/>
  <c r="CQ363" i="6" l="1"/>
  <c r="CS363" i="6" l="1"/>
  <c r="CR363" i="6"/>
  <c r="CY363" i="6" l="1"/>
  <c r="CW363" i="6"/>
  <c r="CT363" i="6"/>
  <c r="CU363" i="6" s="1"/>
  <c r="CV363" i="6" s="1"/>
  <c r="CX363" i="6" s="1"/>
  <c r="CZ363" i="6" l="1"/>
  <c r="DA363" i="6" s="1"/>
  <c r="DG363" i="6"/>
  <c r="DB363" i="6"/>
  <c r="DC363" i="6" l="1"/>
  <c r="DE363" i="6" s="1"/>
  <c r="D362" i="9"/>
  <c r="F364" i="6"/>
  <c r="W364" i="6"/>
  <c r="R364" i="6"/>
  <c r="O364" i="6"/>
  <c r="S364" i="6"/>
  <c r="P364" i="6"/>
  <c r="L364" i="6"/>
  <c r="Q364" i="6"/>
  <c r="I364" i="6"/>
  <c r="AW364" i="6" l="1"/>
  <c r="CK364" i="6"/>
  <c r="BJ364" i="6"/>
  <c r="BZ364" i="6"/>
  <c r="AF364" i="6"/>
  <c r="AJ364" i="6"/>
  <c r="BY364" i="6"/>
  <c r="BI364" i="6"/>
  <c r="T364" i="6"/>
  <c r="J364" i="6"/>
  <c r="K364" i="6"/>
  <c r="U364" i="6"/>
  <c r="B363" i="9"/>
  <c r="Y364" i="6" l="1"/>
  <c r="BK364" i="6"/>
  <c r="BL364" i="6" s="1"/>
  <c r="AS364" i="6"/>
  <c r="AX364" i="6"/>
  <c r="V364" i="6"/>
  <c r="CI364" i="6" s="1"/>
  <c r="CL364" i="6"/>
  <c r="Z364" i="6" l="1"/>
  <c r="AG364" i="6" s="1"/>
  <c r="BM364" i="6"/>
  <c r="BN364" i="6" s="1"/>
  <c r="BO364" i="6" s="1"/>
  <c r="BP364" i="6" s="1"/>
  <c r="BQ364" i="6" s="1"/>
  <c r="BS364" i="6"/>
  <c r="AK364" i="6"/>
  <c r="AL364" i="6" s="1"/>
  <c r="AM364" i="6" s="1"/>
  <c r="AN364" i="6" s="1"/>
  <c r="AO364" i="6" s="1"/>
  <c r="AQ364" i="6"/>
  <c r="AY364" i="6"/>
  <c r="AZ364" i="6" s="1"/>
  <c r="BA364" i="6" s="1"/>
  <c r="BB364" i="6" s="1"/>
  <c r="BC364" i="6" s="1"/>
  <c r="BD364" i="6" s="1"/>
  <c r="AA364" i="6" l="1"/>
  <c r="AB364" i="6" s="1"/>
  <c r="AC364" i="6" s="1"/>
  <c r="AD364" i="6" s="1"/>
  <c r="AE364" i="6" s="1"/>
  <c r="AR364" i="6"/>
  <c r="AP364" i="6"/>
  <c r="AT364" i="6" s="1"/>
  <c r="CA364" i="6"/>
  <c r="CB364" i="6" s="1"/>
  <c r="CC364" i="6" s="1"/>
  <c r="BR364" i="6"/>
  <c r="BU364" i="6" s="1"/>
  <c r="BT364" i="6"/>
  <c r="BG364" i="6" s="1"/>
  <c r="BE364" i="6"/>
  <c r="CD364" i="6" l="1"/>
  <c r="CE364" i="6" s="1"/>
  <c r="CF364" i="6" s="1"/>
  <c r="CG364" i="6" s="1"/>
  <c r="CM364" i="6"/>
  <c r="CN364" i="6" s="1"/>
  <c r="E363" i="9" l="1"/>
  <c r="CP364" i="6"/>
  <c r="CH364" i="6"/>
  <c r="CJ364" i="6"/>
  <c r="BW364" i="6" s="1"/>
  <c r="CO364" i="6" s="1"/>
  <c r="CQ364" i="6" s="1"/>
  <c r="CS364" i="6" l="1"/>
  <c r="CR364" i="6"/>
  <c r="CW364" i="6" l="1"/>
  <c r="CY364" i="6"/>
  <c r="CT364" i="6"/>
  <c r="CU364" i="6" s="1"/>
  <c r="CV364" i="6" s="1"/>
  <c r="CX364" i="6" s="1"/>
  <c r="CZ364" i="6" l="1"/>
  <c r="DA364" i="6" s="1"/>
  <c r="DB364" i="6"/>
  <c r="DG364" i="6"/>
  <c r="DC364" i="6" l="1"/>
  <c r="DE364" i="6" s="1"/>
  <c r="D363" i="9"/>
  <c r="F365" i="6"/>
  <c r="I365" i="6"/>
  <c r="S365" i="6"/>
  <c r="O365" i="6"/>
  <c r="R365" i="6"/>
  <c r="L365" i="6"/>
  <c r="W365" i="6"/>
  <c r="Q365" i="6"/>
  <c r="P365" i="6"/>
  <c r="T365" i="6" l="1"/>
  <c r="J365" i="6"/>
  <c r="K365" i="6"/>
  <c r="U365" i="6"/>
  <c r="BI365" i="6"/>
  <c r="BY365" i="6"/>
  <c r="AF365" i="6"/>
  <c r="AJ365" i="6"/>
  <c r="CK365" i="6"/>
  <c r="BZ365" i="6"/>
  <c r="AW365" i="6"/>
  <c r="BJ365" i="6"/>
  <c r="B364" i="9"/>
  <c r="Y365" i="6" l="1"/>
  <c r="AS365" i="6"/>
  <c r="CL365" i="6"/>
  <c r="AX365" i="6"/>
  <c r="BK365" i="6"/>
  <c r="BL365" i="6" s="1"/>
  <c r="V365" i="6"/>
  <c r="BS365" i="6" s="1"/>
  <c r="AY365" i="6" l="1"/>
  <c r="AZ365" i="6" s="1"/>
  <c r="BA365" i="6" s="1"/>
  <c r="BB365" i="6" s="1"/>
  <c r="BC365" i="6" s="1"/>
  <c r="BD365" i="6" s="1"/>
  <c r="AK365" i="6"/>
  <c r="AL365" i="6" s="1"/>
  <c r="AM365" i="6" s="1"/>
  <c r="AN365" i="6" s="1"/>
  <c r="AO365" i="6" s="1"/>
  <c r="AP365" i="6" s="1"/>
  <c r="AQ365" i="6"/>
  <c r="CI365" i="6"/>
  <c r="BM365" i="6"/>
  <c r="BN365" i="6" s="1"/>
  <c r="BO365" i="6" s="1"/>
  <c r="BP365" i="6" s="1"/>
  <c r="BQ365" i="6" s="1"/>
  <c r="Z365" i="6"/>
  <c r="BE365" i="6" l="1"/>
  <c r="AT365" i="6"/>
  <c r="AR365" i="6"/>
  <c r="CA365" i="6"/>
  <c r="CB365" i="6" s="1"/>
  <c r="CC365" i="6" s="1"/>
  <c r="CD365" i="6" s="1"/>
  <c r="CE365" i="6" s="1"/>
  <c r="CF365" i="6" s="1"/>
  <c r="CG365" i="6" s="1"/>
  <c r="AG365" i="6"/>
  <c r="AA365" i="6"/>
  <c r="AB365" i="6" s="1"/>
  <c r="AC365" i="6" s="1"/>
  <c r="AD365" i="6" s="1"/>
  <c r="AE365" i="6" s="1"/>
  <c r="BR365" i="6"/>
  <c r="BU365" i="6" s="1"/>
  <c r="BT365" i="6"/>
  <c r="BG365" i="6" s="1"/>
  <c r="CM365" i="6" l="1"/>
  <c r="CH365" i="6"/>
  <c r="CJ365" i="6"/>
  <c r="BW365" i="6" s="1"/>
  <c r="CN365" i="6"/>
  <c r="CP365" i="6" l="1"/>
  <c r="E364" i="9"/>
  <c r="CO365" i="6"/>
  <c r="CQ365" i="6" l="1"/>
  <c r="CS365" i="6" s="1"/>
  <c r="CR365" i="6" l="1"/>
  <c r="CW365" i="6" s="1"/>
  <c r="CT365" i="6" l="1"/>
  <c r="CU365" i="6" s="1"/>
  <c r="CV365" i="6" s="1"/>
  <c r="CX365" i="6" s="1"/>
  <c r="CZ365" i="6" s="1"/>
  <c r="DA365" i="6" s="1"/>
  <c r="CY365" i="6"/>
  <c r="DG365" i="6"/>
  <c r="DB365" i="6"/>
  <c r="DC365" i="6" l="1"/>
  <c r="DE365" i="6" s="1"/>
  <c r="D364" i="9"/>
  <c r="F366" i="6"/>
  <c r="B365" i="9" s="1"/>
  <c r="P366" i="6"/>
  <c r="S366" i="6"/>
  <c r="W366" i="6"/>
  <c r="I366" i="6"/>
  <c r="L366" i="6"/>
  <c r="R366" i="6"/>
  <c r="O366" i="6"/>
  <c r="Q366" i="6"/>
  <c r="BJ366" i="6" l="1"/>
  <c r="AJ366" i="6"/>
  <c r="BZ366" i="6"/>
  <c r="AW366" i="6"/>
  <c r="CK366" i="6"/>
  <c r="AF366" i="6"/>
  <c r="Y366" i="6" s="1"/>
  <c r="BI366" i="6"/>
  <c r="BY366" i="6"/>
  <c r="K366" i="6"/>
  <c r="U366" i="6"/>
  <c r="J366" i="6"/>
  <c r="T366" i="6"/>
  <c r="BK366" i="6" l="1"/>
  <c r="BL366" i="6" s="1"/>
  <c r="V366" i="6"/>
  <c r="AK366" i="6" s="1"/>
  <c r="AL366" i="6" s="1"/>
  <c r="AM366" i="6" s="1"/>
  <c r="AN366" i="6" s="1"/>
  <c r="AO366" i="6" s="1"/>
  <c r="AP366" i="6" s="1"/>
  <c r="AS366" i="6"/>
  <c r="AX366" i="6"/>
  <c r="CL366" i="6"/>
  <c r="Z366" i="6" l="1"/>
  <c r="AG366" i="6" s="1"/>
  <c r="CI366" i="6"/>
  <c r="AY366" i="6"/>
  <c r="AZ366" i="6" s="1"/>
  <c r="BA366" i="6" s="1"/>
  <c r="BB366" i="6" s="1"/>
  <c r="BC366" i="6" s="1"/>
  <c r="BD366" i="6" s="1"/>
  <c r="BS366" i="6"/>
  <c r="AQ366" i="6"/>
  <c r="AT366" i="6" s="1"/>
  <c r="BM366" i="6"/>
  <c r="BN366" i="6" s="1"/>
  <c r="BO366" i="6" s="1"/>
  <c r="BP366" i="6" s="1"/>
  <c r="BQ366" i="6" s="1"/>
  <c r="BR366" i="6" s="1"/>
  <c r="BU366" i="6" s="1"/>
  <c r="AR366" i="6"/>
  <c r="CA366" i="6"/>
  <c r="CB366" i="6" s="1"/>
  <c r="CC366" i="6" s="1"/>
  <c r="CD366" i="6" s="1"/>
  <c r="CE366" i="6" s="1"/>
  <c r="CF366" i="6" s="1"/>
  <c r="CG366" i="6" s="1"/>
  <c r="CH366" i="6" s="1"/>
  <c r="BE366" i="6" l="1"/>
  <c r="AA366" i="6"/>
  <c r="AB366" i="6" s="1"/>
  <c r="AC366" i="6" s="1"/>
  <c r="AD366" i="6" s="1"/>
  <c r="AE366" i="6" s="1"/>
  <c r="BT366" i="6"/>
  <c r="BG366" i="6" s="1"/>
  <c r="CM366" i="6"/>
  <c r="CJ366" i="6"/>
  <c r="BW366" i="6" s="1"/>
  <c r="CN366" i="6"/>
  <c r="CO366" i="6" s="1"/>
  <c r="CP366" i="6" l="1"/>
  <c r="CQ366" i="6" s="1"/>
  <c r="E365" i="9"/>
  <c r="CS366" i="6" l="1"/>
  <c r="CR366" i="6"/>
  <c r="CT366" i="6" l="1"/>
  <c r="CU366" i="6" s="1"/>
  <c r="CV366" i="6" s="1"/>
  <c r="CX366" i="6" s="1"/>
  <c r="CY366" i="6"/>
  <c r="CW366" i="6"/>
  <c r="CZ366" i="6" l="1"/>
  <c r="DA366" i="6" s="1"/>
  <c r="F367" i="6" s="1"/>
  <c r="I367" i="6"/>
  <c r="O367" i="6"/>
  <c r="DG366" i="6"/>
  <c r="S367" i="6"/>
  <c r="R367" i="6"/>
  <c r="DB366" i="6"/>
  <c r="Q367" i="6"/>
  <c r="L367" i="6"/>
  <c r="W367" i="6"/>
  <c r="P367" i="6"/>
  <c r="D365" i="9" l="1"/>
  <c r="DC366" i="6"/>
  <c r="DE366" i="6" s="1"/>
  <c r="T367" i="6"/>
  <c r="J367" i="6"/>
  <c r="U367" i="6"/>
  <c r="K367" i="6"/>
  <c r="BY367" i="6"/>
  <c r="BI367" i="6"/>
  <c r="BJ367" i="6"/>
  <c r="CK367" i="6"/>
  <c r="AF367" i="6"/>
  <c r="BZ367" i="6"/>
  <c r="AJ367" i="6"/>
  <c r="AW367" i="6"/>
  <c r="B366" i="9"/>
  <c r="Y367" i="6" l="1"/>
  <c r="V367" i="6"/>
  <c r="AY367" i="6" s="1"/>
  <c r="AZ367" i="6" s="1"/>
  <c r="BA367" i="6" s="1"/>
  <c r="BB367" i="6" s="1"/>
  <c r="BC367" i="6" s="1"/>
  <c r="BD367" i="6" s="1"/>
  <c r="CL367" i="6"/>
  <c r="AS367" i="6"/>
  <c r="BK367" i="6"/>
  <c r="BL367" i="6" s="1"/>
  <c r="AX367" i="6"/>
  <c r="BE367" i="6" l="1"/>
  <c r="BM367" i="6"/>
  <c r="BN367" i="6" s="1"/>
  <c r="BO367" i="6" s="1"/>
  <c r="BP367" i="6" s="1"/>
  <c r="BQ367" i="6" s="1"/>
  <c r="BR367" i="6" s="1"/>
  <c r="AK367" i="6"/>
  <c r="AL367" i="6" s="1"/>
  <c r="AM367" i="6" s="1"/>
  <c r="AN367" i="6" s="1"/>
  <c r="AO367" i="6" s="1"/>
  <c r="AP367" i="6" s="1"/>
  <c r="AT367" i="6" s="1"/>
  <c r="AQ367" i="6"/>
  <c r="BS367" i="6"/>
  <c r="Z367" i="6"/>
  <c r="CI367" i="6"/>
  <c r="BU367" i="6" l="1"/>
  <c r="BT367" i="6"/>
  <c r="BG367" i="6" s="1"/>
  <c r="AR367" i="6"/>
  <c r="CA367" i="6"/>
  <c r="CB367" i="6" s="1"/>
  <c r="CC367" i="6" s="1"/>
  <c r="CD367" i="6" s="1"/>
  <c r="CE367" i="6" s="1"/>
  <c r="CF367" i="6" s="1"/>
  <c r="CG367" i="6" s="1"/>
  <c r="CH367" i="6" s="1"/>
  <c r="AG367" i="6"/>
  <c r="AA367" i="6"/>
  <c r="AB367" i="6" s="1"/>
  <c r="AC367" i="6" s="1"/>
  <c r="AD367" i="6" s="1"/>
  <c r="AE367" i="6" s="1"/>
  <c r="CM367" i="6" l="1"/>
  <c r="CN367" i="6" s="1"/>
  <c r="CP367" i="6" s="1"/>
  <c r="CJ367" i="6"/>
  <c r="BW367" i="6" s="1"/>
  <c r="CO367" i="6" l="1"/>
  <c r="CQ367" i="6" s="1"/>
  <c r="CS367" i="6" s="1"/>
  <c r="E366" i="9"/>
  <c r="CR367" i="6" l="1"/>
  <c r="CW367" i="6" s="1"/>
  <c r="CY367" i="6" l="1"/>
  <c r="CT367" i="6"/>
  <c r="CU367" i="6" s="1"/>
  <c r="CV367" i="6" s="1"/>
  <c r="CX367" i="6" s="1"/>
  <c r="CZ367" i="6" s="1"/>
  <c r="DA367" i="6" s="1"/>
  <c r="DG367" i="6"/>
  <c r="DB367" i="6"/>
  <c r="DC367" i="6" l="1"/>
  <c r="DE367" i="6" s="1"/>
  <c r="D366" i="9"/>
  <c r="F368" i="6"/>
  <c r="Q368" i="6"/>
  <c r="P368" i="6"/>
  <c r="I368" i="6"/>
  <c r="R368" i="6"/>
  <c r="W368" i="6"/>
  <c r="O368" i="6"/>
  <c r="L368" i="6"/>
  <c r="S368" i="6"/>
  <c r="J368" i="6" l="1"/>
  <c r="U368" i="6"/>
  <c r="K368" i="6"/>
  <c r="T368" i="6"/>
  <c r="BI368" i="6"/>
  <c r="BY368" i="6"/>
  <c r="AF368" i="6"/>
  <c r="BZ368" i="6"/>
  <c r="AW368" i="6"/>
  <c r="BJ368" i="6"/>
  <c r="AJ368" i="6"/>
  <c r="CK368" i="6"/>
  <c r="B367" i="9"/>
  <c r="Y368" i="6" l="1"/>
  <c r="CL368" i="6"/>
  <c r="BK368" i="6"/>
  <c r="BL368" i="6" s="1"/>
  <c r="V368" i="6"/>
  <c r="AQ368" i="6" s="1"/>
  <c r="AX368" i="6"/>
  <c r="AS368" i="6"/>
  <c r="BS368" i="6" l="1"/>
  <c r="AK368" i="6"/>
  <c r="AL368" i="6" s="1"/>
  <c r="AM368" i="6" s="1"/>
  <c r="AN368" i="6" s="1"/>
  <c r="AO368" i="6" s="1"/>
  <c r="Z368" i="6"/>
  <c r="CI368" i="6"/>
  <c r="AY368" i="6"/>
  <c r="AZ368" i="6" s="1"/>
  <c r="BA368" i="6" s="1"/>
  <c r="BB368" i="6" s="1"/>
  <c r="BC368" i="6" s="1"/>
  <c r="BD368" i="6" s="1"/>
  <c r="BM368" i="6"/>
  <c r="BN368" i="6" s="1"/>
  <c r="BO368" i="6" s="1"/>
  <c r="BP368" i="6" s="1"/>
  <c r="BQ368" i="6" s="1"/>
  <c r="BR368" i="6" s="1"/>
  <c r="BU368" i="6" s="1"/>
  <c r="BT368" i="6" l="1"/>
  <c r="BG368" i="6" s="1"/>
  <c r="AG368" i="6"/>
  <c r="AA368" i="6"/>
  <c r="AB368" i="6" s="1"/>
  <c r="AC368" i="6" s="1"/>
  <c r="AD368" i="6" s="1"/>
  <c r="AE368" i="6" s="1"/>
  <c r="AP368" i="6"/>
  <c r="AT368" i="6" s="1"/>
  <c r="CA368" i="6"/>
  <c r="CB368" i="6" s="1"/>
  <c r="CC368" i="6" s="1"/>
  <c r="AR368" i="6"/>
  <c r="BE368" i="6"/>
  <c r="CD368" i="6" l="1"/>
  <c r="CE368" i="6" s="1"/>
  <c r="CF368" i="6" s="1"/>
  <c r="CG368" i="6" s="1"/>
  <c r="CM368" i="6"/>
  <c r="CN368" i="6" s="1"/>
  <c r="CP368" i="6" l="1"/>
  <c r="E367" i="9"/>
  <c r="CH368" i="6"/>
  <c r="CJ368" i="6"/>
  <c r="BW368" i="6" s="1"/>
  <c r="CO368" i="6" s="1"/>
  <c r="CQ368" i="6" s="1"/>
  <c r="CS368" i="6" l="1"/>
  <c r="CR368" i="6"/>
  <c r="CT368" i="6" l="1"/>
  <c r="CU368" i="6" s="1"/>
  <c r="CV368" i="6" s="1"/>
  <c r="CX368" i="6" s="1"/>
  <c r="CY368" i="6"/>
  <c r="CW368" i="6"/>
  <c r="CZ368" i="6" l="1"/>
  <c r="DA368" i="6" s="1"/>
  <c r="F369" i="6" s="1"/>
  <c r="P369" i="6"/>
  <c r="Q369" i="6"/>
  <c r="O369" i="6"/>
  <c r="DG368" i="6"/>
  <c r="W369" i="6"/>
  <c r="L369" i="6"/>
  <c r="I369" i="6"/>
  <c r="DB368" i="6"/>
  <c r="S369" i="6"/>
  <c r="R369" i="6"/>
  <c r="DC368" i="6" l="1"/>
  <c r="DE368" i="6" s="1"/>
  <c r="D367" i="9"/>
  <c r="AW369" i="6"/>
  <c r="CK369" i="6"/>
  <c r="BJ369" i="6"/>
  <c r="AF369" i="6"/>
  <c r="AJ369" i="6"/>
  <c r="BZ369" i="6"/>
  <c r="BI369" i="6"/>
  <c r="BY369" i="6"/>
  <c r="T369" i="6"/>
  <c r="J369" i="6"/>
  <c r="U369" i="6"/>
  <c r="K369" i="6"/>
  <c r="B368" i="9"/>
  <c r="Y369" i="6" l="1"/>
  <c r="AX369" i="6"/>
  <c r="BK369" i="6"/>
  <c r="BL369" i="6" s="1"/>
  <c r="AS369" i="6"/>
  <c r="V369" i="6"/>
  <c r="CI369" i="6" s="1"/>
  <c r="CL369" i="6"/>
  <c r="BS369" i="6" l="1"/>
  <c r="BM369" i="6"/>
  <c r="BN369" i="6" s="1"/>
  <c r="BO369" i="6" s="1"/>
  <c r="BP369" i="6" s="1"/>
  <c r="BQ369" i="6" s="1"/>
  <c r="AQ369" i="6"/>
  <c r="AY369" i="6"/>
  <c r="AZ369" i="6" s="1"/>
  <c r="BA369" i="6" s="1"/>
  <c r="BB369" i="6" s="1"/>
  <c r="BC369" i="6" s="1"/>
  <c r="BD369" i="6" s="1"/>
  <c r="Z369" i="6"/>
  <c r="AK369" i="6"/>
  <c r="AL369" i="6" s="1"/>
  <c r="AM369" i="6" s="1"/>
  <c r="AN369" i="6" s="1"/>
  <c r="AO369" i="6" s="1"/>
  <c r="AR369" i="6" s="1"/>
  <c r="BR369" i="6" l="1"/>
  <c r="BU369" i="6" s="1"/>
  <c r="BT369" i="6"/>
  <c r="BG369" i="6" s="1"/>
  <c r="BE369" i="6"/>
  <c r="AP369" i="6"/>
  <c r="AT369" i="6" s="1"/>
  <c r="CA369" i="6"/>
  <c r="CB369" i="6" s="1"/>
  <c r="CC369" i="6" s="1"/>
  <c r="AG369" i="6"/>
  <c r="AA369" i="6"/>
  <c r="AB369" i="6" s="1"/>
  <c r="AC369" i="6" s="1"/>
  <c r="AD369" i="6" s="1"/>
  <c r="AE369" i="6" s="1"/>
  <c r="CD369" i="6" l="1"/>
  <c r="CE369" i="6" s="1"/>
  <c r="CF369" i="6" s="1"/>
  <c r="CG369" i="6" s="1"/>
  <c r="CM369" i="6"/>
  <c r="CN369" i="6" s="1"/>
  <c r="E368" i="9" l="1"/>
  <c r="CP369" i="6"/>
  <c r="CH369" i="6"/>
  <c r="CJ369" i="6"/>
  <c r="BW369" i="6" s="1"/>
  <c r="CO369" i="6" s="1"/>
  <c r="CQ369" i="6" s="1"/>
  <c r="CR369" i="6" l="1"/>
  <c r="CS369" i="6"/>
  <c r="CY369" i="6" l="1"/>
  <c r="CW369" i="6"/>
  <c r="CT369" i="6"/>
  <c r="CU369" i="6" s="1"/>
  <c r="CV369" i="6" s="1"/>
  <c r="CX369" i="6" s="1"/>
  <c r="CZ369" i="6" l="1"/>
  <c r="DA369" i="6" s="1"/>
  <c r="DB369" i="6"/>
  <c r="DG369" i="6"/>
  <c r="DC369" i="6" l="1"/>
  <c r="DE369" i="6" s="1"/>
  <c r="D368" i="9"/>
  <c r="F370" i="6"/>
  <c r="L370" i="6"/>
  <c r="Q370" i="6"/>
  <c r="I370" i="6"/>
  <c r="P370" i="6"/>
  <c r="O370" i="6"/>
  <c r="S370" i="6"/>
  <c r="R370" i="6"/>
  <c r="W370" i="6"/>
  <c r="BY370" i="6" l="1"/>
  <c r="BI370" i="6"/>
  <c r="K370" i="6"/>
  <c r="T370" i="6"/>
  <c r="U370" i="6"/>
  <c r="J370" i="6"/>
  <c r="AF370" i="6"/>
  <c r="Y370" i="6" s="1"/>
  <c r="BZ370" i="6"/>
  <c r="AJ370" i="6"/>
  <c r="CK370" i="6"/>
  <c r="AW370" i="6"/>
  <c r="BJ370" i="6"/>
  <c r="B369" i="9"/>
  <c r="CL370" i="6" l="1"/>
  <c r="V370" i="6"/>
  <c r="BS370" i="6" s="1"/>
  <c r="BK370" i="6"/>
  <c r="BL370" i="6" s="1"/>
  <c r="AS370" i="6"/>
  <c r="AX370" i="6"/>
  <c r="Z370" i="6" l="1"/>
  <c r="AG370" i="6" s="1"/>
  <c r="AK370" i="6"/>
  <c r="AL370" i="6" s="1"/>
  <c r="AM370" i="6" s="1"/>
  <c r="AN370" i="6" s="1"/>
  <c r="AO370" i="6" s="1"/>
  <c r="AQ370" i="6"/>
  <c r="BM370" i="6"/>
  <c r="BN370" i="6" s="1"/>
  <c r="BO370" i="6" s="1"/>
  <c r="BP370" i="6" s="1"/>
  <c r="BQ370" i="6" s="1"/>
  <c r="CI370" i="6"/>
  <c r="AY370" i="6"/>
  <c r="AZ370" i="6" s="1"/>
  <c r="BA370" i="6" s="1"/>
  <c r="BB370" i="6" s="1"/>
  <c r="BC370" i="6" s="1"/>
  <c r="BD370" i="6" s="1"/>
  <c r="AA370" i="6" l="1"/>
  <c r="AB370" i="6" s="1"/>
  <c r="AC370" i="6" s="1"/>
  <c r="AD370" i="6" s="1"/>
  <c r="AE370" i="6" s="1"/>
  <c r="BR370" i="6"/>
  <c r="BU370" i="6" s="1"/>
  <c r="BT370" i="6"/>
  <c r="BG370" i="6" s="1"/>
  <c r="AP370" i="6"/>
  <c r="AT370" i="6" s="1"/>
  <c r="CA370" i="6"/>
  <c r="CB370" i="6" s="1"/>
  <c r="CC370" i="6" s="1"/>
  <c r="AR370" i="6"/>
  <c r="BE370" i="6"/>
  <c r="CD370" i="6" l="1"/>
  <c r="CE370" i="6" s="1"/>
  <c r="CF370" i="6" s="1"/>
  <c r="CG370" i="6" s="1"/>
  <c r="CM370" i="6"/>
  <c r="CN370" i="6" s="1"/>
  <c r="E369" i="9" l="1"/>
  <c r="CP370" i="6"/>
  <c r="CJ370" i="6"/>
  <c r="BW370" i="6" s="1"/>
  <c r="CO370" i="6" s="1"/>
  <c r="CQ370" i="6" s="1"/>
  <c r="CH370" i="6"/>
  <c r="CS370" i="6" l="1"/>
  <c r="CR370" i="6"/>
  <c r="CT370" i="6" l="1"/>
  <c r="CU370" i="6" s="1"/>
  <c r="CV370" i="6" s="1"/>
  <c r="CX370" i="6" s="1"/>
  <c r="CY370" i="6"/>
  <c r="CW370" i="6"/>
  <c r="CZ370" i="6" l="1"/>
  <c r="DA370" i="6" s="1"/>
  <c r="F371" i="6" s="1"/>
  <c r="P371" i="6"/>
  <c r="DG370" i="6"/>
  <c r="S371" i="6"/>
  <c r="R371" i="6"/>
  <c r="L371" i="6"/>
  <c r="DB370" i="6"/>
  <c r="O371" i="6"/>
  <c r="I371" i="6"/>
  <c r="W371" i="6"/>
  <c r="Q371" i="6"/>
  <c r="DC370" i="6" l="1"/>
  <c r="DE370" i="6" s="1"/>
  <c r="D369" i="9"/>
  <c r="BY371" i="6"/>
  <c r="BI371" i="6"/>
  <c r="U371" i="6"/>
  <c r="K371" i="6"/>
  <c r="T371" i="6"/>
  <c r="J371" i="6"/>
  <c r="AF371" i="6"/>
  <c r="AW371" i="6"/>
  <c r="BZ371" i="6"/>
  <c r="AJ371" i="6"/>
  <c r="BJ371" i="6"/>
  <c r="CK371" i="6"/>
  <c r="B370" i="9"/>
  <c r="Y371" i="6" l="1"/>
  <c r="BK371" i="6"/>
  <c r="BL371" i="6" s="1"/>
  <c r="CL371" i="6"/>
  <c r="AX371" i="6"/>
  <c r="V371" i="6"/>
  <c r="AK371" i="6" s="1"/>
  <c r="AL371" i="6" s="1"/>
  <c r="AM371" i="6" s="1"/>
  <c r="AN371" i="6" s="1"/>
  <c r="AO371" i="6" s="1"/>
  <c r="AP371" i="6" s="1"/>
  <c r="AS371" i="6"/>
  <c r="Z371" i="6" l="1"/>
  <c r="CI371" i="6"/>
  <c r="CA371" i="6"/>
  <c r="CB371" i="6" s="1"/>
  <c r="CC371" i="6" s="1"/>
  <c r="AY371" i="6"/>
  <c r="AQ371" i="6"/>
  <c r="AT371" i="6" s="1"/>
  <c r="AG371" i="6"/>
  <c r="AA371" i="6"/>
  <c r="AB371" i="6" s="1"/>
  <c r="AC371" i="6" s="1"/>
  <c r="AD371" i="6" s="1"/>
  <c r="AE371" i="6" s="1"/>
  <c r="BS371" i="6"/>
  <c r="BM371" i="6"/>
  <c r="BN371" i="6" s="1"/>
  <c r="BO371" i="6" s="1"/>
  <c r="BP371" i="6" s="1"/>
  <c r="BQ371" i="6" s="1"/>
  <c r="AR371" i="6"/>
  <c r="BR371" i="6" l="1"/>
  <c r="BU371" i="6" s="1"/>
  <c r="BT371" i="6"/>
  <c r="BG371" i="6" s="1"/>
  <c r="AZ371" i="6"/>
  <c r="BA371" i="6" s="1"/>
  <c r="BB371" i="6" s="1"/>
  <c r="BC371" i="6" s="1"/>
  <c r="BD371" i="6" s="1"/>
  <c r="BE371" i="6"/>
  <c r="CN371" i="6" s="1"/>
  <c r="CD371" i="6"/>
  <c r="CE371" i="6" s="1"/>
  <c r="CF371" i="6" s="1"/>
  <c r="CG371" i="6" s="1"/>
  <c r="CM371" i="6"/>
  <c r="CP371" i="6" l="1"/>
  <c r="E370" i="9"/>
  <c r="CH371" i="6"/>
  <c r="CJ371" i="6"/>
  <c r="BW371" i="6" s="1"/>
  <c r="CO371" i="6" s="1"/>
  <c r="CQ371" i="6" s="1"/>
  <c r="CR371" i="6" l="1"/>
  <c r="CS371" i="6"/>
  <c r="CY371" i="6" l="1"/>
  <c r="CW371" i="6"/>
  <c r="CT371" i="6"/>
  <c r="CU371" i="6" s="1"/>
  <c r="CV371" i="6" s="1"/>
  <c r="CX371" i="6" s="1"/>
  <c r="CZ371" i="6" l="1"/>
  <c r="DA371" i="6" s="1"/>
  <c r="DB371" i="6"/>
  <c r="DG371" i="6"/>
  <c r="D370" i="9" l="1"/>
  <c r="DC371" i="6"/>
  <c r="DE371" i="6" s="1"/>
  <c r="F372" i="6"/>
  <c r="P372" i="6"/>
  <c r="S372" i="6"/>
  <c r="Q372" i="6"/>
  <c r="W372" i="6"/>
  <c r="L372" i="6"/>
  <c r="I372" i="6"/>
  <c r="O372" i="6"/>
  <c r="R372" i="6"/>
  <c r="BI372" i="6" l="1"/>
  <c r="BY372" i="6"/>
  <c r="J372" i="6"/>
  <c r="K372" i="6"/>
  <c r="T372" i="6"/>
  <c r="U372" i="6"/>
  <c r="AF372" i="6"/>
  <c r="Y372" i="6" s="1"/>
  <c r="CK372" i="6"/>
  <c r="BZ372" i="6"/>
  <c r="AW372" i="6"/>
  <c r="BJ372" i="6"/>
  <c r="AJ372" i="6"/>
  <c r="B371" i="9"/>
  <c r="CL372" i="6" l="1"/>
  <c r="AX372" i="6"/>
  <c r="AS372" i="6"/>
  <c r="BK372" i="6"/>
  <c r="BL372" i="6" s="1"/>
  <c r="V372" i="6"/>
  <c r="BM372" i="6" l="1"/>
  <c r="BN372" i="6" s="1"/>
  <c r="BO372" i="6" s="1"/>
  <c r="BP372" i="6" s="1"/>
  <c r="BQ372" i="6" s="1"/>
  <c r="BR372" i="6" s="1"/>
  <c r="BS372" i="6"/>
  <c r="AQ372" i="6"/>
  <c r="Z372" i="6"/>
  <c r="AK372" i="6"/>
  <c r="AL372" i="6" s="1"/>
  <c r="AM372" i="6" s="1"/>
  <c r="AN372" i="6" s="1"/>
  <c r="AO372" i="6" s="1"/>
  <c r="CI372" i="6"/>
  <c r="AY372" i="6"/>
  <c r="AZ372" i="6" s="1"/>
  <c r="BA372" i="6" s="1"/>
  <c r="BB372" i="6" s="1"/>
  <c r="BC372" i="6" s="1"/>
  <c r="BD372" i="6" s="1"/>
  <c r="BT372" i="6" l="1"/>
  <c r="BG372" i="6" s="1"/>
  <c r="BU372" i="6"/>
  <c r="AG372" i="6"/>
  <c r="AA372" i="6"/>
  <c r="AB372" i="6" s="1"/>
  <c r="AC372" i="6" s="1"/>
  <c r="AD372" i="6" s="1"/>
  <c r="AE372" i="6" s="1"/>
  <c r="AP372" i="6"/>
  <c r="AT372" i="6" s="1"/>
  <c r="CA372" i="6"/>
  <c r="CB372" i="6" s="1"/>
  <c r="CC372" i="6" s="1"/>
  <c r="BE372" i="6"/>
  <c r="AR372" i="6"/>
  <c r="CD372" i="6" l="1"/>
  <c r="CE372" i="6" s="1"/>
  <c r="CF372" i="6" s="1"/>
  <c r="CG372" i="6" s="1"/>
  <c r="CM372" i="6"/>
  <c r="CN372" i="6"/>
  <c r="E371" i="9" l="1"/>
  <c r="CP372" i="6"/>
  <c r="CH372" i="6"/>
  <c r="CJ372" i="6"/>
  <c r="BW372" i="6" s="1"/>
  <c r="CO372" i="6" s="1"/>
  <c r="CQ372" i="6" s="1"/>
  <c r="CS372" i="6" l="1"/>
  <c r="CR372" i="6"/>
  <c r="CY372" i="6" l="1"/>
  <c r="CT372" i="6"/>
  <c r="CU372" i="6" s="1"/>
  <c r="CV372" i="6" s="1"/>
  <c r="CX372" i="6" s="1"/>
  <c r="CW372" i="6"/>
  <c r="CZ372" i="6" l="1"/>
  <c r="DA372" i="6" s="1"/>
  <c r="DB372" i="6"/>
  <c r="DG372" i="6"/>
  <c r="DC372" i="6" l="1"/>
  <c r="DE372" i="6" s="1"/>
  <c r="D371" i="9"/>
  <c r="F373" i="6"/>
  <c r="L373" i="6"/>
  <c r="W373" i="6"/>
  <c r="S373" i="6"/>
  <c r="R373" i="6"/>
  <c r="O373" i="6"/>
  <c r="P373" i="6"/>
  <c r="Q373" i="6"/>
  <c r="I373" i="6"/>
  <c r="BI373" i="6" l="1"/>
  <c r="BY373" i="6"/>
  <c r="AW373" i="6"/>
  <c r="CK373" i="6"/>
  <c r="BZ373" i="6"/>
  <c r="AF373" i="6"/>
  <c r="AJ373" i="6"/>
  <c r="BJ373" i="6"/>
  <c r="U373" i="6"/>
  <c r="J373" i="6"/>
  <c r="T373" i="6"/>
  <c r="K373" i="6"/>
  <c r="B372" i="9"/>
  <c r="Y373" i="6" l="1"/>
  <c r="V373" i="6"/>
  <c r="AY373" i="6" s="1"/>
  <c r="AZ373" i="6" s="1"/>
  <c r="BA373" i="6" s="1"/>
  <c r="BB373" i="6" s="1"/>
  <c r="BC373" i="6" s="1"/>
  <c r="BD373" i="6" s="1"/>
  <c r="AX373" i="6"/>
  <c r="CL373" i="6"/>
  <c r="BK373" i="6"/>
  <c r="BL373" i="6" s="1"/>
  <c r="AS373" i="6"/>
  <c r="BE373" i="6" l="1"/>
  <c r="Z373" i="6"/>
  <c r="AK373" i="6"/>
  <c r="AL373" i="6" s="1"/>
  <c r="AM373" i="6" s="1"/>
  <c r="AN373" i="6" s="1"/>
  <c r="AO373" i="6" s="1"/>
  <c r="AP373" i="6" s="1"/>
  <c r="BS373" i="6"/>
  <c r="AA373" i="6"/>
  <c r="AB373" i="6" s="1"/>
  <c r="AC373" i="6" s="1"/>
  <c r="AD373" i="6" s="1"/>
  <c r="AE373" i="6" s="1"/>
  <c r="AG373" i="6"/>
  <c r="CI373" i="6"/>
  <c r="AQ373" i="6"/>
  <c r="BM373" i="6"/>
  <c r="BN373" i="6" s="1"/>
  <c r="BO373" i="6" s="1"/>
  <c r="BP373" i="6" s="1"/>
  <c r="BQ373" i="6" s="1"/>
  <c r="AR373" i="6" l="1"/>
  <c r="CA373" i="6"/>
  <c r="CB373" i="6" s="1"/>
  <c r="CC373" i="6" s="1"/>
  <c r="CD373" i="6" s="1"/>
  <c r="CE373" i="6" s="1"/>
  <c r="CF373" i="6" s="1"/>
  <c r="CG373" i="6" s="1"/>
  <c r="CH373" i="6" s="1"/>
  <c r="AT373" i="6"/>
  <c r="BR373" i="6"/>
  <c r="BU373" i="6" s="1"/>
  <c r="BT373" i="6"/>
  <c r="BG373" i="6" s="1"/>
  <c r="CM373" i="6" l="1"/>
  <c r="CN373" i="6" s="1"/>
  <c r="CP373" i="6" s="1"/>
  <c r="CJ373" i="6"/>
  <c r="BW373" i="6" s="1"/>
  <c r="CO373" i="6" l="1"/>
  <c r="CQ373" i="6" s="1"/>
  <c r="CS373" i="6" s="1"/>
  <c r="E372" i="9"/>
  <c r="CR373" i="6" l="1"/>
  <c r="CT373" i="6" s="1"/>
  <c r="CU373" i="6" s="1"/>
  <c r="CV373" i="6" s="1"/>
  <c r="CX373" i="6" s="1"/>
  <c r="CY373" i="6" l="1"/>
  <c r="CW373" i="6"/>
  <c r="CZ373" i="6" s="1"/>
  <c r="DA373" i="6" s="1"/>
  <c r="DG373" i="6"/>
  <c r="DB373" i="6"/>
  <c r="DC373" i="6" l="1"/>
  <c r="DE373" i="6" s="1"/>
  <c r="D372" i="9"/>
  <c r="F374" i="6"/>
  <c r="Q374" i="6"/>
  <c r="I374" i="6"/>
  <c r="O374" i="6"/>
  <c r="P374" i="6"/>
  <c r="S374" i="6"/>
  <c r="W374" i="6"/>
  <c r="L374" i="6"/>
  <c r="R374" i="6"/>
  <c r="BY374" i="6" l="1"/>
  <c r="BI374" i="6"/>
  <c r="BZ374" i="6"/>
  <c r="BJ374" i="6"/>
  <c r="CK374" i="6"/>
  <c r="AJ374" i="6"/>
  <c r="AW374" i="6"/>
  <c r="AF374" i="6"/>
  <c r="U374" i="6"/>
  <c r="J374" i="6"/>
  <c r="K374" i="6"/>
  <c r="T374" i="6"/>
  <c r="B373" i="9"/>
  <c r="AS374" i="6" l="1"/>
  <c r="CL374" i="6"/>
  <c r="BK374" i="6"/>
  <c r="BL374" i="6" s="1"/>
  <c r="AX374" i="6"/>
  <c r="V374" i="6"/>
  <c r="AY374" i="6" s="1"/>
  <c r="AZ374" i="6" s="1"/>
  <c r="BA374" i="6" s="1"/>
  <c r="BB374" i="6" s="1"/>
  <c r="BC374" i="6" s="1"/>
  <c r="BD374" i="6" s="1"/>
  <c r="Y374" i="6"/>
  <c r="BM374" i="6" l="1"/>
  <c r="BN374" i="6" s="1"/>
  <c r="BO374" i="6" s="1"/>
  <c r="BP374" i="6" s="1"/>
  <c r="BQ374" i="6" s="1"/>
  <c r="BR374" i="6" s="1"/>
  <c r="BU374" i="6" s="1"/>
  <c r="BS374" i="6"/>
  <c r="Z374" i="6"/>
  <c r="AG374" i="6" s="1"/>
  <c r="AK374" i="6"/>
  <c r="AL374" i="6" s="1"/>
  <c r="AM374" i="6" s="1"/>
  <c r="AN374" i="6" s="1"/>
  <c r="AO374" i="6" s="1"/>
  <c r="BE374" i="6"/>
  <c r="AQ374" i="6"/>
  <c r="CI374" i="6"/>
  <c r="BT374" i="6" l="1"/>
  <c r="BG374" i="6" s="1"/>
  <c r="AA374" i="6"/>
  <c r="AB374" i="6" s="1"/>
  <c r="AC374" i="6" s="1"/>
  <c r="AD374" i="6" s="1"/>
  <c r="AE374" i="6" s="1"/>
  <c r="AP374" i="6"/>
  <c r="AT374" i="6" s="1"/>
  <c r="CA374" i="6"/>
  <c r="CB374" i="6" s="1"/>
  <c r="CC374" i="6" s="1"/>
  <c r="AR374" i="6"/>
  <c r="CD374" i="6" l="1"/>
  <c r="CE374" i="6" s="1"/>
  <c r="CF374" i="6" s="1"/>
  <c r="CG374" i="6" s="1"/>
  <c r="CM374" i="6"/>
  <c r="CN374" i="6" s="1"/>
  <c r="CP374" i="6" l="1"/>
  <c r="E373" i="9"/>
  <c r="CH374" i="6"/>
  <c r="CJ374" i="6"/>
  <c r="BW374" i="6" s="1"/>
  <c r="CO374" i="6" s="1"/>
  <c r="CQ374" i="6" s="1"/>
  <c r="CS374" i="6" l="1"/>
  <c r="CR374" i="6"/>
  <c r="CT374" i="6" l="1"/>
  <c r="CU374" i="6" s="1"/>
  <c r="CV374" i="6" s="1"/>
  <c r="CX374" i="6" s="1"/>
  <c r="CW374" i="6"/>
  <c r="CY374" i="6"/>
  <c r="CZ374" i="6" l="1"/>
  <c r="DA374" i="6" s="1"/>
  <c r="DG374" i="6"/>
  <c r="DB374" i="6"/>
  <c r="D373" i="9" l="1"/>
  <c r="DC374" i="6"/>
  <c r="DE374" i="6" s="1"/>
  <c r="F375" i="6"/>
  <c r="Q375" i="6"/>
  <c r="R375" i="6"/>
  <c r="S375" i="6"/>
  <c r="W375" i="6"/>
  <c r="O375" i="6"/>
  <c r="L375" i="6"/>
  <c r="I375" i="6"/>
  <c r="P375" i="6"/>
  <c r="BI375" i="6" l="1"/>
  <c r="BY375" i="6"/>
  <c r="AW375" i="6"/>
  <c r="CK375" i="6"/>
  <c r="BZ375" i="6"/>
  <c r="AF375" i="6"/>
  <c r="BJ375" i="6"/>
  <c r="AJ375" i="6"/>
  <c r="K375" i="6"/>
  <c r="T375" i="6"/>
  <c r="J375" i="6"/>
  <c r="U375" i="6"/>
  <c r="B374" i="9"/>
  <c r="Y375" i="6" l="1"/>
  <c r="AS375" i="6"/>
  <c r="AX375" i="6"/>
  <c r="BK375" i="6"/>
  <c r="BL375" i="6" s="1"/>
  <c r="CL375" i="6"/>
  <c r="V375" i="6"/>
  <c r="CI375" i="6" s="1"/>
  <c r="Z375" i="6" l="1"/>
  <c r="AG375" i="6" s="1"/>
  <c r="AK375" i="6"/>
  <c r="AL375" i="6" s="1"/>
  <c r="AM375" i="6" s="1"/>
  <c r="AN375" i="6" s="1"/>
  <c r="AO375" i="6" s="1"/>
  <c r="CA375" i="6" s="1"/>
  <c r="CB375" i="6" s="1"/>
  <c r="CC375" i="6" s="1"/>
  <c r="CD375" i="6" s="1"/>
  <c r="CE375" i="6" s="1"/>
  <c r="CF375" i="6" s="1"/>
  <c r="CG375" i="6" s="1"/>
  <c r="CH375" i="6" s="1"/>
  <c r="AA375" i="6"/>
  <c r="AB375" i="6" s="1"/>
  <c r="AC375" i="6" s="1"/>
  <c r="AD375" i="6" s="1"/>
  <c r="AE375" i="6" s="1"/>
  <c r="AQ375" i="6"/>
  <c r="BM375" i="6"/>
  <c r="BN375" i="6" s="1"/>
  <c r="BO375" i="6" s="1"/>
  <c r="BP375" i="6" s="1"/>
  <c r="BQ375" i="6" s="1"/>
  <c r="AY375" i="6"/>
  <c r="BS375" i="6"/>
  <c r="AP375" i="6" l="1"/>
  <c r="AT375" i="6" s="1"/>
  <c r="AR375" i="6"/>
  <c r="CM375" i="6"/>
  <c r="CJ375" i="6"/>
  <c r="BW375" i="6" s="1"/>
  <c r="BR375" i="6"/>
  <c r="BU375" i="6" s="1"/>
  <c r="BT375" i="6"/>
  <c r="BG375" i="6" s="1"/>
  <c r="AZ375" i="6"/>
  <c r="BA375" i="6" s="1"/>
  <c r="BB375" i="6" s="1"/>
  <c r="BC375" i="6" s="1"/>
  <c r="BD375" i="6" s="1"/>
  <c r="BE375" i="6"/>
  <c r="CN375" i="6" s="1"/>
  <c r="CP375" i="6" l="1"/>
  <c r="E374" i="9"/>
  <c r="CO375" i="6"/>
  <c r="CQ375" i="6" l="1"/>
  <c r="CS375" i="6" s="1"/>
  <c r="CR375" i="6" l="1"/>
  <c r="CY375" i="6" s="1"/>
  <c r="CT375" i="6" l="1"/>
  <c r="CU375" i="6" s="1"/>
  <c r="CV375" i="6" s="1"/>
  <c r="CX375" i="6" s="1"/>
  <c r="CW375" i="6"/>
  <c r="CZ375" i="6" l="1"/>
  <c r="DA375" i="6" s="1"/>
  <c r="DG375" i="6"/>
  <c r="DB375" i="6"/>
  <c r="DC375" i="6" l="1"/>
  <c r="DE375" i="6" s="1"/>
  <c r="D374" i="9"/>
  <c r="F376" i="6"/>
  <c r="B375" i="9" s="1"/>
  <c r="I376" i="6"/>
  <c r="P376" i="6"/>
  <c r="Q376" i="6"/>
  <c r="L376" i="6"/>
  <c r="S376" i="6"/>
  <c r="R376" i="6"/>
  <c r="O376" i="6"/>
  <c r="W376" i="6"/>
  <c r="BY376" i="6" l="1"/>
  <c r="BI376" i="6"/>
  <c r="U376" i="6"/>
  <c r="T376" i="6"/>
  <c r="AS376" i="6" s="1"/>
  <c r="K376" i="6"/>
  <c r="J376" i="6"/>
  <c r="AF376" i="6"/>
  <c r="Y376" i="6" s="1"/>
  <c r="AW376" i="6"/>
  <c r="AX376" i="6" s="1"/>
  <c r="CK376" i="6"/>
  <c r="BJ376" i="6"/>
  <c r="BZ376" i="6"/>
  <c r="AJ376" i="6"/>
  <c r="CL376" i="6" l="1"/>
  <c r="BK376" i="6"/>
  <c r="BL376" i="6" s="1"/>
  <c r="V376" i="6"/>
  <c r="AK376" i="6" s="1"/>
  <c r="AL376" i="6" s="1"/>
  <c r="AM376" i="6" s="1"/>
  <c r="AN376" i="6" s="1"/>
  <c r="AO376" i="6" s="1"/>
  <c r="AP376" i="6" s="1"/>
  <c r="Z376" i="6"/>
  <c r="AA376" i="6" s="1"/>
  <c r="AB376" i="6" s="1"/>
  <c r="AC376" i="6" s="1"/>
  <c r="AD376" i="6" s="1"/>
  <c r="AE376" i="6" s="1"/>
  <c r="CI376" i="6"/>
  <c r="AQ376" i="6"/>
  <c r="BS376" i="6"/>
  <c r="BM376" i="6"/>
  <c r="BN376" i="6" s="1"/>
  <c r="BO376" i="6" s="1"/>
  <c r="BP376" i="6" s="1"/>
  <c r="BQ376" i="6" s="1"/>
  <c r="BR376" i="6" s="1"/>
  <c r="BU376" i="6" s="1"/>
  <c r="AR376" i="6" l="1"/>
  <c r="AY376" i="6"/>
  <c r="AZ376" i="6" s="1"/>
  <c r="BA376" i="6" s="1"/>
  <c r="BB376" i="6" s="1"/>
  <c r="BC376" i="6" s="1"/>
  <c r="BD376" i="6" s="1"/>
  <c r="AG376" i="6"/>
  <c r="AT376" i="6"/>
  <c r="CA376" i="6"/>
  <c r="CB376" i="6" s="1"/>
  <c r="CC376" i="6" s="1"/>
  <c r="CD376" i="6" s="1"/>
  <c r="CE376" i="6" s="1"/>
  <c r="CF376" i="6" s="1"/>
  <c r="CG376" i="6" s="1"/>
  <c r="CH376" i="6" s="1"/>
  <c r="BT376" i="6"/>
  <c r="BG376" i="6" s="1"/>
  <c r="BE376" i="6"/>
  <c r="CM376" i="6" l="1"/>
  <c r="CN376" i="6" s="1"/>
  <c r="CP376" i="6" s="1"/>
  <c r="CJ376" i="6"/>
  <c r="BW376" i="6" s="1"/>
  <c r="E375" i="9"/>
  <c r="CO376" i="6"/>
  <c r="CQ376" i="6" l="1"/>
  <c r="CS376" i="6" s="1"/>
  <c r="CR376" i="6"/>
  <c r="CW376" i="6" s="1"/>
  <c r="CT376" i="6" l="1"/>
  <c r="CU376" i="6" s="1"/>
  <c r="CV376" i="6" s="1"/>
  <c r="CX376" i="6" s="1"/>
  <c r="CY376" i="6"/>
  <c r="CZ376" i="6" l="1"/>
  <c r="DA376" i="6" s="1"/>
  <c r="F377" i="6" s="1"/>
  <c r="S377" i="6"/>
  <c r="DG376" i="6"/>
  <c r="DB376" i="6"/>
  <c r="I377" i="6"/>
  <c r="R377" i="6"/>
  <c r="O377" i="6"/>
  <c r="L377" i="6"/>
  <c r="W377" i="6"/>
  <c r="P377" i="6"/>
  <c r="Q377" i="6"/>
  <c r="DC376" i="6" l="1"/>
  <c r="DE376" i="6" s="1"/>
  <c r="D375" i="9"/>
  <c r="BI377" i="6"/>
  <c r="BY377" i="6"/>
  <c r="AJ377" i="6"/>
  <c r="BZ377" i="6"/>
  <c r="AF377" i="6"/>
  <c r="AW377" i="6"/>
  <c r="BJ377" i="6"/>
  <c r="CK377" i="6"/>
  <c r="U377" i="6"/>
  <c r="T377" i="6"/>
  <c r="K377" i="6"/>
  <c r="J377" i="6"/>
  <c r="B376" i="9"/>
  <c r="CL377" i="6" l="1"/>
  <c r="AS377" i="6"/>
  <c r="AX377" i="6"/>
  <c r="BK377" i="6"/>
  <c r="BL377" i="6" s="1"/>
  <c r="V377" i="6"/>
  <c r="AQ377" i="6" s="1"/>
  <c r="Y377" i="6"/>
  <c r="Z377" i="6" s="1"/>
  <c r="BM377" i="6" l="1"/>
  <c r="BN377" i="6" s="1"/>
  <c r="BO377" i="6" s="1"/>
  <c r="BP377" i="6" s="1"/>
  <c r="BQ377" i="6" s="1"/>
  <c r="BR377" i="6" s="1"/>
  <c r="BS377" i="6"/>
  <c r="AK377" i="6"/>
  <c r="AL377" i="6" s="1"/>
  <c r="AM377" i="6" s="1"/>
  <c r="AN377" i="6" s="1"/>
  <c r="AO377" i="6" s="1"/>
  <c r="AP377" i="6" s="1"/>
  <c r="AT377" i="6" s="1"/>
  <c r="AG377" i="6"/>
  <c r="AA377" i="6"/>
  <c r="AB377" i="6" s="1"/>
  <c r="AC377" i="6" s="1"/>
  <c r="AD377" i="6" s="1"/>
  <c r="AE377" i="6" s="1"/>
  <c r="AY377" i="6"/>
  <c r="AZ377" i="6" s="1"/>
  <c r="BA377" i="6" s="1"/>
  <c r="BB377" i="6" s="1"/>
  <c r="BC377" i="6" s="1"/>
  <c r="BD377" i="6" s="1"/>
  <c r="CI377" i="6"/>
  <c r="BU377" i="6" l="1"/>
  <c r="BT377" i="6"/>
  <c r="BG377" i="6" s="1"/>
  <c r="CA377" i="6"/>
  <c r="CB377" i="6" s="1"/>
  <c r="CC377" i="6" s="1"/>
  <c r="CD377" i="6" s="1"/>
  <c r="CE377" i="6" s="1"/>
  <c r="CF377" i="6" s="1"/>
  <c r="CG377" i="6" s="1"/>
  <c r="CH377" i="6" s="1"/>
  <c r="AR377" i="6"/>
  <c r="BE377" i="6"/>
  <c r="CJ377" i="6" l="1"/>
  <c r="BW377" i="6" s="1"/>
  <c r="CM377" i="6"/>
  <c r="CN377" i="6" s="1"/>
  <c r="CP377" i="6" l="1"/>
  <c r="CO377" i="6"/>
  <c r="E376" i="9"/>
  <c r="CQ377" i="6" l="1"/>
  <c r="CR377" i="6"/>
  <c r="CT377" i="6" s="1"/>
  <c r="CU377" i="6" s="1"/>
  <c r="CV377" i="6" s="1"/>
  <c r="CX377" i="6" s="1"/>
  <c r="CS377" i="6"/>
  <c r="CW377" i="6" l="1"/>
  <c r="CY377" i="6"/>
  <c r="CZ377" i="6" l="1"/>
  <c r="DA377" i="6" s="1"/>
  <c r="DG377" i="6"/>
  <c r="DB377" i="6"/>
  <c r="D376" i="9" l="1"/>
  <c r="DC377" i="6"/>
  <c r="DE377" i="6" s="1"/>
  <c r="F378" i="6"/>
  <c r="I378" i="6"/>
  <c r="O378" i="6"/>
  <c r="P378" i="6"/>
  <c r="Q378" i="6"/>
  <c r="L378" i="6"/>
  <c r="W378" i="6"/>
  <c r="S378" i="6"/>
  <c r="R378" i="6"/>
  <c r="BI378" i="6" l="1"/>
  <c r="BY378" i="6"/>
  <c r="K378" i="6"/>
  <c r="J378" i="6"/>
  <c r="T378" i="6"/>
  <c r="U378" i="6"/>
  <c r="AW378" i="6"/>
  <c r="BZ378" i="6"/>
  <c r="BJ378" i="6"/>
  <c r="AJ378" i="6"/>
  <c r="AF378" i="6"/>
  <c r="CK378" i="6"/>
  <c r="B377" i="9"/>
  <c r="AS378" i="6" l="1"/>
  <c r="CL378" i="6"/>
  <c r="AX378" i="6"/>
  <c r="V378" i="6"/>
  <c r="AK378" i="6" s="1"/>
  <c r="AL378" i="6" s="1"/>
  <c r="AM378" i="6" s="1"/>
  <c r="AN378" i="6" s="1"/>
  <c r="AO378" i="6" s="1"/>
  <c r="AP378" i="6" s="1"/>
  <c r="BK378" i="6"/>
  <c r="BL378" i="6" s="1"/>
  <c r="BM378" i="6" s="1"/>
  <c r="BN378" i="6" s="1"/>
  <c r="BO378" i="6" s="1"/>
  <c r="BP378" i="6" s="1"/>
  <c r="BQ378" i="6" s="1"/>
  <c r="Y378" i="6"/>
  <c r="Z378" i="6" s="1"/>
  <c r="BS378" i="6" l="1"/>
  <c r="BR378" i="6"/>
  <c r="BT378" i="6"/>
  <c r="BG378" i="6" s="1"/>
  <c r="AA378" i="6"/>
  <c r="AB378" i="6" s="1"/>
  <c r="AC378" i="6" s="1"/>
  <c r="AD378" i="6" s="1"/>
  <c r="AE378" i="6" s="1"/>
  <c r="AG378" i="6"/>
  <c r="AY378" i="6"/>
  <c r="AZ378" i="6" s="1"/>
  <c r="BA378" i="6" s="1"/>
  <c r="BB378" i="6" s="1"/>
  <c r="BC378" i="6" s="1"/>
  <c r="BD378" i="6" s="1"/>
  <c r="CI378" i="6"/>
  <c r="AQ378" i="6"/>
  <c r="AT378" i="6" s="1"/>
  <c r="AR378" i="6"/>
  <c r="CA378" i="6"/>
  <c r="CB378" i="6" s="1"/>
  <c r="CC378" i="6" s="1"/>
  <c r="CD378" i="6" s="1"/>
  <c r="CE378" i="6" s="1"/>
  <c r="CF378" i="6" s="1"/>
  <c r="CG378" i="6" s="1"/>
  <c r="BU378" i="6" l="1"/>
  <c r="CM378" i="6"/>
  <c r="BE378" i="6"/>
  <c r="CN378" i="6" s="1"/>
  <c r="CH378" i="6"/>
  <c r="CJ378" i="6"/>
  <c r="BW378" i="6" s="1"/>
  <c r="CP378" i="6" l="1"/>
  <c r="E377" i="9"/>
  <c r="CO378" i="6"/>
  <c r="CQ378" i="6" l="1"/>
  <c r="CS378" i="6" s="1"/>
  <c r="CR378" i="6" l="1"/>
  <c r="CT378" i="6" s="1"/>
  <c r="CU378" i="6" s="1"/>
  <c r="CV378" i="6" s="1"/>
  <c r="CX378" i="6" s="1"/>
  <c r="CW378" i="6" l="1"/>
  <c r="CY378" i="6"/>
  <c r="CZ378" i="6" l="1"/>
  <c r="DA378" i="6" s="1"/>
  <c r="F379" i="6"/>
  <c r="DB378" i="6"/>
  <c r="DG378" i="6"/>
  <c r="S379" i="6"/>
  <c r="O379" i="6"/>
  <c r="L379" i="6"/>
  <c r="P379" i="6"/>
  <c r="W379" i="6"/>
  <c r="Q379" i="6"/>
  <c r="R379" i="6"/>
  <c r="I379" i="6"/>
  <c r="D377" i="9" l="1"/>
  <c r="DC378" i="6"/>
  <c r="DE378" i="6" s="1"/>
  <c r="BY379" i="6"/>
  <c r="BI379" i="6"/>
  <c r="BJ379" i="6"/>
  <c r="BZ379" i="6"/>
  <c r="AF379" i="6"/>
  <c r="CK379" i="6"/>
  <c r="AJ379" i="6"/>
  <c r="AW379" i="6"/>
  <c r="J379" i="6"/>
  <c r="K379" i="6"/>
  <c r="U379" i="6"/>
  <c r="T379" i="6"/>
  <c r="B378" i="9"/>
  <c r="Y379" i="6" l="1"/>
  <c r="AX379" i="6"/>
  <c r="CL379" i="6"/>
  <c r="AS379" i="6"/>
  <c r="BK379" i="6"/>
  <c r="BL379" i="6" s="1"/>
  <c r="V379" i="6"/>
  <c r="AQ379" i="6" s="1"/>
  <c r="Z379" i="6" l="1"/>
  <c r="AA379" i="6" s="1"/>
  <c r="AB379" i="6" s="1"/>
  <c r="AC379" i="6" s="1"/>
  <c r="AD379" i="6" s="1"/>
  <c r="AE379" i="6" s="1"/>
  <c r="BS379" i="6"/>
  <c r="AK379" i="6"/>
  <c r="AL379" i="6" s="1"/>
  <c r="AM379" i="6" s="1"/>
  <c r="AN379" i="6" s="1"/>
  <c r="AO379" i="6" s="1"/>
  <c r="CI379" i="6"/>
  <c r="AY379" i="6"/>
  <c r="AZ379" i="6" s="1"/>
  <c r="BA379" i="6" s="1"/>
  <c r="BB379" i="6" s="1"/>
  <c r="BC379" i="6" s="1"/>
  <c r="BD379" i="6" s="1"/>
  <c r="BM379" i="6"/>
  <c r="BN379" i="6" s="1"/>
  <c r="BO379" i="6" s="1"/>
  <c r="BP379" i="6" s="1"/>
  <c r="BQ379" i="6" s="1"/>
  <c r="AG379" i="6" l="1"/>
  <c r="AP379" i="6"/>
  <c r="AT379" i="6" s="1"/>
  <c r="CA379" i="6"/>
  <c r="CB379" i="6" s="1"/>
  <c r="CC379" i="6" s="1"/>
  <c r="AR379" i="6"/>
  <c r="BE379" i="6"/>
  <c r="BR379" i="6"/>
  <c r="BU379" i="6" s="1"/>
  <c r="BT379" i="6"/>
  <c r="BG379" i="6" s="1"/>
  <c r="CD379" i="6" l="1"/>
  <c r="CE379" i="6" s="1"/>
  <c r="CF379" i="6" s="1"/>
  <c r="CG379" i="6" s="1"/>
  <c r="CM379" i="6"/>
  <c r="CN379" i="6" s="1"/>
  <c r="CP379" i="6" l="1"/>
  <c r="E378" i="9"/>
  <c r="CH379" i="6"/>
  <c r="CJ379" i="6"/>
  <c r="BW379" i="6" s="1"/>
  <c r="CO379" i="6" s="1"/>
  <c r="CQ379" i="6" s="1"/>
  <c r="CS379" i="6" l="1"/>
  <c r="CR379" i="6"/>
  <c r="CY379" i="6" s="1"/>
  <c r="CT379" i="6" l="1"/>
  <c r="CU379" i="6" s="1"/>
  <c r="CV379" i="6" s="1"/>
  <c r="CX379" i="6" s="1"/>
  <c r="CW379" i="6"/>
  <c r="CZ379" i="6" l="1"/>
  <c r="DA379" i="6" s="1"/>
  <c r="DG379" i="6"/>
  <c r="DB379" i="6"/>
  <c r="DC379" i="6" l="1"/>
  <c r="DE379" i="6" s="1"/>
  <c r="D378" i="9"/>
  <c r="F380" i="6"/>
  <c r="I380" i="6"/>
  <c r="R380" i="6"/>
  <c r="W380" i="6"/>
  <c r="P380" i="6"/>
  <c r="L380" i="6"/>
  <c r="Q380" i="6"/>
  <c r="O380" i="6"/>
  <c r="S380" i="6"/>
  <c r="J380" i="6" l="1"/>
  <c r="K380" i="6"/>
  <c r="U380" i="6"/>
  <c r="T380" i="6"/>
  <c r="AJ380" i="6"/>
  <c r="AF380" i="6"/>
  <c r="AW380" i="6"/>
  <c r="BJ380" i="6"/>
  <c r="BZ380" i="6"/>
  <c r="CK380" i="6"/>
  <c r="BI380" i="6"/>
  <c r="BY380" i="6"/>
  <c r="B379" i="9"/>
  <c r="Y380" i="6" l="1"/>
  <c r="V380" i="6"/>
  <c r="BK380" i="6"/>
  <c r="BL380" i="6" s="1"/>
  <c r="CL380" i="6"/>
  <c r="AX380" i="6"/>
  <c r="AS380" i="6"/>
  <c r="BS380" i="6" l="1"/>
  <c r="AY380" i="6"/>
  <c r="AZ380" i="6" s="1"/>
  <c r="BA380" i="6" s="1"/>
  <c r="BB380" i="6" s="1"/>
  <c r="BC380" i="6" s="1"/>
  <c r="BD380" i="6" s="1"/>
  <c r="CI380" i="6"/>
  <c r="AK380" i="6"/>
  <c r="AL380" i="6" s="1"/>
  <c r="AM380" i="6" s="1"/>
  <c r="AN380" i="6" s="1"/>
  <c r="AO380" i="6" s="1"/>
  <c r="BM380" i="6"/>
  <c r="BN380" i="6" s="1"/>
  <c r="BO380" i="6" s="1"/>
  <c r="BP380" i="6" s="1"/>
  <c r="BQ380" i="6" s="1"/>
  <c r="AQ380" i="6"/>
  <c r="Z380" i="6"/>
  <c r="AG380" i="6" l="1"/>
  <c r="AA380" i="6"/>
  <c r="AB380" i="6" s="1"/>
  <c r="AC380" i="6" s="1"/>
  <c r="AD380" i="6" s="1"/>
  <c r="AE380" i="6" s="1"/>
  <c r="BR380" i="6"/>
  <c r="BU380" i="6" s="1"/>
  <c r="BT380" i="6"/>
  <c r="BG380" i="6" s="1"/>
  <c r="AP380" i="6"/>
  <c r="AT380" i="6" s="1"/>
  <c r="AR380" i="6"/>
  <c r="CA380" i="6"/>
  <c r="CB380" i="6" s="1"/>
  <c r="CC380" i="6" s="1"/>
  <c r="BE380" i="6"/>
  <c r="CD380" i="6" l="1"/>
  <c r="CE380" i="6" s="1"/>
  <c r="CF380" i="6" s="1"/>
  <c r="CG380" i="6" s="1"/>
  <c r="CM380" i="6"/>
  <c r="CN380" i="6" s="1"/>
  <c r="E379" i="9" l="1"/>
  <c r="CP380" i="6"/>
  <c r="CH380" i="6"/>
  <c r="CJ380" i="6"/>
  <c r="BW380" i="6" s="1"/>
  <c r="CO380" i="6" s="1"/>
  <c r="CQ380" i="6" s="1"/>
  <c r="CS380" i="6" s="1"/>
  <c r="CR380" i="6" l="1"/>
  <c r="CW380" i="6" l="1"/>
  <c r="CY380" i="6"/>
  <c r="CT380" i="6"/>
  <c r="CU380" i="6" s="1"/>
  <c r="CV380" i="6" s="1"/>
  <c r="CX380" i="6" s="1"/>
  <c r="CZ380" i="6" l="1"/>
  <c r="DA380" i="6" s="1"/>
  <c r="DG380" i="6"/>
  <c r="DB380" i="6"/>
  <c r="DC380" i="6" l="1"/>
  <c r="DE380" i="6" s="1"/>
  <c r="D379" i="9"/>
  <c r="F381" i="6"/>
  <c r="O381" i="6"/>
  <c r="R381" i="6"/>
  <c r="L381" i="6"/>
  <c r="I381" i="6"/>
  <c r="S381" i="6"/>
  <c r="P381" i="6"/>
  <c r="W381" i="6"/>
  <c r="Q381" i="6"/>
  <c r="BI381" i="6" l="1"/>
  <c r="BY381" i="6"/>
  <c r="J381" i="6"/>
  <c r="T381" i="6"/>
  <c r="U381" i="6"/>
  <c r="K381" i="6"/>
  <c r="AW381" i="6"/>
  <c r="AF381" i="6"/>
  <c r="Y381" i="6" s="1"/>
  <c r="CK381" i="6"/>
  <c r="AJ381" i="6"/>
  <c r="BZ381" i="6"/>
  <c r="BJ381" i="6"/>
  <c r="B380" i="9"/>
  <c r="V381" i="6" l="1"/>
  <c r="AK381" i="6" s="1"/>
  <c r="AL381" i="6" s="1"/>
  <c r="AM381" i="6" s="1"/>
  <c r="AN381" i="6" s="1"/>
  <c r="AO381" i="6" s="1"/>
  <c r="AP381" i="6" s="1"/>
  <c r="BK381" i="6"/>
  <c r="BL381" i="6" s="1"/>
  <c r="BM381" i="6" s="1"/>
  <c r="BN381" i="6" s="1"/>
  <c r="BO381" i="6" s="1"/>
  <c r="BP381" i="6" s="1"/>
  <c r="BQ381" i="6" s="1"/>
  <c r="BR381" i="6" s="1"/>
  <c r="AS381" i="6"/>
  <c r="CL381" i="6"/>
  <c r="AX381" i="6"/>
  <c r="AQ381" i="6"/>
  <c r="Z381" i="6"/>
  <c r="AY381" i="6"/>
  <c r="AZ381" i="6" s="1"/>
  <c r="BA381" i="6" s="1"/>
  <c r="BB381" i="6" s="1"/>
  <c r="BC381" i="6" s="1"/>
  <c r="BD381" i="6" s="1"/>
  <c r="AT381" i="6" l="1"/>
  <c r="BE381" i="6"/>
  <c r="CA381" i="6"/>
  <c r="CB381" i="6" s="1"/>
  <c r="CC381" i="6" s="1"/>
  <c r="AA381" i="6"/>
  <c r="AB381" i="6" s="1"/>
  <c r="AC381" i="6" s="1"/>
  <c r="AD381" i="6" s="1"/>
  <c r="AE381" i="6" s="1"/>
  <c r="AG381" i="6"/>
  <c r="CI381" i="6"/>
  <c r="BT381" i="6"/>
  <c r="BG381" i="6" s="1"/>
  <c r="BS381" i="6"/>
  <c r="BU381" i="6" s="1"/>
  <c r="AR381" i="6"/>
  <c r="CD381" i="6" l="1"/>
  <c r="CE381" i="6" s="1"/>
  <c r="CF381" i="6" s="1"/>
  <c r="CG381" i="6" s="1"/>
  <c r="CM381" i="6"/>
  <c r="CN381" i="6" s="1"/>
  <c r="CP381" i="6" l="1"/>
  <c r="E380" i="9"/>
  <c r="CH381" i="6"/>
  <c r="CJ381" i="6"/>
  <c r="BW381" i="6" s="1"/>
  <c r="CO381" i="6" s="1"/>
  <c r="CQ381" i="6" s="1"/>
  <c r="CS381" i="6" l="1"/>
  <c r="CR381" i="6"/>
  <c r="CT381" i="6" l="1"/>
  <c r="CU381" i="6" s="1"/>
  <c r="CV381" i="6" s="1"/>
  <c r="CX381" i="6" s="1"/>
  <c r="CY381" i="6"/>
  <c r="CW381" i="6"/>
  <c r="CZ381" i="6" l="1"/>
  <c r="DA381" i="6" s="1"/>
  <c r="DB381" i="6"/>
  <c r="DG381" i="6"/>
  <c r="D380" i="9" l="1"/>
  <c r="DC381" i="6"/>
  <c r="DE381" i="6" s="1"/>
  <c r="F382" i="6"/>
  <c r="R382" i="6"/>
  <c r="S382" i="6"/>
  <c r="W382" i="6"/>
  <c r="P382" i="6"/>
  <c r="I382" i="6"/>
  <c r="Q382" i="6"/>
  <c r="O382" i="6"/>
  <c r="L382" i="6"/>
  <c r="U382" i="6" l="1"/>
  <c r="K382" i="6"/>
  <c r="J382" i="6"/>
  <c r="T382" i="6"/>
  <c r="CK382" i="6"/>
  <c r="BZ382" i="6"/>
  <c r="AW382" i="6"/>
  <c r="AJ382" i="6"/>
  <c r="BJ382" i="6"/>
  <c r="AF382" i="6"/>
  <c r="BY382" i="6"/>
  <c r="BI382" i="6"/>
  <c r="B381" i="9"/>
  <c r="Y382" i="6" l="1"/>
  <c r="BK382" i="6"/>
  <c r="BL382" i="6" s="1"/>
  <c r="AX382" i="6"/>
  <c r="V382" i="6"/>
  <c r="AY382" i="6" s="1"/>
  <c r="CL382" i="6"/>
  <c r="AS382" i="6"/>
  <c r="BS382" i="6" l="1"/>
  <c r="BM382" i="6"/>
  <c r="BN382" i="6" s="1"/>
  <c r="BO382" i="6" s="1"/>
  <c r="BP382" i="6" s="1"/>
  <c r="BQ382" i="6" s="1"/>
  <c r="BR382" i="6" s="1"/>
  <c r="AQ382" i="6"/>
  <c r="AZ382" i="6"/>
  <c r="BA382" i="6" s="1"/>
  <c r="BB382" i="6" s="1"/>
  <c r="BC382" i="6" s="1"/>
  <c r="BD382" i="6" s="1"/>
  <c r="BE382" i="6"/>
  <c r="AK382" i="6"/>
  <c r="AL382" i="6" s="1"/>
  <c r="AM382" i="6" s="1"/>
  <c r="AN382" i="6" s="1"/>
  <c r="AO382" i="6" s="1"/>
  <c r="Z382" i="6"/>
  <c r="CI382" i="6"/>
  <c r="BU382" i="6" l="1"/>
  <c r="BT382" i="6"/>
  <c r="BG382" i="6" s="1"/>
  <c r="AG382" i="6"/>
  <c r="CN382" i="6" s="1"/>
  <c r="AA382" i="6"/>
  <c r="AB382" i="6" s="1"/>
  <c r="AC382" i="6" s="1"/>
  <c r="AD382" i="6" s="1"/>
  <c r="AE382" i="6" s="1"/>
  <c r="AP382" i="6"/>
  <c r="AT382" i="6" s="1"/>
  <c r="CA382" i="6"/>
  <c r="CB382" i="6" s="1"/>
  <c r="CC382" i="6" s="1"/>
  <c r="AR382" i="6"/>
  <c r="CD382" i="6" l="1"/>
  <c r="CE382" i="6" s="1"/>
  <c r="CF382" i="6" s="1"/>
  <c r="CG382" i="6" s="1"/>
  <c r="CM382" i="6"/>
  <c r="CP382" i="6"/>
  <c r="E381" i="9"/>
  <c r="CO382" i="6"/>
  <c r="CQ382" i="6" s="1"/>
  <c r="CS382" i="6" l="1"/>
  <c r="CR382" i="6"/>
  <c r="CH382" i="6"/>
  <c r="CJ382" i="6"/>
  <c r="BW382" i="6" s="1"/>
  <c r="CY382" i="6" l="1"/>
  <c r="CW382" i="6"/>
  <c r="CT382" i="6"/>
  <c r="CU382" i="6" s="1"/>
  <c r="CV382" i="6" s="1"/>
  <c r="CX382" i="6" s="1"/>
  <c r="CZ382" i="6" l="1"/>
  <c r="DA382" i="6" s="1"/>
  <c r="DB382" i="6"/>
  <c r="DG382" i="6"/>
  <c r="DC382" i="6" l="1"/>
  <c r="DE382" i="6" s="1"/>
  <c r="D381" i="9"/>
  <c r="F383" i="6"/>
  <c r="R383" i="6"/>
  <c r="S383" i="6"/>
  <c r="Q383" i="6"/>
  <c r="P383" i="6"/>
  <c r="L383" i="6"/>
  <c r="W383" i="6"/>
  <c r="I383" i="6"/>
  <c r="O383" i="6"/>
  <c r="BI383" i="6" l="1"/>
  <c r="BY383" i="6"/>
  <c r="CK383" i="6"/>
  <c r="BZ383" i="6"/>
  <c r="BJ383" i="6"/>
  <c r="AJ383" i="6"/>
  <c r="AF383" i="6"/>
  <c r="AW383" i="6"/>
  <c r="T383" i="6"/>
  <c r="J383" i="6"/>
  <c r="U383" i="6"/>
  <c r="K383" i="6"/>
  <c r="B382" i="9"/>
  <c r="Y383" i="6" l="1"/>
  <c r="V383" i="6"/>
  <c r="BK383" i="6"/>
  <c r="BL383" i="6" s="1"/>
  <c r="AX383" i="6"/>
  <c r="CL383" i="6"/>
  <c r="AS383" i="6"/>
  <c r="CI383" i="6" l="1"/>
  <c r="AQ383" i="6"/>
  <c r="AK383" i="6"/>
  <c r="AL383" i="6" s="1"/>
  <c r="AM383" i="6" s="1"/>
  <c r="AN383" i="6" s="1"/>
  <c r="AO383" i="6" s="1"/>
  <c r="BM383" i="6"/>
  <c r="BN383" i="6" s="1"/>
  <c r="BO383" i="6" s="1"/>
  <c r="BP383" i="6" s="1"/>
  <c r="BQ383" i="6" s="1"/>
  <c r="BR383" i="6" s="1"/>
  <c r="BU383" i="6" s="1"/>
  <c r="AY383" i="6"/>
  <c r="BS383" i="6"/>
  <c r="Z383" i="6"/>
  <c r="AG383" i="6" l="1"/>
  <c r="AA383" i="6"/>
  <c r="AB383" i="6" s="1"/>
  <c r="AC383" i="6" s="1"/>
  <c r="AD383" i="6" s="1"/>
  <c r="AE383" i="6" s="1"/>
  <c r="BT383" i="6"/>
  <c r="BG383" i="6" s="1"/>
  <c r="AZ383" i="6"/>
  <c r="BA383" i="6" s="1"/>
  <c r="BB383" i="6" s="1"/>
  <c r="BC383" i="6" s="1"/>
  <c r="BD383" i="6" s="1"/>
  <c r="BE383" i="6"/>
  <c r="AP383" i="6"/>
  <c r="AT383" i="6" s="1"/>
  <c r="CA383" i="6"/>
  <c r="CB383" i="6" s="1"/>
  <c r="CC383" i="6" s="1"/>
  <c r="AR383" i="6"/>
  <c r="CD383" i="6" l="1"/>
  <c r="CE383" i="6" s="1"/>
  <c r="CF383" i="6" s="1"/>
  <c r="CG383" i="6" s="1"/>
  <c r="CM383" i="6"/>
  <c r="CN383" i="6" s="1"/>
  <c r="CO383" i="6" l="1"/>
  <c r="E382" i="9"/>
  <c r="CP383" i="6"/>
  <c r="CJ383" i="6"/>
  <c r="BW383" i="6" s="1"/>
  <c r="CH383" i="6"/>
  <c r="CQ383" i="6" l="1"/>
  <c r="CS383" i="6" s="1"/>
  <c r="CR383" i="6"/>
  <c r="CT383" i="6" l="1"/>
  <c r="CU383" i="6" s="1"/>
  <c r="CV383" i="6" s="1"/>
  <c r="CX383" i="6" s="1"/>
  <c r="CW383" i="6"/>
  <c r="CY383" i="6"/>
  <c r="CZ383" i="6" l="1"/>
  <c r="DA383" i="6" s="1"/>
  <c r="DB383" i="6"/>
  <c r="DG383" i="6"/>
  <c r="DC383" i="6" l="1"/>
  <c r="DE383" i="6" s="1"/>
  <c r="D382" i="9"/>
  <c r="F384" i="6"/>
  <c r="Q384" i="6"/>
  <c r="S384" i="6"/>
  <c r="P384" i="6"/>
  <c r="O384" i="6"/>
  <c r="W384" i="6"/>
  <c r="R384" i="6"/>
  <c r="L384" i="6"/>
  <c r="I384" i="6"/>
  <c r="BI384" i="6" l="1"/>
  <c r="BY384" i="6"/>
  <c r="J384" i="6"/>
  <c r="U384" i="6"/>
  <c r="K384" i="6"/>
  <c r="T384" i="6"/>
  <c r="AJ384" i="6"/>
  <c r="CK384" i="6"/>
  <c r="BJ384" i="6"/>
  <c r="AF384" i="6"/>
  <c r="AW384" i="6"/>
  <c r="BZ384" i="6"/>
  <c r="B383" i="9"/>
  <c r="Y384" i="6" l="1"/>
  <c r="AX384" i="6"/>
  <c r="AS384" i="6"/>
  <c r="V384" i="6"/>
  <c r="BK384" i="6"/>
  <c r="BL384" i="6" s="1"/>
  <c r="CL384" i="6"/>
  <c r="CI384" i="6" l="1"/>
  <c r="BS384" i="6"/>
  <c r="BM384" i="6"/>
  <c r="BN384" i="6" s="1"/>
  <c r="BO384" i="6" s="1"/>
  <c r="BP384" i="6" s="1"/>
  <c r="BQ384" i="6" s="1"/>
  <c r="AK384" i="6"/>
  <c r="AL384" i="6" s="1"/>
  <c r="AM384" i="6" s="1"/>
  <c r="AN384" i="6" s="1"/>
  <c r="AO384" i="6" s="1"/>
  <c r="AY384" i="6"/>
  <c r="AQ384" i="6"/>
  <c r="Z384" i="6"/>
  <c r="AG384" i="6" l="1"/>
  <c r="AA384" i="6"/>
  <c r="AB384" i="6" s="1"/>
  <c r="AC384" i="6" s="1"/>
  <c r="AD384" i="6" s="1"/>
  <c r="AE384" i="6" s="1"/>
  <c r="AZ384" i="6"/>
  <c r="BA384" i="6" s="1"/>
  <c r="BB384" i="6" s="1"/>
  <c r="BC384" i="6" s="1"/>
  <c r="BD384" i="6" s="1"/>
  <c r="BE384" i="6"/>
  <c r="AR384" i="6"/>
  <c r="AP384" i="6"/>
  <c r="AT384" i="6" s="1"/>
  <c r="CA384" i="6"/>
  <c r="CB384" i="6" s="1"/>
  <c r="CC384" i="6" s="1"/>
  <c r="BR384" i="6"/>
  <c r="BU384" i="6" s="1"/>
  <c r="BT384" i="6"/>
  <c r="BG384" i="6" s="1"/>
  <c r="CM384" i="6" l="1"/>
  <c r="CN384" i="6" s="1"/>
  <c r="CD384" i="6"/>
  <c r="CE384" i="6" s="1"/>
  <c r="CF384" i="6" s="1"/>
  <c r="CG384" i="6" s="1"/>
  <c r="CH384" i="6" l="1"/>
  <c r="CJ384" i="6"/>
  <c r="BW384" i="6" s="1"/>
  <c r="CO384" i="6" s="1"/>
  <c r="CQ384" i="6" s="1"/>
  <c r="CS384" i="6" s="1"/>
  <c r="CP384" i="6"/>
  <c r="E383" i="9"/>
  <c r="CR384" i="6" l="1"/>
  <c r="CT384" i="6" s="1"/>
  <c r="CU384" i="6" s="1"/>
  <c r="CV384" i="6" s="1"/>
  <c r="CX384" i="6" s="1"/>
  <c r="CY384" i="6" l="1"/>
  <c r="CW384" i="6"/>
  <c r="CZ384" i="6" s="1"/>
  <c r="DA384" i="6" s="1"/>
  <c r="F385" i="6" s="1"/>
  <c r="I385" i="6"/>
  <c r="P385" i="6"/>
  <c r="DG384" i="6"/>
  <c r="W385" i="6"/>
  <c r="R385" i="6"/>
  <c r="DB384" i="6"/>
  <c r="O385" i="6"/>
  <c r="L385" i="6"/>
  <c r="S385" i="6"/>
  <c r="Q385" i="6"/>
  <c r="DC384" i="6" l="1"/>
  <c r="DE384" i="6" s="1"/>
  <c r="D383" i="9"/>
  <c r="AF385" i="6"/>
  <c r="AW385" i="6"/>
  <c r="AJ385" i="6"/>
  <c r="BJ385" i="6"/>
  <c r="CK385" i="6"/>
  <c r="BZ385" i="6"/>
  <c r="BI385" i="6"/>
  <c r="BY385" i="6"/>
  <c r="K385" i="6"/>
  <c r="T385" i="6"/>
  <c r="J385" i="6"/>
  <c r="U385" i="6"/>
  <c r="B384" i="9"/>
  <c r="Y385" i="6" l="1"/>
  <c r="AS385" i="6"/>
  <c r="CL385" i="6"/>
  <c r="V385" i="6"/>
  <c r="BK385" i="6"/>
  <c r="BL385" i="6" s="1"/>
  <c r="AX385" i="6"/>
  <c r="BS385" i="6" l="1"/>
  <c r="BM385" i="6"/>
  <c r="BN385" i="6" s="1"/>
  <c r="BO385" i="6" s="1"/>
  <c r="BP385" i="6" s="1"/>
  <c r="BQ385" i="6" s="1"/>
  <c r="AY385" i="6"/>
  <c r="AZ385" i="6" s="1"/>
  <c r="BA385" i="6" s="1"/>
  <c r="BB385" i="6" s="1"/>
  <c r="BC385" i="6" s="1"/>
  <c r="BD385" i="6" s="1"/>
  <c r="CI385" i="6"/>
  <c r="AQ385" i="6"/>
  <c r="AK385" i="6"/>
  <c r="AL385" i="6" s="1"/>
  <c r="AM385" i="6" s="1"/>
  <c r="AN385" i="6" s="1"/>
  <c r="AO385" i="6" s="1"/>
  <c r="Z385" i="6"/>
  <c r="AG385" i="6" l="1"/>
  <c r="AA385" i="6"/>
  <c r="AB385" i="6" s="1"/>
  <c r="AC385" i="6" s="1"/>
  <c r="AD385" i="6" s="1"/>
  <c r="AE385" i="6" s="1"/>
  <c r="BR385" i="6"/>
  <c r="BU385" i="6" s="1"/>
  <c r="BT385" i="6"/>
  <c r="BG385" i="6" s="1"/>
  <c r="AR385" i="6"/>
  <c r="AP385" i="6"/>
  <c r="AT385" i="6" s="1"/>
  <c r="CA385" i="6"/>
  <c r="CB385" i="6" s="1"/>
  <c r="CC385" i="6" s="1"/>
  <c r="BE385" i="6"/>
  <c r="CD385" i="6" l="1"/>
  <c r="CE385" i="6" s="1"/>
  <c r="CF385" i="6" s="1"/>
  <c r="CG385" i="6" s="1"/>
  <c r="CM385" i="6"/>
  <c r="CN385" i="6" s="1"/>
  <c r="CP385" i="6" l="1"/>
  <c r="E384" i="9"/>
  <c r="CH385" i="6"/>
  <c r="CJ385" i="6"/>
  <c r="BW385" i="6" s="1"/>
  <c r="CO385" i="6" s="1"/>
  <c r="CQ385" i="6" s="1"/>
  <c r="CS385" i="6" l="1"/>
  <c r="CR385" i="6"/>
  <c r="CT385" i="6" l="1"/>
  <c r="CU385" i="6" s="1"/>
  <c r="CV385" i="6" s="1"/>
  <c r="CX385" i="6" s="1"/>
  <c r="CY385" i="6"/>
  <c r="CW385" i="6"/>
  <c r="CZ385" i="6" l="1"/>
  <c r="DA385" i="6" s="1"/>
  <c r="DG385" i="6"/>
  <c r="DB385" i="6"/>
  <c r="D384" i="9" l="1"/>
  <c r="DC385" i="6"/>
  <c r="DE385" i="6" s="1"/>
  <c r="F386" i="6"/>
  <c r="S386" i="6"/>
  <c r="L386" i="6"/>
  <c r="W386" i="6"/>
  <c r="O386" i="6"/>
  <c r="P386" i="6"/>
  <c r="Q386" i="6"/>
  <c r="R386" i="6"/>
  <c r="I386" i="6"/>
  <c r="AW386" i="6" l="1"/>
  <c r="AJ386" i="6"/>
  <c r="BZ386" i="6"/>
  <c r="BJ386" i="6"/>
  <c r="CK386" i="6"/>
  <c r="AF386" i="6"/>
  <c r="BI386" i="6"/>
  <c r="BY386" i="6"/>
  <c r="K386" i="6"/>
  <c r="T386" i="6"/>
  <c r="J386" i="6"/>
  <c r="U386" i="6"/>
  <c r="B385" i="9"/>
  <c r="Y386" i="6" l="1"/>
  <c r="AX386" i="6"/>
  <c r="AS386" i="6"/>
  <c r="BK386" i="6"/>
  <c r="BL386" i="6" s="1"/>
  <c r="CL386" i="6"/>
  <c r="V386" i="6"/>
  <c r="AQ386" i="6" l="1"/>
  <c r="BS386" i="6"/>
  <c r="CI386" i="6"/>
  <c r="AY386" i="6"/>
  <c r="Z386" i="6"/>
  <c r="AK386" i="6"/>
  <c r="AL386" i="6" s="1"/>
  <c r="AM386" i="6" s="1"/>
  <c r="AN386" i="6" s="1"/>
  <c r="AO386" i="6" s="1"/>
  <c r="BM386" i="6"/>
  <c r="BN386" i="6" s="1"/>
  <c r="BO386" i="6" s="1"/>
  <c r="BP386" i="6" s="1"/>
  <c r="BQ386" i="6" s="1"/>
  <c r="BR386" i="6" s="1"/>
  <c r="BU386" i="6" l="1"/>
  <c r="AG386" i="6"/>
  <c r="AA386" i="6"/>
  <c r="AB386" i="6" s="1"/>
  <c r="AC386" i="6" s="1"/>
  <c r="AD386" i="6" s="1"/>
  <c r="AE386" i="6" s="1"/>
  <c r="AZ386" i="6"/>
  <c r="BA386" i="6" s="1"/>
  <c r="BB386" i="6" s="1"/>
  <c r="BC386" i="6" s="1"/>
  <c r="BD386" i="6" s="1"/>
  <c r="BE386" i="6"/>
  <c r="CA386" i="6"/>
  <c r="CB386" i="6" s="1"/>
  <c r="CC386" i="6" s="1"/>
  <c r="AP386" i="6"/>
  <c r="AT386" i="6" s="1"/>
  <c r="BT386" i="6"/>
  <c r="BG386" i="6" s="1"/>
  <c r="AR386" i="6"/>
  <c r="CD386" i="6" l="1"/>
  <c r="CE386" i="6" s="1"/>
  <c r="CF386" i="6" s="1"/>
  <c r="CG386" i="6" s="1"/>
  <c r="CM386" i="6"/>
  <c r="CN386" i="6" s="1"/>
  <c r="CP386" i="6" l="1"/>
  <c r="E385" i="9"/>
  <c r="CH386" i="6"/>
  <c r="CJ386" i="6"/>
  <c r="BW386" i="6" s="1"/>
  <c r="CO386" i="6" s="1"/>
  <c r="CQ386" i="6" s="1"/>
  <c r="CS386" i="6" l="1"/>
  <c r="CR386" i="6"/>
  <c r="CW386" i="6" l="1"/>
  <c r="CT386" i="6"/>
  <c r="CU386" i="6" s="1"/>
  <c r="CV386" i="6" s="1"/>
  <c r="CX386" i="6" s="1"/>
  <c r="CY386" i="6"/>
  <c r="CZ386" i="6" l="1"/>
  <c r="DA386" i="6" s="1"/>
  <c r="DB386" i="6"/>
  <c r="DG386" i="6"/>
  <c r="D385" i="9" l="1"/>
  <c r="DC386" i="6"/>
  <c r="DE386" i="6" s="1"/>
  <c r="F387" i="6"/>
  <c r="W387" i="6"/>
  <c r="S387" i="6"/>
  <c r="O387" i="6"/>
  <c r="P387" i="6"/>
  <c r="R387" i="6"/>
  <c r="Q387" i="6"/>
  <c r="L387" i="6"/>
  <c r="I387" i="6"/>
  <c r="BY387" i="6" l="1"/>
  <c r="BI387" i="6"/>
  <c r="CK387" i="6"/>
  <c r="BZ387" i="6"/>
  <c r="AF387" i="6"/>
  <c r="BJ387" i="6"/>
  <c r="AJ387" i="6"/>
  <c r="AW387" i="6"/>
  <c r="T387" i="6"/>
  <c r="U387" i="6"/>
  <c r="J387" i="6"/>
  <c r="K387" i="6"/>
  <c r="B386" i="9"/>
  <c r="BK387" i="6" l="1"/>
  <c r="BL387" i="6" s="1"/>
  <c r="CL387" i="6"/>
  <c r="AX387" i="6"/>
  <c r="AS387" i="6"/>
  <c r="V387" i="6"/>
  <c r="AY387" i="6" s="1"/>
  <c r="AZ387" i="6" s="1"/>
  <c r="BA387" i="6" s="1"/>
  <c r="BB387" i="6" s="1"/>
  <c r="BC387" i="6" s="1"/>
  <c r="BD387" i="6" s="1"/>
  <c r="Y387" i="6"/>
  <c r="Z387" i="6" s="1"/>
  <c r="BM387" i="6" l="1"/>
  <c r="BN387" i="6" s="1"/>
  <c r="BO387" i="6" s="1"/>
  <c r="BP387" i="6" s="1"/>
  <c r="BQ387" i="6" s="1"/>
  <c r="BR387" i="6" s="1"/>
  <c r="AG387" i="6"/>
  <c r="AA387" i="6"/>
  <c r="AB387" i="6" s="1"/>
  <c r="AC387" i="6" s="1"/>
  <c r="AD387" i="6" s="1"/>
  <c r="AE387" i="6" s="1"/>
  <c r="CI387" i="6"/>
  <c r="AK387" i="6"/>
  <c r="AL387" i="6" s="1"/>
  <c r="AM387" i="6" s="1"/>
  <c r="AN387" i="6" s="1"/>
  <c r="AO387" i="6" s="1"/>
  <c r="BE387" i="6"/>
  <c r="AQ387" i="6"/>
  <c r="BS387" i="6"/>
  <c r="BT387" i="6" l="1"/>
  <c r="BG387" i="6" s="1"/>
  <c r="BU387" i="6"/>
  <c r="AR387" i="6"/>
  <c r="CA387" i="6"/>
  <c r="CB387" i="6" s="1"/>
  <c r="CC387" i="6" s="1"/>
  <c r="AP387" i="6"/>
  <c r="AT387" i="6" s="1"/>
  <c r="CD387" i="6" l="1"/>
  <c r="CE387" i="6" s="1"/>
  <c r="CF387" i="6" s="1"/>
  <c r="CG387" i="6" s="1"/>
  <c r="CM387" i="6"/>
  <c r="CN387" i="6" s="1"/>
  <c r="E386" i="9" l="1"/>
  <c r="CP387" i="6"/>
  <c r="CJ387" i="6"/>
  <c r="BW387" i="6" s="1"/>
  <c r="CO387" i="6" s="1"/>
  <c r="CH387" i="6"/>
  <c r="CQ387" i="6" l="1"/>
  <c r="CS387" i="6" s="1"/>
  <c r="CR387" i="6" l="1"/>
  <c r="CY387" i="6" s="1"/>
  <c r="CT387" i="6" l="1"/>
  <c r="CU387" i="6" s="1"/>
  <c r="CV387" i="6" s="1"/>
  <c r="CX387" i="6" s="1"/>
  <c r="CW387" i="6"/>
  <c r="CZ387" i="6" l="1"/>
  <c r="DA387" i="6" s="1"/>
  <c r="F388" i="6" s="1"/>
  <c r="I388" i="6"/>
  <c r="L388" i="6"/>
  <c r="Q388" i="6"/>
  <c r="DB387" i="6"/>
  <c r="W388" i="6"/>
  <c r="R388" i="6"/>
  <c r="P388" i="6"/>
  <c r="O388" i="6"/>
  <c r="DG387" i="6"/>
  <c r="S388" i="6"/>
  <c r="D386" i="9" l="1"/>
  <c r="DC387" i="6"/>
  <c r="DE387" i="6" s="1"/>
  <c r="AJ388" i="6"/>
  <c r="CK388" i="6"/>
  <c r="BJ388" i="6"/>
  <c r="BZ388" i="6"/>
  <c r="AW388" i="6"/>
  <c r="AF388" i="6"/>
  <c r="BI388" i="6"/>
  <c r="BY388" i="6"/>
  <c r="J388" i="6"/>
  <c r="K388" i="6"/>
  <c r="U388" i="6"/>
  <c r="T388" i="6"/>
  <c r="B387" i="9"/>
  <c r="Y388" i="6" l="1"/>
  <c r="CL388" i="6"/>
  <c r="BK388" i="6"/>
  <c r="BL388" i="6" s="1"/>
  <c r="AX388" i="6"/>
  <c r="AS388" i="6"/>
  <c r="V388" i="6"/>
  <c r="AQ388" i="6" l="1"/>
  <c r="CI388" i="6"/>
  <c r="BM388" i="6"/>
  <c r="BN388" i="6" s="1"/>
  <c r="BO388" i="6" s="1"/>
  <c r="BP388" i="6" s="1"/>
  <c r="BQ388" i="6" s="1"/>
  <c r="BR388" i="6" s="1"/>
  <c r="AK388" i="6"/>
  <c r="AL388" i="6" s="1"/>
  <c r="AM388" i="6" s="1"/>
  <c r="AN388" i="6" s="1"/>
  <c r="AO388" i="6" s="1"/>
  <c r="AR388" i="6" s="1"/>
  <c r="AY388" i="6"/>
  <c r="BS388" i="6"/>
  <c r="Z388" i="6"/>
  <c r="BU388" i="6" l="1"/>
  <c r="BT388" i="6"/>
  <c r="BG388" i="6" s="1"/>
  <c r="AZ388" i="6"/>
  <c r="BA388" i="6" s="1"/>
  <c r="BB388" i="6" s="1"/>
  <c r="BC388" i="6" s="1"/>
  <c r="BD388" i="6" s="1"/>
  <c r="BE388" i="6"/>
  <c r="AP388" i="6"/>
  <c r="AT388" i="6" s="1"/>
  <c r="CA388" i="6"/>
  <c r="CB388" i="6" s="1"/>
  <c r="CC388" i="6" s="1"/>
  <c r="AA388" i="6"/>
  <c r="AB388" i="6" s="1"/>
  <c r="AC388" i="6" s="1"/>
  <c r="AD388" i="6" s="1"/>
  <c r="AE388" i="6" s="1"/>
  <c r="AG388" i="6"/>
  <c r="CD388" i="6" l="1"/>
  <c r="CE388" i="6" s="1"/>
  <c r="CF388" i="6" s="1"/>
  <c r="CG388" i="6" s="1"/>
  <c r="CM388" i="6"/>
  <c r="CN388" i="6" s="1"/>
  <c r="CP388" i="6" l="1"/>
  <c r="E387" i="9"/>
  <c r="CH388" i="6"/>
  <c r="CJ388" i="6"/>
  <c r="BW388" i="6" s="1"/>
  <c r="CO388" i="6" s="1"/>
  <c r="CQ388" i="6" s="1"/>
  <c r="CS388" i="6" l="1"/>
  <c r="CR388" i="6"/>
  <c r="CY388" i="6" l="1"/>
  <c r="CW388" i="6"/>
  <c r="CT388" i="6"/>
  <c r="CU388" i="6" s="1"/>
  <c r="CV388" i="6" s="1"/>
  <c r="CX388" i="6" s="1"/>
  <c r="CZ388" i="6" l="1"/>
  <c r="DA388" i="6" s="1"/>
  <c r="DG388" i="6"/>
  <c r="DB388" i="6"/>
  <c r="D387" i="9" l="1"/>
  <c r="DC388" i="6"/>
  <c r="DE388" i="6" s="1"/>
  <c r="F389" i="6"/>
  <c r="R389" i="6"/>
  <c r="S389" i="6"/>
  <c r="I389" i="6"/>
  <c r="Q389" i="6"/>
  <c r="L389" i="6"/>
  <c r="P389" i="6"/>
  <c r="O389" i="6"/>
  <c r="W389" i="6"/>
  <c r="J389" i="6" l="1"/>
  <c r="K389" i="6"/>
  <c r="T389" i="6"/>
  <c r="U389" i="6"/>
  <c r="AW389" i="6"/>
  <c r="BZ389" i="6"/>
  <c r="CK389" i="6"/>
  <c r="BJ389" i="6"/>
  <c r="AF389" i="6"/>
  <c r="AJ389" i="6"/>
  <c r="BY389" i="6"/>
  <c r="BI389" i="6"/>
  <c r="B388" i="9"/>
  <c r="Y389" i="6" l="1"/>
  <c r="CL389" i="6"/>
  <c r="BK389" i="6"/>
  <c r="BL389" i="6" s="1"/>
  <c r="AS389" i="6"/>
  <c r="V389" i="6"/>
  <c r="AQ389" i="6" s="1"/>
  <c r="AX389" i="6"/>
  <c r="AY389" i="6" l="1"/>
  <c r="AZ389" i="6" s="1"/>
  <c r="BA389" i="6" s="1"/>
  <c r="BB389" i="6" s="1"/>
  <c r="BC389" i="6" s="1"/>
  <c r="BD389" i="6" s="1"/>
  <c r="CI389" i="6"/>
  <c r="AK389" i="6"/>
  <c r="AL389" i="6" s="1"/>
  <c r="AM389" i="6" s="1"/>
  <c r="AN389" i="6" s="1"/>
  <c r="AO389" i="6" s="1"/>
  <c r="AP389" i="6" s="1"/>
  <c r="AT389" i="6" s="1"/>
  <c r="BM389" i="6"/>
  <c r="BN389" i="6" s="1"/>
  <c r="BO389" i="6" s="1"/>
  <c r="BP389" i="6" s="1"/>
  <c r="BQ389" i="6" s="1"/>
  <c r="BR389" i="6" s="1"/>
  <c r="BS389" i="6"/>
  <c r="BE389" i="6"/>
  <c r="Z389" i="6"/>
  <c r="AR389" i="6" l="1"/>
  <c r="BT389" i="6"/>
  <c r="BG389" i="6" s="1"/>
  <c r="BU389" i="6"/>
  <c r="CA389" i="6"/>
  <c r="CB389" i="6" s="1"/>
  <c r="CC389" i="6" s="1"/>
  <c r="AG389" i="6"/>
  <c r="AA389" i="6"/>
  <c r="AB389" i="6" s="1"/>
  <c r="AC389" i="6" s="1"/>
  <c r="AD389" i="6" s="1"/>
  <c r="AE389" i="6" s="1"/>
  <c r="CD389" i="6" l="1"/>
  <c r="CE389" i="6" s="1"/>
  <c r="CF389" i="6" s="1"/>
  <c r="CG389" i="6" s="1"/>
  <c r="CM389" i="6"/>
  <c r="CN389" i="6" s="1"/>
  <c r="E388" i="9" l="1"/>
  <c r="CP389" i="6"/>
  <c r="CH389" i="6"/>
  <c r="CJ389" i="6"/>
  <c r="BW389" i="6" s="1"/>
  <c r="CO389" i="6" s="1"/>
  <c r="CQ389" i="6" l="1"/>
  <c r="CR389" i="6" s="1"/>
  <c r="CY389" i="6" s="1"/>
  <c r="CS389" i="6" l="1"/>
  <c r="CW389" i="6"/>
  <c r="CT389" i="6"/>
  <c r="CU389" i="6" s="1"/>
  <c r="CV389" i="6" s="1"/>
  <c r="CX389" i="6" s="1"/>
  <c r="CZ389" i="6" s="1"/>
  <c r="DA389" i="6" s="1"/>
  <c r="DB389" i="6"/>
  <c r="DG389" i="6"/>
  <c r="D388" i="9" l="1"/>
  <c r="DC389" i="6"/>
  <c r="DE389" i="6" s="1"/>
  <c r="F390" i="6"/>
  <c r="R390" i="6"/>
  <c r="P390" i="6"/>
  <c r="L390" i="6"/>
  <c r="W390" i="6"/>
  <c r="I390" i="6"/>
  <c r="O390" i="6"/>
  <c r="S390" i="6"/>
  <c r="Q390" i="6"/>
  <c r="BY390" i="6" l="1"/>
  <c r="BI390" i="6"/>
  <c r="AJ390" i="6"/>
  <c r="AW390" i="6"/>
  <c r="BZ390" i="6"/>
  <c r="AF390" i="6"/>
  <c r="CK390" i="6"/>
  <c r="BJ390" i="6"/>
  <c r="K390" i="6"/>
  <c r="J390" i="6"/>
  <c r="T390" i="6"/>
  <c r="U390" i="6"/>
  <c r="B389" i="9"/>
  <c r="Y390" i="6" l="1"/>
  <c r="V390" i="6"/>
  <c r="CI390" i="6" s="1"/>
  <c r="AX390" i="6"/>
  <c r="CL390" i="6"/>
  <c r="BK390" i="6"/>
  <c r="BL390" i="6" s="1"/>
  <c r="AS390" i="6"/>
  <c r="BM390" i="6" l="1"/>
  <c r="BN390" i="6" s="1"/>
  <c r="BO390" i="6" s="1"/>
  <c r="BP390" i="6" s="1"/>
  <c r="BQ390" i="6" s="1"/>
  <c r="BR390" i="6" s="1"/>
  <c r="Z390" i="6"/>
  <c r="AA390" i="6" s="1"/>
  <c r="AB390" i="6" s="1"/>
  <c r="AC390" i="6" s="1"/>
  <c r="AD390" i="6" s="1"/>
  <c r="AE390" i="6" s="1"/>
  <c r="AQ390" i="6"/>
  <c r="AK390" i="6"/>
  <c r="AL390" i="6" s="1"/>
  <c r="AM390" i="6" s="1"/>
  <c r="AN390" i="6" s="1"/>
  <c r="AO390" i="6" s="1"/>
  <c r="BS390" i="6"/>
  <c r="AY390" i="6"/>
  <c r="BT390" i="6" l="1"/>
  <c r="BG390" i="6" s="1"/>
  <c r="BU390" i="6"/>
  <c r="AG390" i="6"/>
  <c r="AZ390" i="6"/>
  <c r="BA390" i="6" s="1"/>
  <c r="BB390" i="6" s="1"/>
  <c r="BC390" i="6" s="1"/>
  <c r="BD390" i="6" s="1"/>
  <c r="BE390" i="6"/>
  <c r="AP390" i="6"/>
  <c r="AT390" i="6" s="1"/>
  <c r="AR390" i="6"/>
  <c r="CA390" i="6"/>
  <c r="CB390" i="6" s="1"/>
  <c r="CC390" i="6" s="1"/>
  <c r="CD390" i="6" l="1"/>
  <c r="CE390" i="6" s="1"/>
  <c r="CF390" i="6" s="1"/>
  <c r="CG390" i="6" s="1"/>
  <c r="CM390" i="6"/>
  <c r="CN390" i="6" s="1"/>
  <c r="CP390" i="6" l="1"/>
  <c r="E389" i="9"/>
  <c r="CH390" i="6"/>
  <c r="CJ390" i="6"/>
  <c r="BW390" i="6" s="1"/>
  <c r="CO390" i="6" s="1"/>
  <c r="CQ390" i="6" s="1"/>
  <c r="CS390" i="6" l="1"/>
  <c r="CR390" i="6"/>
  <c r="CT390" i="6" l="1"/>
  <c r="CU390" i="6" s="1"/>
  <c r="CV390" i="6" s="1"/>
  <c r="CX390" i="6" s="1"/>
  <c r="CW390" i="6"/>
  <c r="CY390" i="6"/>
  <c r="CZ390" i="6" l="1"/>
  <c r="DA390" i="6" s="1"/>
  <c r="F391" i="6" s="1"/>
  <c r="R391" i="6"/>
  <c r="L391" i="6"/>
  <c r="Q391" i="6"/>
  <c r="O391" i="6"/>
  <c r="DB390" i="6"/>
  <c r="S391" i="6"/>
  <c r="DG390" i="6"/>
  <c r="W391" i="6"/>
  <c r="I391" i="6"/>
  <c r="P391" i="6"/>
  <c r="D389" i="9" l="1"/>
  <c r="DC390" i="6"/>
  <c r="DE390" i="6" s="1"/>
  <c r="AF391" i="6"/>
  <c r="AJ391" i="6"/>
  <c r="AW391" i="6"/>
  <c r="BJ391" i="6"/>
  <c r="CK391" i="6"/>
  <c r="BZ391" i="6"/>
  <c r="BI391" i="6"/>
  <c r="BY391" i="6"/>
  <c r="J391" i="6"/>
  <c r="U391" i="6"/>
  <c r="K391" i="6"/>
  <c r="T391" i="6"/>
  <c r="B390" i="9"/>
  <c r="Y391" i="6" l="1"/>
  <c r="V391" i="6"/>
  <c r="CI391" i="6" s="1"/>
  <c r="CL391" i="6"/>
  <c r="BK391" i="6"/>
  <c r="BL391" i="6" s="1"/>
  <c r="AX391" i="6"/>
  <c r="AS391" i="6"/>
  <c r="BM391" i="6" l="1"/>
  <c r="BN391" i="6" s="1"/>
  <c r="BO391" i="6" s="1"/>
  <c r="BP391" i="6" s="1"/>
  <c r="BQ391" i="6" s="1"/>
  <c r="BR391" i="6" s="1"/>
  <c r="Z391" i="6"/>
  <c r="AG391" i="6" s="1"/>
  <c r="BS391" i="6"/>
  <c r="AQ391" i="6"/>
  <c r="AK391" i="6"/>
  <c r="AL391" i="6" s="1"/>
  <c r="AM391" i="6" s="1"/>
  <c r="AN391" i="6" s="1"/>
  <c r="AO391" i="6" s="1"/>
  <c r="AY391" i="6"/>
  <c r="AZ391" i="6" s="1"/>
  <c r="BA391" i="6" s="1"/>
  <c r="BB391" i="6" s="1"/>
  <c r="BC391" i="6" s="1"/>
  <c r="BD391" i="6" s="1"/>
  <c r="AA391" i="6" l="1"/>
  <c r="AB391" i="6" s="1"/>
  <c r="AC391" i="6" s="1"/>
  <c r="AD391" i="6" s="1"/>
  <c r="AE391" i="6" s="1"/>
  <c r="BT391" i="6"/>
  <c r="BG391" i="6" s="1"/>
  <c r="BU391" i="6"/>
  <c r="AP391" i="6"/>
  <c r="AT391" i="6" s="1"/>
  <c r="CA391" i="6"/>
  <c r="CB391" i="6" s="1"/>
  <c r="CC391" i="6" s="1"/>
  <c r="AR391" i="6"/>
  <c r="BE391" i="6"/>
  <c r="CD391" i="6" l="1"/>
  <c r="CE391" i="6" s="1"/>
  <c r="CF391" i="6" s="1"/>
  <c r="CG391" i="6" s="1"/>
  <c r="CM391" i="6"/>
  <c r="CN391" i="6" s="1"/>
  <c r="CP391" i="6" l="1"/>
  <c r="E390" i="9"/>
  <c r="CJ391" i="6"/>
  <c r="BW391" i="6" s="1"/>
  <c r="CO391" i="6" s="1"/>
  <c r="CQ391" i="6" s="1"/>
  <c r="CH391" i="6"/>
  <c r="CS391" i="6" l="1"/>
  <c r="CR391" i="6"/>
  <c r="CY391" i="6" l="1"/>
  <c r="CT391" i="6"/>
  <c r="CU391" i="6" s="1"/>
  <c r="CV391" i="6" s="1"/>
  <c r="CX391" i="6" s="1"/>
  <c r="CW391" i="6"/>
  <c r="CZ391" i="6" l="1"/>
  <c r="DA391" i="6" s="1"/>
  <c r="DB391" i="6"/>
  <c r="DG391" i="6"/>
  <c r="DC391" i="6" l="1"/>
  <c r="DE391" i="6" s="1"/>
  <c r="D390" i="9"/>
  <c r="F392" i="6"/>
  <c r="O392" i="6"/>
  <c r="S392" i="6"/>
  <c r="W392" i="6"/>
  <c r="Q392" i="6"/>
  <c r="P392" i="6"/>
  <c r="L392" i="6"/>
  <c r="R392" i="6"/>
  <c r="I392" i="6"/>
  <c r="AW392" i="6" l="1"/>
  <c r="BZ392" i="6"/>
  <c r="BJ392" i="6"/>
  <c r="AJ392" i="6"/>
  <c r="CK392" i="6"/>
  <c r="AF392" i="6"/>
  <c r="BY392" i="6"/>
  <c r="BI392" i="6"/>
  <c r="K392" i="6"/>
  <c r="T392" i="6"/>
  <c r="U392" i="6"/>
  <c r="J392" i="6"/>
  <c r="B391" i="9"/>
  <c r="Y392" i="6" l="1"/>
  <c r="BK392" i="6"/>
  <c r="BL392" i="6" s="1"/>
  <c r="V392" i="6"/>
  <c r="AK392" i="6" s="1"/>
  <c r="AL392" i="6" s="1"/>
  <c r="AM392" i="6" s="1"/>
  <c r="AN392" i="6" s="1"/>
  <c r="AO392" i="6" s="1"/>
  <c r="AP392" i="6" s="1"/>
  <c r="AX392" i="6"/>
  <c r="CL392" i="6"/>
  <c r="AS392" i="6"/>
  <c r="AQ392" i="6" l="1"/>
  <c r="AT392" i="6" s="1"/>
  <c r="BS392" i="6"/>
  <c r="AY392" i="6"/>
  <c r="AZ392" i="6" s="1"/>
  <c r="BA392" i="6" s="1"/>
  <c r="BB392" i="6" s="1"/>
  <c r="BC392" i="6" s="1"/>
  <c r="BD392" i="6" s="1"/>
  <c r="CI392" i="6"/>
  <c r="AR392" i="6"/>
  <c r="BM392" i="6"/>
  <c r="BN392" i="6" s="1"/>
  <c r="BO392" i="6" s="1"/>
  <c r="BP392" i="6" s="1"/>
  <c r="BQ392" i="6" s="1"/>
  <c r="BR392" i="6" s="1"/>
  <c r="BU392" i="6" s="1"/>
  <c r="CA392" i="6"/>
  <c r="CB392" i="6" s="1"/>
  <c r="CC392" i="6" s="1"/>
  <c r="CD392" i="6" s="1"/>
  <c r="CE392" i="6" s="1"/>
  <c r="CF392" i="6" s="1"/>
  <c r="CG392" i="6" s="1"/>
  <c r="CH392" i="6" s="1"/>
  <c r="Z392" i="6"/>
  <c r="CJ392" i="6" l="1"/>
  <c r="BW392" i="6" s="1"/>
  <c r="AG392" i="6"/>
  <c r="AA392" i="6"/>
  <c r="AB392" i="6" s="1"/>
  <c r="AC392" i="6" s="1"/>
  <c r="AD392" i="6" s="1"/>
  <c r="AE392" i="6" s="1"/>
  <c r="BT392" i="6"/>
  <c r="BG392" i="6" s="1"/>
  <c r="BE392" i="6"/>
  <c r="CM392" i="6"/>
  <c r="CN392" i="6" l="1"/>
  <c r="CP392" i="6" s="1"/>
  <c r="E391" i="9" l="1"/>
  <c r="CO392" i="6"/>
  <c r="CQ392" i="6" s="1"/>
  <c r="CS392" i="6" s="1"/>
  <c r="CR392" i="6" l="1"/>
  <c r="CY392" i="6" s="1"/>
  <c r="CW392" i="6" l="1"/>
  <c r="CT392" i="6"/>
  <c r="CU392" i="6" s="1"/>
  <c r="CV392" i="6" s="1"/>
  <c r="CX392" i="6" s="1"/>
  <c r="CZ392" i="6" s="1"/>
  <c r="DA392" i="6" s="1"/>
  <c r="DB392" i="6"/>
  <c r="DG392" i="6"/>
  <c r="D391" i="9" l="1"/>
  <c r="DC392" i="6"/>
  <c r="DE392" i="6" s="1"/>
  <c r="F393" i="6"/>
  <c r="R393" i="6"/>
  <c r="I393" i="6"/>
  <c r="S393" i="6"/>
  <c r="W393" i="6"/>
  <c r="O393" i="6"/>
  <c r="L393" i="6"/>
  <c r="P393" i="6"/>
  <c r="Q393" i="6"/>
  <c r="J393" i="6" l="1"/>
  <c r="T393" i="6"/>
  <c r="K393" i="6"/>
  <c r="U393" i="6"/>
  <c r="BY393" i="6"/>
  <c r="BI393" i="6"/>
  <c r="AJ393" i="6"/>
  <c r="AF393" i="6"/>
  <c r="AW393" i="6"/>
  <c r="BZ393" i="6"/>
  <c r="BJ393" i="6"/>
  <c r="CK393" i="6"/>
  <c r="B392" i="9"/>
  <c r="Y393" i="6" l="1"/>
  <c r="BK393" i="6"/>
  <c r="BL393" i="6" s="1"/>
  <c r="CL393" i="6"/>
  <c r="AX393" i="6"/>
  <c r="AS393" i="6"/>
  <c r="V393" i="6"/>
  <c r="AK393" i="6" l="1"/>
  <c r="AL393" i="6" s="1"/>
  <c r="AM393" i="6" s="1"/>
  <c r="AN393" i="6" s="1"/>
  <c r="AO393" i="6" s="1"/>
  <c r="AR393" i="6" s="1"/>
  <c r="AQ393" i="6"/>
  <c r="BM393" i="6"/>
  <c r="BN393" i="6" s="1"/>
  <c r="BO393" i="6" s="1"/>
  <c r="BP393" i="6" s="1"/>
  <c r="BQ393" i="6" s="1"/>
  <c r="BR393" i="6" s="1"/>
  <c r="CI393" i="6"/>
  <c r="AY393" i="6"/>
  <c r="AZ393" i="6" s="1"/>
  <c r="BA393" i="6" s="1"/>
  <c r="BB393" i="6" s="1"/>
  <c r="BC393" i="6" s="1"/>
  <c r="BD393" i="6" s="1"/>
  <c r="BS393" i="6"/>
  <c r="Z393" i="6"/>
  <c r="BU393" i="6" l="1"/>
  <c r="AA393" i="6"/>
  <c r="AB393" i="6" s="1"/>
  <c r="AC393" i="6" s="1"/>
  <c r="AD393" i="6" s="1"/>
  <c r="AE393" i="6" s="1"/>
  <c r="AG393" i="6"/>
  <c r="AP393" i="6"/>
  <c r="AT393" i="6" s="1"/>
  <c r="CA393" i="6"/>
  <c r="CB393" i="6" s="1"/>
  <c r="CC393" i="6" s="1"/>
  <c r="BT393" i="6"/>
  <c r="BG393" i="6" s="1"/>
  <c r="BE393" i="6"/>
  <c r="CD393" i="6" l="1"/>
  <c r="CE393" i="6" s="1"/>
  <c r="CF393" i="6" s="1"/>
  <c r="CG393" i="6" s="1"/>
  <c r="CM393" i="6"/>
  <c r="CN393" i="6" s="1"/>
  <c r="E392" i="9" l="1"/>
  <c r="CP393" i="6"/>
  <c r="CJ393" i="6"/>
  <c r="BW393" i="6" s="1"/>
  <c r="CO393" i="6" s="1"/>
  <c r="CQ393" i="6" s="1"/>
  <c r="CH393" i="6"/>
  <c r="CR393" i="6" l="1"/>
  <c r="CS393" i="6"/>
  <c r="CY393" i="6" l="1"/>
  <c r="CT393" i="6"/>
  <c r="CU393" i="6" s="1"/>
  <c r="CV393" i="6" s="1"/>
  <c r="CX393" i="6" s="1"/>
  <c r="CW393" i="6"/>
  <c r="CZ393" i="6" l="1"/>
  <c r="DA393" i="6" s="1"/>
  <c r="DG393" i="6"/>
  <c r="DB393" i="6"/>
  <c r="D392" i="9" l="1"/>
  <c r="DC393" i="6"/>
  <c r="DE393" i="6" s="1"/>
  <c r="F394" i="6"/>
  <c r="Q394" i="6"/>
  <c r="L394" i="6"/>
  <c r="P394" i="6"/>
  <c r="W394" i="6"/>
  <c r="S394" i="6"/>
  <c r="R394" i="6"/>
  <c r="I394" i="6"/>
  <c r="O394" i="6"/>
  <c r="CK394" i="6" l="1"/>
  <c r="AJ394" i="6"/>
  <c r="AW394" i="6"/>
  <c r="AF394" i="6"/>
  <c r="BZ394" i="6"/>
  <c r="BJ394" i="6"/>
  <c r="BY394" i="6"/>
  <c r="BI394" i="6"/>
  <c r="J394" i="6"/>
  <c r="K394" i="6"/>
  <c r="U394" i="6"/>
  <c r="T394" i="6"/>
  <c r="B393" i="9"/>
  <c r="Y394" i="6" l="1"/>
  <c r="V394" i="6"/>
  <c r="AY394" i="6" s="1"/>
  <c r="AZ394" i="6" s="1"/>
  <c r="BA394" i="6" s="1"/>
  <c r="BB394" i="6" s="1"/>
  <c r="BC394" i="6" s="1"/>
  <c r="BD394" i="6" s="1"/>
  <c r="CL394" i="6"/>
  <c r="AX394" i="6"/>
  <c r="AS394" i="6"/>
  <c r="BK394" i="6"/>
  <c r="BL394" i="6" s="1"/>
  <c r="BM394" i="6" s="1"/>
  <c r="BN394" i="6" s="1"/>
  <c r="BO394" i="6" s="1"/>
  <c r="BP394" i="6" s="1"/>
  <c r="BQ394" i="6" s="1"/>
  <c r="BR394" i="6" s="1"/>
  <c r="CI394" i="6"/>
  <c r="BS394" i="6" l="1"/>
  <c r="BU394" i="6" s="1"/>
  <c r="AK394" i="6"/>
  <c r="AL394" i="6" s="1"/>
  <c r="AM394" i="6" s="1"/>
  <c r="AN394" i="6" s="1"/>
  <c r="AO394" i="6" s="1"/>
  <c r="AP394" i="6" s="1"/>
  <c r="Z394" i="6"/>
  <c r="AG394" i="6" s="1"/>
  <c r="BE394" i="6"/>
  <c r="AA394" i="6"/>
  <c r="AB394" i="6" s="1"/>
  <c r="AC394" i="6" s="1"/>
  <c r="AD394" i="6" s="1"/>
  <c r="AE394" i="6" s="1"/>
  <c r="AQ394" i="6"/>
  <c r="BT394" i="6"/>
  <c r="BG394" i="6" s="1"/>
  <c r="CA394" i="6" l="1"/>
  <c r="CB394" i="6" s="1"/>
  <c r="CC394" i="6" s="1"/>
  <c r="CD394" i="6" s="1"/>
  <c r="CE394" i="6" s="1"/>
  <c r="CF394" i="6" s="1"/>
  <c r="CG394" i="6" s="1"/>
  <c r="AR394" i="6"/>
  <c r="AT394" i="6"/>
  <c r="CM394" i="6" l="1"/>
  <c r="CN394" i="6" s="1"/>
  <c r="E393" i="9" s="1"/>
  <c r="CJ394" i="6"/>
  <c r="BW394" i="6" s="1"/>
  <c r="CH394" i="6"/>
  <c r="CO394" i="6" l="1"/>
  <c r="CP394" i="6"/>
  <c r="CQ394" i="6" l="1"/>
  <c r="CS394" i="6" s="1"/>
  <c r="CR394" i="6" l="1"/>
  <c r="CW394" i="6" s="1"/>
  <c r="CY394" i="6" l="1"/>
  <c r="CT394" i="6"/>
  <c r="CU394" i="6" s="1"/>
  <c r="CV394" i="6" s="1"/>
  <c r="CX394" i="6" s="1"/>
  <c r="CZ394" i="6" l="1"/>
  <c r="DA394" i="6" s="1"/>
  <c r="DG394" i="6"/>
  <c r="DB394" i="6"/>
  <c r="DC394" i="6" l="1"/>
  <c r="DE394" i="6" s="1"/>
  <c r="D393" i="9"/>
  <c r="F395" i="6"/>
  <c r="S395" i="6"/>
  <c r="R395" i="6"/>
  <c r="O395" i="6"/>
  <c r="W395" i="6"/>
  <c r="L395" i="6"/>
  <c r="P395" i="6"/>
  <c r="Q395" i="6"/>
  <c r="I395" i="6"/>
  <c r="BY395" i="6" l="1"/>
  <c r="BI395" i="6"/>
  <c r="BZ395" i="6"/>
  <c r="BJ395" i="6"/>
  <c r="AW395" i="6"/>
  <c r="AJ395" i="6"/>
  <c r="AF395" i="6"/>
  <c r="CK395" i="6"/>
  <c r="J395" i="6"/>
  <c r="U395" i="6"/>
  <c r="K395" i="6"/>
  <c r="T395" i="6"/>
  <c r="B394" i="9"/>
  <c r="V395" i="6" l="1"/>
  <c r="AQ395" i="6" s="1"/>
  <c r="BK395" i="6"/>
  <c r="BL395" i="6" s="1"/>
  <c r="AS395" i="6"/>
  <c r="CL395" i="6"/>
  <c r="AX395" i="6"/>
  <c r="AK395" i="6"/>
  <c r="AL395" i="6" s="1"/>
  <c r="AM395" i="6" s="1"/>
  <c r="AN395" i="6" s="1"/>
  <c r="AO395" i="6" s="1"/>
  <c r="AR395" i="6" s="1"/>
  <c r="Y395" i="6"/>
  <c r="Z395" i="6" s="1"/>
  <c r="AA395" i="6" l="1"/>
  <c r="AB395" i="6" s="1"/>
  <c r="AC395" i="6" s="1"/>
  <c r="AD395" i="6" s="1"/>
  <c r="AE395" i="6" s="1"/>
  <c r="AG395" i="6"/>
  <c r="BS395" i="6"/>
  <c r="BM395" i="6"/>
  <c r="BN395" i="6" s="1"/>
  <c r="BO395" i="6" s="1"/>
  <c r="BP395" i="6" s="1"/>
  <c r="BQ395" i="6" s="1"/>
  <c r="CA395" i="6"/>
  <c r="CB395" i="6" s="1"/>
  <c r="CC395" i="6" s="1"/>
  <c r="CD395" i="6" s="1"/>
  <c r="CE395" i="6" s="1"/>
  <c r="CF395" i="6" s="1"/>
  <c r="CG395" i="6" s="1"/>
  <c r="AP395" i="6"/>
  <c r="AT395" i="6" s="1"/>
  <c r="AY395" i="6"/>
  <c r="AZ395" i="6" s="1"/>
  <c r="BA395" i="6" s="1"/>
  <c r="BB395" i="6" s="1"/>
  <c r="BC395" i="6" s="1"/>
  <c r="BD395" i="6" s="1"/>
  <c r="CI395" i="6"/>
  <c r="BR395" i="6" l="1"/>
  <c r="BU395" i="6" s="1"/>
  <c r="BT395" i="6"/>
  <c r="BG395" i="6" s="1"/>
  <c r="CM395" i="6"/>
  <c r="CN395" i="6" s="1"/>
  <c r="CP395" i="6" s="1"/>
  <c r="BE395" i="6"/>
  <c r="CH395" i="6"/>
  <c r="CJ395" i="6"/>
  <c r="BW395" i="6" s="1"/>
  <c r="CO395" i="6" s="1"/>
  <c r="E394" i="9" l="1"/>
  <c r="CQ395" i="6"/>
  <c r="CS395" i="6" s="1"/>
  <c r="CR395" i="6" l="1"/>
  <c r="CT395" i="6" s="1"/>
  <c r="CU395" i="6" s="1"/>
  <c r="CV395" i="6" s="1"/>
  <c r="CX395" i="6" s="1"/>
  <c r="CY395" i="6" l="1"/>
  <c r="CW395" i="6"/>
  <c r="CZ395" i="6" s="1"/>
  <c r="DA395" i="6" s="1"/>
  <c r="DG395" i="6"/>
  <c r="DB395" i="6"/>
  <c r="D394" i="9" l="1"/>
  <c r="DC395" i="6"/>
  <c r="DE395" i="6" s="1"/>
  <c r="F396" i="6"/>
  <c r="L396" i="6"/>
  <c r="P396" i="6"/>
  <c r="S396" i="6"/>
  <c r="R396" i="6"/>
  <c r="W396" i="6"/>
  <c r="I396" i="6"/>
  <c r="O396" i="6"/>
  <c r="Q396" i="6"/>
  <c r="T396" i="6" l="1"/>
  <c r="U396" i="6"/>
  <c r="J396" i="6"/>
  <c r="K396" i="6"/>
  <c r="BI396" i="6"/>
  <c r="BY396" i="6"/>
  <c r="BJ396" i="6"/>
  <c r="AW396" i="6"/>
  <c r="AJ396" i="6"/>
  <c r="BZ396" i="6"/>
  <c r="AF396" i="6"/>
  <c r="CK396" i="6"/>
  <c r="B395" i="9"/>
  <c r="AX396" i="6" l="1"/>
  <c r="CL396" i="6"/>
  <c r="BK396" i="6"/>
  <c r="BL396" i="6" s="1"/>
  <c r="AS396" i="6"/>
  <c r="V396" i="6"/>
  <c r="BS396" i="6" s="1"/>
  <c r="Y396" i="6"/>
  <c r="Z396" i="6" s="1"/>
  <c r="AG396" i="6" l="1"/>
  <c r="AA396" i="6"/>
  <c r="AB396" i="6" s="1"/>
  <c r="AC396" i="6" s="1"/>
  <c r="AD396" i="6" s="1"/>
  <c r="AE396" i="6" s="1"/>
  <c r="AQ396" i="6"/>
  <c r="CI396" i="6"/>
  <c r="BM396" i="6"/>
  <c r="BN396" i="6" s="1"/>
  <c r="BO396" i="6" s="1"/>
  <c r="BP396" i="6" s="1"/>
  <c r="BQ396" i="6" s="1"/>
  <c r="BR396" i="6" s="1"/>
  <c r="BU396" i="6" s="1"/>
  <c r="AY396" i="6"/>
  <c r="AZ396" i="6" s="1"/>
  <c r="BA396" i="6" s="1"/>
  <c r="BB396" i="6" s="1"/>
  <c r="BC396" i="6" s="1"/>
  <c r="BD396" i="6" s="1"/>
  <c r="AK396" i="6"/>
  <c r="AL396" i="6" s="1"/>
  <c r="AM396" i="6" s="1"/>
  <c r="AN396" i="6" s="1"/>
  <c r="AO396" i="6" s="1"/>
  <c r="AR396" i="6" s="1"/>
  <c r="BT396" i="6" l="1"/>
  <c r="BG396" i="6" s="1"/>
  <c r="AP396" i="6"/>
  <c r="AT396" i="6" s="1"/>
  <c r="CA396" i="6"/>
  <c r="CB396" i="6" s="1"/>
  <c r="CC396" i="6" s="1"/>
  <c r="BE396" i="6"/>
  <c r="CD396" i="6" l="1"/>
  <c r="CE396" i="6" s="1"/>
  <c r="CF396" i="6" s="1"/>
  <c r="CG396" i="6" s="1"/>
  <c r="CM396" i="6"/>
  <c r="CN396" i="6" s="1"/>
  <c r="CP396" i="6" l="1"/>
  <c r="E395" i="9"/>
  <c r="CH396" i="6"/>
  <c r="CJ396" i="6"/>
  <c r="BW396" i="6" s="1"/>
  <c r="CO396" i="6" s="1"/>
  <c r="CQ396" i="6" s="1"/>
  <c r="CS396" i="6" l="1"/>
  <c r="CR396" i="6"/>
  <c r="CT396" i="6" l="1"/>
  <c r="CU396" i="6" s="1"/>
  <c r="CV396" i="6" s="1"/>
  <c r="CX396" i="6" s="1"/>
  <c r="CW396" i="6"/>
  <c r="CY396" i="6"/>
  <c r="CZ396" i="6" l="1"/>
  <c r="DA396" i="6" s="1"/>
  <c r="F397" i="6" s="1"/>
  <c r="R397" i="6"/>
  <c r="O397" i="6"/>
  <c r="S397" i="6"/>
  <c r="DB396" i="6"/>
  <c r="W397" i="6"/>
  <c r="I397" i="6"/>
  <c r="L397" i="6"/>
  <c r="P397" i="6"/>
  <c r="DG396" i="6"/>
  <c r="Q397" i="6"/>
  <c r="D395" i="9" l="1"/>
  <c r="DC396" i="6"/>
  <c r="DE396" i="6" s="1"/>
  <c r="J397" i="6"/>
  <c r="K397" i="6"/>
  <c r="U397" i="6"/>
  <c r="T397" i="6"/>
  <c r="AW397" i="6"/>
  <c r="AF397" i="6"/>
  <c r="Y397" i="6" s="1"/>
  <c r="CK397" i="6"/>
  <c r="BJ397" i="6"/>
  <c r="BZ397" i="6"/>
  <c r="AJ397" i="6"/>
  <c r="BI397" i="6"/>
  <c r="BY397" i="6"/>
  <c r="B396" i="9"/>
  <c r="V397" i="6" l="1"/>
  <c r="AY397" i="6" s="1"/>
  <c r="AZ397" i="6" s="1"/>
  <c r="BA397" i="6" s="1"/>
  <c r="BB397" i="6" s="1"/>
  <c r="BC397" i="6" s="1"/>
  <c r="BD397" i="6" s="1"/>
  <c r="CL397" i="6"/>
  <c r="AX397" i="6"/>
  <c r="BK397" i="6"/>
  <c r="BL397" i="6" s="1"/>
  <c r="AS397" i="6"/>
  <c r="Z397" i="6" l="1"/>
  <c r="BM397" i="6"/>
  <c r="BN397" i="6" s="1"/>
  <c r="BO397" i="6" s="1"/>
  <c r="BP397" i="6" s="1"/>
  <c r="BQ397" i="6" s="1"/>
  <c r="BR397" i="6" s="1"/>
  <c r="BU397" i="6" s="1"/>
  <c r="BS397" i="6"/>
  <c r="AK397" i="6"/>
  <c r="AL397" i="6" s="1"/>
  <c r="AM397" i="6" s="1"/>
  <c r="AN397" i="6" s="1"/>
  <c r="AO397" i="6" s="1"/>
  <c r="AR397" i="6" s="1"/>
  <c r="AQ397" i="6"/>
  <c r="BE397" i="6"/>
  <c r="AG397" i="6"/>
  <c r="AA397" i="6"/>
  <c r="AB397" i="6" s="1"/>
  <c r="AC397" i="6" s="1"/>
  <c r="AD397" i="6" s="1"/>
  <c r="AE397" i="6" s="1"/>
  <c r="CI397" i="6"/>
  <c r="CA397" i="6" l="1"/>
  <c r="CB397" i="6" s="1"/>
  <c r="CC397" i="6" s="1"/>
  <c r="CD397" i="6" s="1"/>
  <c r="CE397" i="6" s="1"/>
  <c r="CF397" i="6" s="1"/>
  <c r="CG397" i="6" s="1"/>
  <c r="AP397" i="6"/>
  <c r="AT397" i="6" s="1"/>
  <c r="BT397" i="6"/>
  <c r="BG397" i="6" s="1"/>
  <c r="CM397" i="6" l="1"/>
  <c r="CN397" i="6" s="1"/>
  <c r="E396" i="9" s="1"/>
  <c r="CH397" i="6"/>
  <c r="CJ397" i="6"/>
  <c r="BW397" i="6" s="1"/>
  <c r="CO397" i="6" s="1"/>
  <c r="CP397" i="6" l="1"/>
  <c r="CQ397" i="6" s="1"/>
  <c r="CR397" i="6" s="1"/>
  <c r="CY397" i="6" s="1"/>
  <c r="CS397" i="6" l="1"/>
  <c r="CW397" i="6"/>
  <c r="CT397" i="6"/>
  <c r="CU397" i="6" s="1"/>
  <c r="CV397" i="6" s="1"/>
  <c r="CX397" i="6" s="1"/>
  <c r="CZ397" i="6" s="1"/>
  <c r="DA397" i="6" s="1"/>
  <c r="DB397" i="6"/>
  <c r="DG397" i="6"/>
  <c r="D396" i="9" l="1"/>
  <c r="DC397" i="6"/>
  <c r="DE397" i="6" s="1"/>
  <c r="F398" i="6"/>
  <c r="I398" i="6"/>
  <c r="O398" i="6"/>
  <c r="P398" i="6"/>
  <c r="S398" i="6"/>
  <c r="R398" i="6"/>
  <c r="L398" i="6"/>
  <c r="Q398" i="6"/>
  <c r="W398" i="6"/>
  <c r="K398" i="6" l="1"/>
  <c r="J398" i="6"/>
  <c r="T398" i="6"/>
  <c r="U398" i="6"/>
  <c r="BI398" i="6"/>
  <c r="BY398" i="6"/>
  <c r="AJ398" i="6"/>
  <c r="BZ398" i="6"/>
  <c r="AF398" i="6"/>
  <c r="AW398" i="6"/>
  <c r="BJ398" i="6"/>
  <c r="CK398" i="6"/>
  <c r="B397" i="9"/>
  <c r="Y398" i="6" l="1"/>
  <c r="CL398" i="6"/>
  <c r="AS398" i="6"/>
  <c r="AX398" i="6"/>
  <c r="V398" i="6"/>
  <c r="BS398" i="6" s="1"/>
  <c r="BK398" i="6"/>
  <c r="BL398" i="6" s="1"/>
  <c r="BM398" i="6" s="1"/>
  <c r="BN398" i="6" s="1"/>
  <c r="BO398" i="6" s="1"/>
  <c r="BP398" i="6" s="1"/>
  <c r="BQ398" i="6" s="1"/>
  <c r="BR398" i="6" s="1"/>
  <c r="BU398" i="6" s="1"/>
  <c r="AY398" i="6" l="1"/>
  <c r="AZ398" i="6" s="1"/>
  <c r="BA398" i="6" s="1"/>
  <c r="BB398" i="6" s="1"/>
  <c r="BC398" i="6" s="1"/>
  <c r="BD398" i="6" s="1"/>
  <c r="Z398" i="6"/>
  <c r="AG398" i="6" s="1"/>
  <c r="AQ398" i="6"/>
  <c r="BT398" i="6"/>
  <c r="BG398" i="6" s="1"/>
  <c r="CI398" i="6"/>
  <c r="AK398" i="6"/>
  <c r="AL398" i="6" s="1"/>
  <c r="AM398" i="6" s="1"/>
  <c r="AN398" i="6" s="1"/>
  <c r="AO398" i="6" s="1"/>
  <c r="AA398" i="6" l="1"/>
  <c r="AB398" i="6" s="1"/>
  <c r="AC398" i="6" s="1"/>
  <c r="AD398" i="6" s="1"/>
  <c r="AE398" i="6" s="1"/>
  <c r="BE398" i="6"/>
  <c r="AP398" i="6"/>
  <c r="AT398" i="6" s="1"/>
  <c r="CA398" i="6"/>
  <c r="CB398" i="6" s="1"/>
  <c r="CC398" i="6" s="1"/>
  <c r="AR398" i="6"/>
  <c r="CD398" i="6" l="1"/>
  <c r="CE398" i="6" s="1"/>
  <c r="CF398" i="6" s="1"/>
  <c r="CG398" i="6" s="1"/>
  <c r="CM398" i="6"/>
  <c r="CN398" i="6" s="1"/>
  <c r="E397" i="9" l="1"/>
  <c r="CP398" i="6"/>
  <c r="CH398" i="6"/>
  <c r="CJ398" i="6"/>
  <c r="BW398" i="6" s="1"/>
  <c r="CO398" i="6" s="1"/>
  <c r="CQ398" i="6" l="1"/>
  <c r="CS398" i="6" s="1"/>
  <c r="CR398" i="6" l="1"/>
  <c r="CY398" i="6" s="1"/>
  <c r="CW398" i="6" l="1"/>
  <c r="CT398" i="6"/>
  <c r="CU398" i="6" s="1"/>
  <c r="CV398" i="6" s="1"/>
  <c r="CX398" i="6" s="1"/>
  <c r="CZ398" i="6" s="1"/>
  <c r="DA398" i="6" s="1"/>
  <c r="DG398" i="6"/>
  <c r="DB398" i="6"/>
  <c r="DC398" i="6" l="1"/>
  <c r="DE398" i="6" s="1"/>
  <c r="D397" i="9"/>
  <c r="F399" i="6"/>
  <c r="I399" i="6"/>
  <c r="R399" i="6"/>
  <c r="Q399" i="6"/>
  <c r="S399" i="6"/>
  <c r="P399" i="6"/>
  <c r="L399" i="6"/>
  <c r="W399" i="6"/>
  <c r="O399" i="6"/>
  <c r="T399" i="6" l="1"/>
  <c r="U399" i="6"/>
  <c r="K399" i="6"/>
  <c r="J399" i="6"/>
  <c r="BY399" i="6"/>
  <c r="BI399" i="6"/>
  <c r="AJ399" i="6"/>
  <c r="AW399" i="6"/>
  <c r="CK399" i="6"/>
  <c r="BJ399" i="6"/>
  <c r="AF399" i="6"/>
  <c r="BZ399" i="6"/>
  <c r="B398" i="9"/>
  <c r="Y399" i="6" l="1"/>
  <c r="BK399" i="6"/>
  <c r="BL399" i="6" s="1"/>
  <c r="AS399" i="6"/>
  <c r="V399" i="6"/>
  <c r="BS399" i="6" s="1"/>
  <c r="CL399" i="6"/>
  <c r="AX399" i="6"/>
  <c r="AY399" i="6" l="1"/>
  <c r="AZ399" i="6" s="1"/>
  <c r="BA399" i="6" s="1"/>
  <c r="BB399" i="6" s="1"/>
  <c r="BC399" i="6" s="1"/>
  <c r="BD399" i="6" s="1"/>
  <c r="Z399" i="6"/>
  <c r="BM399" i="6"/>
  <c r="BN399" i="6" s="1"/>
  <c r="BO399" i="6" s="1"/>
  <c r="BP399" i="6" s="1"/>
  <c r="BQ399" i="6" s="1"/>
  <c r="BR399" i="6" s="1"/>
  <c r="BU399" i="6" s="1"/>
  <c r="CI399" i="6"/>
  <c r="AQ399" i="6"/>
  <c r="AK399" i="6"/>
  <c r="AL399" i="6" s="1"/>
  <c r="AM399" i="6" s="1"/>
  <c r="AN399" i="6" s="1"/>
  <c r="AO399" i="6" s="1"/>
  <c r="AR399" i="6" s="1"/>
  <c r="BE399" i="6" l="1"/>
  <c r="BT399" i="6"/>
  <c r="BG399" i="6" s="1"/>
  <c r="AG399" i="6"/>
  <c r="AA399" i="6"/>
  <c r="AB399" i="6" s="1"/>
  <c r="AC399" i="6" s="1"/>
  <c r="AD399" i="6" s="1"/>
  <c r="AE399" i="6" s="1"/>
  <c r="AP399" i="6"/>
  <c r="AT399" i="6" s="1"/>
  <c r="CA399" i="6"/>
  <c r="CB399" i="6" s="1"/>
  <c r="CC399" i="6" s="1"/>
  <c r="CD399" i="6" l="1"/>
  <c r="CE399" i="6" s="1"/>
  <c r="CF399" i="6" s="1"/>
  <c r="CG399" i="6" s="1"/>
  <c r="CM399" i="6"/>
  <c r="CN399" i="6" s="1"/>
  <c r="E398" i="9" l="1"/>
  <c r="CP399" i="6"/>
  <c r="CH399" i="6"/>
  <c r="CJ399" i="6"/>
  <c r="BW399" i="6" s="1"/>
  <c r="CO399" i="6" s="1"/>
  <c r="CQ399" i="6" l="1"/>
  <c r="CS399" i="6" l="1"/>
  <c r="CR399" i="6"/>
  <c r="CW399" i="6" l="1"/>
  <c r="CT399" i="6"/>
  <c r="CU399" i="6" s="1"/>
  <c r="CV399" i="6" s="1"/>
  <c r="CX399" i="6" s="1"/>
  <c r="CY399" i="6"/>
  <c r="CZ399" i="6" l="1"/>
  <c r="DA399" i="6" s="1"/>
  <c r="DG399" i="6"/>
  <c r="DB399" i="6"/>
  <c r="DC399" i="6" l="1"/>
  <c r="DE399" i="6" s="1"/>
  <c r="D398" i="9"/>
  <c r="F400" i="6"/>
  <c r="L400" i="6"/>
  <c r="I400" i="6"/>
  <c r="P400" i="6"/>
  <c r="W400" i="6"/>
  <c r="O400" i="6"/>
  <c r="S400" i="6"/>
  <c r="Q400" i="6"/>
  <c r="R400" i="6"/>
  <c r="BI400" i="6" l="1"/>
  <c r="BY400" i="6"/>
  <c r="U400" i="6"/>
  <c r="J400" i="6"/>
  <c r="T400" i="6"/>
  <c r="K400" i="6"/>
  <c r="AJ400" i="6"/>
  <c r="AF400" i="6"/>
  <c r="CK400" i="6"/>
  <c r="BZ400" i="6"/>
  <c r="AW400" i="6"/>
  <c r="BJ400" i="6"/>
  <c r="B399" i="9"/>
  <c r="Y400" i="6" l="1"/>
  <c r="CL400" i="6"/>
  <c r="BK400" i="6"/>
  <c r="BL400" i="6" s="1"/>
  <c r="AS400" i="6"/>
  <c r="AX400" i="6"/>
  <c r="V400" i="6"/>
  <c r="AQ400" i="6" s="1"/>
  <c r="BM400" i="6" l="1"/>
  <c r="BN400" i="6" s="1"/>
  <c r="BO400" i="6" s="1"/>
  <c r="BP400" i="6" s="1"/>
  <c r="BQ400" i="6" s="1"/>
  <c r="BR400" i="6" s="1"/>
  <c r="Z400" i="6"/>
  <c r="AG400" i="6" s="1"/>
  <c r="AY400" i="6"/>
  <c r="AK400" i="6"/>
  <c r="AL400" i="6" s="1"/>
  <c r="AM400" i="6" s="1"/>
  <c r="AN400" i="6" s="1"/>
  <c r="AO400" i="6" s="1"/>
  <c r="BS400" i="6"/>
  <c r="CI400" i="6"/>
  <c r="AA400" i="6" l="1"/>
  <c r="AB400" i="6" s="1"/>
  <c r="AC400" i="6" s="1"/>
  <c r="AD400" i="6" s="1"/>
  <c r="AE400" i="6" s="1"/>
  <c r="BU400" i="6"/>
  <c r="BT400" i="6"/>
  <c r="BG400" i="6" s="1"/>
  <c r="AZ400" i="6"/>
  <c r="BA400" i="6" s="1"/>
  <c r="BB400" i="6" s="1"/>
  <c r="BC400" i="6" s="1"/>
  <c r="BD400" i="6" s="1"/>
  <c r="BE400" i="6"/>
  <c r="AP400" i="6"/>
  <c r="AT400" i="6" s="1"/>
  <c r="CA400" i="6"/>
  <c r="CB400" i="6" s="1"/>
  <c r="CC400" i="6" s="1"/>
  <c r="AR400" i="6"/>
  <c r="CD400" i="6" l="1"/>
  <c r="CE400" i="6" s="1"/>
  <c r="CF400" i="6" s="1"/>
  <c r="CG400" i="6" s="1"/>
  <c r="CM400" i="6"/>
  <c r="CN400" i="6" s="1"/>
  <c r="E399" i="9" l="1"/>
  <c r="CP400" i="6"/>
  <c r="CH400" i="6"/>
  <c r="CJ400" i="6"/>
  <c r="BW400" i="6" s="1"/>
  <c r="CO400" i="6" s="1"/>
  <c r="CQ400" i="6" l="1"/>
  <c r="CR400" i="6" s="1"/>
  <c r="CW400" i="6" s="1"/>
  <c r="CS400" i="6" l="1"/>
  <c r="CT400" i="6"/>
  <c r="CU400" i="6" s="1"/>
  <c r="CV400" i="6" s="1"/>
  <c r="CX400" i="6" s="1"/>
  <c r="CY400" i="6"/>
  <c r="CZ400" i="6" l="1"/>
  <c r="DA400" i="6" s="1"/>
  <c r="F401" i="6" s="1"/>
  <c r="Q401" i="6"/>
  <c r="O401" i="6"/>
  <c r="R401" i="6"/>
  <c r="DB400" i="6"/>
  <c r="S401" i="6"/>
  <c r="W401" i="6"/>
  <c r="P401" i="6"/>
  <c r="DG400" i="6"/>
  <c r="L401" i="6"/>
  <c r="I401" i="6"/>
  <c r="D399" i="9" l="1"/>
  <c r="DC400" i="6"/>
  <c r="DE400" i="6" s="1"/>
  <c r="AF401" i="6"/>
  <c r="BJ401" i="6"/>
  <c r="AJ401" i="6"/>
  <c r="CK401" i="6"/>
  <c r="AW401" i="6"/>
  <c r="BZ401" i="6"/>
  <c r="BY401" i="6"/>
  <c r="BI401" i="6"/>
  <c r="J401" i="6"/>
  <c r="U401" i="6"/>
  <c r="T401" i="6"/>
  <c r="K401" i="6"/>
  <c r="B400" i="9"/>
  <c r="V401" i="6" l="1"/>
  <c r="CI401" i="6" s="1"/>
  <c r="AS401" i="6"/>
  <c r="BK401" i="6"/>
  <c r="BL401" i="6" s="1"/>
  <c r="AX401" i="6"/>
  <c r="CL401" i="6"/>
  <c r="Y401" i="6"/>
  <c r="Z401" i="6" s="1"/>
  <c r="BM401" i="6" l="1"/>
  <c r="BN401" i="6" s="1"/>
  <c r="BO401" i="6" s="1"/>
  <c r="BP401" i="6" s="1"/>
  <c r="BQ401" i="6" s="1"/>
  <c r="BR401" i="6" s="1"/>
  <c r="AY401" i="6"/>
  <c r="AZ401" i="6" s="1"/>
  <c r="BA401" i="6" s="1"/>
  <c r="BB401" i="6" s="1"/>
  <c r="BC401" i="6" s="1"/>
  <c r="BD401" i="6" s="1"/>
  <c r="AQ401" i="6"/>
  <c r="BS401" i="6"/>
  <c r="AG401" i="6"/>
  <c r="AA401" i="6"/>
  <c r="AB401" i="6" s="1"/>
  <c r="AC401" i="6" s="1"/>
  <c r="AD401" i="6" s="1"/>
  <c r="AE401" i="6" s="1"/>
  <c r="AK401" i="6"/>
  <c r="AL401" i="6" s="1"/>
  <c r="AM401" i="6" s="1"/>
  <c r="AN401" i="6" s="1"/>
  <c r="AO401" i="6" s="1"/>
  <c r="BE401" i="6" l="1"/>
  <c r="BT401" i="6"/>
  <c r="BG401" i="6" s="1"/>
  <c r="BU401" i="6"/>
  <c r="AP401" i="6"/>
  <c r="AT401" i="6" s="1"/>
  <c r="CA401" i="6"/>
  <c r="CB401" i="6" s="1"/>
  <c r="CC401" i="6" s="1"/>
  <c r="AR401" i="6"/>
  <c r="CD401" i="6" l="1"/>
  <c r="CE401" i="6" s="1"/>
  <c r="CF401" i="6" s="1"/>
  <c r="CG401" i="6" s="1"/>
  <c r="CM401" i="6"/>
  <c r="CN401" i="6" s="1"/>
  <c r="E400" i="9" l="1"/>
  <c r="CP401" i="6"/>
  <c r="CH401" i="6"/>
  <c r="CJ401" i="6"/>
  <c r="BW401" i="6" s="1"/>
  <c r="CO401" i="6" s="1"/>
  <c r="CQ401" i="6" s="1"/>
  <c r="CS401" i="6" l="1"/>
  <c r="CR401" i="6"/>
  <c r="CT401" i="6" s="1"/>
  <c r="CU401" i="6" s="1"/>
  <c r="CV401" i="6" s="1"/>
  <c r="CX401" i="6" s="1"/>
  <c r="CY401" i="6" l="1"/>
  <c r="CW401" i="6"/>
  <c r="CZ401" i="6" l="1"/>
  <c r="DA401" i="6" s="1"/>
  <c r="F402" i="6" s="1"/>
  <c r="DG401" i="6"/>
  <c r="DB401" i="6"/>
  <c r="L402" i="6"/>
  <c r="R402" i="6"/>
  <c r="Q402" i="6"/>
  <c r="O402" i="6"/>
  <c r="S402" i="6"/>
  <c r="W402" i="6"/>
  <c r="P402" i="6"/>
  <c r="I402" i="6"/>
  <c r="DC401" i="6" l="1"/>
  <c r="DE401" i="6" s="1"/>
  <c r="D400" i="9"/>
  <c r="AW402" i="6"/>
  <c r="BJ402" i="6"/>
  <c r="CK402" i="6"/>
  <c r="AF402" i="6"/>
  <c r="AJ402" i="6"/>
  <c r="BZ402" i="6"/>
  <c r="BI402" i="6"/>
  <c r="BY402" i="6"/>
  <c r="U402" i="6"/>
  <c r="K402" i="6"/>
  <c r="J402" i="6"/>
  <c r="T402" i="6"/>
  <c r="B401" i="9"/>
  <c r="Y402" i="6" l="1"/>
  <c r="AS402" i="6"/>
  <c r="BK402" i="6"/>
  <c r="BL402" i="6" s="1"/>
  <c r="AX402" i="6"/>
  <c r="V402" i="6"/>
  <c r="BS402" i="6" s="1"/>
  <c r="CL402" i="6"/>
  <c r="BM402" i="6" l="1"/>
  <c r="BN402" i="6" s="1"/>
  <c r="BO402" i="6" s="1"/>
  <c r="BP402" i="6" s="1"/>
  <c r="BQ402" i="6" s="1"/>
  <c r="BR402" i="6" s="1"/>
  <c r="BU402" i="6" s="1"/>
  <c r="Z402" i="6"/>
  <c r="AG402" i="6" s="1"/>
  <c r="AY402" i="6"/>
  <c r="AZ402" i="6" s="1"/>
  <c r="BA402" i="6" s="1"/>
  <c r="BB402" i="6" s="1"/>
  <c r="BC402" i="6" s="1"/>
  <c r="BD402" i="6" s="1"/>
  <c r="CI402" i="6"/>
  <c r="AK402" i="6"/>
  <c r="AL402" i="6" s="1"/>
  <c r="AM402" i="6" s="1"/>
  <c r="AN402" i="6" s="1"/>
  <c r="AO402" i="6" s="1"/>
  <c r="AR402" i="6" s="1"/>
  <c r="AQ402" i="6"/>
  <c r="AA402" i="6" l="1"/>
  <c r="AB402" i="6" s="1"/>
  <c r="AC402" i="6" s="1"/>
  <c r="AD402" i="6" s="1"/>
  <c r="AE402" i="6" s="1"/>
  <c r="BT402" i="6"/>
  <c r="BG402" i="6" s="1"/>
  <c r="BE402" i="6"/>
  <c r="AP402" i="6"/>
  <c r="AT402" i="6" s="1"/>
  <c r="CA402" i="6"/>
  <c r="CB402" i="6" s="1"/>
  <c r="CC402" i="6" s="1"/>
  <c r="CD402" i="6" l="1"/>
  <c r="CE402" i="6" s="1"/>
  <c r="CF402" i="6" s="1"/>
  <c r="CG402" i="6" s="1"/>
  <c r="CM402" i="6"/>
  <c r="CN402" i="6" s="1"/>
  <c r="CP402" i="6" l="1"/>
  <c r="E401" i="9"/>
  <c r="CH402" i="6"/>
  <c r="CJ402" i="6"/>
  <c r="BW402" i="6" s="1"/>
  <c r="CO402" i="6" s="1"/>
  <c r="CQ402" i="6" l="1"/>
  <c r="CS402" i="6" s="1"/>
  <c r="CR402" i="6" l="1"/>
  <c r="CT402" i="6" s="1"/>
  <c r="CU402" i="6" s="1"/>
  <c r="CV402" i="6" s="1"/>
  <c r="CX402" i="6" s="1"/>
  <c r="CW402" i="6" l="1"/>
  <c r="CY402" i="6"/>
  <c r="CZ402" i="6" l="1"/>
  <c r="DA402" i="6" s="1"/>
  <c r="DG402" i="6"/>
  <c r="DB402" i="6"/>
  <c r="DC402" i="6" l="1"/>
  <c r="DE402" i="6" s="1"/>
  <c r="D401" i="9"/>
  <c r="F403" i="6"/>
  <c r="R403" i="6"/>
  <c r="S403" i="6"/>
  <c r="L403" i="6"/>
  <c r="Q403" i="6"/>
  <c r="O403" i="6"/>
  <c r="P403" i="6"/>
  <c r="W403" i="6"/>
  <c r="I403" i="6"/>
  <c r="BI403" i="6" l="1"/>
  <c r="BY403" i="6"/>
  <c r="K403" i="6"/>
  <c r="T403" i="6"/>
  <c r="U403" i="6"/>
  <c r="J403" i="6"/>
  <c r="BZ403" i="6"/>
  <c r="AJ403" i="6"/>
  <c r="BJ403" i="6"/>
  <c r="CK403" i="6"/>
  <c r="AF403" i="6"/>
  <c r="AW403" i="6"/>
  <c r="B402" i="9"/>
  <c r="BK403" i="6" l="1"/>
  <c r="BL403" i="6" s="1"/>
  <c r="V403" i="6"/>
  <c r="AX403" i="6"/>
  <c r="CL403" i="6"/>
  <c r="AS403" i="6"/>
  <c r="Y403" i="6"/>
  <c r="Z403" i="6" s="1"/>
  <c r="AK403" i="6"/>
  <c r="AL403" i="6" s="1"/>
  <c r="AM403" i="6" s="1"/>
  <c r="AN403" i="6" s="1"/>
  <c r="AO403" i="6" s="1"/>
  <c r="BM403" i="6" l="1"/>
  <c r="BN403" i="6" s="1"/>
  <c r="BO403" i="6" s="1"/>
  <c r="BP403" i="6" s="1"/>
  <c r="BQ403" i="6" s="1"/>
  <c r="BR403" i="6" s="1"/>
  <c r="CA403" i="6"/>
  <c r="CB403" i="6" s="1"/>
  <c r="CC403" i="6" s="1"/>
  <c r="CD403" i="6" s="1"/>
  <c r="CE403" i="6" s="1"/>
  <c r="CF403" i="6" s="1"/>
  <c r="CG403" i="6" s="1"/>
  <c r="CH403" i="6" s="1"/>
  <c r="AP403" i="6"/>
  <c r="AQ403" i="6"/>
  <c r="AY403" i="6"/>
  <c r="AZ403" i="6" s="1"/>
  <c r="BA403" i="6" s="1"/>
  <c r="BB403" i="6" s="1"/>
  <c r="BC403" i="6" s="1"/>
  <c r="BD403" i="6" s="1"/>
  <c r="CI403" i="6"/>
  <c r="AR403" i="6"/>
  <c r="BS403" i="6"/>
  <c r="AG403" i="6"/>
  <c r="AA403" i="6"/>
  <c r="AB403" i="6" s="1"/>
  <c r="AC403" i="6" s="1"/>
  <c r="AD403" i="6" s="1"/>
  <c r="AE403" i="6" s="1"/>
  <c r="BU403" i="6" l="1"/>
  <c r="BT403" i="6"/>
  <c r="BG403" i="6" s="1"/>
  <c r="CJ403" i="6"/>
  <c r="BW403" i="6" s="1"/>
  <c r="AT403" i="6"/>
  <c r="CN403" i="6" s="1"/>
  <c r="BE403" i="6"/>
  <c r="CM403" i="6"/>
  <c r="E402" i="9" l="1"/>
  <c r="CO403" i="6"/>
  <c r="CP403" i="6"/>
  <c r="CQ403" i="6" l="1"/>
  <c r="CS403" i="6" s="1"/>
  <c r="CR403" i="6" l="1"/>
  <c r="CY403" i="6" s="1"/>
  <c r="CT403" i="6" l="1"/>
  <c r="CU403" i="6" s="1"/>
  <c r="CV403" i="6" s="1"/>
  <c r="CX403" i="6" s="1"/>
  <c r="CW403" i="6"/>
  <c r="CZ403" i="6" l="1"/>
  <c r="DA403" i="6" s="1"/>
  <c r="DB403" i="6"/>
  <c r="DG403" i="6"/>
  <c r="D402" i="9" l="1"/>
  <c r="DC403" i="6"/>
  <c r="DE403" i="6" s="1"/>
  <c r="F404" i="6"/>
  <c r="S404" i="6"/>
  <c r="O404" i="6"/>
  <c r="P404" i="6"/>
  <c r="L404" i="6"/>
  <c r="R404" i="6"/>
  <c r="W404" i="6"/>
  <c r="I404" i="6"/>
  <c r="Q404" i="6"/>
  <c r="K404" i="6" l="1"/>
  <c r="J404" i="6"/>
  <c r="U404" i="6"/>
  <c r="T404" i="6"/>
  <c r="AJ404" i="6"/>
  <c r="AW404" i="6"/>
  <c r="AF404" i="6"/>
  <c r="Y404" i="6" s="1"/>
  <c r="BJ404" i="6"/>
  <c r="BZ404" i="6"/>
  <c r="CK404" i="6"/>
  <c r="BY404" i="6"/>
  <c r="BI404" i="6"/>
  <c r="B403" i="9"/>
  <c r="V404" i="6" l="1"/>
  <c r="AS404" i="6"/>
  <c r="CL404" i="6"/>
  <c r="BK404" i="6"/>
  <c r="BL404" i="6" s="1"/>
  <c r="AX404" i="6"/>
  <c r="AY404" i="6" l="1"/>
  <c r="AZ404" i="6" s="1"/>
  <c r="BA404" i="6" s="1"/>
  <c r="BB404" i="6" s="1"/>
  <c r="BC404" i="6" s="1"/>
  <c r="BD404" i="6" s="1"/>
  <c r="CI404" i="6"/>
  <c r="AQ404" i="6"/>
  <c r="AK404" i="6"/>
  <c r="AL404" i="6" s="1"/>
  <c r="AM404" i="6" s="1"/>
  <c r="AN404" i="6" s="1"/>
  <c r="AO404" i="6" s="1"/>
  <c r="BM404" i="6"/>
  <c r="BN404" i="6" s="1"/>
  <c r="BO404" i="6" s="1"/>
  <c r="BP404" i="6" s="1"/>
  <c r="BQ404" i="6" s="1"/>
  <c r="BS404" i="6"/>
  <c r="Z404" i="6"/>
  <c r="BE404" i="6" l="1"/>
  <c r="AG404" i="6"/>
  <c r="AA404" i="6"/>
  <c r="AB404" i="6" s="1"/>
  <c r="AC404" i="6" s="1"/>
  <c r="AD404" i="6" s="1"/>
  <c r="AE404" i="6" s="1"/>
  <c r="AP404" i="6"/>
  <c r="AT404" i="6" s="1"/>
  <c r="AR404" i="6"/>
  <c r="CA404" i="6"/>
  <c r="CB404" i="6" s="1"/>
  <c r="CC404" i="6" s="1"/>
  <c r="BR404" i="6"/>
  <c r="BU404" i="6" s="1"/>
  <c r="BT404" i="6"/>
  <c r="BG404" i="6" s="1"/>
  <c r="CM404" i="6" l="1"/>
  <c r="CN404" i="6" s="1"/>
  <c r="CD404" i="6"/>
  <c r="CE404" i="6" s="1"/>
  <c r="CF404" i="6" s="1"/>
  <c r="CG404" i="6" s="1"/>
  <c r="CJ404" i="6" l="1"/>
  <c r="BW404" i="6" s="1"/>
  <c r="CO404" i="6" s="1"/>
  <c r="CQ404" i="6" s="1"/>
  <c r="CH404" i="6"/>
  <c r="E403" i="9"/>
  <c r="CP404" i="6"/>
  <c r="CS404" i="6" l="1"/>
  <c r="CR404" i="6"/>
  <c r="CW404" i="6" l="1"/>
  <c r="CT404" i="6"/>
  <c r="CU404" i="6" s="1"/>
  <c r="CV404" i="6" s="1"/>
  <c r="CX404" i="6" s="1"/>
  <c r="CY404" i="6"/>
  <c r="CZ404" i="6" l="1"/>
  <c r="DA404" i="6" s="1"/>
  <c r="DB404" i="6"/>
  <c r="DG404" i="6"/>
  <c r="D403" i="9" l="1"/>
  <c r="DC404" i="6"/>
  <c r="DE404" i="6" s="1"/>
  <c r="F405" i="6"/>
  <c r="W405" i="6"/>
  <c r="I405" i="6"/>
  <c r="Q405" i="6"/>
  <c r="L405" i="6"/>
  <c r="P405" i="6"/>
  <c r="R405" i="6"/>
  <c r="O405" i="6"/>
  <c r="S405" i="6"/>
  <c r="BI405" i="6" l="1"/>
  <c r="BY405" i="6"/>
  <c r="U405" i="6"/>
  <c r="K405" i="6"/>
  <c r="J405" i="6"/>
  <c r="T405" i="6"/>
  <c r="AW405" i="6"/>
  <c r="AF405" i="6"/>
  <c r="Y405" i="6" s="1"/>
  <c r="CK405" i="6"/>
  <c r="AJ405" i="6"/>
  <c r="BJ405" i="6"/>
  <c r="BZ405" i="6"/>
  <c r="B404" i="9"/>
  <c r="AX405" i="6" l="1"/>
  <c r="AS405" i="6"/>
  <c r="CL405" i="6"/>
  <c r="BK405" i="6"/>
  <c r="BL405" i="6" s="1"/>
  <c r="V405" i="6"/>
  <c r="AK405" i="6" l="1"/>
  <c r="AL405" i="6" s="1"/>
  <c r="AM405" i="6" s="1"/>
  <c r="AN405" i="6" s="1"/>
  <c r="AO405" i="6" s="1"/>
  <c r="BS405" i="6"/>
  <c r="CI405" i="6"/>
  <c r="AY405" i="6"/>
  <c r="AQ405" i="6"/>
  <c r="BM405" i="6"/>
  <c r="BN405" i="6" s="1"/>
  <c r="BO405" i="6" s="1"/>
  <c r="BP405" i="6" s="1"/>
  <c r="BQ405" i="6" s="1"/>
  <c r="Z405" i="6"/>
  <c r="AZ405" i="6" l="1"/>
  <c r="BA405" i="6" s="1"/>
  <c r="BB405" i="6" s="1"/>
  <c r="BC405" i="6" s="1"/>
  <c r="BD405" i="6" s="1"/>
  <c r="BE405" i="6"/>
  <c r="BR405" i="6"/>
  <c r="BU405" i="6" s="1"/>
  <c r="BT405" i="6"/>
  <c r="BG405" i="6" s="1"/>
  <c r="AG405" i="6"/>
  <c r="AA405" i="6"/>
  <c r="AB405" i="6" s="1"/>
  <c r="AC405" i="6" s="1"/>
  <c r="AD405" i="6" s="1"/>
  <c r="AE405" i="6" s="1"/>
  <c r="AR405" i="6"/>
  <c r="CA405" i="6"/>
  <c r="CB405" i="6" s="1"/>
  <c r="CC405" i="6" s="1"/>
  <c r="AP405" i="6"/>
  <c r="AT405" i="6" s="1"/>
  <c r="CD405" i="6" l="1"/>
  <c r="CE405" i="6" s="1"/>
  <c r="CF405" i="6" s="1"/>
  <c r="CG405" i="6" s="1"/>
  <c r="CM405" i="6"/>
  <c r="CN405" i="6" s="1"/>
  <c r="CP405" i="6" l="1"/>
  <c r="E404" i="9"/>
  <c r="CH405" i="6"/>
  <c r="CJ405" i="6"/>
  <c r="BW405" i="6" s="1"/>
  <c r="CO405" i="6" s="1"/>
  <c r="CQ405" i="6" s="1"/>
  <c r="CS405" i="6" l="1"/>
  <c r="CR405" i="6"/>
  <c r="CT405" i="6" l="1"/>
  <c r="CU405" i="6" s="1"/>
  <c r="CV405" i="6" s="1"/>
  <c r="CX405" i="6" s="1"/>
  <c r="CY405" i="6"/>
  <c r="CW405" i="6"/>
  <c r="CZ405" i="6" s="1"/>
  <c r="DA405" i="6" s="1"/>
  <c r="F406" i="6" s="1"/>
  <c r="DB405" i="6"/>
  <c r="DG405" i="6"/>
  <c r="I406" i="6"/>
  <c r="O406" i="6"/>
  <c r="R406" i="6"/>
  <c r="Q406" i="6"/>
  <c r="S406" i="6"/>
  <c r="P406" i="6"/>
  <c r="L406" i="6"/>
  <c r="W406" i="6"/>
  <c r="D404" i="9" l="1"/>
  <c r="DC405" i="6"/>
  <c r="DE405" i="6" s="1"/>
  <c r="K406" i="6"/>
  <c r="T406" i="6"/>
  <c r="U406" i="6"/>
  <c r="J406" i="6"/>
  <c r="BI406" i="6"/>
  <c r="BY406" i="6"/>
  <c r="BJ406" i="6"/>
  <c r="AJ406" i="6"/>
  <c r="BZ406" i="6"/>
  <c r="CK406" i="6"/>
  <c r="AW406" i="6"/>
  <c r="AF406" i="6"/>
  <c r="B405" i="9"/>
  <c r="Y406" i="6" l="1"/>
  <c r="AS406" i="6"/>
  <c r="V406" i="6"/>
  <c r="AX406" i="6"/>
  <c r="CL406" i="6"/>
  <c r="BK406" i="6"/>
  <c r="BL406" i="6" s="1"/>
  <c r="CI406" i="6" l="1"/>
  <c r="AY406" i="6"/>
  <c r="AZ406" i="6" s="1"/>
  <c r="BA406" i="6" s="1"/>
  <c r="BB406" i="6" s="1"/>
  <c r="BC406" i="6" s="1"/>
  <c r="BD406" i="6" s="1"/>
  <c r="BS406" i="6"/>
  <c r="BM406" i="6"/>
  <c r="BN406" i="6" s="1"/>
  <c r="BO406" i="6" s="1"/>
  <c r="BP406" i="6" s="1"/>
  <c r="BQ406" i="6" s="1"/>
  <c r="AQ406" i="6"/>
  <c r="Z406" i="6"/>
  <c r="AK406" i="6"/>
  <c r="AL406" i="6" s="1"/>
  <c r="AM406" i="6" s="1"/>
  <c r="AN406" i="6" s="1"/>
  <c r="AO406" i="6" s="1"/>
  <c r="AR406" i="6" s="1"/>
  <c r="BR406" i="6" l="1"/>
  <c r="BU406" i="6" s="1"/>
  <c r="BT406" i="6"/>
  <c r="BG406" i="6" s="1"/>
  <c r="AP406" i="6"/>
  <c r="AT406" i="6" s="1"/>
  <c r="CA406" i="6"/>
  <c r="CB406" i="6" s="1"/>
  <c r="CC406" i="6" s="1"/>
  <c r="BE406" i="6"/>
  <c r="AG406" i="6"/>
  <c r="AA406" i="6"/>
  <c r="AB406" i="6" s="1"/>
  <c r="AC406" i="6" s="1"/>
  <c r="AD406" i="6" s="1"/>
  <c r="AE406" i="6" s="1"/>
  <c r="CD406" i="6" l="1"/>
  <c r="CE406" i="6" s="1"/>
  <c r="CF406" i="6" s="1"/>
  <c r="CG406" i="6" s="1"/>
  <c r="CM406" i="6"/>
  <c r="CN406" i="6" s="1"/>
  <c r="E405" i="9" l="1"/>
  <c r="CP406" i="6"/>
  <c r="CH406" i="6"/>
  <c r="CJ406" i="6"/>
  <c r="BW406" i="6" s="1"/>
  <c r="CO406" i="6" s="1"/>
  <c r="CQ406" i="6" s="1"/>
  <c r="CS406" i="6" l="1"/>
  <c r="CR406" i="6"/>
  <c r="CW406" i="6" l="1"/>
  <c r="CY406" i="6"/>
  <c r="CT406" i="6"/>
  <c r="CU406" i="6" s="1"/>
  <c r="CV406" i="6" s="1"/>
  <c r="CX406" i="6" s="1"/>
  <c r="CZ406" i="6" l="1"/>
  <c r="DA406" i="6" s="1"/>
  <c r="DB406" i="6"/>
  <c r="DG406" i="6"/>
  <c r="D405" i="9" l="1"/>
  <c r="DC406" i="6"/>
  <c r="DE406" i="6" s="1"/>
  <c r="F407" i="6"/>
  <c r="S407" i="6"/>
  <c r="Q407" i="6"/>
  <c r="L407" i="6"/>
  <c r="O407" i="6"/>
  <c r="R407" i="6"/>
  <c r="W407" i="6"/>
  <c r="I407" i="6"/>
  <c r="P407" i="6"/>
  <c r="AF407" i="6" l="1"/>
  <c r="BZ407" i="6"/>
  <c r="CK407" i="6"/>
  <c r="AJ407" i="6"/>
  <c r="AW407" i="6"/>
  <c r="BJ407" i="6"/>
  <c r="U407" i="6"/>
  <c r="J407" i="6"/>
  <c r="K407" i="6"/>
  <c r="T407" i="6"/>
  <c r="BI407" i="6"/>
  <c r="BY407" i="6"/>
  <c r="B406" i="9"/>
  <c r="Y407" i="6" l="1"/>
  <c r="BK407" i="6"/>
  <c r="BL407" i="6" s="1"/>
  <c r="AX407" i="6"/>
  <c r="V407" i="6"/>
  <c r="AK407" i="6" s="1"/>
  <c r="AL407" i="6" s="1"/>
  <c r="AM407" i="6" s="1"/>
  <c r="AN407" i="6" s="1"/>
  <c r="AO407" i="6" s="1"/>
  <c r="AP407" i="6" s="1"/>
  <c r="CL407" i="6"/>
  <c r="AS407" i="6"/>
  <c r="AQ407" i="6" l="1"/>
  <c r="AT407" i="6" s="1"/>
  <c r="CI407" i="6"/>
  <c r="Z407" i="6"/>
  <c r="AA407" i="6" s="1"/>
  <c r="AB407" i="6" s="1"/>
  <c r="AC407" i="6" s="1"/>
  <c r="AD407" i="6" s="1"/>
  <c r="AE407" i="6" s="1"/>
  <c r="BS407" i="6"/>
  <c r="BM407" i="6"/>
  <c r="BN407" i="6" s="1"/>
  <c r="BO407" i="6" s="1"/>
  <c r="BP407" i="6" s="1"/>
  <c r="BQ407" i="6" s="1"/>
  <c r="BR407" i="6" s="1"/>
  <c r="AR407" i="6"/>
  <c r="CA407" i="6"/>
  <c r="CB407" i="6" s="1"/>
  <c r="CC407" i="6" s="1"/>
  <c r="CD407" i="6" s="1"/>
  <c r="CE407" i="6" s="1"/>
  <c r="CF407" i="6" s="1"/>
  <c r="CG407" i="6" s="1"/>
  <c r="AY407" i="6"/>
  <c r="AZ407" i="6" s="1"/>
  <c r="BA407" i="6" s="1"/>
  <c r="BB407" i="6" s="1"/>
  <c r="BC407" i="6" s="1"/>
  <c r="BD407" i="6" s="1"/>
  <c r="AG407" i="6" l="1"/>
  <c r="BT407" i="6"/>
  <c r="BG407" i="6" s="1"/>
  <c r="BU407" i="6"/>
  <c r="BE407" i="6"/>
  <c r="CH407" i="6"/>
  <c r="CJ407" i="6"/>
  <c r="BW407" i="6" s="1"/>
  <c r="CM407" i="6"/>
  <c r="CN407" i="6" s="1"/>
  <c r="CO407" i="6" l="1"/>
  <c r="E406" i="9"/>
  <c r="CP407" i="6"/>
  <c r="CQ407" i="6" l="1"/>
  <c r="CS407" i="6" l="1"/>
  <c r="CR407" i="6"/>
  <c r="CY407" i="6" l="1"/>
  <c r="CT407" i="6"/>
  <c r="CU407" i="6" s="1"/>
  <c r="CV407" i="6" s="1"/>
  <c r="CX407" i="6" s="1"/>
  <c r="CW407" i="6"/>
  <c r="CZ407" i="6" l="1"/>
  <c r="DA407" i="6" s="1"/>
  <c r="DG407" i="6"/>
  <c r="DB407" i="6"/>
  <c r="D406" i="9" l="1"/>
  <c r="DC407" i="6"/>
  <c r="DE407" i="6" s="1"/>
  <c r="F408" i="6"/>
  <c r="P408" i="6"/>
  <c r="S408" i="6"/>
  <c r="O408" i="6"/>
  <c r="I408" i="6"/>
  <c r="W408" i="6"/>
  <c r="Q408" i="6"/>
  <c r="L408" i="6"/>
  <c r="R408" i="6"/>
  <c r="AF408" i="6" l="1"/>
  <c r="AJ408" i="6"/>
  <c r="BJ408" i="6"/>
  <c r="BZ408" i="6"/>
  <c r="AW408" i="6"/>
  <c r="CK408" i="6"/>
  <c r="BY408" i="6"/>
  <c r="BI408" i="6"/>
  <c r="J408" i="6"/>
  <c r="U408" i="6"/>
  <c r="K408" i="6"/>
  <c r="T408" i="6"/>
  <c r="B407" i="9"/>
  <c r="Y408" i="6" l="1"/>
  <c r="AS408" i="6"/>
  <c r="CL408" i="6"/>
  <c r="V408" i="6"/>
  <c r="AK408" i="6" s="1"/>
  <c r="AL408" i="6" s="1"/>
  <c r="AM408" i="6" s="1"/>
  <c r="AN408" i="6" s="1"/>
  <c r="AO408" i="6" s="1"/>
  <c r="AP408" i="6" s="1"/>
  <c r="BK408" i="6"/>
  <c r="BL408" i="6" s="1"/>
  <c r="AX408" i="6"/>
  <c r="Z408" i="6" l="1"/>
  <c r="AA408" i="6" s="1"/>
  <c r="AB408" i="6" s="1"/>
  <c r="AC408" i="6" s="1"/>
  <c r="AD408" i="6" s="1"/>
  <c r="AE408" i="6" s="1"/>
  <c r="CI408" i="6"/>
  <c r="AQ408" i="6"/>
  <c r="AT408" i="6" s="1"/>
  <c r="BS408" i="6"/>
  <c r="CA408" i="6"/>
  <c r="CB408" i="6" s="1"/>
  <c r="CC408" i="6" s="1"/>
  <c r="CD408" i="6" s="1"/>
  <c r="CE408" i="6" s="1"/>
  <c r="CF408" i="6" s="1"/>
  <c r="CG408" i="6" s="1"/>
  <c r="CH408" i="6" s="1"/>
  <c r="AY408" i="6"/>
  <c r="AZ408" i="6" s="1"/>
  <c r="BA408" i="6" s="1"/>
  <c r="BB408" i="6" s="1"/>
  <c r="BC408" i="6" s="1"/>
  <c r="BD408" i="6" s="1"/>
  <c r="BM408" i="6"/>
  <c r="BN408" i="6" s="1"/>
  <c r="BO408" i="6" s="1"/>
  <c r="BP408" i="6" s="1"/>
  <c r="BQ408" i="6" s="1"/>
  <c r="BR408" i="6" s="1"/>
  <c r="AR408" i="6"/>
  <c r="AG408" i="6" l="1"/>
  <c r="CN408" i="6" s="1"/>
  <c r="BU408" i="6"/>
  <c r="BE408" i="6"/>
  <c r="CM408" i="6"/>
  <c r="CJ408" i="6"/>
  <c r="BW408" i="6" s="1"/>
  <c r="BT408" i="6"/>
  <c r="BG408" i="6" s="1"/>
  <c r="CP408" i="6" l="1"/>
  <c r="CO408" i="6"/>
  <c r="E407" i="9"/>
  <c r="CQ408" i="6" l="1"/>
  <c r="CR408" i="6"/>
  <c r="CS408" i="6"/>
  <c r="CT408" i="6" l="1"/>
  <c r="CU408" i="6" s="1"/>
  <c r="CV408" i="6" s="1"/>
  <c r="CX408" i="6" s="1"/>
  <c r="CY408" i="6"/>
  <c r="CW408" i="6"/>
  <c r="CZ408" i="6" l="1"/>
  <c r="DA408" i="6" s="1"/>
  <c r="F409" i="6" s="1"/>
  <c r="W409" i="6"/>
  <c r="DG408" i="6"/>
  <c r="P409" i="6"/>
  <c r="I409" i="6"/>
  <c r="L409" i="6"/>
  <c r="DB408" i="6"/>
  <c r="O409" i="6"/>
  <c r="S409" i="6"/>
  <c r="Q409" i="6"/>
  <c r="R409" i="6"/>
  <c r="DC408" i="6" l="1"/>
  <c r="DE408" i="6" s="1"/>
  <c r="D407" i="9"/>
  <c r="BY409" i="6"/>
  <c r="BI409" i="6"/>
  <c r="CK409" i="6"/>
  <c r="AF409" i="6"/>
  <c r="AJ409" i="6"/>
  <c r="BJ409" i="6"/>
  <c r="BZ409" i="6"/>
  <c r="AW409" i="6"/>
  <c r="U409" i="6"/>
  <c r="K409" i="6"/>
  <c r="T409" i="6"/>
  <c r="J409" i="6"/>
  <c r="B408" i="9"/>
  <c r="CL409" i="6" l="1"/>
  <c r="BK409" i="6"/>
  <c r="BL409" i="6" s="1"/>
  <c r="AX409" i="6"/>
  <c r="AS409" i="6"/>
  <c r="V409" i="6"/>
  <c r="CI409" i="6" s="1"/>
  <c r="Y409" i="6"/>
  <c r="Z409" i="6" s="1"/>
  <c r="AA409" i="6" s="1"/>
  <c r="AB409" i="6" s="1"/>
  <c r="AC409" i="6" s="1"/>
  <c r="AD409" i="6" s="1"/>
  <c r="AE409" i="6" s="1"/>
  <c r="AK409" i="6" l="1"/>
  <c r="AL409" i="6" s="1"/>
  <c r="AM409" i="6" s="1"/>
  <c r="AN409" i="6" s="1"/>
  <c r="AO409" i="6" s="1"/>
  <c r="AP409" i="6" s="1"/>
  <c r="AY409" i="6"/>
  <c r="AZ409" i="6" s="1"/>
  <c r="BA409" i="6" s="1"/>
  <c r="BB409" i="6" s="1"/>
  <c r="BC409" i="6" s="1"/>
  <c r="BD409" i="6" s="1"/>
  <c r="BM409" i="6"/>
  <c r="BN409" i="6" s="1"/>
  <c r="BO409" i="6" s="1"/>
  <c r="BP409" i="6" s="1"/>
  <c r="BQ409" i="6" s="1"/>
  <c r="BR409" i="6" s="1"/>
  <c r="BE409" i="6"/>
  <c r="AQ409" i="6"/>
  <c r="AG409" i="6"/>
  <c r="BS409" i="6"/>
  <c r="AR409" i="6" l="1"/>
  <c r="CA409" i="6"/>
  <c r="CB409" i="6" s="1"/>
  <c r="CC409" i="6" s="1"/>
  <c r="CD409" i="6" s="1"/>
  <c r="CE409" i="6" s="1"/>
  <c r="CF409" i="6" s="1"/>
  <c r="CG409" i="6" s="1"/>
  <c r="AT409" i="6"/>
  <c r="BU409" i="6"/>
  <c r="BT409" i="6"/>
  <c r="BG409" i="6" s="1"/>
  <c r="CM409" i="6" l="1"/>
  <c r="CN409" i="6" s="1"/>
  <c r="CP409" i="6" s="1"/>
  <c r="CH409" i="6"/>
  <c r="CJ409" i="6"/>
  <c r="BW409" i="6" s="1"/>
  <c r="CO409" i="6" s="1"/>
  <c r="E408" i="9" l="1"/>
  <c r="CQ409" i="6"/>
  <c r="CS409" i="6" l="1"/>
  <c r="CR409" i="6"/>
  <c r="CW409" i="6" l="1"/>
  <c r="CT409" i="6"/>
  <c r="CU409" i="6" s="1"/>
  <c r="CV409" i="6" s="1"/>
  <c r="CX409" i="6" s="1"/>
  <c r="CY409" i="6"/>
  <c r="CZ409" i="6" l="1"/>
  <c r="DA409" i="6" s="1"/>
  <c r="F410" i="6" s="1"/>
  <c r="L410" i="6"/>
  <c r="O410" i="6"/>
  <c r="DG409" i="6"/>
  <c r="W410" i="6"/>
  <c r="DB409" i="6"/>
  <c r="P410" i="6"/>
  <c r="R410" i="6"/>
  <c r="I410" i="6"/>
  <c r="S410" i="6"/>
  <c r="Q410" i="6"/>
  <c r="DC409" i="6" l="1"/>
  <c r="DE409" i="6" s="1"/>
  <c r="D408" i="9"/>
  <c r="BZ410" i="6"/>
  <c r="AW410" i="6"/>
  <c r="BJ410" i="6"/>
  <c r="AJ410" i="6"/>
  <c r="AF410" i="6"/>
  <c r="CK410" i="6"/>
  <c r="U410" i="6"/>
  <c r="K410" i="6"/>
  <c r="T410" i="6"/>
  <c r="J410" i="6"/>
  <c r="BI410" i="6"/>
  <c r="BY410" i="6"/>
  <c r="B409" i="9"/>
  <c r="BK410" i="6" l="1"/>
  <c r="BL410" i="6" s="1"/>
  <c r="AX410" i="6"/>
  <c r="CL410" i="6"/>
  <c r="V410" i="6"/>
  <c r="AK410" i="6" s="1"/>
  <c r="AL410" i="6" s="1"/>
  <c r="AM410" i="6" s="1"/>
  <c r="AN410" i="6" s="1"/>
  <c r="AO410" i="6" s="1"/>
  <c r="AP410" i="6" s="1"/>
  <c r="AS410" i="6"/>
  <c r="Y410" i="6"/>
  <c r="Z410" i="6" s="1"/>
  <c r="BM410" i="6" l="1"/>
  <c r="BN410" i="6" s="1"/>
  <c r="BO410" i="6" s="1"/>
  <c r="BP410" i="6" s="1"/>
  <c r="BQ410" i="6" s="1"/>
  <c r="BR410" i="6" s="1"/>
  <c r="AY410" i="6"/>
  <c r="AZ410" i="6" s="1"/>
  <c r="BA410" i="6" s="1"/>
  <c r="BB410" i="6" s="1"/>
  <c r="BC410" i="6" s="1"/>
  <c r="BD410" i="6" s="1"/>
  <c r="AQ410" i="6"/>
  <c r="AT410" i="6" s="1"/>
  <c r="BS410" i="6"/>
  <c r="AG410" i="6"/>
  <c r="AA410" i="6"/>
  <c r="AB410" i="6" s="1"/>
  <c r="AC410" i="6" s="1"/>
  <c r="AD410" i="6" s="1"/>
  <c r="AE410" i="6" s="1"/>
  <c r="BE410" i="6"/>
  <c r="CI410" i="6"/>
  <c r="AR410" i="6"/>
  <c r="CA410" i="6"/>
  <c r="CB410" i="6" s="1"/>
  <c r="CC410" i="6" s="1"/>
  <c r="CD410" i="6" s="1"/>
  <c r="CE410" i="6" s="1"/>
  <c r="CF410" i="6" s="1"/>
  <c r="CG410" i="6" s="1"/>
  <c r="CH410" i="6" s="1"/>
  <c r="BU410" i="6" l="1"/>
  <c r="BT410" i="6"/>
  <c r="BG410" i="6" s="1"/>
  <c r="CM410" i="6"/>
  <c r="CN410" i="6" s="1"/>
  <c r="CJ410" i="6"/>
  <c r="BW410" i="6" s="1"/>
  <c r="CP410" i="6" l="1"/>
  <c r="E409" i="9"/>
  <c r="CO410" i="6"/>
  <c r="CQ410" i="6" l="1"/>
  <c r="CR410" i="6"/>
  <c r="CS410" i="6"/>
  <c r="CW410" i="6" l="1"/>
  <c r="CT410" i="6"/>
  <c r="CU410" i="6" s="1"/>
  <c r="CV410" i="6" s="1"/>
  <c r="CX410" i="6" s="1"/>
  <c r="CY410" i="6"/>
  <c r="CZ410" i="6" l="1"/>
  <c r="DA410" i="6" s="1"/>
  <c r="DB410" i="6"/>
  <c r="DG410" i="6"/>
  <c r="DC410" i="6" l="1"/>
  <c r="DE410" i="6" s="1"/>
  <c r="D409" i="9"/>
  <c r="F411" i="6"/>
  <c r="L411" i="6"/>
  <c r="I411" i="6"/>
  <c r="S411" i="6"/>
  <c r="Q411" i="6"/>
  <c r="P411" i="6"/>
  <c r="W411" i="6"/>
  <c r="O411" i="6"/>
  <c r="R411" i="6"/>
  <c r="J411" i="6" l="1"/>
  <c r="K411" i="6"/>
  <c r="T411" i="6"/>
  <c r="U411" i="6"/>
  <c r="AW411" i="6"/>
  <c r="BZ411" i="6"/>
  <c r="BJ411" i="6"/>
  <c r="AJ411" i="6"/>
  <c r="CK411" i="6"/>
  <c r="AF411" i="6"/>
  <c r="BI411" i="6"/>
  <c r="BY411" i="6"/>
  <c r="B410" i="9"/>
  <c r="Y411" i="6" l="1"/>
  <c r="V411" i="6"/>
  <c r="AY411" i="6" s="1"/>
  <c r="AZ411" i="6" s="1"/>
  <c r="BA411" i="6" s="1"/>
  <c r="BB411" i="6" s="1"/>
  <c r="BC411" i="6" s="1"/>
  <c r="BD411" i="6" s="1"/>
  <c r="CL411" i="6"/>
  <c r="AS411" i="6"/>
  <c r="BK411" i="6"/>
  <c r="BL411" i="6" s="1"/>
  <c r="AX411" i="6"/>
  <c r="BS411" i="6"/>
  <c r="AQ411" i="6" l="1"/>
  <c r="BM411" i="6"/>
  <c r="BN411" i="6" s="1"/>
  <c r="BO411" i="6" s="1"/>
  <c r="BP411" i="6" s="1"/>
  <c r="BQ411" i="6" s="1"/>
  <c r="BR411" i="6" s="1"/>
  <c r="BU411" i="6" s="1"/>
  <c r="AK411" i="6"/>
  <c r="AL411" i="6" s="1"/>
  <c r="AM411" i="6" s="1"/>
  <c r="AN411" i="6" s="1"/>
  <c r="AO411" i="6" s="1"/>
  <c r="AP411" i="6" s="1"/>
  <c r="Z411" i="6"/>
  <c r="AA411" i="6" s="1"/>
  <c r="AB411" i="6" s="1"/>
  <c r="AC411" i="6" s="1"/>
  <c r="AD411" i="6" s="1"/>
  <c r="AE411" i="6" s="1"/>
  <c r="BE411" i="6"/>
  <c r="CI411" i="6"/>
  <c r="AG411" i="6" l="1"/>
  <c r="AT411" i="6"/>
  <c r="AR411" i="6"/>
  <c r="CA411" i="6"/>
  <c r="CB411" i="6" s="1"/>
  <c r="CC411" i="6" s="1"/>
  <c r="CD411" i="6" s="1"/>
  <c r="CE411" i="6" s="1"/>
  <c r="CF411" i="6" s="1"/>
  <c r="CG411" i="6" s="1"/>
  <c r="CH411" i="6" s="1"/>
  <c r="BT411" i="6"/>
  <c r="BG411" i="6" s="1"/>
  <c r="CM411" i="6" l="1"/>
  <c r="CN411" i="6" s="1"/>
  <c r="CP411" i="6" s="1"/>
  <c r="CJ411" i="6"/>
  <c r="BW411" i="6" s="1"/>
  <c r="E410" i="9" l="1"/>
  <c r="CO411" i="6"/>
  <c r="CQ411" i="6" s="1"/>
  <c r="CS411" i="6" s="1"/>
  <c r="CR411" i="6" l="1"/>
  <c r="CT411" i="6" s="1"/>
  <c r="CU411" i="6" s="1"/>
  <c r="CV411" i="6" s="1"/>
  <c r="CX411" i="6" s="1"/>
  <c r="CW411" i="6" l="1"/>
  <c r="CY411" i="6"/>
  <c r="CZ411" i="6" l="1"/>
  <c r="DA411" i="6" s="1"/>
  <c r="DG411" i="6"/>
  <c r="DB411" i="6"/>
  <c r="D410" i="9" l="1"/>
  <c r="DC411" i="6"/>
  <c r="DE411" i="6" s="1"/>
  <c r="F412" i="6"/>
  <c r="B411" i="9" s="1"/>
  <c r="R412" i="6"/>
  <c r="S412" i="6"/>
  <c r="Q412" i="6"/>
  <c r="I412" i="6"/>
  <c r="P412" i="6"/>
  <c r="O412" i="6"/>
  <c r="L412" i="6"/>
  <c r="W412" i="6"/>
  <c r="AJ412" i="6" l="1"/>
  <c r="AF412" i="6"/>
  <c r="AW412" i="6"/>
  <c r="BZ412" i="6"/>
  <c r="BJ412" i="6"/>
  <c r="CK412" i="6"/>
  <c r="J412" i="6"/>
  <c r="T412" i="6"/>
  <c r="BK412" i="6" s="1"/>
  <c r="BL412" i="6" s="1"/>
  <c r="K412" i="6"/>
  <c r="U412" i="6"/>
  <c r="BI412" i="6"/>
  <c r="BY412" i="6"/>
  <c r="Y412" i="6" l="1"/>
  <c r="AX412" i="6"/>
  <c r="AS412" i="6"/>
  <c r="CL412" i="6"/>
  <c r="V412" i="6"/>
  <c r="BM412" i="6" s="1"/>
  <c r="BN412" i="6" s="1"/>
  <c r="BO412" i="6" s="1"/>
  <c r="BP412" i="6" s="1"/>
  <c r="BQ412" i="6" s="1"/>
  <c r="BR412" i="6" s="1"/>
  <c r="AQ412" i="6"/>
  <c r="AY412" i="6"/>
  <c r="AZ412" i="6" s="1"/>
  <c r="BA412" i="6" s="1"/>
  <c r="BB412" i="6" s="1"/>
  <c r="BC412" i="6" s="1"/>
  <c r="BD412" i="6" s="1"/>
  <c r="Z412" i="6" l="1"/>
  <c r="BT412" i="6"/>
  <c r="BG412" i="6" s="1"/>
  <c r="AK412" i="6"/>
  <c r="AL412" i="6" s="1"/>
  <c r="AM412" i="6" s="1"/>
  <c r="AN412" i="6" s="1"/>
  <c r="AO412" i="6" s="1"/>
  <c r="AR412" i="6" s="1"/>
  <c r="BS412" i="6"/>
  <c r="BU412" i="6" s="1"/>
  <c r="CI412" i="6"/>
  <c r="BE412" i="6"/>
  <c r="AP412" i="6" l="1"/>
  <c r="AT412" i="6" s="1"/>
  <c r="CA412" i="6"/>
  <c r="CB412" i="6" s="1"/>
  <c r="CC412" i="6" s="1"/>
  <c r="CD412" i="6" s="1"/>
  <c r="CE412" i="6" s="1"/>
  <c r="CF412" i="6" s="1"/>
  <c r="CG412" i="6" s="1"/>
  <c r="AA412" i="6"/>
  <c r="AB412" i="6" s="1"/>
  <c r="AC412" i="6" s="1"/>
  <c r="AD412" i="6" s="1"/>
  <c r="AE412" i="6" s="1"/>
  <c r="AG412" i="6"/>
  <c r="CM412" i="6" l="1"/>
  <c r="CN412" i="6"/>
  <c r="CP412" i="6" s="1"/>
  <c r="CH412" i="6"/>
  <c r="CJ412" i="6"/>
  <c r="BW412" i="6" s="1"/>
  <c r="CO412" i="6" l="1"/>
  <c r="CQ412" i="6" s="1"/>
  <c r="CS412" i="6" s="1"/>
  <c r="E411" i="9"/>
  <c r="CR412" i="6" l="1"/>
  <c r="CW412" i="6" s="1"/>
  <c r="CT412" i="6" l="1"/>
  <c r="CU412" i="6" s="1"/>
  <c r="CV412" i="6" s="1"/>
  <c r="CX412" i="6" s="1"/>
  <c r="CY412" i="6"/>
  <c r="CZ412" i="6" l="1"/>
  <c r="DA412" i="6" s="1"/>
  <c r="DB412" i="6"/>
  <c r="DG412" i="6"/>
  <c r="D411" i="9" l="1"/>
  <c r="DC412" i="6"/>
  <c r="DE412" i="6" s="1"/>
  <c r="F413" i="6"/>
  <c r="S413" i="6"/>
  <c r="I413" i="6"/>
  <c r="R413" i="6"/>
  <c r="O413" i="6"/>
  <c r="Q413" i="6"/>
  <c r="W413" i="6"/>
  <c r="L413" i="6"/>
  <c r="P413" i="6"/>
  <c r="BI413" i="6" l="1"/>
  <c r="BY413" i="6"/>
  <c r="BZ413" i="6"/>
  <c r="AW413" i="6"/>
  <c r="AJ413" i="6"/>
  <c r="BJ413" i="6"/>
  <c r="AF413" i="6"/>
  <c r="Y413" i="6" s="1"/>
  <c r="CK413" i="6"/>
  <c r="J413" i="6"/>
  <c r="T413" i="6"/>
  <c r="U413" i="6"/>
  <c r="K413" i="6"/>
  <c r="B412" i="9"/>
  <c r="CL413" i="6" l="1"/>
  <c r="BK413" i="6"/>
  <c r="BL413" i="6" s="1"/>
  <c r="AS413" i="6"/>
  <c r="AX413" i="6"/>
  <c r="V413" i="6"/>
  <c r="CI413" i="6" s="1"/>
  <c r="AQ413" i="6" l="1"/>
  <c r="AK413" i="6"/>
  <c r="AL413" i="6" s="1"/>
  <c r="AM413" i="6" s="1"/>
  <c r="AN413" i="6" s="1"/>
  <c r="AO413" i="6" s="1"/>
  <c r="AY413" i="6"/>
  <c r="AZ413" i="6" s="1"/>
  <c r="BA413" i="6" s="1"/>
  <c r="BB413" i="6" s="1"/>
  <c r="BC413" i="6" s="1"/>
  <c r="BD413" i="6" s="1"/>
  <c r="BS413" i="6"/>
  <c r="BM413" i="6"/>
  <c r="BN413" i="6" s="1"/>
  <c r="BO413" i="6" s="1"/>
  <c r="BP413" i="6" s="1"/>
  <c r="BQ413" i="6" s="1"/>
  <c r="BR413" i="6" s="1"/>
  <c r="BU413" i="6" s="1"/>
  <c r="Z413" i="6"/>
  <c r="BT413" i="6" l="1"/>
  <c r="BG413" i="6" s="1"/>
  <c r="CA413" i="6"/>
  <c r="CB413" i="6" s="1"/>
  <c r="CC413" i="6" s="1"/>
  <c r="AP413" i="6"/>
  <c r="AT413" i="6" s="1"/>
  <c r="BE413" i="6"/>
  <c r="AA413" i="6"/>
  <c r="AB413" i="6" s="1"/>
  <c r="AC413" i="6" s="1"/>
  <c r="AD413" i="6" s="1"/>
  <c r="AE413" i="6" s="1"/>
  <c r="AG413" i="6"/>
  <c r="CN413" i="6" s="1"/>
  <c r="CP413" i="6" s="1"/>
  <c r="AR413" i="6"/>
  <c r="CO413" i="6" l="1"/>
  <c r="CQ413" i="6" s="1"/>
  <c r="CS413" i="6" s="1"/>
  <c r="E412" i="9"/>
  <c r="CD413" i="6"/>
  <c r="CE413" i="6" s="1"/>
  <c r="CF413" i="6" s="1"/>
  <c r="CG413" i="6" s="1"/>
  <c r="CM413" i="6"/>
  <c r="CR413" i="6"/>
  <c r="CY413" i="6" s="1"/>
  <c r="CH413" i="6" l="1"/>
  <c r="CJ413" i="6"/>
  <c r="BW413" i="6" s="1"/>
  <c r="CT413" i="6"/>
  <c r="CU413" i="6" s="1"/>
  <c r="CV413" i="6" s="1"/>
  <c r="CX413" i="6" s="1"/>
  <c r="CW413" i="6"/>
  <c r="CZ413" i="6" l="1"/>
  <c r="DA413" i="6" s="1"/>
  <c r="DG413" i="6"/>
  <c r="DB413" i="6"/>
  <c r="DC413" i="6" l="1"/>
  <c r="DE413" i="6" s="1"/>
  <c r="D412" i="9"/>
  <c r="F414" i="6"/>
  <c r="I414" i="6"/>
  <c r="Q414" i="6"/>
  <c r="P414" i="6"/>
  <c r="L414" i="6"/>
  <c r="R414" i="6"/>
  <c r="W414" i="6"/>
  <c r="O414" i="6"/>
  <c r="S414" i="6"/>
  <c r="AW414" i="6" l="1"/>
  <c r="AJ414" i="6"/>
  <c r="AF414" i="6"/>
  <c r="BJ414" i="6"/>
  <c r="BZ414" i="6"/>
  <c r="CK414" i="6"/>
  <c r="BY414" i="6"/>
  <c r="BI414" i="6"/>
  <c r="U414" i="6"/>
  <c r="K414" i="6"/>
  <c r="T414" i="6"/>
  <c r="J414" i="6"/>
  <c r="B413" i="9"/>
  <c r="Y414" i="6" l="1"/>
  <c r="V414" i="6"/>
  <c r="AX414" i="6"/>
  <c r="AS414" i="6"/>
  <c r="BK414" i="6"/>
  <c r="BL414" i="6" s="1"/>
  <c r="CL414" i="6"/>
  <c r="BS414" i="6" l="1"/>
  <c r="AY414" i="6"/>
  <c r="AZ414" i="6" s="1"/>
  <c r="BA414" i="6" s="1"/>
  <c r="BB414" i="6" s="1"/>
  <c r="BC414" i="6" s="1"/>
  <c r="BD414" i="6" s="1"/>
  <c r="AQ414" i="6"/>
  <c r="BM414" i="6"/>
  <c r="BN414" i="6" s="1"/>
  <c r="BO414" i="6" s="1"/>
  <c r="BP414" i="6" s="1"/>
  <c r="BQ414" i="6" s="1"/>
  <c r="BR414" i="6" s="1"/>
  <c r="BU414" i="6" s="1"/>
  <c r="CI414" i="6"/>
  <c r="AK414" i="6"/>
  <c r="AL414" i="6" s="1"/>
  <c r="AM414" i="6" s="1"/>
  <c r="AN414" i="6" s="1"/>
  <c r="AO414" i="6" s="1"/>
  <c r="AR414" i="6" s="1"/>
  <c r="Z414" i="6"/>
  <c r="BT414" i="6" l="1"/>
  <c r="BG414" i="6" s="1"/>
  <c r="AA414" i="6"/>
  <c r="AB414" i="6" s="1"/>
  <c r="AC414" i="6" s="1"/>
  <c r="AD414" i="6" s="1"/>
  <c r="AE414" i="6" s="1"/>
  <c r="AG414" i="6"/>
  <c r="CA414" i="6"/>
  <c r="CB414" i="6" s="1"/>
  <c r="CC414" i="6" s="1"/>
  <c r="AP414" i="6"/>
  <c r="AT414" i="6" s="1"/>
  <c r="BE414" i="6"/>
  <c r="CD414" i="6" l="1"/>
  <c r="CE414" i="6" s="1"/>
  <c r="CF414" i="6" s="1"/>
  <c r="CG414" i="6" s="1"/>
  <c r="CM414" i="6"/>
  <c r="CN414" i="6" s="1"/>
  <c r="CP414" i="6" l="1"/>
  <c r="E413" i="9"/>
  <c r="CH414" i="6"/>
  <c r="CJ414" i="6"/>
  <c r="BW414" i="6" s="1"/>
  <c r="CO414" i="6" s="1"/>
  <c r="CQ414" i="6" s="1"/>
  <c r="CS414" i="6" l="1"/>
  <c r="CR414" i="6"/>
  <c r="CY414" i="6" l="1"/>
  <c r="CT414" i="6"/>
  <c r="CU414" i="6" s="1"/>
  <c r="CV414" i="6" s="1"/>
  <c r="CX414" i="6" s="1"/>
  <c r="CW414" i="6"/>
  <c r="CZ414" i="6" l="1"/>
  <c r="DA414" i="6" s="1"/>
  <c r="DG414" i="6"/>
  <c r="DB414" i="6"/>
  <c r="DC414" i="6" l="1"/>
  <c r="DE414" i="6" s="1"/>
  <c r="D413" i="9"/>
  <c r="F415" i="6"/>
  <c r="W415" i="6"/>
  <c r="I415" i="6"/>
  <c r="L415" i="6"/>
  <c r="O415" i="6"/>
  <c r="R415" i="6"/>
  <c r="P415" i="6"/>
  <c r="S415" i="6"/>
  <c r="Q415" i="6"/>
  <c r="BI415" i="6" l="1"/>
  <c r="BY415" i="6"/>
  <c r="U415" i="6"/>
  <c r="T415" i="6"/>
  <c r="J415" i="6"/>
  <c r="K415" i="6"/>
  <c r="BJ415" i="6"/>
  <c r="AW415" i="6"/>
  <c r="AJ415" i="6"/>
  <c r="BZ415" i="6"/>
  <c r="AF415" i="6"/>
  <c r="Y415" i="6" s="1"/>
  <c r="CK415" i="6"/>
  <c r="B414" i="9"/>
  <c r="AX415" i="6" l="1"/>
  <c r="BK415" i="6"/>
  <c r="BL415" i="6" s="1"/>
  <c r="CL415" i="6"/>
  <c r="V415" i="6"/>
  <c r="AS415" i="6"/>
  <c r="BS415" i="6" l="1"/>
  <c r="AY415" i="6"/>
  <c r="CI415" i="6"/>
  <c r="BM415" i="6"/>
  <c r="BN415" i="6" s="1"/>
  <c r="BO415" i="6" s="1"/>
  <c r="BP415" i="6" s="1"/>
  <c r="BQ415" i="6" s="1"/>
  <c r="BR415" i="6" s="1"/>
  <c r="BU415" i="6" s="1"/>
  <c r="AQ415" i="6"/>
  <c r="AK415" i="6"/>
  <c r="AL415" i="6" s="1"/>
  <c r="AM415" i="6" s="1"/>
  <c r="AN415" i="6" s="1"/>
  <c r="AO415" i="6" s="1"/>
  <c r="Z415" i="6"/>
  <c r="AP415" i="6" l="1"/>
  <c r="AT415" i="6" s="1"/>
  <c r="CA415" i="6"/>
  <c r="CB415" i="6" s="1"/>
  <c r="CC415" i="6" s="1"/>
  <c r="AR415" i="6"/>
  <c r="AA415" i="6"/>
  <c r="AB415" i="6" s="1"/>
  <c r="AC415" i="6" s="1"/>
  <c r="AD415" i="6" s="1"/>
  <c r="AE415" i="6" s="1"/>
  <c r="AG415" i="6"/>
  <c r="BT415" i="6"/>
  <c r="BG415" i="6" s="1"/>
  <c r="AZ415" i="6"/>
  <c r="BA415" i="6" s="1"/>
  <c r="BB415" i="6" s="1"/>
  <c r="BC415" i="6" s="1"/>
  <c r="BD415" i="6" s="1"/>
  <c r="BE415" i="6"/>
  <c r="CD415" i="6" l="1"/>
  <c r="CE415" i="6" s="1"/>
  <c r="CF415" i="6" s="1"/>
  <c r="CG415" i="6" s="1"/>
  <c r="CM415" i="6"/>
  <c r="CN415" i="6" s="1"/>
  <c r="CP415" i="6" l="1"/>
  <c r="CO415" i="6"/>
  <c r="E414" i="9"/>
  <c r="CH415" i="6"/>
  <c r="CJ415" i="6"/>
  <c r="BW415" i="6" s="1"/>
  <c r="CQ415" i="6" l="1"/>
  <c r="CS415" i="6" s="1"/>
  <c r="CR415" i="6"/>
  <c r="CY415" i="6" l="1"/>
  <c r="CW415" i="6"/>
  <c r="CT415" i="6"/>
  <c r="CU415" i="6" s="1"/>
  <c r="CV415" i="6" s="1"/>
  <c r="CX415" i="6" s="1"/>
  <c r="CZ415" i="6" l="1"/>
  <c r="DA415" i="6" s="1"/>
  <c r="DB415" i="6"/>
  <c r="DG415" i="6"/>
  <c r="D414" i="9" l="1"/>
  <c r="DC415" i="6"/>
  <c r="DE415" i="6" s="1"/>
  <c r="F416" i="6"/>
  <c r="O416" i="6"/>
  <c r="S416" i="6"/>
  <c r="R416" i="6"/>
  <c r="Q416" i="6"/>
  <c r="P416" i="6"/>
  <c r="I416" i="6"/>
  <c r="W416" i="6"/>
  <c r="L416" i="6"/>
  <c r="CK416" i="6" l="1"/>
  <c r="AF416" i="6"/>
  <c r="AW416" i="6"/>
  <c r="AJ416" i="6"/>
  <c r="BZ416" i="6"/>
  <c r="BJ416" i="6"/>
  <c r="J416" i="6"/>
  <c r="T416" i="6"/>
  <c r="K416" i="6"/>
  <c r="U416" i="6"/>
  <c r="BI416" i="6"/>
  <c r="BY416" i="6"/>
  <c r="B415" i="9"/>
  <c r="Y416" i="6" l="1"/>
  <c r="V416" i="6"/>
  <c r="BK416" i="6"/>
  <c r="BL416" i="6" s="1"/>
  <c r="CL416" i="6"/>
  <c r="AX416" i="6"/>
  <c r="AS416" i="6"/>
  <c r="BM416" i="6" l="1"/>
  <c r="BN416" i="6" s="1"/>
  <c r="BO416" i="6" s="1"/>
  <c r="BP416" i="6" s="1"/>
  <c r="BQ416" i="6" s="1"/>
  <c r="BR416" i="6" s="1"/>
  <c r="AY416" i="6"/>
  <c r="AZ416" i="6" s="1"/>
  <c r="BA416" i="6" s="1"/>
  <c r="BB416" i="6" s="1"/>
  <c r="BC416" i="6" s="1"/>
  <c r="BD416" i="6" s="1"/>
  <c r="AK416" i="6"/>
  <c r="AL416" i="6" s="1"/>
  <c r="AM416" i="6" s="1"/>
  <c r="AN416" i="6" s="1"/>
  <c r="AO416" i="6" s="1"/>
  <c r="AP416" i="6" s="1"/>
  <c r="AT416" i="6" s="1"/>
  <c r="BS416" i="6"/>
  <c r="BE416" i="6"/>
  <c r="AQ416" i="6"/>
  <c r="Z416" i="6"/>
  <c r="AA416" i="6" s="1"/>
  <c r="AB416" i="6" s="1"/>
  <c r="AC416" i="6" s="1"/>
  <c r="AD416" i="6" s="1"/>
  <c r="AE416" i="6" s="1"/>
  <c r="CI416" i="6"/>
  <c r="BT416" i="6"/>
  <c r="BG416" i="6" s="1"/>
  <c r="BU416" i="6" l="1"/>
  <c r="AG416" i="6"/>
  <c r="CA416" i="6"/>
  <c r="CB416" i="6" s="1"/>
  <c r="CC416" i="6" s="1"/>
  <c r="CD416" i="6" s="1"/>
  <c r="CE416" i="6" s="1"/>
  <c r="CF416" i="6" s="1"/>
  <c r="CG416" i="6" s="1"/>
  <c r="AR416" i="6"/>
  <c r="CM416" i="6" l="1"/>
  <c r="CN416" i="6" s="1"/>
  <c r="CP416" i="6" s="1"/>
  <c r="CH416" i="6"/>
  <c r="CJ416" i="6"/>
  <c r="BW416" i="6" s="1"/>
  <c r="E415" i="9" l="1"/>
  <c r="CO416" i="6"/>
  <c r="CQ416" i="6" s="1"/>
  <c r="CS416" i="6" l="1"/>
  <c r="CR416" i="6"/>
  <c r="CW416" i="6" s="1"/>
  <c r="CY416" i="6" l="1"/>
  <c r="CT416" i="6"/>
  <c r="CU416" i="6" s="1"/>
  <c r="CV416" i="6" s="1"/>
  <c r="CX416" i="6" s="1"/>
  <c r="CZ416" i="6" s="1"/>
  <c r="DA416" i="6" s="1"/>
  <c r="F417" i="6" s="1"/>
  <c r="DG416" i="6"/>
  <c r="DB416" i="6"/>
  <c r="R417" i="6"/>
  <c r="W417" i="6"/>
  <c r="O417" i="6"/>
  <c r="P417" i="6"/>
  <c r="L417" i="6"/>
  <c r="I417" i="6"/>
  <c r="Q417" i="6"/>
  <c r="S417" i="6"/>
  <c r="DC416" i="6" l="1"/>
  <c r="DE416" i="6" s="1"/>
  <c r="D415" i="9"/>
  <c r="U417" i="6"/>
  <c r="T417" i="6"/>
  <c r="J417" i="6"/>
  <c r="K417" i="6"/>
  <c r="BY417" i="6"/>
  <c r="BI417" i="6"/>
  <c r="CK417" i="6"/>
  <c r="BJ417" i="6"/>
  <c r="AW417" i="6"/>
  <c r="BZ417" i="6"/>
  <c r="AF417" i="6"/>
  <c r="Y417" i="6" s="1"/>
  <c r="AJ417" i="6"/>
  <c r="B416" i="9"/>
  <c r="BK417" i="6" l="1"/>
  <c r="BL417" i="6" s="1"/>
  <c r="V417" i="6"/>
  <c r="AS417" i="6"/>
  <c r="AX417" i="6"/>
  <c r="CL417" i="6"/>
  <c r="CI417" i="6" l="1"/>
  <c r="BS417" i="6"/>
  <c r="BM417" i="6"/>
  <c r="BN417" i="6" s="1"/>
  <c r="BO417" i="6" s="1"/>
  <c r="BP417" i="6" s="1"/>
  <c r="BQ417" i="6" s="1"/>
  <c r="BR417" i="6" s="1"/>
  <c r="BU417" i="6" s="1"/>
  <c r="AQ417" i="6"/>
  <c r="AK417" i="6"/>
  <c r="AL417" i="6" s="1"/>
  <c r="AM417" i="6" s="1"/>
  <c r="AN417" i="6" s="1"/>
  <c r="AO417" i="6" s="1"/>
  <c r="AY417" i="6"/>
  <c r="AZ417" i="6" s="1"/>
  <c r="BA417" i="6" s="1"/>
  <c r="BB417" i="6" s="1"/>
  <c r="BC417" i="6" s="1"/>
  <c r="BD417" i="6" s="1"/>
  <c r="Z417" i="6"/>
  <c r="AP417" i="6" l="1"/>
  <c r="AT417" i="6" s="1"/>
  <c r="CA417" i="6"/>
  <c r="CB417" i="6" s="1"/>
  <c r="CC417" i="6" s="1"/>
  <c r="AR417" i="6"/>
  <c r="BT417" i="6"/>
  <c r="BG417" i="6" s="1"/>
  <c r="AG417" i="6"/>
  <c r="CN417" i="6" s="1"/>
  <c r="CP417" i="6" s="1"/>
  <c r="AA417" i="6"/>
  <c r="AB417" i="6" s="1"/>
  <c r="AC417" i="6" s="1"/>
  <c r="AD417" i="6" s="1"/>
  <c r="AE417" i="6" s="1"/>
  <c r="BE417" i="6"/>
  <c r="E416" i="9" l="1"/>
  <c r="CD417" i="6"/>
  <c r="CE417" i="6" s="1"/>
  <c r="CF417" i="6" s="1"/>
  <c r="CG417" i="6" s="1"/>
  <c r="CM417" i="6"/>
  <c r="CO417" i="6"/>
  <c r="CQ417" i="6" s="1"/>
  <c r="CS417" i="6" s="1"/>
  <c r="CR417" i="6" l="1"/>
  <c r="CT417" i="6" s="1"/>
  <c r="CU417" i="6" s="1"/>
  <c r="CV417" i="6" s="1"/>
  <c r="CX417" i="6" s="1"/>
  <c r="CH417" i="6"/>
  <c r="CJ417" i="6"/>
  <c r="BW417" i="6" s="1"/>
  <c r="CW417" i="6"/>
  <c r="CY417" i="6" l="1"/>
  <c r="CZ417" i="6" s="1"/>
  <c r="DA417" i="6" s="1"/>
  <c r="DG417" i="6"/>
  <c r="DB417" i="6"/>
  <c r="D416" i="9" l="1"/>
  <c r="DC417" i="6"/>
  <c r="DE417" i="6" s="1"/>
  <c r="F418" i="6"/>
  <c r="S418" i="6"/>
  <c r="R418" i="6"/>
  <c r="I418" i="6"/>
  <c r="W418" i="6"/>
  <c r="P418" i="6"/>
  <c r="L418" i="6"/>
  <c r="O418" i="6"/>
  <c r="Q418" i="6"/>
  <c r="AW418" i="6" l="1"/>
  <c r="AF418" i="6"/>
  <c r="BZ418" i="6"/>
  <c r="BJ418" i="6"/>
  <c r="AJ418" i="6"/>
  <c r="CK418" i="6"/>
  <c r="BI418" i="6"/>
  <c r="BY418" i="6"/>
  <c r="K418" i="6"/>
  <c r="U418" i="6"/>
  <c r="T418" i="6"/>
  <c r="J418" i="6"/>
  <c r="B417" i="9"/>
  <c r="AX418" i="6" l="1"/>
  <c r="BK418" i="6"/>
  <c r="BL418" i="6" s="1"/>
  <c r="AS418" i="6"/>
  <c r="V418" i="6"/>
  <c r="CL418" i="6"/>
  <c r="Y418" i="6"/>
  <c r="Z418" i="6" s="1"/>
  <c r="AA418" i="6" l="1"/>
  <c r="AB418" i="6" s="1"/>
  <c r="AC418" i="6" s="1"/>
  <c r="AD418" i="6" s="1"/>
  <c r="AE418" i="6" s="1"/>
  <c r="AG418" i="6"/>
  <c r="CN418" i="6" s="1"/>
  <c r="AQ418" i="6"/>
  <c r="AY418" i="6"/>
  <c r="AZ418" i="6" s="1"/>
  <c r="BA418" i="6" s="1"/>
  <c r="BB418" i="6" s="1"/>
  <c r="BC418" i="6" s="1"/>
  <c r="BD418" i="6" s="1"/>
  <c r="BM418" i="6"/>
  <c r="BN418" i="6" s="1"/>
  <c r="BO418" i="6" s="1"/>
  <c r="BP418" i="6" s="1"/>
  <c r="BQ418" i="6" s="1"/>
  <c r="AK418" i="6"/>
  <c r="AL418" i="6" s="1"/>
  <c r="AM418" i="6" s="1"/>
  <c r="AN418" i="6" s="1"/>
  <c r="AO418" i="6" s="1"/>
  <c r="BS418" i="6"/>
  <c r="CI418" i="6"/>
  <c r="AR418" i="6" l="1"/>
  <c r="AP418" i="6"/>
  <c r="AT418" i="6" s="1"/>
  <c r="CA418" i="6"/>
  <c r="CB418" i="6" s="1"/>
  <c r="CC418" i="6" s="1"/>
  <c r="BR418" i="6"/>
  <c r="BU418" i="6" s="1"/>
  <c r="BT418" i="6"/>
  <c r="BG418" i="6" s="1"/>
  <c r="BE418" i="6"/>
  <c r="E417" i="9"/>
  <c r="CP418" i="6"/>
  <c r="CD418" i="6" l="1"/>
  <c r="CE418" i="6" s="1"/>
  <c r="CF418" i="6" s="1"/>
  <c r="CG418" i="6" s="1"/>
  <c r="CM418" i="6"/>
  <c r="CH418" i="6" l="1"/>
  <c r="CJ418" i="6"/>
  <c r="BW418" i="6" s="1"/>
  <c r="CO418" i="6" s="1"/>
  <c r="CQ418" i="6" s="1"/>
  <c r="CS418" i="6" s="1"/>
  <c r="CR418" i="6" l="1"/>
  <c r="CT418" i="6" s="1"/>
  <c r="CU418" i="6" s="1"/>
  <c r="CV418" i="6" s="1"/>
  <c r="CX418" i="6" s="1"/>
  <c r="CW418" i="6" l="1"/>
  <c r="CY418" i="6"/>
  <c r="CZ418" i="6" l="1"/>
  <c r="DA418" i="6" s="1"/>
  <c r="F419" i="6" s="1"/>
  <c r="DG418" i="6"/>
  <c r="DB418" i="6"/>
  <c r="S419" i="6"/>
  <c r="I419" i="6"/>
  <c r="Q419" i="6"/>
  <c r="O419" i="6"/>
  <c r="L419" i="6"/>
  <c r="R419" i="6"/>
  <c r="W419" i="6"/>
  <c r="P419" i="6"/>
  <c r="DC418" i="6" l="1"/>
  <c r="DE418" i="6" s="1"/>
  <c r="D417" i="9"/>
  <c r="J419" i="6"/>
  <c r="U419" i="6"/>
  <c r="T419" i="6"/>
  <c r="K419" i="6"/>
  <c r="BY419" i="6"/>
  <c r="BI419" i="6"/>
  <c r="AJ419" i="6"/>
  <c r="CK419" i="6"/>
  <c r="AF419" i="6"/>
  <c r="BJ419" i="6"/>
  <c r="AW419" i="6"/>
  <c r="BZ419" i="6"/>
  <c r="B418" i="9"/>
  <c r="Y419" i="6" l="1"/>
  <c r="BK419" i="6"/>
  <c r="BL419" i="6" s="1"/>
  <c r="AS419" i="6"/>
  <c r="AX419" i="6"/>
  <c r="CL419" i="6"/>
  <c r="V419" i="6"/>
  <c r="AQ419" i="6" s="1"/>
  <c r="Z419" i="6" l="1"/>
  <c r="BS419" i="6"/>
  <c r="AY419" i="6"/>
  <c r="AZ419" i="6" s="1"/>
  <c r="BA419" i="6" s="1"/>
  <c r="BB419" i="6" s="1"/>
  <c r="BC419" i="6" s="1"/>
  <c r="BD419" i="6" s="1"/>
  <c r="BM419" i="6"/>
  <c r="BN419" i="6" s="1"/>
  <c r="BO419" i="6" s="1"/>
  <c r="BP419" i="6" s="1"/>
  <c r="BQ419" i="6" s="1"/>
  <c r="BR419" i="6" s="1"/>
  <c r="BU419" i="6" s="1"/>
  <c r="AK419" i="6"/>
  <c r="AL419" i="6" s="1"/>
  <c r="AM419" i="6" s="1"/>
  <c r="AN419" i="6" s="1"/>
  <c r="AO419" i="6" s="1"/>
  <c r="AR419" i="6" s="1"/>
  <c r="CI419" i="6"/>
  <c r="BT419" i="6" l="1"/>
  <c r="BG419" i="6" s="1"/>
  <c r="AA419" i="6"/>
  <c r="AB419" i="6" s="1"/>
  <c r="AC419" i="6" s="1"/>
  <c r="AD419" i="6" s="1"/>
  <c r="AE419" i="6" s="1"/>
  <c r="AG419" i="6"/>
  <c r="CA419" i="6"/>
  <c r="CB419" i="6" s="1"/>
  <c r="CC419" i="6" s="1"/>
  <c r="AP419" i="6"/>
  <c r="AT419" i="6" s="1"/>
  <c r="BE419" i="6"/>
  <c r="CM419" i="6" l="1"/>
  <c r="CN419" i="6" s="1"/>
  <c r="CD419" i="6"/>
  <c r="CE419" i="6" s="1"/>
  <c r="CF419" i="6" s="1"/>
  <c r="CG419" i="6" s="1"/>
  <c r="CH419" i="6" l="1"/>
  <c r="CJ419" i="6"/>
  <c r="BW419" i="6" s="1"/>
  <c r="CO419" i="6" s="1"/>
  <c r="CQ419" i="6" s="1"/>
  <c r="CS419" i="6" s="1"/>
  <c r="E418" i="9"/>
  <c r="CP419" i="6"/>
  <c r="CR419" i="6" l="1"/>
  <c r="CT419" i="6" s="1"/>
  <c r="CU419" i="6" s="1"/>
  <c r="CV419" i="6" s="1"/>
  <c r="CX419" i="6" s="1"/>
  <c r="CW419" i="6" l="1"/>
  <c r="CY419" i="6"/>
  <c r="CZ419" i="6" l="1"/>
  <c r="DA419" i="6" s="1"/>
  <c r="DG419" i="6"/>
  <c r="DB419" i="6"/>
  <c r="DC419" i="6" l="1"/>
  <c r="DE419" i="6" s="1"/>
  <c r="D418" i="9"/>
  <c r="F420" i="6"/>
  <c r="O420" i="6"/>
  <c r="L420" i="6"/>
  <c r="R420" i="6"/>
  <c r="Q420" i="6"/>
  <c r="W420" i="6"/>
  <c r="S420" i="6"/>
  <c r="I420" i="6"/>
  <c r="P420" i="6"/>
  <c r="BI420" i="6" l="1"/>
  <c r="BY420" i="6"/>
  <c r="K420" i="6"/>
  <c r="U420" i="6"/>
  <c r="T420" i="6"/>
  <c r="J420" i="6"/>
  <c r="AF420" i="6"/>
  <c r="Y420" i="6" s="1"/>
  <c r="BJ420" i="6"/>
  <c r="BZ420" i="6"/>
  <c r="AW420" i="6"/>
  <c r="CK420" i="6"/>
  <c r="AJ420" i="6"/>
  <c r="B419" i="9"/>
  <c r="CL420" i="6" l="1"/>
  <c r="AS420" i="6"/>
  <c r="AX420" i="6"/>
  <c r="V420" i="6"/>
  <c r="BK420" i="6"/>
  <c r="BL420" i="6" s="1"/>
  <c r="Z420" i="6"/>
  <c r="BS420" i="6"/>
  <c r="AA420" i="6" l="1"/>
  <c r="AB420" i="6" s="1"/>
  <c r="AC420" i="6" s="1"/>
  <c r="AD420" i="6" s="1"/>
  <c r="AE420" i="6" s="1"/>
  <c r="AG420" i="6"/>
  <c r="CI420" i="6"/>
  <c r="AK420" i="6"/>
  <c r="AL420" i="6" s="1"/>
  <c r="AM420" i="6" s="1"/>
  <c r="AN420" i="6" s="1"/>
  <c r="AO420" i="6" s="1"/>
  <c r="AY420" i="6"/>
  <c r="BM420" i="6"/>
  <c r="BN420" i="6" s="1"/>
  <c r="BO420" i="6" s="1"/>
  <c r="BP420" i="6" s="1"/>
  <c r="BQ420" i="6" s="1"/>
  <c r="BR420" i="6" s="1"/>
  <c r="BU420" i="6" s="1"/>
  <c r="AQ420" i="6"/>
  <c r="AP420" i="6" l="1"/>
  <c r="AT420" i="6" s="1"/>
  <c r="AR420" i="6"/>
  <c r="CA420" i="6"/>
  <c r="CB420" i="6" s="1"/>
  <c r="CC420" i="6" s="1"/>
  <c r="BT420" i="6"/>
  <c r="BG420" i="6" s="1"/>
  <c r="BE420" i="6"/>
  <c r="AZ420" i="6"/>
  <c r="BA420" i="6" s="1"/>
  <c r="BB420" i="6" s="1"/>
  <c r="BC420" i="6" s="1"/>
  <c r="BD420" i="6" s="1"/>
  <c r="CD420" i="6" l="1"/>
  <c r="CE420" i="6" s="1"/>
  <c r="CF420" i="6" s="1"/>
  <c r="CG420" i="6" s="1"/>
  <c r="CM420" i="6"/>
  <c r="CN420" i="6" s="1"/>
  <c r="CP420" i="6" l="1"/>
  <c r="E419" i="9"/>
  <c r="CH420" i="6"/>
  <c r="CJ420" i="6"/>
  <c r="BW420" i="6" s="1"/>
  <c r="CO420" i="6" s="1"/>
  <c r="CQ420" i="6" s="1"/>
  <c r="CS420" i="6" l="1"/>
  <c r="CR420" i="6"/>
  <c r="CT420" i="6" l="1"/>
  <c r="CU420" i="6" s="1"/>
  <c r="CV420" i="6" s="1"/>
  <c r="CX420" i="6" s="1"/>
  <c r="CY420" i="6"/>
  <c r="CW420" i="6"/>
  <c r="CZ420" i="6" l="1"/>
  <c r="DA420" i="6" s="1"/>
  <c r="F421" i="6" s="1"/>
  <c r="B420" i="9" s="1"/>
  <c r="DG420" i="6"/>
  <c r="DB420" i="6"/>
  <c r="W421" i="6"/>
  <c r="Q421" i="6"/>
  <c r="O421" i="6"/>
  <c r="R421" i="6"/>
  <c r="S421" i="6"/>
  <c r="P421" i="6"/>
  <c r="I421" i="6"/>
  <c r="L421" i="6"/>
  <c r="DC420" i="6" l="1"/>
  <c r="DE420" i="6" s="1"/>
  <c r="D419" i="9"/>
  <c r="J421" i="6"/>
  <c r="U421" i="6"/>
  <c r="T421" i="6"/>
  <c r="CL421" i="6" s="1"/>
  <c r="K421" i="6"/>
  <c r="BY421" i="6"/>
  <c r="BI421" i="6"/>
  <c r="AJ421" i="6"/>
  <c r="AF421" i="6"/>
  <c r="BJ421" i="6"/>
  <c r="AW421" i="6"/>
  <c r="BZ421" i="6"/>
  <c r="CK421" i="6"/>
  <c r="V421" i="6"/>
  <c r="AQ421" i="6" s="1"/>
  <c r="BK421" i="6"/>
  <c r="BL421" i="6" s="1"/>
  <c r="Y421" i="6" l="1"/>
  <c r="Z421" i="6" s="1"/>
  <c r="AG421" i="6" s="1"/>
  <c r="AX421" i="6"/>
  <c r="AS421" i="6"/>
  <c r="AK421" i="6"/>
  <c r="AL421" i="6" s="1"/>
  <c r="AM421" i="6" s="1"/>
  <c r="AN421" i="6" s="1"/>
  <c r="AO421" i="6" s="1"/>
  <c r="AR421" i="6" s="1"/>
  <c r="AY421" i="6"/>
  <c r="AZ421" i="6" s="1"/>
  <c r="BA421" i="6" s="1"/>
  <c r="BB421" i="6" s="1"/>
  <c r="BC421" i="6" s="1"/>
  <c r="BD421" i="6" s="1"/>
  <c r="BS421" i="6"/>
  <c r="BM421" i="6"/>
  <c r="BN421" i="6" s="1"/>
  <c r="BO421" i="6" s="1"/>
  <c r="BP421" i="6" s="1"/>
  <c r="BQ421" i="6" s="1"/>
  <c r="BR421" i="6" s="1"/>
  <c r="BU421" i="6" s="1"/>
  <c r="CI421" i="6"/>
  <c r="AA421" i="6" l="1"/>
  <c r="AB421" i="6" s="1"/>
  <c r="AC421" i="6" s="1"/>
  <c r="AD421" i="6" s="1"/>
  <c r="AE421" i="6" s="1"/>
  <c r="BE421" i="6"/>
  <c r="BT421" i="6"/>
  <c r="BG421" i="6" s="1"/>
  <c r="AP421" i="6"/>
  <c r="AT421" i="6" s="1"/>
  <c r="CA421" i="6"/>
  <c r="CB421" i="6" s="1"/>
  <c r="CC421" i="6" s="1"/>
  <c r="CD421" i="6" l="1"/>
  <c r="CE421" i="6" s="1"/>
  <c r="CF421" i="6" s="1"/>
  <c r="CG421" i="6" s="1"/>
  <c r="CM421" i="6"/>
  <c r="CN421" i="6" s="1"/>
  <c r="CP421" i="6" l="1"/>
  <c r="E420" i="9"/>
  <c r="CH421" i="6"/>
  <c r="CJ421" i="6"/>
  <c r="BW421" i="6" s="1"/>
  <c r="CO421" i="6" s="1"/>
  <c r="CQ421" i="6" s="1"/>
  <c r="CS421" i="6" l="1"/>
  <c r="CR421" i="6"/>
  <c r="CT421" i="6" s="1"/>
  <c r="CU421" i="6" s="1"/>
  <c r="CV421" i="6" s="1"/>
  <c r="CX421" i="6" s="1"/>
  <c r="CW421" i="6" l="1"/>
  <c r="CY421" i="6"/>
  <c r="CZ421" i="6" l="1"/>
  <c r="DA421" i="6" s="1"/>
  <c r="DG421" i="6"/>
  <c r="DB421" i="6"/>
  <c r="DC421" i="6" l="1"/>
  <c r="DE421" i="6" s="1"/>
  <c r="D420" i="9"/>
  <c r="F422" i="6"/>
  <c r="I422" i="6"/>
  <c r="W422" i="6"/>
  <c r="S422" i="6"/>
  <c r="L422" i="6"/>
  <c r="Q422" i="6"/>
  <c r="P422" i="6"/>
  <c r="R422" i="6"/>
  <c r="O422" i="6"/>
  <c r="K422" i="6" l="1"/>
  <c r="T422" i="6"/>
  <c r="U422" i="6"/>
  <c r="J422" i="6"/>
  <c r="AW422" i="6"/>
  <c r="BZ422" i="6"/>
  <c r="AF422" i="6"/>
  <c r="Y422" i="6" s="1"/>
  <c r="AJ422" i="6"/>
  <c r="BJ422" i="6"/>
  <c r="CK422" i="6"/>
  <c r="BI422" i="6"/>
  <c r="BY422" i="6"/>
  <c r="B421" i="9"/>
  <c r="BK422" i="6" l="1"/>
  <c r="BL422" i="6" s="1"/>
  <c r="CL422" i="6"/>
  <c r="AX422" i="6"/>
  <c r="V422" i="6"/>
  <c r="AQ422" i="6" s="1"/>
  <c r="AS422" i="6"/>
  <c r="CI422" i="6" l="1"/>
  <c r="BM422" i="6"/>
  <c r="BN422" i="6" s="1"/>
  <c r="BO422" i="6" s="1"/>
  <c r="BP422" i="6" s="1"/>
  <c r="BQ422" i="6" s="1"/>
  <c r="BR422" i="6" s="1"/>
  <c r="BU422" i="6" s="1"/>
  <c r="BS422" i="6"/>
  <c r="AY422" i="6"/>
  <c r="AZ422" i="6" s="1"/>
  <c r="BA422" i="6" s="1"/>
  <c r="BB422" i="6" s="1"/>
  <c r="BC422" i="6" s="1"/>
  <c r="BD422" i="6" s="1"/>
  <c r="AK422" i="6"/>
  <c r="AL422" i="6" s="1"/>
  <c r="AM422" i="6" s="1"/>
  <c r="AN422" i="6" s="1"/>
  <c r="AO422" i="6" s="1"/>
  <c r="Z422" i="6"/>
  <c r="AP422" i="6" l="1"/>
  <c r="AT422" i="6" s="1"/>
  <c r="CA422" i="6"/>
  <c r="CB422" i="6" s="1"/>
  <c r="CC422" i="6" s="1"/>
  <c r="AR422" i="6"/>
  <c r="BT422" i="6"/>
  <c r="BG422" i="6" s="1"/>
  <c r="AG422" i="6"/>
  <c r="AA422" i="6"/>
  <c r="AB422" i="6" s="1"/>
  <c r="AC422" i="6" s="1"/>
  <c r="AD422" i="6" s="1"/>
  <c r="AE422" i="6" s="1"/>
  <c r="BE422" i="6"/>
  <c r="CD422" i="6" l="1"/>
  <c r="CE422" i="6" s="1"/>
  <c r="CF422" i="6" s="1"/>
  <c r="CG422" i="6" s="1"/>
  <c r="CM422" i="6"/>
  <c r="CN422" i="6" s="1"/>
  <c r="CP422" i="6" l="1"/>
  <c r="E421" i="9"/>
  <c r="CO422" i="6"/>
  <c r="CH422" i="6"/>
  <c r="CJ422" i="6"/>
  <c r="BW422" i="6" s="1"/>
  <c r="CQ422" i="6" l="1"/>
  <c r="CR422" i="6" s="1"/>
  <c r="CS422" i="6" l="1"/>
  <c r="CT422" i="6"/>
  <c r="CU422" i="6" s="1"/>
  <c r="CV422" i="6" s="1"/>
  <c r="CX422" i="6" s="1"/>
  <c r="CW422" i="6"/>
  <c r="CY422" i="6"/>
  <c r="CZ422" i="6" l="1"/>
  <c r="DA422" i="6" s="1"/>
  <c r="DG422" i="6"/>
  <c r="DB422" i="6"/>
  <c r="DC422" i="6" l="1"/>
  <c r="DE422" i="6" s="1"/>
  <c r="D421" i="9"/>
  <c r="F423" i="6"/>
  <c r="R423" i="6"/>
  <c r="I423" i="6"/>
  <c r="P423" i="6"/>
  <c r="S423" i="6"/>
  <c r="W423" i="6"/>
  <c r="L423" i="6"/>
  <c r="Q423" i="6"/>
  <c r="O423" i="6"/>
  <c r="BI423" i="6" l="1"/>
  <c r="BY423" i="6"/>
  <c r="K423" i="6"/>
  <c r="T423" i="6"/>
  <c r="U423" i="6"/>
  <c r="J423" i="6"/>
  <c r="AF423" i="6"/>
  <c r="Y423" i="6" s="1"/>
  <c r="BJ423" i="6"/>
  <c r="AJ423" i="6"/>
  <c r="CK423" i="6"/>
  <c r="BZ423" i="6"/>
  <c r="AW423" i="6"/>
  <c r="B422" i="9"/>
  <c r="V423" i="6" l="1"/>
  <c r="CI423" i="6" s="1"/>
  <c r="AX423" i="6"/>
  <c r="BK423" i="6"/>
  <c r="BL423" i="6" s="1"/>
  <c r="BM423" i="6" s="1"/>
  <c r="BN423" i="6" s="1"/>
  <c r="BO423" i="6" s="1"/>
  <c r="BP423" i="6" s="1"/>
  <c r="BQ423" i="6" s="1"/>
  <c r="CL423" i="6"/>
  <c r="AS423" i="6"/>
  <c r="AY423" i="6" l="1"/>
  <c r="AZ423" i="6" s="1"/>
  <c r="BA423" i="6" s="1"/>
  <c r="BB423" i="6" s="1"/>
  <c r="BC423" i="6" s="1"/>
  <c r="BD423" i="6" s="1"/>
  <c r="BS423" i="6"/>
  <c r="AQ423" i="6"/>
  <c r="BR423" i="6"/>
  <c r="BT423" i="6"/>
  <c r="BG423" i="6" s="1"/>
  <c r="AK423" i="6"/>
  <c r="AL423" i="6" s="1"/>
  <c r="AM423" i="6" s="1"/>
  <c r="AN423" i="6" s="1"/>
  <c r="AO423" i="6" s="1"/>
  <c r="AR423" i="6" s="1"/>
  <c r="Z423" i="6"/>
  <c r="BE423" i="6" l="1"/>
  <c r="BU423" i="6"/>
  <c r="AA423" i="6"/>
  <c r="AB423" i="6" s="1"/>
  <c r="AC423" i="6" s="1"/>
  <c r="AD423" i="6" s="1"/>
  <c r="AE423" i="6" s="1"/>
  <c r="AG423" i="6"/>
  <c r="AP423" i="6"/>
  <c r="AT423" i="6" s="1"/>
  <c r="CA423" i="6"/>
  <c r="CB423" i="6" s="1"/>
  <c r="CC423" i="6" s="1"/>
  <c r="CD423" i="6" l="1"/>
  <c r="CE423" i="6" s="1"/>
  <c r="CF423" i="6" s="1"/>
  <c r="CG423" i="6" s="1"/>
  <c r="CM423" i="6"/>
  <c r="CN423" i="6" s="1"/>
  <c r="CP423" i="6" l="1"/>
  <c r="E422" i="9"/>
  <c r="CH423" i="6"/>
  <c r="CJ423" i="6"/>
  <c r="BW423" i="6" s="1"/>
  <c r="CO423" i="6" s="1"/>
  <c r="CQ423" i="6" s="1"/>
  <c r="CS423" i="6" l="1"/>
  <c r="CR423" i="6"/>
  <c r="CW423" i="6" l="1"/>
  <c r="CY423" i="6"/>
  <c r="CT423" i="6"/>
  <c r="CU423" i="6" s="1"/>
  <c r="CV423" i="6" s="1"/>
  <c r="CX423" i="6" s="1"/>
  <c r="CZ423" i="6" l="1"/>
  <c r="DA423" i="6" s="1"/>
  <c r="DG423" i="6"/>
  <c r="DB423" i="6"/>
  <c r="DC423" i="6" l="1"/>
  <c r="DE423" i="6" s="1"/>
  <c r="D422" i="9"/>
  <c r="F424" i="6"/>
  <c r="B423" i="9"/>
  <c r="S424" i="6"/>
  <c r="P424" i="6"/>
  <c r="Q424" i="6"/>
  <c r="O424" i="6"/>
  <c r="R424" i="6"/>
  <c r="L424" i="6"/>
  <c r="W424" i="6"/>
  <c r="I424" i="6"/>
  <c r="BY424" i="6" l="1"/>
  <c r="BI424" i="6"/>
  <c r="J424" i="6"/>
  <c r="U424" i="6"/>
  <c r="K424" i="6"/>
  <c r="T424" i="6"/>
  <c r="AS424" i="6" s="1"/>
  <c r="CK424" i="6"/>
  <c r="BJ424" i="6"/>
  <c r="AJ424" i="6"/>
  <c r="AF424" i="6"/>
  <c r="BZ424" i="6"/>
  <c r="AW424" i="6"/>
  <c r="Y424" i="6" l="1"/>
  <c r="V424" i="6"/>
  <c r="AY424" i="6" s="1"/>
  <c r="CL424" i="6"/>
  <c r="BK424" i="6"/>
  <c r="BL424" i="6" s="1"/>
  <c r="BM424" i="6" s="1"/>
  <c r="BN424" i="6" s="1"/>
  <c r="BO424" i="6" s="1"/>
  <c r="BP424" i="6" s="1"/>
  <c r="BQ424" i="6" s="1"/>
  <c r="BR424" i="6" s="1"/>
  <c r="BU424" i="6" s="1"/>
  <c r="BS424" i="6"/>
  <c r="AX424" i="6"/>
  <c r="BE424" i="6" s="1"/>
  <c r="AZ424" i="6"/>
  <c r="BA424" i="6" s="1"/>
  <c r="BB424" i="6" s="1"/>
  <c r="BC424" i="6" s="1"/>
  <c r="BD424" i="6" s="1"/>
  <c r="CI424" i="6"/>
  <c r="AQ424" i="6"/>
  <c r="AK424" i="6" l="1"/>
  <c r="AL424" i="6" s="1"/>
  <c r="AM424" i="6" s="1"/>
  <c r="AN424" i="6" s="1"/>
  <c r="AO424" i="6" s="1"/>
  <c r="AR424" i="6" s="1"/>
  <c r="Z424" i="6"/>
  <c r="AA424" i="6" s="1"/>
  <c r="AB424" i="6" s="1"/>
  <c r="AC424" i="6" s="1"/>
  <c r="AD424" i="6" s="1"/>
  <c r="AE424" i="6" s="1"/>
  <c r="AG424" i="6"/>
  <c r="AP424" i="6"/>
  <c r="AT424" i="6" s="1"/>
  <c r="CA424" i="6"/>
  <c r="CB424" i="6" s="1"/>
  <c r="CC424" i="6" s="1"/>
  <c r="CD424" i="6" s="1"/>
  <c r="CE424" i="6" s="1"/>
  <c r="CF424" i="6" s="1"/>
  <c r="CG424" i="6" s="1"/>
  <c r="BT424" i="6"/>
  <c r="BG424" i="6" s="1"/>
  <c r="CM424" i="6" l="1"/>
  <c r="CN424" i="6" s="1"/>
  <c r="CP424" i="6" s="1"/>
  <c r="CH424" i="6"/>
  <c r="CJ424" i="6"/>
  <c r="BW424" i="6" s="1"/>
  <c r="CO424" i="6" l="1"/>
  <c r="CQ424" i="6" s="1"/>
  <c r="CS424" i="6" s="1"/>
  <c r="E423" i="9"/>
  <c r="CR424" i="6" l="1"/>
  <c r="CT424" i="6" s="1"/>
  <c r="CU424" i="6" s="1"/>
  <c r="CV424" i="6" s="1"/>
  <c r="CX424" i="6" s="1"/>
  <c r="CY424" i="6" l="1"/>
  <c r="CW424" i="6"/>
  <c r="CZ424" i="6" s="1"/>
  <c r="DA424" i="6" s="1"/>
  <c r="DG424" i="6"/>
  <c r="DB424" i="6"/>
  <c r="DC424" i="6" l="1"/>
  <c r="DE424" i="6" s="1"/>
  <c r="D423" i="9"/>
  <c r="F425" i="6"/>
  <c r="I425" i="6"/>
  <c r="Q425" i="6"/>
  <c r="W425" i="6"/>
  <c r="S425" i="6"/>
  <c r="P425" i="6"/>
  <c r="R425" i="6"/>
  <c r="L425" i="6"/>
  <c r="O425" i="6"/>
  <c r="AJ425" i="6" l="1"/>
  <c r="CK425" i="6"/>
  <c r="AW425" i="6"/>
  <c r="BJ425" i="6"/>
  <c r="BZ425" i="6"/>
  <c r="AF425" i="6"/>
  <c r="K425" i="6"/>
  <c r="U425" i="6"/>
  <c r="J425" i="6"/>
  <c r="T425" i="6"/>
  <c r="BI425" i="6"/>
  <c r="BY425" i="6"/>
  <c r="B424" i="9"/>
  <c r="Y425" i="6" l="1"/>
  <c r="AS425" i="6"/>
  <c r="AX425" i="6"/>
  <c r="CL425" i="6"/>
  <c r="BK425" i="6"/>
  <c r="BL425" i="6" s="1"/>
  <c r="V425" i="6"/>
  <c r="AY425" i="6" s="1"/>
  <c r="AZ425" i="6" s="1"/>
  <c r="BA425" i="6" s="1"/>
  <c r="BB425" i="6" s="1"/>
  <c r="BC425" i="6" s="1"/>
  <c r="BD425" i="6" s="1"/>
  <c r="Z425" i="6" l="1"/>
  <c r="BM425" i="6"/>
  <c r="BN425" i="6" s="1"/>
  <c r="BO425" i="6" s="1"/>
  <c r="BP425" i="6" s="1"/>
  <c r="BQ425" i="6" s="1"/>
  <c r="BR425" i="6" s="1"/>
  <c r="BE425" i="6"/>
  <c r="BS425" i="6"/>
  <c r="AQ425" i="6"/>
  <c r="AK425" i="6"/>
  <c r="AL425" i="6" s="1"/>
  <c r="AM425" i="6" s="1"/>
  <c r="AN425" i="6" s="1"/>
  <c r="AO425" i="6" s="1"/>
  <c r="CI425" i="6"/>
  <c r="AG425" i="6"/>
  <c r="AA425" i="6"/>
  <c r="AB425" i="6" s="1"/>
  <c r="AC425" i="6" s="1"/>
  <c r="AD425" i="6" s="1"/>
  <c r="AE425" i="6" s="1"/>
  <c r="BT425" i="6" l="1"/>
  <c r="BG425" i="6" s="1"/>
  <c r="BU425" i="6"/>
  <c r="AR425" i="6"/>
  <c r="CA425" i="6"/>
  <c r="CB425" i="6" s="1"/>
  <c r="CC425" i="6" s="1"/>
  <c r="AP425" i="6"/>
  <c r="AT425" i="6" s="1"/>
  <c r="CD425" i="6" l="1"/>
  <c r="CE425" i="6" s="1"/>
  <c r="CF425" i="6" s="1"/>
  <c r="CG425" i="6" s="1"/>
  <c r="CM425" i="6"/>
  <c r="CN425" i="6" s="1"/>
  <c r="E424" i="9" l="1"/>
  <c r="CP425" i="6"/>
  <c r="CH425" i="6"/>
  <c r="CJ425" i="6"/>
  <c r="BW425" i="6" s="1"/>
  <c r="CO425" i="6" s="1"/>
  <c r="CQ425" i="6" s="1"/>
  <c r="CS425" i="6" l="1"/>
  <c r="CR425" i="6"/>
  <c r="CY425" i="6" l="1"/>
  <c r="CT425" i="6"/>
  <c r="CU425" i="6" s="1"/>
  <c r="CV425" i="6" s="1"/>
  <c r="CX425" i="6" s="1"/>
  <c r="CW425" i="6"/>
  <c r="CZ425" i="6" l="1"/>
  <c r="DA425" i="6" s="1"/>
  <c r="F426" i="6" s="1"/>
  <c r="I426" i="6"/>
  <c r="O426" i="6"/>
  <c r="Q426" i="6"/>
  <c r="R426" i="6"/>
  <c r="DB425" i="6"/>
  <c r="W426" i="6"/>
  <c r="S426" i="6"/>
  <c r="DG425" i="6"/>
  <c r="P426" i="6"/>
  <c r="L426" i="6"/>
  <c r="D424" i="9" l="1"/>
  <c r="DC425" i="6"/>
  <c r="DE425" i="6" s="1"/>
  <c r="AW426" i="6"/>
  <c r="BZ426" i="6"/>
  <c r="BJ426" i="6"/>
  <c r="AF426" i="6"/>
  <c r="Y426" i="6" s="1"/>
  <c r="CK426" i="6"/>
  <c r="AJ426" i="6"/>
  <c r="T426" i="6"/>
  <c r="K426" i="6"/>
  <c r="J426" i="6"/>
  <c r="U426" i="6"/>
  <c r="BY426" i="6"/>
  <c r="BI426" i="6"/>
  <c r="B425" i="9"/>
  <c r="AX426" i="6" l="1"/>
  <c r="AS426" i="6"/>
  <c r="BK426" i="6"/>
  <c r="BL426" i="6" s="1"/>
  <c r="CL426" i="6"/>
  <c r="V426" i="6"/>
  <c r="BS426" i="6" s="1"/>
  <c r="AY426" i="6"/>
  <c r="AZ426" i="6" s="1"/>
  <c r="BA426" i="6" s="1"/>
  <c r="BB426" i="6" s="1"/>
  <c r="BC426" i="6" s="1"/>
  <c r="BD426" i="6" s="1"/>
  <c r="Z426" i="6" l="1"/>
  <c r="BM426" i="6"/>
  <c r="BN426" i="6" s="1"/>
  <c r="BO426" i="6" s="1"/>
  <c r="BP426" i="6" s="1"/>
  <c r="BQ426" i="6" s="1"/>
  <c r="BR426" i="6" s="1"/>
  <c r="BU426" i="6" s="1"/>
  <c r="AG426" i="6"/>
  <c r="CN426" i="6" s="1"/>
  <c r="CP426" i="6" s="1"/>
  <c r="AA426" i="6"/>
  <c r="AB426" i="6" s="1"/>
  <c r="AC426" i="6" s="1"/>
  <c r="AD426" i="6" s="1"/>
  <c r="AE426" i="6" s="1"/>
  <c r="CI426" i="6"/>
  <c r="AQ426" i="6"/>
  <c r="AK426" i="6"/>
  <c r="AL426" i="6" s="1"/>
  <c r="AM426" i="6" s="1"/>
  <c r="AN426" i="6" s="1"/>
  <c r="AO426" i="6" s="1"/>
  <c r="AR426" i="6" s="1"/>
  <c r="BE426" i="6"/>
  <c r="BT426" i="6" l="1"/>
  <c r="BG426" i="6" s="1"/>
  <c r="CO426" i="6"/>
  <c r="CQ426" i="6" s="1"/>
  <c r="CS426" i="6" s="1"/>
  <c r="AP426" i="6"/>
  <c r="AT426" i="6" s="1"/>
  <c r="CA426" i="6"/>
  <c r="CB426" i="6" s="1"/>
  <c r="CC426" i="6" s="1"/>
  <c r="E425" i="9"/>
  <c r="CR426" i="6"/>
  <c r="CW426" i="6" s="1"/>
  <c r="CD426" i="6" l="1"/>
  <c r="CE426" i="6" s="1"/>
  <c r="CF426" i="6" s="1"/>
  <c r="CG426" i="6" s="1"/>
  <c r="CM426" i="6"/>
  <c r="CY426" i="6"/>
  <c r="CT426" i="6"/>
  <c r="CU426" i="6" s="1"/>
  <c r="CV426" i="6" s="1"/>
  <c r="CX426" i="6" s="1"/>
  <c r="CH426" i="6" l="1"/>
  <c r="CJ426" i="6"/>
  <c r="BW426" i="6" s="1"/>
  <c r="CZ426" i="6"/>
  <c r="DA426" i="6" s="1"/>
  <c r="F427" i="6" s="1"/>
  <c r="O427" i="6"/>
  <c r="Q427" i="6"/>
  <c r="S427" i="6"/>
  <c r="DB426" i="6"/>
  <c r="R427" i="6"/>
  <c r="I427" i="6"/>
  <c r="P427" i="6"/>
  <c r="DG426" i="6"/>
  <c r="W427" i="6"/>
  <c r="L427" i="6"/>
  <c r="DC426" i="6" l="1"/>
  <c r="DE426" i="6" s="1"/>
  <c r="D425" i="9"/>
  <c r="BI427" i="6"/>
  <c r="BY427" i="6"/>
  <c r="U427" i="6"/>
  <c r="T427" i="6"/>
  <c r="J427" i="6"/>
  <c r="K427" i="6"/>
  <c r="AF427" i="6"/>
  <c r="AJ427" i="6"/>
  <c r="AW427" i="6"/>
  <c r="CK427" i="6"/>
  <c r="BJ427" i="6"/>
  <c r="BZ427" i="6"/>
  <c r="B426" i="9"/>
  <c r="Y427" i="6" l="1"/>
  <c r="CL427" i="6"/>
  <c r="AX427" i="6"/>
  <c r="BK427" i="6"/>
  <c r="BL427" i="6" s="1"/>
  <c r="V427" i="6"/>
  <c r="BS427" i="6" s="1"/>
  <c r="AS427" i="6"/>
  <c r="Z427" i="6" l="1"/>
  <c r="AA427" i="6" s="1"/>
  <c r="AB427" i="6" s="1"/>
  <c r="AC427" i="6" s="1"/>
  <c r="AD427" i="6" s="1"/>
  <c r="AE427" i="6" s="1"/>
  <c r="AY427" i="6"/>
  <c r="AZ427" i="6" s="1"/>
  <c r="BA427" i="6" s="1"/>
  <c r="BB427" i="6" s="1"/>
  <c r="BC427" i="6" s="1"/>
  <c r="BD427" i="6" s="1"/>
  <c r="AQ427" i="6"/>
  <c r="AK427" i="6"/>
  <c r="AL427" i="6" s="1"/>
  <c r="AM427" i="6" s="1"/>
  <c r="AN427" i="6" s="1"/>
  <c r="AO427" i="6" s="1"/>
  <c r="AR427" i="6" s="1"/>
  <c r="CI427" i="6"/>
  <c r="BM427" i="6"/>
  <c r="BN427" i="6" s="1"/>
  <c r="BO427" i="6" s="1"/>
  <c r="BP427" i="6" s="1"/>
  <c r="BQ427" i="6" s="1"/>
  <c r="AG427" i="6" l="1"/>
  <c r="BE427" i="6"/>
  <c r="BR427" i="6"/>
  <c r="BU427" i="6" s="1"/>
  <c r="BT427" i="6"/>
  <c r="BG427" i="6" s="1"/>
  <c r="AP427" i="6"/>
  <c r="AT427" i="6" s="1"/>
  <c r="CA427" i="6"/>
  <c r="CB427" i="6" s="1"/>
  <c r="CC427" i="6" s="1"/>
  <c r="CD427" i="6" l="1"/>
  <c r="CE427" i="6" s="1"/>
  <c r="CF427" i="6" s="1"/>
  <c r="CG427" i="6" s="1"/>
  <c r="CM427" i="6"/>
  <c r="CN427" i="6" s="1"/>
  <c r="E426" i="9" l="1"/>
  <c r="CP427" i="6"/>
  <c r="CH427" i="6"/>
  <c r="CJ427" i="6"/>
  <c r="BW427" i="6" s="1"/>
  <c r="CO427" i="6" s="1"/>
  <c r="CQ427" i="6" l="1"/>
  <c r="CS427" i="6" s="1"/>
  <c r="CR427" i="6" l="1"/>
  <c r="CW427" i="6" s="1"/>
  <c r="CY427" i="6" l="1"/>
  <c r="CT427" i="6"/>
  <c r="CU427" i="6" s="1"/>
  <c r="CV427" i="6" s="1"/>
  <c r="CX427" i="6" s="1"/>
  <c r="CZ427" i="6" l="1"/>
  <c r="DA427" i="6" s="1"/>
  <c r="DB427" i="6"/>
  <c r="DG427" i="6"/>
  <c r="D426" i="9" l="1"/>
  <c r="DC427" i="6"/>
  <c r="DE427" i="6" s="1"/>
  <c r="F428" i="6"/>
  <c r="R428" i="6"/>
  <c r="O428" i="6"/>
  <c r="Q428" i="6"/>
  <c r="L428" i="6"/>
  <c r="S428" i="6"/>
  <c r="I428" i="6"/>
  <c r="P428" i="6"/>
  <c r="W428" i="6"/>
  <c r="BJ428" i="6" l="1"/>
  <c r="AW428" i="6"/>
  <c r="BZ428" i="6"/>
  <c r="CK428" i="6"/>
  <c r="AJ428" i="6"/>
  <c r="AF428" i="6"/>
  <c r="Y428" i="6" s="1"/>
  <c r="BY428" i="6"/>
  <c r="BI428" i="6"/>
  <c r="K428" i="6"/>
  <c r="J428" i="6"/>
  <c r="T428" i="6"/>
  <c r="U428" i="6"/>
  <c r="B427" i="9"/>
  <c r="AS428" i="6" l="1"/>
  <c r="CL428" i="6"/>
  <c r="V428" i="6"/>
  <c r="AX428" i="6"/>
  <c r="BK428" i="6"/>
  <c r="BL428" i="6" s="1"/>
  <c r="BM428" i="6" s="1"/>
  <c r="BN428" i="6" s="1"/>
  <c r="BO428" i="6" s="1"/>
  <c r="BP428" i="6" s="1"/>
  <c r="BQ428" i="6" s="1"/>
  <c r="BR428" i="6" s="1"/>
  <c r="AY428" i="6" l="1"/>
  <c r="AZ428" i="6" s="1"/>
  <c r="BA428" i="6" s="1"/>
  <c r="BB428" i="6" s="1"/>
  <c r="BC428" i="6" s="1"/>
  <c r="BD428" i="6" s="1"/>
  <c r="AQ428" i="6"/>
  <c r="BS428" i="6"/>
  <c r="BU428" i="6" s="1"/>
  <c r="AK428" i="6"/>
  <c r="AL428" i="6" s="1"/>
  <c r="AM428" i="6" s="1"/>
  <c r="AN428" i="6" s="1"/>
  <c r="AO428" i="6" s="1"/>
  <c r="CI428" i="6"/>
  <c r="BT428" i="6"/>
  <c r="BG428" i="6" s="1"/>
  <c r="Z428" i="6"/>
  <c r="AR428" i="6" l="1"/>
  <c r="AP428" i="6"/>
  <c r="AT428" i="6" s="1"/>
  <c r="CA428" i="6"/>
  <c r="CB428" i="6" s="1"/>
  <c r="CC428" i="6" s="1"/>
  <c r="AG428" i="6"/>
  <c r="AA428" i="6"/>
  <c r="AB428" i="6" s="1"/>
  <c r="AC428" i="6" s="1"/>
  <c r="AD428" i="6" s="1"/>
  <c r="AE428" i="6" s="1"/>
  <c r="BE428" i="6"/>
  <c r="CD428" i="6" l="1"/>
  <c r="CE428" i="6" s="1"/>
  <c r="CF428" i="6" s="1"/>
  <c r="CG428" i="6" s="1"/>
  <c r="CM428" i="6"/>
  <c r="CN428" i="6" s="1"/>
  <c r="CP428" i="6" l="1"/>
  <c r="E427" i="9"/>
  <c r="CH428" i="6"/>
  <c r="CJ428" i="6"/>
  <c r="BW428" i="6" s="1"/>
  <c r="CO428" i="6" s="1"/>
  <c r="CQ428" i="6" s="1"/>
  <c r="CR428" i="6" s="1"/>
  <c r="CY428" i="6" s="1"/>
  <c r="CW428" i="6" l="1"/>
  <c r="CS428" i="6"/>
  <c r="CT428" i="6"/>
  <c r="CU428" i="6" s="1"/>
  <c r="CV428" i="6" s="1"/>
  <c r="CX428" i="6" s="1"/>
  <c r="CZ428" i="6" s="1"/>
  <c r="DA428" i="6" s="1"/>
  <c r="DB428" i="6"/>
  <c r="DG428" i="6"/>
  <c r="D427" i="9" l="1"/>
  <c r="DC428" i="6"/>
  <c r="DE428" i="6" s="1"/>
  <c r="F429" i="6"/>
  <c r="I429" i="6"/>
  <c r="W429" i="6"/>
  <c r="P429" i="6"/>
  <c r="R429" i="6"/>
  <c r="Q429" i="6"/>
  <c r="S429" i="6"/>
  <c r="L429" i="6"/>
  <c r="O429" i="6"/>
  <c r="BY429" i="6" l="1"/>
  <c r="BI429" i="6"/>
  <c r="CK429" i="6"/>
  <c r="BZ429" i="6"/>
  <c r="AW429" i="6"/>
  <c r="BJ429" i="6"/>
  <c r="AJ429" i="6"/>
  <c r="AF429" i="6"/>
  <c r="K429" i="6"/>
  <c r="U429" i="6"/>
  <c r="J429" i="6"/>
  <c r="T429" i="6"/>
  <c r="B428" i="9"/>
  <c r="Y429" i="6" l="1"/>
  <c r="AS429" i="6"/>
  <c r="V429" i="6"/>
  <c r="AQ429" i="6" s="1"/>
  <c r="CL429" i="6"/>
  <c r="BK429" i="6"/>
  <c r="BL429" i="6" s="1"/>
  <c r="BM429" i="6" s="1"/>
  <c r="BN429" i="6" s="1"/>
  <c r="BO429" i="6" s="1"/>
  <c r="BP429" i="6" s="1"/>
  <c r="BQ429" i="6" s="1"/>
  <c r="BR429" i="6" s="1"/>
  <c r="AX429" i="6"/>
  <c r="CI429" i="6" l="1"/>
  <c r="AY429" i="6"/>
  <c r="AZ429" i="6" s="1"/>
  <c r="BA429" i="6" s="1"/>
  <c r="BB429" i="6" s="1"/>
  <c r="BC429" i="6" s="1"/>
  <c r="BD429" i="6" s="1"/>
  <c r="Z429" i="6"/>
  <c r="AA429" i="6" s="1"/>
  <c r="AB429" i="6" s="1"/>
  <c r="AC429" i="6" s="1"/>
  <c r="AD429" i="6" s="1"/>
  <c r="AE429" i="6" s="1"/>
  <c r="BS429" i="6"/>
  <c r="BU429" i="6" s="1"/>
  <c r="BT429" i="6"/>
  <c r="BG429" i="6" s="1"/>
  <c r="AK429" i="6"/>
  <c r="AL429" i="6" s="1"/>
  <c r="AM429" i="6" s="1"/>
  <c r="AN429" i="6" s="1"/>
  <c r="AO429" i="6" s="1"/>
  <c r="AR429" i="6" s="1"/>
  <c r="BE429" i="6" l="1"/>
  <c r="AG429" i="6"/>
  <c r="AP429" i="6"/>
  <c r="AT429" i="6" s="1"/>
  <c r="CA429" i="6"/>
  <c r="CB429" i="6" s="1"/>
  <c r="CC429" i="6" s="1"/>
  <c r="CD429" i="6" l="1"/>
  <c r="CE429" i="6" s="1"/>
  <c r="CF429" i="6" s="1"/>
  <c r="CG429" i="6" s="1"/>
  <c r="CM429" i="6"/>
  <c r="CN429" i="6" s="1"/>
  <c r="E428" i="9" l="1"/>
  <c r="CP429" i="6"/>
  <c r="CH429" i="6"/>
  <c r="CJ429" i="6"/>
  <c r="BW429" i="6" s="1"/>
  <c r="CO429" i="6" s="1"/>
  <c r="CQ429" i="6" l="1"/>
  <c r="CR429" i="6" s="1"/>
  <c r="CS429" i="6" l="1"/>
  <c r="CT429" i="6"/>
  <c r="CU429" i="6" s="1"/>
  <c r="CV429" i="6" s="1"/>
  <c r="CX429" i="6" s="1"/>
  <c r="CW429" i="6"/>
  <c r="CY429" i="6"/>
  <c r="CZ429" i="6" l="1"/>
  <c r="DA429" i="6" s="1"/>
  <c r="DB429" i="6"/>
  <c r="DG429" i="6"/>
  <c r="D428" i="9" l="1"/>
  <c r="DC429" i="6"/>
  <c r="DE429" i="6" s="1"/>
  <c r="F430" i="6"/>
  <c r="W430" i="6"/>
  <c r="I430" i="6"/>
  <c r="S430" i="6"/>
  <c r="Q430" i="6"/>
  <c r="L430" i="6"/>
  <c r="O430" i="6"/>
  <c r="R430" i="6"/>
  <c r="P430" i="6"/>
  <c r="J430" i="6" l="1"/>
  <c r="T430" i="6"/>
  <c r="U430" i="6"/>
  <c r="K430" i="6"/>
  <c r="AW430" i="6"/>
  <c r="BZ430" i="6"/>
  <c r="CK430" i="6"/>
  <c r="AJ430" i="6"/>
  <c r="AF430" i="6"/>
  <c r="BJ430" i="6"/>
  <c r="BI430" i="6"/>
  <c r="BY430" i="6"/>
  <c r="B429" i="9"/>
  <c r="Y430" i="6" l="1"/>
  <c r="V430" i="6"/>
  <c r="AK430" i="6" s="1"/>
  <c r="AL430" i="6" s="1"/>
  <c r="AM430" i="6" s="1"/>
  <c r="AN430" i="6" s="1"/>
  <c r="AO430" i="6" s="1"/>
  <c r="AP430" i="6" s="1"/>
  <c r="BK430" i="6"/>
  <c r="BL430" i="6" s="1"/>
  <c r="AX430" i="6"/>
  <c r="AS430" i="6"/>
  <c r="CL430" i="6"/>
  <c r="BM430" i="6" l="1"/>
  <c r="BN430" i="6" s="1"/>
  <c r="BO430" i="6" s="1"/>
  <c r="BP430" i="6" s="1"/>
  <c r="BQ430" i="6" s="1"/>
  <c r="BR430" i="6" s="1"/>
  <c r="BS430" i="6"/>
  <c r="CI430" i="6"/>
  <c r="AR430" i="6"/>
  <c r="AY430" i="6"/>
  <c r="AZ430" i="6" s="1"/>
  <c r="BA430" i="6" s="1"/>
  <c r="BB430" i="6" s="1"/>
  <c r="BC430" i="6" s="1"/>
  <c r="BD430" i="6" s="1"/>
  <c r="AQ430" i="6"/>
  <c r="AT430" i="6" s="1"/>
  <c r="Z430" i="6"/>
  <c r="CA430" i="6"/>
  <c r="CB430" i="6" s="1"/>
  <c r="CC430" i="6" s="1"/>
  <c r="CD430" i="6" s="1"/>
  <c r="CE430" i="6" s="1"/>
  <c r="CF430" i="6" s="1"/>
  <c r="CG430" i="6" s="1"/>
  <c r="BU430" i="6" l="1"/>
  <c r="BT430" i="6"/>
  <c r="BG430" i="6" s="1"/>
  <c r="CH430" i="6"/>
  <c r="CJ430" i="6"/>
  <c r="BW430" i="6" s="1"/>
  <c r="BE430" i="6"/>
  <c r="AG430" i="6"/>
  <c r="AA430" i="6"/>
  <c r="AB430" i="6" s="1"/>
  <c r="AC430" i="6" s="1"/>
  <c r="AD430" i="6" s="1"/>
  <c r="AE430" i="6" s="1"/>
  <c r="CM430" i="6"/>
  <c r="CN430" i="6" l="1"/>
  <c r="CO430" i="6" l="1"/>
  <c r="CP430" i="6"/>
  <c r="E429" i="9"/>
  <c r="CQ430" i="6" l="1"/>
  <c r="CR430" i="6" s="1"/>
  <c r="CS430" i="6" l="1"/>
  <c r="CY430" i="6"/>
  <c r="CT430" i="6"/>
  <c r="CU430" i="6" s="1"/>
  <c r="CV430" i="6" s="1"/>
  <c r="CX430" i="6" s="1"/>
  <c r="CW430" i="6"/>
  <c r="CZ430" i="6" l="1"/>
  <c r="DA430" i="6" s="1"/>
  <c r="DB430" i="6"/>
  <c r="DG430" i="6"/>
  <c r="DC430" i="6" l="1"/>
  <c r="DE430" i="6" s="1"/>
  <c r="D429" i="9"/>
  <c r="F431" i="6"/>
  <c r="S431" i="6"/>
  <c r="O431" i="6"/>
  <c r="W431" i="6"/>
  <c r="P431" i="6"/>
  <c r="R431" i="6"/>
  <c r="Q431" i="6"/>
  <c r="I431" i="6"/>
  <c r="L431" i="6"/>
  <c r="BY431" i="6" l="1"/>
  <c r="BI431" i="6"/>
  <c r="AJ431" i="6"/>
  <c r="AF431" i="6"/>
  <c r="BZ431" i="6"/>
  <c r="CK431" i="6"/>
  <c r="AW431" i="6"/>
  <c r="BJ431" i="6"/>
  <c r="J431" i="6"/>
  <c r="K431" i="6"/>
  <c r="T431" i="6"/>
  <c r="U431" i="6"/>
  <c r="B430" i="9"/>
  <c r="Y431" i="6" l="1"/>
  <c r="V431" i="6"/>
  <c r="BS431" i="6" s="1"/>
  <c r="BK431" i="6"/>
  <c r="BL431" i="6" s="1"/>
  <c r="CL431" i="6"/>
  <c r="AS431" i="6"/>
  <c r="AX431" i="6"/>
  <c r="Z431" i="6" l="1"/>
  <c r="AQ431" i="6"/>
  <c r="BM431" i="6"/>
  <c r="BN431" i="6" s="1"/>
  <c r="BO431" i="6" s="1"/>
  <c r="BP431" i="6" s="1"/>
  <c r="BQ431" i="6" s="1"/>
  <c r="BR431" i="6" s="1"/>
  <c r="BU431" i="6" s="1"/>
  <c r="AG431" i="6"/>
  <c r="AA431" i="6"/>
  <c r="AB431" i="6" s="1"/>
  <c r="AC431" i="6" s="1"/>
  <c r="AD431" i="6" s="1"/>
  <c r="AE431" i="6" s="1"/>
  <c r="CI431" i="6"/>
  <c r="AK431" i="6"/>
  <c r="AL431" i="6" s="1"/>
  <c r="AM431" i="6" s="1"/>
  <c r="AN431" i="6" s="1"/>
  <c r="AO431" i="6" s="1"/>
  <c r="AY431" i="6"/>
  <c r="CA431" i="6" l="1"/>
  <c r="CB431" i="6" s="1"/>
  <c r="CC431" i="6" s="1"/>
  <c r="AP431" i="6"/>
  <c r="AT431" i="6" s="1"/>
  <c r="AR431" i="6"/>
  <c r="BT431" i="6"/>
  <c r="BG431" i="6" s="1"/>
  <c r="AZ431" i="6"/>
  <c r="BA431" i="6" s="1"/>
  <c r="BB431" i="6" s="1"/>
  <c r="BC431" i="6" s="1"/>
  <c r="BD431" i="6" s="1"/>
  <c r="BE431" i="6"/>
  <c r="CD431" i="6" l="1"/>
  <c r="CE431" i="6" s="1"/>
  <c r="CF431" i="6" s="1"/>
  <c r="CG431" i="6" s="1"/>
  <c r="CM431" i="6"/>
  <c r="CN431" i="6" s="1"/>
  <c r="E430" i="9" l="1"/>
  <c r="CP431" i="6"/>
  <c r="CH431" i="6"/>
  <c r="CJ431" i="6"/>
  <c r="BW431" i="6" s="1"/>
  <c r="CO431" i="6" s="1"/>
  <c r="CQ431" i="6" l="1"/>
  <c r="CR431" i="6" s="1"/>
  <c r="CS431" i="6" l="1"/>
  <c r="CY431" i="6"/>
  <c r="CT431" i="6"/>
  <c r="CU431" i="6" s="1"/>
  <c r="CV431" i="6" s="1"/>
  <c r="CX431" i="6" s="1"/>
  <c r="CW431" i="6"/>
  <c r="CZ431" i="6" l="1"/>
  <c r="DA431" i="6" s="1"/>
  <c r="DB431" i="6"/>
  <c r="DG431" i="6"/>
  <c r="D430" i="9" l="1"/>
  <c r="DC431" i="6"/>
  <c r="DE431" i="6" s="1"/>
  <c r="F432" i="6"/>
  <c r="O432" i="6"/>
  <c r="P432" i="6"/>
  <c r="L432" i="6"/>
  <c r="R432" i="6"/>
  <c r="S432" i="6"/>
  <c r="Q432" i="6"/>
  <c r="I432" i="6"/>
  <c r="W432" i="6"/>
  <c r="T432" i="6" l="1"/>
  <c r="U432" i="6"/>
  <c r="K432" i="6"/>
  <c r="J432" i="6"/>
  <c r="BY432" i="6"/>
  <c r="BI432" i="6"/>
  <c r="AW432" i="6"/>
  <c r="CK432" i="6"/>
  <c r="BJ432" i="6"/>
  <c r="AJ432" i="6"/>
  <c r="BZ432" i="6"/>
  <c r="AF432" i="6"/>
  <c r="B431" i="9"/>
  <c r="CL432" i="6" l="1"/>
  <c r="BK432" i="6"/>
  <c r="BL432" i="6" s="1"/>
  <c r="V432" i="6"/>
  <c r="AQ432" i="6" s="1"/>
  <c r="AS432" i="6"/>
  <c r="AX432" i="6"/>
  <c r="Y432" i="6"/>
  <c r="Z432" i="6" s="1"/>
  <c r="AY432" i="6" l="1"/>
  <c r="AZ432" i="6" s="1"/>
  <c r="BA432" i="6" s="1"/>
  <c r="BB432" i="6" s="1"/>
  <c r="BC432" i="6" s="1"/>
  <c r="BD432" i="6" s="1"/>
  <c r="BS432" i="6"/>
  <c r="BM432" i="6"/>
  <c r="BN432" i="6" s="1"/>
  <c r="BO432" i="6" s="1"/>
  <c r="BP432" i="6" s="1"/>
  <c r="BQ432" i="6" s="1"/>
  <c r="BR432" i="6" s="1"/>
  <c r="BU432" i="6" s="1"/>
  <c r="AG432" i="6"/>
  <c r="AA432" i="6"/>
  <c r="AB432" i="6" s="1"/>
  <c r="AC432" i="6" s="1"/>
  <c r="AD432" i="6" s="1"/>
  <c r="AE432" i="6" s="1"/>
  <c r="AK432" i="6"/>
  <c r="AL432" i="6" s="1"/>
  <c r="AM432" i="6" s="1"/>
  <c r="AN432" i="6" s="1"/>
  <c r="AO432" i="6" s="1"/>
  <c r="CI432" i="6"/>
  <c r="BE432" i="6" l="1"/>
  <c r="BT432" i="6"/>
  <c r="BG432" i="6" s="1"/>
  <c r="AP432" i="6"/>
  <c r="AT432" i="6" s="1"/>
  <c r="CA432" i="6"/>
  <c r="CB432" i="6" s="1"/>
  <c r="CC432" i="6" s="1"/>
  <c r="AR432" i="6"/>
  <c r="CD432" i="6" l="1"/>
  <c r="CE432" i="6" s="1"/>
  <c r="CF432" i="6" s="1"/>
  <c r="CG432" i="6" s="1"/>
  <c r="CM432" i="6"/>
  <c r="CN432" i="6" s="1"/>
  <c r="CP432" i="6" l="1"/>
  <c r="E431" i="9"/>
  <c r="CH432" i="6"/>
  <c r="CJ432" i="6"/>
  <c r="BW432" i="6" s="1"/>
  <c r="CO432" i="6" s="1"/>
  <c r="CQ432" i="6" l="1"/>
  <c r="CR432" i="6" s="1"/>
  <c r="CS432" i="6" l="1"/>
  <c r="CY432" i="6"/>
  <c r="CT432" i="6"/>
  <c r="CU432" i="6" s="1"/>
  <c r="CV432" i="6" s="1"/>
  <c r="CX432" i="6" s="1"/>
  <c r="CW432" i="6"/>
  <c r="CZ432" i="6" l="1"/>
  <c r="DA432" i="6" s="1"/>
  <c r="DB432" i="6"/>
  <c r="DG432" i="6"/>
  <c r="DC432" i="6" l="1"/>
  <c r="DE432" i="6" s="1"/>
  <c r="D431" i="9"/>
  <c r="F433" i="6"/>
  <c r="S433" i="6"/>
  <c r="P433" i="6"/>
  <c r="R433" i="6"/>
  <c r="L433" i="6"/>
  <c r="I433" i="6"/>
  <c r="O433" i="6"/>
  <c r="W433" i="6"/>
  <c r="Q433" i="6"/>
  <c r="U433" i="6" l="1"/>
  <c r="K433" i="6"/>
  <c r="J433" i="6"/>
  <c r="T433" i="6"/>
  <c r="BI433" i="6"/>
  <c r="BY433" i="6"/>
  <c r="AJ433" i="6"/>
  <c r="BZ433" i="6"/>
  <c r="BJ433" i="6"/>
  <c r="AW433" i="6"/>
  <c r="CK433" i="6"/>
  <c r="AF433" i="6"/>
  <c r="B432" i="9"/>
  <c r="Y433" i="6" l="1"/>
  <c r="BK433" i="6"/>
  <c r="BL433" i="6" s="1"/>
  <c r="AS433" i="6"/>
  <c r="AX433" i="6"/>
  <c r="V433" i="6"/>
  <c r="AY433" i="6" s="1"/>
  <c r="AZ433" i="6" s="1"/>
  <c r="BA433" i="6" s="1"/>
  <c r="BB433" i="6" s="1"/>
  <c r="BC433" i="6" s="1"/>
  <c r="BD433" i="6" s="1"/>
  <c r="CL433" i="6"/>
  <c r="BM433" i="6" l="1"/>
  <c r="BN433" i="6" s="1"/>
  <c r="BO433" i="6" s="1"/>
  <c r="BP433" i="6" s="1"/>
  <c r="BQ433" i="6" s="1"/>
  <c r="BR433" i="6" s="1"/>
  <c r="CI433" i="6"/>
  <c r="BS433" i="6"/>
  <c r="AQ433" i="6"/>
  <c r="BE433" i="6"/>
  <c r="Z433" i="6"/>
  <c r="AK433" i="6"/>
  <c r="AL433" i="6" s="1"/>
  <c r="AM433" i="6" s="1"/>
  <c r="AN433" i="6" s="1"/>
  <c r="AO433" i="6" s="1"/>
  <c r="BU433" i="6" l="1"/>
  <c r="BT433" i="6"/>
  <c r="BG433" i="6" s="1"/>
  <c r="AG433" i="6"/>
  <c r="AA433" i="6"/>
  <c r="AB433" i="6" s="1"/>
  <c r="AC433" i="6" s="1"/>
  <c r="AD433" i="6" s="1"/>
  <c r="AE433" i="6" s="1"/>
  <c r="AP433" i="6"/>
  <c r="AT433" i="6" s="1"/>
  <c r="CA433" i="6"/>
  <c r="CB433" i="6" s="1"/>
  <c r="CC433" i="6" s="1"/>
  <c r="AR433" i="6"/>
  <c r="CD433" i="6" l="1"/>
  <c r="CE433" i="6" s="1"/>
  <c r="CF433" i="6" s="1"/>
  <c r="CG433" i="6" s="1"/>
  <c r="CM433" i="6"/>
  <c r="CN433" i="6" s="1"/>
  <c r="E432" i="9" l="1"/>
  <c r="CP433" i="6"/>
  <c r="CH433" i="6"/>
  <c r="CJ433" i="6"/>
  <c r="BW433" i="6" s="1"/>
  <c r="CO433" i="6" s="1"/>
  <c r="CQ433" i="6" s="1"/>
  <c r="CS433" i="6" l="1"/>
  <c r="CR433" i="6"/>
  <c r="CW433" i="6" l="1"/>
  <c r="CY433" i="6"/>
  <c r="CT433" i="6"/>
  <c r="CU433" i="6" s="1"/>
  <c r="CV433" i="6" s="1"/>
  <c r="CX433" i="6" s="1"/>
  <c r="CZ433" i="6" l="1"/>
  <c r="DA433" i="6" s="1"/>
  <c r="DG433" i="6"/>
  <c r="DB433" i="6"/>
  <c r="DC433" i="6" l="1"/>
  <c r="DE433" i="6" s="1"/>
  <c r="D432" i="9"/>
  <c r="F434" i="6"/>
  <c r="W434" i="6"/>
  <c r="O434" i="6"/>
  <c r="R434" i="6"/>
  <c r="I434" i="6"/>
  <c r="S434" i="6"/>
  <c r="Q434" i="6"/>
  <c r="P434" i="6"/>
  <c r="L434" i="6"/>
  <c r="BZ434" i="6" l="1"/>
  <c r="AW434" i="6"/>
  <c r="AF434" i="6"/>
  <c r="CK434" i="6"/>
  <c r="BJ434" i="6"/>
  <c r="AJ434" i="6"/>
  <c r="U434" i="6"/>
  <c r="K434" i="6"/>
  <c r="J434" i="6"/>
  <c r="T434" i="6"/>
  <c r="BY434" i="6"/>
  <c r="BI434" i="6"/>
  <c r="B433" i="9"/>
  <c r="Y434" i="6" l="1"/>
  <c r="BK434" i="6"/>
  <c r="BL434" i="6" s="1"/>
  <c r="AS434" i="6"/>
  <c r="V434" i="6"/>
  <c r="AQ434" i="6" s="1"/>
  <c r="CL434" i="6"/>
  <c r="AX434" i="6"/>
  <c r="AK434" i="6"/>
  <c r="AL434" i="6" s="1"/>
  <c r="AM434" i="6" s="1"/>
  <c r="AN434" i="6" s="1"/>
  <c r="AO434" i="6" s="1"/>
  <c r="AP434" i="6" s="1"/>
  <c r="AT434" i="6" s="1"/>
  <c r="BM434" i="6" l="1"/>
  <c r="BN434" i="6" s="1"/>
  <c r="BO434" i="6" s="1"/>
  <c r="BP434" i="6" s="1"/>
  <c r="BQ434" i="6" s="1"/>
  <c r="BR434" i="6" s="1"/>
  <c r="Z434" i="6"/>
  <c r="AG434" i="6" s="1"/>
  <c r="CA434" i="6"/>
  <c r="CB434" i="6" s="1"/>
  <c r="CC434" i="6" s="1"/>
  <c r="AY434" i="6"/>
  <c r="AZ434" i="6" s="1"/>
  <c r="BA434" i="6" s="1"/>
  <c r="BB434" i="6" s="1"/>
  <c r="BC434" i="6" s="1"/>
  <c r="BD434" i="6" s="1"/>
  <c r="AR434" i="6"/>
  <c r="BS434" i="6"/>
  <c r="CI434" i="6"/>
  <c r="AA434" i="6" l="1"/>
  <c r="AB434" i="6" s="1"/>
  <c r="AC434" i="6" s="1"/>
  <c r="AD434" i="6" s="1"/>
  <c r="AE434" i="6" s="1"/>
  <c r="BT434" i="6"/>
  <c r="BG434" i="6" s="1"/>
  <c r="BE434" i="6"/>
  <c r="BU434" i="6"/>
  <c r="CD434" i="6"/>
  <c r="CE434" i="6" s="1"/>
  <c r="CF434" i="6" s="1"/>
  <c r="CG434" i="6" s="1"/>
  <c r="CM434" i="6"/>
  <c r="CN434" i="6" s="1"/>
  <c r="E433" i="9" l="1"/>
  <c r="CP434" i="6"/>
  <c r="CH434" i="6"/>
  <c r="CJ434" i="6"/>
  <c r="BW434" i="6" s="1"/>
  <c r="CO434" i="6" s="1"/>
  <c r="CQ434" i="6" l="1"/>
  <c r="CS434" i="6" s="1"/>
  <c r="CR434" i="6" l="1"/>
  <c r="CT434" i="6" s="1"/>
  <c r="CU434" i="6" s="1"/>
  <c r="CV434" i="6" s="1"/>
  <c r="CX434" i="6" s="1"/>
  <c r="CY434" i="6" l="1"/>
  <c r="CW434" i="6"/>
  <c r="CZ434" i="6" l="1"/>
  <c r="DA434" i="6" s="1"/>
  <c r="F435" i="6" s="1"/>
  <c r="O435" i="6"/>
  <c r="Q435" i="6"/>
  <c r="DB434" i="6"/>
  <c r="S435" i="6"/>
  <c r="R435" i="6"/>
  <c r="DG434" i="6"/>
  <c r="I435" i="6"/>
  <c r="W435" i="6"/>
  <c r="P435" i="6"/>
  <c r="L435" i="6"/>
  <c r="D433" i="9" l="1"/>
  <c r="DC434" i="6"/>
  <c r="DE434" i="6" s="1"/>
  <c r="T435" i="6"/>
  <c r="U435" i="6"/>
  <c r="J435" i="6"/>
  <c r="K435" i="6"/>
  <c r="BI435" i="6"/>
  <c r="BY435" i="6"/>
  <c r="BJ435" i="6"/>
  <c r="BZ435" i="6"/>
  <c r="CK435" i="6"/>
  <c r="AW435" i="6"/>
  <c r="AF435" i="6"/>
  <c r="AJ435" i="6"/>
  <c r="B434" i="9"/>
  <c r="Y435" i="6" l="1"/>
  <c r="BK435" i="6"/>
  <c r="BL435" i="6" s="1"/>
  <c r="V435" i="6"/>
  <c r="AQ435" i="6" s="1"/>
  <c r="AS435" i="6"/>
  <c r="CL435" i="6"/>
  <c r="AX435" i="6"/>
  <c r="BM435" i="6" l="1"/>
  <c r="BN435" i="6" s="1"/>
  <c r="BO435" i="6" s="1"/>
  <c r="BP435" i="6" s="1"/>
  <c r="BQ435" i="6" s="1"/>
  <c r="BR435" i="6" s="1"/>
  <c r="Z435" i="6"/>
  <c r="AK435" i="6"/>
  <c r="AL435" i="6" s="1"/>
  <c r="AM435" i="6" s="1"/>
  <c r="AN435" i="6" s="1"/>
  <c r="AO435" i="6" s="1"/>
  <c r="AY435" i="6"/>
  <c r="AZ435" i="6" s="1"/>
  <c r="BA435" i="6" s="1"/>
  <c r="BB435" i="6" s="1"/>
  <c r="BC435" i="6" s="1"/>
  <c r="BD435" i="6" s="1"/>
  <c r="BS435" i="6"/>
  <c r="CI435" i="6"/>
  <c r="BT435" i="6" l="1"/>
  <c r="BG435" i="6" s="1"/>
  <c r="AP435" i="6"/>
  <c r="AT435" i="6" s="1"/>
  <c r="CA435" i="6"/>
  <c r="CB435" i="6" s="1"/>
  <c r="CC435" i="6" s="1"/>
  <c r="BU435" i="6"/>
  <c r="AG435" i="6"/>
  <c r="AA435" i="6"/>
  <c r="AB435" i="6" s="1"/>
  <c r="AC435" i="6" s="1"/>
  <c r="AD435" i="6" s="1"/>
  <c r="AE435" i="6" s="1"/>
  <c r="AR435" i="6"/>
  <c r="BE435" i="6"/>
  <c r="CD435" i="6" l="1"/>
  <c r="CE435" i="6" s="1"/>
  <c r="CF435" i="6" s="1"/>
  <c r="CG435" i="6" s="1"/>
  <c r="CM435" i="6"/>
  <c r="CN435" i="6" s="1"/>
  <c r="CP435" i="6" l="1"/>
  <c r="E434" i="9"/>
  <c r="CH435" i="6"/>
  <c r="CJ435" i="6"/>
  <c r="BW435" i="6" s="1"/>
  <c r="CO435" i="6" s="1"/>
  <c r="CQ435" i="6" s="1"/>
  <c r="CS435" i="6" l="1"/>
  <c r="CR435" i="6"/>
  <c r="CY435" i="6" l="1"/>
  <c r="CT435" i="6"/>
  <c r="CU435" i="6" s="1"/>
  <c r="CV435" i="6" s="1"/>
  <c r="CX435" i="6" s="1"/>
  <c r="CW435" i="6"/>
  <c r="CZ435" i="6" l="1"/>
  <c r="DA435" i="6" s="1"/>
  <c r="DB435" i="6"/>
  <c r="DG435" i="6"/>
  <c r="DC435" i="6" l="1"/>
  <c r="DE435" i="6" s="1"/>
  <c r="D434" i="9"/>
  <c r="F436" i="6"/>
  <c r="S436" i="6"/>
  <c r="L436" i="6"/>
  <c r="I436" i="6"/>
  <c r="Q436" i="6"/>
  <c r="P436" i="6"/>
  <c r="W436" i="6"/>
  <c r="R436" i="6"/>
  <c r="O436" i="6"/>
  <c r="T436" i="6" l="1"/>
  <c r="K436" i="6"/>
  <c r="U436" i="6"/>
  <c r="J436" i="6"/>
  <c r="CK436" i="6"/>
  <c r="AW436" i="6"/>
  <c r="AF436" i="6"/>
  <c r="BJ436" i="6"/>
  <c r="BZ436" i="6"/>
  <c r="AJ436" i="6"/>
  <c r="BY436" i="6"/>
  <c r="BI436" i="6"/>
  <c r="B435" i="9"/>
  <c r="AX436" i="6" l="1"/>
  <c r="CL436" i="6"/>
  <c r="AS436" i="6"/>
  <c r="V436" i="6"/>
  <c r="AK436" i="6" s="1"/>
  <c r="AL436" i="6" s="1"/>
  <c r="AM436" i="6" s="1"/>
  <c r="AN436" i="6" s="1"/>
  <c r="AO436" i="6" s="1"/>
  <c r="AP436" i="6" s="1"/>
  <c r="BK436" i="6"/>
  <c r="BL436" i="6" s="1"/>
  <c r="Y436" i="6"/>
  <c r="Z436" i="6" s="1"/>
  <c r="AG436" i="6" l="1"/>
  <c r="AA436" i="6"/>
  <c r="AB436" i="6" s="1"/>
  <c r="AC436" i="6" s="1"/>
  <c r="AD436" i="6" s="1"/>
  <c r="AE436" i="6" s="1"/>
  <c r="AQ436" i="6"/>
  <c r="AT436" i="6" s="1"/>
  <c r="AY436" i="6"/>
  <c r="BS436" i="6"/>
  <c r="AR436" i="6"/>
  <c r="CA436" i="6"/>
  <c r="CB436" i="6" s="1"/>
  <c r="CC436" i="6" s="1"/>
  <c r="CD436" i="6" s="1"/>
  <c r="CE436" i="6" s="1"/>
  <c r="CF436" i="6" s="1"/>
  <c r="CG436" i="6" s="1"/>
  <c r="CH436" i="6" s="1"/>
  <c r="CI436" i="6"/>
  <c r="BM436" i="6"/>
  <c r="BN436" i="6" s="1"/>
  <c r="BO436" i="6" s="1"/>
  <c r="BP436" i="6" s="1"/>
  <c r="BQ436" i="6" s="1"/>
  <c r="BR436" i="6" s="1"/>
  <c r="BU436" i="6" l="1"/>
  <c r="CJ436" i="6"/>
  <c r="BW436" i="6" s="1"/>
  <c r="AZ436" i="6"/>
  <c r="BA436" i="6" s="1"/>
  <c r="BB436" i="6" s="1"/>
  <c r="BC436" i="6" s="1"/>
  <c r="BD436" i="6" s="1"/>
  <c r="BE436" i="6"/>
  <c r="CM436" i="6"/>
  <c r="BT436" i="6"/>
  <c r="BG436" i="6" s="1"/>
  <c r="CN436" i="6"/>
  <c r="E435" i="9" l="1"/>
  <c r="CP436" i="6"/>
  <c r="CO436" i="6"/>
  <c r="CQ436" i="6" l="1"/>
  <c r="CS436" i="6" s="1"/>
  <c r="CR436" i="6"/>
  <c r="CT436" i="6" l="1"/>
  <c r="CU436" i="6" s="1"/>
  <c r="CV436" i="6" s="1"/>
  <c r="CX436" i="6" s="1"/>
  <c r="CY436" i="6"/>
  <c r="CW436" i="6"/>
  <c r="CZ436" i="6" l="1"/>
  <c r="DA436" i="6" s="1"/>
  <c r="F437" i="6" s="1"/>
  <c r="W437" i="6"/>
  <c r="Q437" i="6"/>
  <c r="I437" i="6"/>
  <c r="DG436" i="6"/>
  <c r="R437" i="6"/>
  <c r="DB436" i="6"/>
  <c r="P437" i="6"/>
  <c r="L437" i="6"/>
  <c r="O437" i="6"/>
  <c r="S437" i="6"/>
  <c r="DC436" i="6" l="1"/>
  <c r="DE436" i="6" s="1"/>
  <c r="D435" i="9"/>
  <c r="AW437" i="6"/>
  <c r="AF437" i="6"/>
  <c r="BZ437" i="6"/>
  <c r="AJ437" i="6"/>
  <c r="CK437" i="6"/>
  <c r="BJ437" i="6"/>
  <c r="K437" i="6"/>
  <c r="U437" i="6"/>
  <c r="T437" i="6"/>
  <c r="J437" i="6"/>
  <c r="BY437" i="6"/>
  <c r="BI437" i="6"/>
  <c r="B436" i="9"/>
  <c r="BK437" i="6" l="1"/>
  <c r="BL437" i="6" s="1"/>
  <c r="V437" i="6"/>
  <c r="AQ437" i="6" s="1"/>
  <c r="AX437" i="6"/>
  <c r="CL437" i="6"/>
  <c r="AS437" i="6"/>
  <c r="Y437" i="6"/>
  <c r="Z437" i="6" s="1"/>
  <c r="BS437" i="6" l="1"/>
  <c r="CI437" i="6"/>
  <c r="AK437" i="6"/>
  <c r="AL437" i="6" s="1"/>
  <c r="AM437" i="6" s="1"/>
  <c r="AN437" i="6" s="1"/>
  <c r="AO437" i="6" s="1"/>
  <c r="AP437" i="6" s="1"/>
  <c r="AT437" i="6" s="1"/>
  <c r="BM437" i="6"/>
  <c r="BN437" i="6" s="1"/>
  <c r="BO437" i="6" s="1"/>
  <c r="BP437" i="6" s="1"/>
  <c r="BQ437" i="6" s="1"/>
  <c r="BR437" i="6" s="1"/>
  <c r="BU437" i="6" s="1"/>
  <c r="AY437" i="6"/>
  <c r="AZ437" i="6" s="1"/>
  <c r="BA437" i="6" s="1"/>
  <c r="BB437" i="6" s="1"/>
  <c r="BC437" i="6" s="1"/>
  <c r="BD437" i="6" s="1"/>
  <c r="AG437" i="6"/>
  <c r="AA437" i="6"/>
  <c r="AB437" i="6" s="1"/>
  <c r="AC437" i="6" s="1"/>
  <c r="AD437" i="6" s="1"/>
  <c r="AE437" i="6" s="1"/>
  <c r="AR437" i="6" l="1"/>
  <c r="CA437" i="6"/>
  <c r="CB437" i="6" s="1"/>
  <c r="CC437" i="6" s="1"/>
  <c r="CD437" i="6" s="1"/>
  <c r="CE437" i="6" s="1"/>
  <c r="CF437" i="6" s="1"/>
  <c r="CG437" i="6" s="1"/>
  <c r="CH437" i="6" s="1"/>
  <c r="BT437" i="6"/>
  <c r="BG437" i="6" s="1"/>
  <c r="BE437" i="6"/>
  <c r="CJ437" i="6" l="1"/>
  <c r="BW437" i="6" s="1"/>
  <c r="CM437" i="6"/>
  <c r="CN437" i="6" s="1"/>
  <c r="CO437" i="6" s="1"/>
  <c r="CP437" i="6" l="1"/>
  <c r="CQ437" i="6" s="1"/>
  <c r="CS437" i="6" s="1"/>
  <c r="E436" i="9"/>
  <c r="CR437" i="6" l="1"/>
  <c r="CW437" i="6" s="1"/>
  <c r="CT437" i="6" l="1"/>
  <c r="CU437" i="6" s="1"/>
  <c r="CV437" i="6" s="1"/>
  <c r="CX437" i="6" s="1"/>
  <c r="CY437" i="6"/>
  <c r="CZ437" i="6" l="1"/>
  <c r="DA437" i="6" s="1"/>
  <c r="F438" i="6" s="1"/>
  <c r="O438" i="6"/>
  <c r="I438" i="6"/>
  <c r="P438" i="6"/>
  <c r="W438" i="6"/>
  <c r="DB437" i="6"/>
  <c r="DG437" i="6"/>
  <c r="L438" i="6"/>
  <c r="R438" i="6"/>
  <c r="S438" i="6"/>
  <c r="Q438" i="6"/>
  <c r="D436" i="9" l="1"/>
  <c r="DC437" i="6"/>
  <c r="DE437" i="6" s="1"/>
  <c r="BI438" i="6"/>
  <c r="BY438" i="6"/>
  <c r="T438" i="6"/>
  <c r="K438" i="6"/>
  <c r="U438" i="6"/>
  <c r="J438" i="6"/>
  <c r="BJ438" i="6"/>
  <c r="AJ438" i="6"/>
  <c r="AF438" i="6"/>
  <c r="CK438" i="6"/>
  <c r="BZ438" i="6"/>
  <c r="AW438" i="6"/>
  <c r="B437" i="9"/>
  <c r="AS438" i="6" l="1"/>
  <c r="AX438" i="6"/>
  <c r="V438" i="6"/>
  <c r="AY438" i="6" s="1"/>
  <c r="AZ438" i="6" s="1"/>
  <c r="BA438" i="6" s="1"/>
  <c r="BB438" i="6" s="1"/>
  <c r="BC438" i="6" s="1"/>
  <c r="BD438" i="6" s="1"/>
  <c r="CL438" i="6"/>
  <c r="BK438" i="6"/>
  <c r="BL438" i="6" s="1"/>
  <c r="BM438" i="6" s="1"/>
  <c r="BN438" i="6" s="1"/>
  <c r="BO438" i="6" s="1"/>
  <c r="BP438" i="6" s="1"/>
  <c r="BQ438" i="6" s="1"/>
  <c r="BR438" i="6" s="1"/>
  <c r="CI438" i="6"/>
  <c r="Y438" i="6"/>
  <c r="Z438" i="6" s="1"/>
  <c r="AQ438" i="6" l="1"/>
  <c r="AG438" i="6"/>
  <c r="AA438" i="6"/>
  <c r="AB438" i="6" s="1"/>
  <c r="AC438" i="6" s="1"/>
  <c r="AD438" i="6" s="1"/>
  <c r="AE438" i="6" s="1"/>
  <c r="BE438" i="6"/>
  <c r="BT438" i="6"/>
  <c r="BG438" i="6" s="1"/>
  <c r="BS438" i="6"/>
  <c r="BU438" i="6" s="1"/>
  <c r="AK438" i="6"/>
  <c r="AL438" i="6" s="1"/>
  <c r="AM438" i="6" s="1"/>
  <c r="AN438" i="6" s="1"/>
  <c r="AO438" i="6" s="1"/>
  <c r="AP438" i="6" l="1"/>
  <c r="AT438" i="6" s="1"/>
  <c r="AR438" i="6"/>
  <c r="CA438" i="6"/>
  <c r="CB438" i="6" s="1"/>
  <c r="CC438" i="6" s="1"/>
  <c r="CD438" i="6" l="1"/>
  <c r="CE438" i="6" s="1"/>
  <c r="CF438" i="6" s="1"/>
  <c r="CG438" i="6" s="1"/>
  <c r="CM438" i="6"/>
  <c r="CN438" i="6" s="1"/>
  <c r="E437" i="9" l="1"/>
  <c r="CP438" i="6"/>
  <c r="CH438" i="6"/>
  <c r="CJ438" i="6"/>
  <c r="BW438" i="6" s="1"/>
  <c r="CO438" i="6" s="1"/>
  <c r="CQ438" i="6" s="1"/>
  <c r="CS438" i="6" l="1"/>
  <c r="CR438" i="6"/>
  <c r="CY438" i="6" l="1"/>
  <c r="CW438" i="6"/>
  <c r="CT438" i="6"/>
  <c r="CU438" i="6" s="1"/>
  <c r="CV438" i="6" s="1"/>
  <c r="CX438" i="6" s="1"/>
  <c r="CZ438" i="6" l="1"/>
  <c r="DA438" i="6" s="1"/>
  <c r="DB438" i="6"/>
  <c r="DG438" i="6"/>
  <c r="D437" i="9" l="1"/>
  <c r="DC438" i="6"/>
  <c r="DE438" i="6" s="1"/>
  <c r="F439" i="6"/>
  <c r="O439" i="6"/>
  <c r="P439" i="6"/>
  <c r="W439" i="6"/>
  <c r="Q439" i="6"/>
  <c r="I439" i="6"/>
  <c r="S439" i="6"/>
  <c r="L439" i="6"/>
  <c r="R439" i="6"/>
  <c r="T439" i="6" l="1"/>
  <c r="J439" i="6"/>
  <c r="K439" i="6"/>
  <c r="U439" i="6"/>
  <c r="BJ439" i="6"/>
  <c r="AJ439" i="6"/>
  <c r="AF439" i="6"/>
  <c r="CK439" i="6"/>
  <c r="BZ439" i="6"/>
  <c r="AW439" i="6"/>
  <c r="BI439" i="6"/>
  <c r="BY439" i="6"/>
  <c r="B438" i="9"/>
  <c r="Y439" i="6" l="1"/>
  <c r="BK439" i="6"/>
  <c r="BL439" i="6" s="1"/>
  <c r="V439" i="6"/>
  <c r="BS439" i="6" s="1"/>
  <c r="AS439" i="6"/>
  <c r="AX439" i="6"/>
  <c r="CL439" i="6"/>
  <c r="BM439" i="6" l="1"/>
  <c r="BN439" i="6" s="1"/>
  <c r="BO439" i="6" s="1"/>
  <c r="BP439" i="6" s="1"/>
  <c r="BQ439" i="6" s="1"/>
  <c r="BR439" i="6" s="1"/>
  <c r="BU439" i="6" s="1"/>
  <c r="AY439" i="6"/>
  <c r="AZ439" i="6" s="1"/>
  <c r="BA439" i="6" s="1"/>
  <c r="BB439" i="6" s="1"/>
  <c r="BC439" i="6" s="1"/>
  <c r="BD439" i="6" s="1"/>
  <c r="AQ439" i="6"/>
  <c r="CI439" i="6"/>
  <c r="AK439" i="6"/>
  <c r="AL439" i="6" s="1"/>
  <c r="AM439" i="6" s="1"/>
  <c r="AN439" i="6" s="1"/>
  <c r="AO439" i="6" s="1"/>
  <c r="Z439" i="6"/>
  <c r="BT439" i="6" l="1"/>
  <c r="BG439" i="6" s="1"/>
  <c r="AP439" i="6"/>
  <c r="AT439" i="6" s="1"/>
  <c r="CA439" i="6"/>
  <c r="CB439" i="6" s="1"/>
  <c r="CC439" i="6" s="1"/>
  <c r="AR439" i="6"/>
  <c r="BE439" i="6"/>
  <c r="AG439" i="6"/>
  <c r="AA439" i="6"/>
  <c r="AB439" i="6" s="1"/>
  <c r="AC439" i="6" s="1"/>
  <c r="AD439" i="6" s="1"/>
  <c r="AE439" i="6" s="1"/>
  <c r="CD439" i="6" l="1"/>
  <c r="CE439" i="6" s="1"/>
  <c r="CF439" i="6" s="1"/>
  <c r="CG439" i="6" s="1"/>
  <c r="CM439" i="6"/>
  <c r="CN439" i="6" s="1"/>
  <c r="CP439" i="6" l="1"/>
  <c r="E438" i="9"/>
  <c r="CH439" i="6"/>
  <c r="CJ439" i="6"/>
  <c r="BW439" i="6" s="1"/>
  <c r="CO439" i="6" s="1"/>
  <c r="CQ439" i="6" s="1"/>
  <c r="CS439" i="6" l="1"/>
  <c r="CR439" i="6"/>
  <c r="CW439" i="6" l="1"/>
  <c r="CT439" i="6"/>
  <c r="CU439" i="6" s="1"/>
  <c r="CV439" i="6" s="1"/>
  <c r="CX439" i="6" s="1"/>
  <c r="CY439" i="6"/>
  <c r="CZ439" i="6" l="1"/>
  <c r="DA439" i="6" s="1"/>
  <c r="DB439" i="6"/>
  <c r="DG439" i="6"/>
  <c r="D438" i="9" l="1"/>
  <c r="DC439" i="6"/>
  <c r="DE439" i="6" s="1"/>
  <c r="F440" i="6"/>
  <c r="W440" i="6"/>
  <c r="O440" i="6"/>
  <c r="Q440" i="6"/>
  <c r="I440" i="6"/>
  <c r="S440" i="6"/>
  <c r="R440" i="6"/>
  <c r="L440" i="6"/>
  <c r="P440" i="6"/>
  <c r="U440" i="6" l="1"/>
  <c r="K440" i="6"/>
  <c r="T440" i="6"/>
  <c r="J440" i="6"/>
  <c r="BZ440" i="6"/>
  <c r="AW440" i="6"/>
  <c r="CK440" i="6"/>
  <c r="AF440" i="6"/>
  <c r="AJ440" i="6"/>
  <c r="BJ440" i="6"/>
  <c r="BY440" i="6"/>
  <c r="BI440" i="6"/>
  <c r="B439" i="9"/>
  <c r="AX440" i="6" l="1"/>
  <c r="BK440" i="6"/>
  <c r="BL440" i="6" s="1"/>
  <c r="AS440" i="6"/>
  <c r="CL440" i="6"/>
  <c r="V440" i="6"/>
  <c r="AK440" i="6" s="1"/>
  <c r="AL440" i="6" s="1"/>
  <c r="AM440" i="6" s="1"/>
  <c r="AN440" i="6" s="1"/>
  <c r="AO440" i="6" s="1"/>
  <c r="AP440" i="6" s="1"/>
  <c r="Y440" i="6"/>
  <c r="AR440" i="6" l="1"/>
  <c r="AQ440" i="6"/>
  <c r="AT440" i="6" s="1"/>
  <c r="BS440" i="6"/>
  <c r="CA440" i="6"/>
  <c r="CB440" i="6" s="1"/>
  <c r="CC440" i="6" s="1"/>
  <c r="BM440" i="6"/>
  <c r="BN440" i="6" s="1"/>
  <c r="BO440" i="6" s="1"/>
  <c r="BP440" i="6" s="1"/>
  <c r="BQ440" i="6" s="1"/>
  <c r="BR440" i="6" s="1"/>
  <c r="BU440" i="6" s="1"/>
  <c r="CI440" i="6"/>
  <c r="AY440" i="6"/>
  <c r="AZ440" i="6" s="1"/>
  <c r="BA440" i="6" s="1"/>
  <c r="BB440" i="6" s="1"/>
  <c r="BC440" i="6" s="1"/>
  <c r="BD440" i="6" s="1"/>
  <c r="Z440" i="6"/>
  <c r="BE440" i="6" l="1"/>
  <c r="CD440" i="6"/>
  <c r="CE440" i="6" s="1"/>
  <c r="CF440" i="6" s="1"/>
  <c r="CG440" i="6" s="1"/>
  <c r="CM440" i="6"/>
  <c r="BT440" i="6"/>
  <c r="BG440" i="6" s="1"/>
  <c r="AG440" i="6"/>
  <c r="CN440" i="6" s="1"/>
  <c r="AA440" i="6"/>
  <c r="AB440" i="6" s="1"/>
  <c r="AC440" i="6" s="1"/>
  <c r="AD440" i="6" s="1"/>
  <c r="AE440" i="6" s="1"/>
  <c r="E439" i="9" l="1"/>
  <c r="CP440" i="6"/>
  <c r="CH440" i="6"/>
  <c r="CJ440" i="6"/>
  <c r="BW440" i="6" s="1"/>
  <c r="CO440" i="6" s="1"/>
  <c r="CQ440" i="6" s="1"/>
  <c r="CS440" i="6" l="1"/>
  <c r="CR440" i="6"/>
  <c r="CT440" i="6" l="1"/>
  <c r="CU440" i="6" s="1"/>
  <c r="CV440" i="6" s="1"/>
  <c r="CX440" i="6" s="1"/>
  <c r="CY440" i="6"/>
  <c r="CW440" i="6"/>
  <c r="CZ440" i="6" l="1"/>
  <c r="DA440" i="6" s="1"/>
  <c r="F441" i="6" s="1"/>
  <c r="L441" i="6"/>
  <c r="O441" i="6"/>
  <c r="R441" i="6"/>
  <c r="DG440" i="6"/>
  <c r="P441" i="6"/>
  <c r="I441" i="6"/>
  <c r="Q441" i="6"/>
  <c r="DB440" i="6"/>
  <c r="S441" i="6"/>
  <c r="W441" i="6"/>
  <c r="DC440" i="6" l="1"/>
  <c r="DE440" i="6" s="1"/>
  <c r="D439" i="9"/>
  <c r="J441" i="6"/>
  <c r="U441" i="6"/>
  <c r="T441" i="6"/>
  <c r="K441" i="6"/>
  <c r="BI441" i="6"/>
  <c r="BY441" i="6"/>
  <c r="BZ441" i="6"/>
  <c r="AJ441" i="6"/>
  <c r="AF441" i="6"/>
  <c r="CK441" i="6"/>
  <c r="AW441" i="6"/>
  <c r="BJ441" i="6"/>
  <c r="B440" i="9"/>
  <c r="Y441" i="6" l="1"/>
  <c r="BK441" i="6"/>
  <c r="BL441" i="6" s="1"/>
  <c r="AS441" i="6"/>
  <c r="AX441" i="6"/>
  <c r="V441" i="6"/>
  <c r="AQ441" i="6" s="1"/>
  <c r="CL441" i="6"/>
  <c r="AK441" i="6" l="1"/>
  <c r="AL441" i="6" s="1"/>
  <c r="AM441" i="6" s="1"/>
  <c r="AN441" i="6" s="1"/>
  <c r="AO441" i="6" s="1"/>
  <c r="AP441" i="6" s="1"/>
  <c r="AT441" i="6" s="1"/>
  <c r="AY441" i="6"/>
  <c r="CI441" i="6"/>
  <c r="BS441" i="6"/>
  <c r="BM441" i="6"/>
  <c r="BN441" i="6" s="1"/>
  <c r="BO441" i="6" s="1"/>
  <c r="BP441" i="6" s="1"/>
  <c r="BQ441" i="6" s="1"/>
  <c r="Z441" i="6"/>
  <c r="AR441" i="6" l="1"/>
  <c r="CA441" i="6"/>
  <c r="CB441" i="6" s="1"/>
  <c r="CC441" i="6" s="1"/>
  <c r="CD441" i="6" s="1"/>
  <c r="CE441" i="6" s="1"/>
  <c r="CF441" i="6" s="1"/>
  <c r="CG441" i="6" s="1"/>
  <c r="CH441" i="6" s="1"/>
  <c r="AZ441" i="6"/>
  <c r="BA441" i="6" s="1"/>
  <c r="BB441" i="6" s="1"/>
  <c r="BC441" i="6" s="1"/>
  <c r="BD441" i="6" s="1"/>
  <c r="BE441" i="6"/>
  <c r="BR441" i="6"/>
  <c r="BU441" i="6" s="1"/>
  <c r="BT441" i="6"/>
  <c r="BG441" i="6" s="1"/>
  <c r="AG441" i="6"/>
  <c r="AA441" i="6"/>
  <c r="AB441" i="6" s="1"/>
  <c r="AC441" i="6" s="1"/>
  <c r="AD441" i="6" s="1"/>
  <c r="AE441" i="6" s="1"/>
  <c r="CM441" i="6" l="1"/>
  <c r="CN441" i="6" s="1"/>
  <c r="CJ441" i="6"/>
  <c r="BW441" i="6" s="1"/>
  <c r="E440" i="9" l="1"/>
  <c r="CO441" i="6"/>
  <c r="CP441" i="6"/>
  <c r="CQ441" i="6" l="1"/>
  <c r="CS441" i="6" l="1"/>
  <c r="CR441" i="6"/>
  <c r="CT441" i="6" l="1"/>
  <c r="CU441" i="6" s="1"/>
  <c r="CV441" i="6" s="1"/>
  <c r="CX441" i="6" s="1"/>
  <c r="CW441" i="6"/>
  <c r="CY441" i="6"/>
  <c r="CZ441" i="6" l="1"/>
  <c r="DA441" i="6" s="1"/>
  <c r="DG441" i="6"/>
  <c r="DB441" i="6"/>
  <c r="DC441" i="6" l="1"/>
  <c r="DE441" i="6" s="1"/>
  <c r="D440" i="9"/>
  <c r="F442" i="6"/>
  <c r="Q442" i="6"/>
  <c r="O442" i="6"/>
  <c r="P442" i="6"/>
  <c r="I442" i="6"/>
  <c r="L442" i="6"/>
  <c r="S442" i="6"/>
  <c r="W442" i="6"/>
  <c r="R442" i="6"/>
  <c r="BY442" i="6" l="1"/>
  <c r="BI442" i="6"/>
  <c r="K442" i="6"/>
  <c r="T442" i="6"/>
  <c r="J442" i="6"/>
  <c r="U442" i="6"/>
  <c r="BJ442" i="6"/>
  <c r="AW442" i="6"/>
  <c r="CK442" i="6"/>
  <c r="AF442" i="6"/>
  <c r="AJ442" i="6"/>
  <c r="BZ442" i="6"/>
  <c r="B441" i="9"/>
  <c r="Y442" i="6" l="1"/>
  <c r="V442" i="6"/>
  <c r="AS442" i="6"/>
  <c r="AX442" i="6"/>
  <c r="BK442" i="6"/>
  <c r="BL442" i="6" s="1"/>
  <c r="CL442" i="6"/>
  <c r="CI442" i="6" l="1"/>
  <c r="BS442" i="6"/>
  <c r="AY442" i="6"/>
  <c r="AZ442" i="6" s="1"/>
  <c r="BA442" i="6" s="1"/>
  <c r="BB442" i="6" s="1"/>
  <c r="BC442" i="6" s="1"/>
  <c r="BD442" i="6" s="1"/>
  <c r="AK442" i="6"/>
  <c r="AL442" i="6" s="1"/>
  <c r="AM442" i="6" s="1"/>
  <c r="AN442" i="6" s="1"/>
  <c r="AO442" i="6" s="1"/>
  <c r="AQ442" i="6"/>
  <c r="BM442" i="6"/>
  <c r="BN442" i="6" s="1"/>
  <c r="BO442" i="6" s="1"/>
  <c r="BP442" i="6" s="1"/>
  <c r="BQ442" i="6" s="1"/>
  <c r="BR442" i="6" s="1"/>
  <c r="BU442" i="6" s="1"/>
  <c r="Z442" i="6"/>
  <c r="AP442" i="6" l="1"/>
  <c r="AT442" i="6" s="1"/>
  <c r="CA442" i="6"/>
  <c r="CB442" i="6" s="1"/>
  <c r="CC442" i="6" s="1"/>
  <c r="AR442" i="6"/>
  <c r="BT442" i="6"/>
  <c r="BG442" i="6" s="1"/>
  <c r="AG442" i="6"/>
  <c r="AA442" i="6"/>
  <c r="AB442" i="6" s="1"/>
  <c r="AC442" i="6" s="1"/>
  <c r="AD442" i="6" s="1"/>
  <c r="AE442" i="6" s="1"/>
  <c r="BE442" i="6"/>
  <c r="CD442" i="6" l="1"/>
  <c r="CE442" i="6" s="1"/>
  <c r="CF442" i="6" s="1"/>
  <c r="CG442" i="6" s="1"/>
  <c r="CM442" i="6"/>
  <c r="CN442" i="6" s="1"/>
  <c r="E441" i="9" l="1"/>
  <c r="CP442" i="6"/>
  <c r="CH442" i="6"/>
  <c r="CJ442" i="6"/>
  <c r="BW442" i="6" s="1"/>
  <c r="CO442" i="6" s="1"/>
  <c r="CQ442" i="6" s="1"/>
  <c r="CS442" i="6" l="1"/>
  <c r="CR442" i="6"/>
  <c r="CW442" i="6" l="1"/>
  <c r="CY442" i="6"/>
  <c r="CT442" i="6"/>
  <c r="CU442" i="6" s="1"/>
  <c r="CV442" i="6" s="1"/>
  <c r="CX442" i="6" s="1"/>
  <c r="CZ442" i="6" l="1"/>
  <c r="DA442" i="6" s="1"/>
  <c r="DG442" i="6"/>
  <c r="DB442" i="6"/>
  <c r="D441" i="9" l="1"/>
  <c r="DC442" i="6"/>
  <c r="DE442" i="6" s="1"/>
  <c r="F443" i="6"/>
  <c r="L443" i="6"/>
  <c r="P443" i="6"/>
  <c r="W443" i="6"/>
  <c r="R443" i="6"/>
  <c r="S443" i="6"/>
  <c r="O443" i="6"/>
  <c r="Q443" i="6"/>
  <c r="I443" i="6"/>
  <c r="BY443" i="6" l="1"/>
  <c r="BI443" i="6"/>
  <c r="U443" i="6"/>
  <c r="J443" i="6"/>
  <c r="K443" i="6"/>
  <c r="T443" i="6"/>
  <c r="AJ443" i="6"/>
  <c r="CK443" i="6"/>
  <c r="BZ443" i="6"/>
  <c r="AF443" i="6"/>
  <c r="AW443" i="6"/>
  <c r="BJ443" i="6"/>
  <c r="B442" i="9"/>
  <c r="CL443" i="6" l="1"/>
  <c r="V443" i="6"/>
  <c r="AK443" i="6" s="1"/>
  <c r="AL443" i="6" s="1"/>
  <c r="AM443" i="6" s="1"/>
  <c r="AN443" i="6" s="1"/>
  <c r="AO443" i="6" s="1"/>
  <c r="CA443" i="6" s="1"/>
  <c r="CB443" i="6" s="1"/>
  <c r="CC443" i="6" s="1"/>
  <c r="AS443" i="6"/>
  <c r="AX443" i="6"/>
  <c r="BK443" i="6"/>
  <c r="BL443" i="6" s="1"/>
  <c r="Y443" i="6"/>
  <c r="BM443" i="6" l="1"/>
  <c r="BN443" i="6" s="1"/>
  <c r="BO443" i="6" s="1"/>
  <c r="BP443" i="6" s="1"/>
  <c r="BQ443" i="6" s="1"/>
  <c r="BR443" i="6" s="1"/>
  <c r="Z443" i="6"/>
  <c r="AG443" i="6" s="1"/>
  <c r="AR443" i="6"/>
  <c r="AY443" i="6"/>
  <c r="AZ443" i="6" s="1"/>
  <c r="BA443" i="6" s="1"/>
  <c r="BB443" i="6" s="1"/>
  <c r="BC443" i="6" s="1"/>
  <c r="BD443" i="6" s="1"/>
  <c r="BS443" i="6"/>
  <c r="AQ443" i="6"/>
  <c r="CI443" i="6"/>
  <c r="AP443" i="6"/>
  <c r="CD443" i="6"/>
  <c r="CE443" i="6" s="1"/>
  <c r="CF443" i="6" s="1"/>
  <c r="CG443" i="6" s="1"/>
  <c r="CM443" i="6"/>
  <c r="BU443" i="6" l="1"/>
  <c r="AA443" i="6"/>
  <c r="AB443" i="6" s="1"/>
  <c r="AC443" i="6" s="1"/>
  <c r="AD443" i="6" s="1"/>
  <c r="AE443" i="6" s="1"/>
  <c r="BT443" i="6"/>
  <c r="BG443" i="6" s="1"/>
  <c r="BE443" i="6"/>
  <c r="AT443" i="6"/>
  <c r="CN443" i="6" s="1"/>
  <c r="CH443" i="6"/>
  <c r="CJ443" i="6"/>
  <c r="BW443" i="6" s="1"/>
  <c r="E442" i="9" l="1"/>
  <c r="CP443" i="6"/>
  <c r="CO443" i="6"/>
  <c r="CQ443" i="6" l="1"/>
  <c r="CR443" i="6" s="1"/>
  <c r="CY443" i="6" s="1"/>
  <c r="CS443" i="6" l="1"/>
  <c r="CT443" i="6"/>
  <c r="CU443" i="6" s="1"/>
  <c r="CV443" i="6" s="1"/>
  <c r="CX443" i="6" s="1"/>
  <c r="CW443" i="6"/>
  <c r="CZ443" i="6" l="1"/>
  <c r="DA443" i="6" s="1"/>
  <c r="F444" i="6" s="1"/>
  <c r="Q444" i="6"/>
  <c r="L444" i="6"/>
  <c r="DG443" i="6"/>
  <c r="I444" i="6"/>
  <c r="DB443" i="6"/>
  <c r="P444" i="6"/>
  <c r="W444" i="6"/>
  <c r="S444" i="6"/>
  <c r="R444" i="6"/>
  <c r="O444" i="6"/>
  <c r="DC443" i="6" l="1"/>
  <c r="DE443" i="6" s="1"/>
  <c r="D442" i="9"/>
  <c r="U444" i="6"/>
  <c r="K444" i="6"/>
  <c r="T444" i="6"/>
  <c r="J444" i="6"/>
  <c r="CK444" i="6"/>
  <c r="BZ444" i="6"/>
  <c r="AJ444" i="6"/>
  <c r="AF444" i="6"/>
  <c r="BJ444" i="6"/>
  <c r="AW444" i="6"/>
  <c r="BI444" i="6"/>
  <c r="BY444" i="6"/>
  <c r="B443" i="9"/>
  <c r="BK444" i="6" l="1"/>
  <c r="BL444" i="6" s="1"/>
  <c r="CL444" i="6"/>
  <c r="AX444" i="6"/>
  <c r="AS444" i="6"/>
  <c r="V444" i="6"/>
  <c r="BS444" i="6" s="1"/>
  <c r="Y444" i="6"/>
  <c r="Z444" i="6" s="1"/>
  <c r="CI444" i="6" l="1"/>
  <c r="AK444" i="6"/>
  <c r="AL444" i="6" s="1"/>
  <c r="AM444" i="6" s="1"/>
  <c r="AN444" i="6" s="1"/>
  <c r="AO444" i="6" s="1"/>
  <c r="AP444" i="6" s="1"/>
  <c r="AY444" i="6"/>
  <c r="AG444" i="6"/>
  <c r="AA444" i="6"/>
  <c r="AB444" i="6" s="1"/>
  <c r="AC444" i="6" s="1"/>
  <c r="AD444" i="6" s="1"/>
  <c r="AE444" i="6" s="1"/>
  <c r="BM444" i="6"/>
  <c r="BN444" i="6" s="1"/>
  <c r="BO444" i="6" s="1"/>
  <c r="BP444" i="6" s="1"/>
  <c r="BQ444" i="6" s="1"/>
  <c r="AQ444" i="6"/>
  <c r="AT444" i="6" l="1"/>
  <c r="CA444" i="6"/>
  <c r="CB444" i="6" s="1"/>
  <c r="CC444" i="6" s="1"/>
  <c r="CD444" i="6" s="1"/>
  <c r="CE444" i="6" s="1"/>
  <c r="CF444" i="6" s="1"/>
  <c r="CG444" i="6" s="1"/>
  <c r="AR444" i="6"/>
  <c r="BR444" i="6"/>
  <c r="BU444" i="6" s="1"/>
  <c r="BT444" i="6"/>
  <c r="BG444" i="6" s="1"/>
  <c r="AZ444" i="6"/>
  <c r="BA444" i="6" s="1"/>
  <c r="BB444" i="6" s="1"/>
  <c r="BC444" i="6" s="1"/>
  <c r="BD444" i="6" s="1"/>
  <c r="BE444" i="6"/>
  <c r="CM444" i="6" l="1"/>
  <c r="CN444" i="6" s="1"/>
  <c r="CH444" i="6"/>
  <c r="CJ444" i="6"/>
  <c r="BW444" i="6" s="1"/>
  <c r="E443" i="9" l="1"/>
  <c r="CP444" i="6"/>
  <c r="CO444" i="6"/>
  <c r="CQ444" i="6" l="1"/>
  <c r="CS444" i="6" s="1"/>
  <c r="CR444" i="6"/>
  <c r="CY444" i="6" s="1"/>
  <c r="CT444" i="6" l="1"/>
  <c r="CU444" i="6" s="1"/>
  <c r="CV444" i="6" s="1"/>
  <c r="CX444" i="6" s="1"/>
  <c r="CW444" i="6"/>
  <c r="CZ444" i="6" l="1"/>
  <c r="DA444" i="6" s="1"/>
  <c r="F445" i="6" s="1"/>
  <c r="S445" i="6"/>
  <c r="DG444" i="6"/>
  <c r="W445" i="6"/>
  <c r="R445" i="6"/>
  <c r="DB444" i="6"/>
  <c r="L445" i="6"/>
  <c r="P445" i="6"/>
  <c r="O445" i="6"/>
  <c r="Q445" i="6"/>
  <c r="I445" i="6"/>
  <c r="D443" i="9" l="1"/>
  <c r="DC444" i="6"/>
  <c r="DE444" i="6" s="1"/>
  <c r="BI445" i="6"/>
  <c r="BY445" i="6"/>
  <c r="AJ445" i="6"/>
  <c r="BJ445" i="6"/>
  <c r="AW445" i="6"/>
  <c r="BZ445" i="6"/>
  <c r="AF445" i="6"/>
  <c r="CK445" i="6"/>
  <c r="U445" i="6"/>
  <c r="T445" i="6"/>
  <c r="J445" i="6"/>
  <c r="K445" i="6"/>
  <c r="B444" i="9"/>
  <c r="Y445" i="6" l="1"/>
  <c r="V445" i="6"/>
  <c r="AK445" i="6" s="1"/>
  <c r="AL445" i="6" s="1"/>
  <c r="AM445" i="6" s="1"/>
  <c r="AN445" i="6" s="1"/>
  <c r="AO445" i="6" s="1"/>
  <c r="AP445" i="6" s="1"/>
  <c r="AS445" i="6"/>
  <c r="CL445" i="6"/>
  <c r="AX445" i="6"/>
  <c r="BK445" i="6"/>
  <c r="BL445" i="6" s="1"/>
  <c r="Z445" i="6" l="1"/>
  <c r="AG445" i="6" s="1"/>
  <c r="CI445" i="6"/>
  <c r="AQ445" i="6"/>
  <c r="AT445" i="6" s="1"/>
  <c r="AR445" i="6"/>
  <c r="CA445" i="6"/>
  <c r="CB445" i="6" s="1"/>
  <c r="CC445" i="6" s="1"/>
  <c r="AY445" i="6"/>
  <c r="AZ445" i="6" s="1"/>
  <c r="BA445" i="6" s="1"/>
  <c r="BB445" i="6" s="1"/>
  <c r="BC445" i="6" s="1"/>
  <c r="BD445" i="6" s="1"/>
  <c r="BM445" i="6"/>
  <c r="BN445" i="6" s="1"/>
  <c r="BO445" i="6" s="1"/>
  <c r="BP445" i="6" s="1"/>
  <c r="BQ445" i="6" s="1"/>
  <c r="BS445" i="6"/>
  <c r="AA445" i="6" l="1"/>
  <c r="AB445" i="6" s="1"/>
  <c r="AC445" i="6" s="1"/>
  <c r="AD445" i="6" s="1"/>
  <c r="AE445" i="6" s="1"/>
  <c r="CD445" i="6"/>
  <c r="CE445" i="6" s="1"/>
  <c r="CF445" i="6" s="1"/>
  <c r="CG445" i="6" s="1"/>
  <c r="CM445" i="6"/>
  <c r="BR445" i="6"/>
  <c r="BU445" i="6" s="1"/>
  <c r="BT445" i="6"/>
  <c r="BG445" i="6" s="1"/>
  <c r="BE445" i="6"/>
  <c r="CN445" i="6" s="1"/>
  <c r="E444" i="9" l="1"/>
  <c r="CP445" i="6"/>
  <c r="CH445" i="6"/>
  <c r="CJ445" i="6"/>
  <c r="BW445" i="6" s="1"/>
  <c r="CO445" i="6" s="1"/>
  <c r="CQ445" i="6" l="1"/>
  <c r="CR445" i="6" s="1"/>
  <c r="CS445" i="6" l="1"/>
  <c r="CT445" i="6"/>
  <c r="CU445" i="6" s="1"/>
  <c r="CV445" i="6" s="1"/>
  <c r="CX445" i="6" s="1"/>
  <c r="CW445" i="6"/>
  <c r="CY445" i="6"/>
  <c r="CZ445" i="6" l="1"/>
  <c r="DA445" i="6" s="1"/>
  <c r="DG445" i="6"/>
  <c r="DB445" i="6"/>
  <c r="D444" i="9" l="1"/>
  <c r="DC445" i="6"/>
  <c r="DE445" i="6" s="1"/>
  <c r="F446" i="6"/>
  <c r="W446" i="6"/>
  <c r="L446" i="6"/>
  <c r="O446" i="6"/>
  <c r="R446" i="6"/>
  <c r="P446" i="6"/>
  <c r="S446" i="6"/>
  <c r="Q446" i="6"/>
  <c r="I446" i="6"/>
  <c r="BZ446" i="6" l="1"/>
  <c r="BJ446" i="6"/>
  <c r="AF446" i="6"/>
  <c r="CK446" i="6"/>
  <c r="AW446" i="6"/>
  <c r="AJ446" i="6"/>
  <c r="U446" i="6"/>
  <c r="T446" i="6"/>
  <c r="J446" i="6"/>
  <c r="K446" i="6"/>
  <c r="BI446" i="6"/>
  <c r="BY446" i="6"/>
  <c r="B445" i="9"/>
  <c r="Y446" i="6" l="1"/>
  <c r="CL446" i="6"/>
  <c r="V446" i="6"/>
  <c r="BS446" i="6" s="1"/>
  <c r="AS446" i="6"/>
  <c r="BK446" i="6"/>
  <c r="BL446" i="6" s="1"/>
  <c r="AX446" i="6"/>
  <c r="Z446" i="6" l="1"/>
  <c r="AG446" i="6" s="1"/>
  <c r="CI446" i="6"/>
  <c r="AY446" i="6"/>
  <c r="AQ446" i="6"/>
  <c r="AK446" i="6"/>
  <c r="AL446" i="6" s="1"/>
  <c r="AM446" i="6" s="1"/>
  <c r="AN446" i="6" s="1"/>
  <c r="AO446" i="6" s="1"/>
  <c r="AR446" i="6" s="1"/>
  <c r="BM446" i="6"/>
  <c r="BN446" i="6" s="1"/>
  <c r="BO446" i="6" s="1"/>
  <c r="BP446" i="6" s="1"/>
  <c r="BQ446" i="6" s="1"/>
  <c r="BR446" i="6" s="1"/>
  <c r="BU446" i="6" s="1"/>
  <c r="AA446" i="6" l="1"/>
  <c r="AB446" i="6" s="1"/>
  <c r="AC446" i="6" s="1"/>
  <c r="AD446" i="6" s="1"/>
  <c r="AE446" i="6" s="1"/>
  <c r="AZ446" i="6"/>
  <c r="BA446" i="6" s="1"/>
  <c r="BB446" i="6" s="1"/>
  <c r="BC446" i="6" s="1"/>
  <c r="BD446" i="6" s="1"/>
  <c r="BE446" i="6"/>
  <c r="BT446" i="6"/>
  <c r="BG446" i="6" s="1"/>
  <c r="AP446" i="6"/>
  <c r="AT446" i="6" s="1"/>
  <c r="CA446" i="6"/>
  <c r="CB446" i="6" s="1"/>
  <c r="CC446" i="6" s="1"/>
  <c r="CD446" i="6" l="1"/>
  <c r="CE446" i="6" s="1"/>
  <c r="CF446" i="6" s="1"/>
  <c r="CG446" i="6" s="1"/>
  <c r="CM446" i="6"/>
  <c r="CN446" i="6" s="1"/>
  <c r="E445" i="9" l="1"/>
  <c r="CP446" i="6"/>
  <c r="CH446" i="6"/>
  <c r="CJ446" i="6"/>
  <c r="BW446" i="6" s="1"/>
  <c r="CO446" i="6" s="1"/>
  <c r="CQ446" i="6" s="1"/>
  <c r="CR446" i="6" l="1"/>
  <c r="CS446" i="6"/>
  <c r="CT446" i="6" l="1"/>
  <c r="CU446" i="6" s="1"/>
  <c r="CV446" i="6" s="1"/>
  <c r="CX446" i="6" s="1"/>
  <c r="CW446" i="6"/>
  <c r="CY446" i="6"/>
  <c r="CZ446" i="6" l="1"/>
  <c r="DA446" i="6" s="1"/>
  <c r="DG446" i="6"/>
  <c r="DB446" i="6"/>
  <c r="DC446" i="6" l="1"/>
  <c r="DE446" i="6" s="1"/>
  <c r="D445" i="9"/>
  <c r="F447" i="6"/>
  <c r="R447" i="6"/>
  <c r="P447" i="6"/>
  <c r="O447" i="6"/>
  <c r="I447" i="6"/>
  <c r="W447" i="6"/>
  <c r="Q447" i="6"/>
  <c r="L447" i="6"/>
  <c r="S447" i="6"/>
  <c r="BI447" i="6" l="1"/>
  <c r="BY447" i="6"/>
  <c r="T447" i="6"/>
  <c r="K447" i="6"/>
  <c r="U447" i="6"/>
  <c r="J447" i="6"/>
  <c r="BZ447" i="6"/>
  <c r="AW447" i="6"/>
  <c r="AJ447" i="6"/>
  <c r="BJ447" i="6"/>
  <c r="CK447" i="6"/>
  <c r="AF447" i="6"/>
  <c r="B446" i="9"/>
  <c r="AX447" i="6" l="1"/>
  <c r="AS447" i="6"/>
  <c r="CL447" i="6"/>
  <c r="V447" i="6"/>
  <c r="CI447" i="6" s="1"/>
  <c r="BK447" i="6"/>
  <c r="BL447" i="6" s="1"/>
  <c r="BM447" i="6" s="1"/>
  <c r="BN447" i="6" s="1"/>
  <c r="BO447" i="6" s="1"/>
  <c r="BP447" i="6" s="1"/>
  <c r="BQ447" i="6" s="1"/>
  <c r="BR447" i="6" s="1"/>
  <c r="Y447" i="6"/>
  <c r="Z447" i="6" s="1"/>
  <c r="AG447" i="6" s="1"/>
  <c r="BS447" i="6" l="1"/>
  <c r="BU447" i="6" s="1"/>
  <c r="AK447" i="6"/>
  <c r="AL447" i="6" s="1"/>
  <c r="AM447" i="6" s="1"/>
  <c r="AN447" i="6" s="1"/>
  <c r="AO447" i="6" s="1"/>
  <c r="AQ447" i="6"/>
  <c r="AY447" i="6"/>
  <c r="AA447" i="6"/>
  <c r="AB447" i="6" s="1"/>
  <c r="AC447" i="6" s="1"/>
  <c r="AD447" i="6" s="1"/>
  <c r="AE447" i="6" s="1"/>
  <c r="BT447" i="6"/>
  <c r="BG447" i="6" s="1"/>
  <c r="AR447" i="6" l="1"/>
  <c r="AP447" i="6"/>
  <c r="AT447" i="6" s="1"/>
  <c r="CA447" i="6"/>
  <c r="CB447" i="6" s="1"/>
  <c r="CC447" i="6" s="1"/>
  <c r="AZ447" i="6"/>
  <c r="BA447" i="6" s="1"/>
  <c r="BB447" i="6" s="1"/>
  <c r="BC447" i="6" s="1"/>
  <c r="BD447" i="6" s="1"/>
  <c r="BE447" i="6"/>
  <c r="CD447" i="6" l="1"/>
  <c r="CE447" i="6" s="1"/>
  <c r="CF447" i="6" s="1"/>
  <c r="CG447" i="6" s="1"/>
  <c r="CM447" i="6"/>
  <c r="CN447" i="6"/>
  <c r="E446" i="9" l="1"/>
  <c r="CP447" i="6"/>
  <c r="CJ447" i="6"/>
  <c r="BW447" i="6" s="1"/>
  <c r="CO447" i="6" s="1"/>
  <c r="CH447" i="6"/>
  <c r="CQ447" i="6" l="1"/>
  <c r="CR447" i="6" s="1"/>
  <c r="CS447" i="6" l="1"/>
  <c r="CW447" i="6"/>
  <c r="CY447" i="6"/>
  <c r="CT447" i="6"/>
  <c r="CU447" i="6" s="1"/>
  <c r="CV447" i="6" s="1"/>
  <c r="CX447" i="6" s="1"/>
  <c r="CZ447" i="6" l="1"/>
  <c r="DA447" i="6" s="1"/>
  <c r="DB447" i="6"/>
  <c r="DG447" i="6"/>
  <c r="D446" i="9" l="1"/>
  <c r="DC447" i="6"/>
  <c r="DE447" i="6" s="1"/>
  <c r="F448" i="6"/>
  <c r="I448" i="6"/>
  <c r="O448" i="6"/>
  <c r="P448" i="6"/>
  <c r="L448" i="6"/>
  <c r="Q448" i="6"/>
  <c r="S448" i="6"/>
  <c r="R448" i="6"/>
  <c r="W448" i="6"/>
  <c r="U448" i="6" l="1"/>
  <c r="T448" i="6"/>
  <c r="K448" i="6"/>
  <c r="J448" i="6"/>
  <c r="BY448" i="6"/>
  <c r="BI448" i="6"/>
  <c r="AJ448" i="6"/>
  <c r="AF448" i="6"/>
  <c r="BZ448" i="6"/>
  <c r="CK448" i="6"/>
  <c r="BJ448" i="6"/>
  <c r="AW448" i="6"/>
  <c r="B447" i="9"/>
  <c r="Y448" i="6" l="1"/>
  <c r="BK448" i="6"/>
  <c r="BL448" i="6" s="1"/>
  <c r="V448" i="6"/>
  <c r="AQ448" i="6" s="1"/>
  <c r="AS448" i="6"/>
  <c r="CL448" i="6"/>
  <c r="AX448" i="6"/>
  <c r="BS448" i="6" l="1"/>
  <c r="AY448" i="6"/>
  <c r="AZ448" i="6" s="1"/>
  <c r="BA448" i="6" s="1"/>
  <c r="BB448" i="6" s="1"/>
  <c r="BC448" i="6" s="1"/>
  <c r="BD448" i="6" s="1"/>
  <c r="BM448" i="6"/>
  <c r="BN448" i="6" s="1"/>
  <c r="BO448" i="6" s="1"/>
  <c r="BP448" i="6" s="1"/>
  <c r="BQ448" i="6" s="1"/>
  <c r="BR448" i="6" s="1"/>
  <c r="BU448" i="6" s="1"/>
  <c r="AK448" i="6"/>
  <c r="AL448" i="6" s="1"/>
  <c r="AM448" i="6" s="1"/>
  <c r="AN448" i="6" s="1"/>
  <c r="AO448" i="6" s="1"/>
  <c r="Z448" i="6"/>
  <c r="CI448" i="6"/>
  <c r="BE448" i="6" l="1"/>
  <c r="BT448" i="6"/>
  <c r="BG448" i="6" s="1"/>
  <c r="AG448" i="6"/>
  <c r="AA448" i="6"/>
  <c r="AB448" i="6" s="1"/>
  <c r="AC448" i="6" s="1"/>
  <c r="AD448" i="6" s="1"/>
  <c r="AE448" i="6" s="1"/>
  <c r="AP448" i="6"/>
  <c r="AT448" i="6" s="1"/>
  <c r="AR448" i="6"/>
  <c r="CA448" i="6"/>
  <c r="CB448" i="6" s="1"/>
  <c r="CC448" i="6" s="1"/>
  <c r="CD448" i="6" l="1"/>
  <c r="CE448" i="6" s="1"/>
  <c r="CF448" i="6" s="1"/>
  <c r="CG448" i="6" s="1"/>
  <c r="CM448" i="6"/>
  <c r="CN448" i="6" s="1"/>
  <c r="CP448" i="6" l="1"/>
  <c r="E447" i="9"/>
  <c r="CH448" i="6"/>
  <c r="CJ448" i="6"/>
  <c r="BW448" i="6" s="1"/>
  <c r="CO448" i="6" s="1"/>
  <c r="CQ448" i="6" s="1"/>
  <c r="CS448" i="6" l="1"/>
  <c r="CR448" i="6"/>
  <c r="CY448" i="6" l="1"/>
  <c r="CW448" i="6"/>
  <c r="CT448" i="6"/>
  <c r="CU448" i="6" s="1"/>
  <c r="CV448" i="6" s="1"/>
  <c r="CX448" i="6" s="1"/>
  <c r="CZ448" i="6" l="1"/>
  <c r="DA448" i="6" s="1"/>
  <c r="DB448" i="6"/>
  <c r="DG448" i="6"/>
  <c r="D447" i="9" l="1"/>
  <c r="DC448" i="6"/>
  <c r="DE448" i="6" s="1"/>
  <c r="F449" i="6"/>
  <c r="L449" i="6"/>
  <c r="O449" i="6"/>
  <c r="S449" i="6"/>
  <c r="R449" i="6"/>
  <c r="W449" i="6"/>
  <c r="Q449" i="6"/>
  <c r="P449" i="6"/>
  <c r="I449" i="6"/>
  <c r="BJ449" i="6" l="1"/>
  <c r="AF449" i="6"/>
  <c r="AW449" i="6"/>
  <c r="AJ449" i="6"/>
  <c r="BZ449" i="6"/>
  <c r="CK449" i="6"/>
  <c r="BI449" i="6"/>
  <c r="BY449" i="6"/>
  <c r="U449" i="6"/>
  <c r="K449" i="6"/>
  <c r="J449" i="6"/>
  <c r="T449" i="6"/>
  <c r="B448" i="9"/>
  <c r="Y449" i="6" l="1"/>
  <c r="V449" i="6"/>
  <c r="AQ449" i="6" s="1"/>
  <c r="AS449" i="6"/>
  <c r="AX449" i="6"/>
  <c r="CL449" i="6"/>
  <c r="BK449" i="6"/>
  <c r="BL449" i="6" s="1"/>
  <c r="AK449" i="6" l="1"/>
  <c r="AL449" i="6" s="1"/>
  <c r="AM449" i="6" s="1"/>
  <c r="AN449" i="6" s="1"/>
  <c r="AO449" i="6" s="1"/>
  <c r="AP449" i="6" s="1"/>
  <c r="AT449" i="6" s="1"/>
  <c r="CI449" i="6"/>
  <c r="AY449" i="6"/>
  <c r="BM449" i="6"/>
  <c r="BN449" i="6" s="1"/>
  <c r="BO449" i="6" s="1"/>
  <c r="BP449" i="6" s="1"/>
  <c r="BQ449" i="6" s="1"/>
  <c r="BS449" i="6"/>
  <c r="Z449" i="6"/>
  <c r="AR449" i="6" l="1"/>
  <c r="CA449" i="6"/>
  <c r="CB449" i="6" s="1"/>
  <c r="CC449" i="6" s="1"/>
  <c r="CD449" i="6" s="1"/>
  <c r="CE449" i="6" s="1"/>
  <c r="CF449" i="6" s="1"/>
  <c r="CG449" i="6" s="1"/>
  <c r="CH449" i="6" s="1"/>
  <c r="AZ449" i="6"/>
  <c r="BA449" i="6" s="1"/>
  <c r="BB449" i="6" s="1"/>
  <c r="BC449" i="6" s="1"/>
  <c r="BD449" i="6" s="1"/>
  <c r="BE449" i="6"/>
  <c r="AG449" i="6"/>
  <c r="AA449" i="6"/>
  <c r="AB449" i="6" s="1"/>
  <c r="AC449" i="6" s="1"/>
  <c r="AD449" i="6" s="1"/>
  <c r="AE449" i="6" s="1"/>
  <c r="BR449" i="6"/>
  <c r="BU449" i="6" s="1"/>
  <c r="BT449" i="6"/>
  <c r="BG449" i="6" s="1"/>
  <c r="CM449" i="6" l="1"/>
  <c r="CJ449" i="6"/>
  <c r="BW449" i="6" s="1"/>
  <c r="CN449" i="6"/>
  <c r="E448" i="9" l="1"/>
  <c r="CO449" i="6"/>
  <c r="CP449" i="6"/>
  <c r="CQ449" i="6" l="1"/>
  <c r="CS449" i="6" s="1"/>
  <c r="CR449" i="6" l="1"/>
  <c r="CW449" i="6" s="1"/>
  <c r="CT449" i="6" l="1"/>
  <c r="CU449" i="6" s="1"/>
  <c r="CV449" i="6" s="1"/>
  <c r="CX449" i="6" s="1"/>
  <c r="CY449" i="6"/>
  <c r="CZ449" i="6" l="1"/>
  <c r="DA449" i="6" s="1"/>
  <c r="F450" i="6" s="1"/>
  <c r="O450" i="6"/>
  <c r="L450" i="6"/>
  <c r="P450" i="6"/>
  <c r="Q450" i="6"/>
  <c r="DG449" i="6"/>
  <c r="R450" i="6"/>
  <c r="DB449" i="6"/>
  <c r="S450" i="6"/>
  <c r="W450" i="6"/>
  <c r="I450" i="6"/>
  <c r="DC449" i="6" l="1"/>
  <c r="DE449" i="6" s="1"/>
  <c r="D448" i="9"/>
  <c r="BY450" i="6"/>
  <c r="BI450" i="6"/>
  <c r="AF450" i="6"/>
  <c r="BZ450" i="6"/>
  <c r="AJ450" i="6"/>
  <c r="CK450" i="6"/>
  <c r="AW450" i="6"/>
  <c r="BJ450" i="6"/>
  <c r="J450" i="6"/>
  <c r="K450" i="6"/>
  <c r="U450" i="6"/>
  <c r="T450" i="6"/>
  <c r="B449" i="9"/>
  <c r="Y450" i="6" l="1"/>
  <c r="BK450" i="6"/>
  <c r="BL450" i="6" s="1"/>
  <c r="AS450" i="6"/>
  <c r="CL450" i="6"/>
  <c r="V450" i="6"/>
  <c r="BS450" i="6" s="1"/>
  <c r="AX450" i="6"/>
  <c r="AY450" i="6" l="1"/>
  <c r="AZ450" i="6" s="1"/>
  <c r="BA450" i="6" s="1"/>
  <c r="BB450" i="6" s="1"/>
  <c r="BC450" i="6" s="1"/>
  <c r="BD450" i="6" s="1"/>
  <c r="Z450" i="6"/>
  <c r="AG450" i="6" s="1"/>
  <c r="BE450" i="6"/>
  <c r="AQ450" i="6"/>
  <c r="CI450" i="6"/>
  <c r="AK450" i="6"/>
  <c r="AL450" i="6" s="1"/>
  <c r="AM450" i="6" s="1"/>
  <c r="AN450" i="6" s="1"/>
  <c r="AO450" i="6" s="1"/>
  <c r="BM450" i="6"/>
  <c r="BN450" i="6" s="1"/>
  <c r="BO450" i="6" s="1"/>
  <c r="BP450" i="6" s="1"/>
  <c r="BQ450" i="6" s="1"/>
  <c r="AA450" i="6" l="1"/>
  <c r="AB450" i="6" s="1"/>
  <c r="AC450" i="6" s="1"/>
  <c r="AD450" i="6" s="1"/>
  <c r="AE450" i="6" s="1"/>
  <c r="BR450" i="6"/>
  <c r="BU450" i="6" s="1"/>
  <c r="BT450" i="6"/>
  <c r="BG450" i="6" s="1"/>
  <c r="AP450" i="6"/>
  <c r="AT450" i="6" s="1"/>
  <c r="CA450" i="6"/>
  <c r="CB450" i="6" s="1"/>
  <c r="CC450" i="6" s="1"/>
  <c r="AR450" i="6"/>
  <c r="CD450" i="6" l="1"/>
  <c r="CE450" i="6" s="1"/>
  <c r="CF450" i="6" s="1"/>
  <c r="CG450" i="6" s="1"/>
  <c r="CM450" i="6"/>
  <c r="CN450" i="6" s="1"/>
  <c r="CP450" i="6" l="1"/>
  <c r="E449" i="9"/>
  <c r="CH450" i="6"/>
  <c r="CJ450" i="6"/>
  <c r="BW450" i="6" s="1"/>
  <c r="CO450" i="6" s="1"/>
  <c r="CQ450" i="6" s="1"/>
  <c r="CS450" i="6" l="1"/>
  <c r="CR450" i="6"/>
  <c r="CY450" i="6" l="1"/>
  <c r="CT450" i="6"/>
  <c r="CU450" i="6" s="1"/>
  <c r="CV450" i="6" s="1"/>
  <c r="CX450" i="6" s="1"/>
  <c r="CW450" i="6"/>
  <c r="CZ450" i="6" l="1"/>
  <c r="DA450" i="6" s="1"/>
  <c r="DB450" i="6"/>
  <c r="DG450" i="6"/>
  <c r="DC450" i="6" l="1"/>
  <c r="DE450" i="6" s="1"/>
  <c r="D449" i="9"/>
  <c r="F451" i="6"/>
  <c r="I451" i="6"/>
  <c r="W451" i="6"/>
  <c r="P451" i="6"/>
  <c r="S451" i="6"/>
  <c r="L451" i="6"/>
  <c r="Q451" i="6"/>
  <c r="O451" i="6"/>
  <c r="R451" i="6"/>
  <c r="BI451" i="6" l="1"/>
  <c r="BY451" i="6"/>
  <c r="U451" i="6"/>
  <c r="K451" i="6"/>
  <c r="T451" i="6"/>
  <c r="J451" i="6"/>
  <c r="AW451" i="6"/>
  <c r="AF451" i="6"/>
  <c r="BZ451" i="6"/>
  <c r="AJ451" i="6"/>
  <c r="CK451" i="6"/>
  <c r="BJ451" i="6"/>
  <c r="B450" i="9"/>
  <c r="Y451" i="6" l="1"/>
  <c r="AX451" i="6"/>
  <c r="BK451" i="6"/>
  <c r="BL451" i="6" s="1"/>
  <c r="BM451" i="6" s="1"/>
  <c r="BN451" i="6" s="1"/>
  <c r="BO451" i="6" s="1"/>
  <c r="BP451" i="6" s="1"/>
  <c r="BQ451" i="6" s="1"/>
  <c r="BR451" i="6" s="1"/>
  <c r="V451" i="6"/>
  <c r="CI451" i="6" s="1"/>
  <c r="CL451" i="6"/>
  <c r="AS451" i="6"/>
  <c r="BS451" i="6"/>
  <c r="AK451" i="6"/>
  <c r="AL451" i="6" s="1"/>
  <c r="AM451" i="6" s="1"/>
  <c r="AN451" i="6" s="1"/>
  <c r="AO451" i="6" s="1"/>
  <c r="AP451" i="6" s="1"/>
  <c r="Z451" i="6" l="1"/>
  <c r="AQ451" i="6"/>
  <c r="AT451" i="6" s="1"/>
  <c r="BT451" i="6"/>
  <c r="BG451" i="6" s="1"/>
  <c r="CA451" i="6"/>
  <c r="CB451" i="6" s="1"/>
  <c r="CC451" i="6" s="1"/>
  <c r="AG451" i="6"/>
  <c r="AA451" i="6"/>
  <c r="AB451" i="6" s="1"/>
  <c r="AC451" i="6" s="1"/>
  <c r="AD451" i="6" s="1"/>
  <c r="AE451" i="6" s="1"/>
  <c r="AY451" i="6"/>
  <c r="BU451" i="6"/>
  <c r="AR451" i="6"/>
  <c r="AZ451" i="6" l="1"/>
  <c r="BA451" i="6" s="1"/>
  <c r="BB451" i="6" s="1"/>
  <c r="BC451" i="6" s="1"/>
  <c r="BD451" i="6" s="1"/>
  <c r="BE451" i="6"/>
  <c r="CD451" i="6"/>
  <c r="CE451" i="6" s="1"/>
  <c r="CF451" i="6" s="1"/>
  <c r="CG451" i="6" s="1"/>
  <c r="CM451" i="6"/>
  <c r="CN451" i="6" l="1"/>
  <c r="E450" i="9" s="1"/>
  <c r="CH451" i="6"/>
  <c r="CJ451" i="6"/>
  <c r="BW451" i="6" s="1"/>
  <c r="CO451" i="6" l="1"/>
  <c r="CP451" i="6"/>
  <c r="CQ451" i="6" l="1"/>
  <c r="CS451" i="6" s="1"/>
  <c r="CR451" i="6" l="1"/>
  <c r="CY451" i="6" s="1"/>
  <c r="CT451" i="6" l="1"/>
  <c r="CU451" i="6" s="1"/>
  <c r="CV451" i="6" s="1"/>
  <c r="CX451" i="6" s="1"/>
  <c r="CW451" i="6"/>
  <c r="CZ451" i="6" l="1"/>
  <c r="DA451" i="6" s="1"/>
  <c r="DG451" i="6"/>
  <c r="DB451" i="6"/>
  <c r="DC451" i="6" l="1"/>
  <c r="DE451" i="6" s="1"/>
  <c r="D450" i="9"/>
  <c r="F452" i="6"/>
  <c r="L452" i="6"/>
  <c r="S452" i="6"/>
  <c r="Q452" i="6"/>
  <c r="O452" i="6"/>
  <c r="W452" i="6"/>
  <c r="P452" i="6"/>
  <c r="R452" i="6"/>
  <c r="I452" i="6"/>
  <c r="J452" i="6" l="1"/>
  <c r="U452" i="6"/>
  <c r="K452" i="6"/>
  <c r="T452" i="6"/>
  <c r="BY452" i="6"/>
  <c r="BI452" i="6"/>
  <c r="BJ452" i="6"/>
  <c r="AF452" i="6"/>
  <c r="Y452" i="6" s="1"/>
  <c r="CK452" i="6"/>
  <c r="AW452" i="6"/>
  <c r="AJ452" i="6"/>
  <c r="BZ452" i="6"/>
  <c r="B451" i="9"/>
  <c r="AS452" i="6" l="1"/>
  <c r="V452" i="6"/>
  <c r="AQ452" i="6" s="1"/>
  <c r="BK452" i="6"/>
  <c r="BL452" i="6" s="1"/>
  <c r="BM452" i="6" s="1"/>
  <c r="BN452" i="6" s="1"/>
  <c r="BO452" i="6" s="1"/>
  <c r="BP452" i="6" s="1"/>
  <c r="BQ452" i="6" s="1"/>
  <c r="BR452" i="6" s="1"/>
  <c r="CL452" i="6"/>
  <c r="AX452" i="6"/>
  <c r="BE452" i="6" s="1"/>
  <c r="AY452" i="6"/>
  <c r="AZ452" i="6" s="1"/>
  <c r="BA452" i="6" s="1"/>
  <c r="BB452" i="6" s="1"/>
  <c r="BC452" i="6" s="1"/>
  <c r="BD452" i="6" s="1"/>
  <c r="AK452" i="6"/>
  <c r="AL452" i="6" s="1"/>
  <c r="AM452" i="6" s="1"/>
  <c r="AN452" i="6" s="1"/>
  <c r="AO452" i="6" s="1"/>
  <c r="AP452" i="6" l="1"/>
  <c r="AT452" i="6" s="1"/>
  <c r="CA452" i="6"/>
  <c r="CB452" i="6" s="1"/>
  <c r="CC452" i="6" s="1"/>
  <c r="CD452" i="6" s="1"/>
  <c r="CE452" i="6" s="1"/>
  <c r="CF452" i="6" s="1"/>
  <c r="CG452" i="6" s="1"/>
  <c r="CJ452" i="6" s="1"/>
  <c r="BW452" i="6" s="1"/>
  <c r="BS452" i="6"/>
  <c r="BU452" i="6" s="1"/>
  <c r="AR452" i="6"/>
  <c r="BT452" i="6"/>
  <c r="BG452" i="6" s="1"/>
  <c r="CI452" i="6"/>
  <c r="Z452" i="6"/>
  <c r="CH452" i="6" l="1"/>
  <c r="AG452" i="6"/>
  <c r="AA452" i="6"/>
  <c r="AB452" i="6" s="1"/>
  <c r="AC452" i="6" s="1"/>
  <c r="AD452" i="6" s="1"/>
  <c r="AE452" i="6" s="1"/>
  <c r="CM452" i="6"/>
  <c r="CN452" i="6" s="1"/>
  <c r="CP452" i="6" l="1"/>
  <c r="E451" i="9"/>
  <c r="CO452" i="6"/>
  <c r="CQ452" i="6" s="1"/>
  <c r="CS452" i="6" l="1"/>
  <c r="CR452" i="6"/>
  <c r="CY452" i="6" l="1"/>
  <c r="CW452" i="6"/>
  <c r="CT452" i="6"/>
  <c r="CU452" i="6" s="1"/>
  <c r="CV452" i="6" s="1"/>
  <c r="CX452" i="6" s="1"/>
  <c r="CZ452" i="6" l="1"/>
  <c r="DA452" i="6" s="1"/>
  <c r="DG452" i="6"/>
  <c r="DB452" i="6"/>
  <c r="DC452" i="6" l="1"/>
  <c r="DE452" i="6" s="1"/>
  <c r="D451" i="9"/>
  <c r="F453" i="6"/>
  <c r="I453" i="6"/>
  <c r="R453" i="6"/>
  <c r="O453" i="6"/>
  <c r="P453" i="6"/>
  <c r="Q453" i="6"/>
  <c r="S453" i="6"/>
  <c r="L453" i="6"/>
  <c r="W453" i="6"/>
  <c r="CK453" i="6" l="1"/>
  <c r="AW453" i="6"/>
  <c r="AF453" i="6"/>
  <c r="Y453" i="6" s="1"/>
  <c r="BZ453" i="6"/>
  <c r="AJ453" i="6"/>
  <c r="BJ453" i="6"/>
  <c r="BY453" i="6"/>
  <c r="BI453" i="6"/>
  <c r="J453" i="6"/>
  <c r="T453" i="6"/>
  <c r="U453" i="6"/>
  <c r="K453" i="6"/>
  <c r="B452" i="9"/>
  <c r="AX453" i="6" l="1"/>
  <c r="BK453" i="6"/>
  <c r="BL453" i="6" s="1"/>
  <c r="V453" i="6"/>
  <c r="Z453" i="6" s="1"/>
  <c r="AG453" i="6" s="1"/>
  <c r="CL453" i="6"/>
  <c r="AS453" i="6"/>
  <c r="AA453" i="6" l="1"/>
  <c r="AB453" i="6" s="1"/>
  <c r="AC453" i="6" s="1"/>
  <c r="AD453" i="6" s="1"/>
  <c r="AE453" i="6" s="1"/>
  <c r="BS453" i="6"/>
  <c r="CI453" i="6"/>
  <c r="AY453" i="6"/>
  <c r="AZ453" i="6" s="1"/>
  <c r="BA453" i="6" s="1"/>
  <c r="BB453" i="6" s="1"/>
  <c r="BC453" i="6" s="1"/>
  <c r="BD453" i="6" s="1"/>
  <c r="AQ453" i="6"/>
  <c r="BM453" i="6"/>
  <c r="BN453" i="6" s="1"/>
  <c r="BO453" i="6" s="1"/>
  <c r="BP453" i="6" s="1"/>
  <c r="BQ453" i="6" s="1"/>
  <c r="BR453" i="6" s="1"/>
  <c r="BU453" i="6" s="1"/>
  <c r="AK453" i="6"/>
  <c r="AL453" i="6" s="1"/>
  <c r="AM453" i="6" s="1"/>
  <c r="AN453" i="6" s="1"/>
  <c r="AO453" i="6" s="1"/>
  <c r="AR453" i="6" s="1"/>
  <c r="CN453" i="6"/>
  <c r="E452" i="9" s="1"/>
  <c r="BT453" i="6" l="1"/>
  <c r="BG453" i="6" s="1"/>
  <c r="AP453" i="6"/>
  <c r="AT453" i="6" s="1"/>
  <c r="CA453" i="6"/>
  <c r="CB453" i="6" s="1"/>
  <c r="CC453" i="6" s="1"/>
  <c r="BE453" i="6"/>
  <c r="CO453" i="6"/>
  <c r="CP453" i="6"/>
  <c r="CD453" i="6" l="1"/>
  <c r="CE453" i="6" s="1"/>
  <c r="CF453" i="6" s="1"/>
  <c r="CG453" i="6" s="1"/>
  <c r="CM453" i="6"/>
  <c r="CQ453" i="6"/>
  <c r="CS453" i="6" s="1"/>
  <c r="CR453" i="6"/>
  <c r="CY453" i="6" s="1"/>
  <c r="CH453" i="6" l="1"/>
  <c r="CJ453" i="6"/>
  <c r="BW453" i="6" s="1"/>
  <c r="CT453" i="6"/>
  <c r="CU453" i="6" s="1"/>
  <c r="CV453" i="6" s="1"/>
  <c r="CX453" i="6" s="1"/>
  <c r="CW453" i="6"/>
  <c r="CZ453" i="6" l="1"/>
  <c r="DA453" i="6" s="1"/>
  <c r="F454" i="6" s="1"/>
  <c r="DB453" i="6"/>
  <c r="DG453" i="6"/>
  <c r="W454" i="6"/>
  <c r="L454" i="6"/>
  <c r="O454" i="6"/>
  <c r="P454" i="6"/>
  <c r="Q454" i="6"/>
  <c r="R454" i="6"/>
  <c r="I454" i="6"/>
  <c r="S454" i="6"/>
  <c r="D452" i="9" l="1"/>
  <c r="DC453" i="6"/>
  <c r="DE453" i="6" s="1"/>
  <c r="J454" i="6"/>
  <c r="T454" i="6"/>
  <c r="U454" i="6"/>
  <c r="K454" i="6"/>
  <c r="BI454" i="6"/>
  <c r="BY454" i="6"/>
  <c r="BZ454" i="6"/>
  <c r="AJ454" i="6"/>
  <c r="AF454" i="6"/>
  <c r="BJ454" i="6"/>
  <c r="AW454" i="6"/>
  <c r="CK454" i="6"/>
  <c r="B453" i="9"/>
  <c r="AX454" i="6" l="1"/>
  <c r="CL454" i="6"/>
  <c r="BK454" i="6"/>
  <c r="BL454" i="6" s="1"/>
  <c r="AS454" i="6"/>
  <c r="V454" i="6"/>
  <c r="AY454" i="6" s="1"/>
  <c r="AZ454" i="6" s="1"/>
  <c r="BA454" i="6" s="1"/>
  <c r="BB454" i="6" s="1"/>
  <c r="BC454" i="6" s="1"/>
  <c r="BD454" i="6" s="1"/>
  <c r="Y454" i="6"/>
  <c r="BS454" i="6" l="1"/>
  <c r="BM454" i="6"/>
  <c r="BN454" i="6" s="1"/>
  <c r="BO454" i="6" s="1"/>
  <c r="BP454" i="6" s="1"/>
  <c r="BQ454" i="6" s="1"/>
  <c r="BR454" i="6" s="1"/>
  <c r="BU454" i="6" s="1"/>
  <c r="AQ454" i="6"/>
  <c r="AK454" i="6"/>
  <c r="AL454" i="6" s="1"/>
  <c r="AM454" i="6" s="1"/>
  <c r="AN454" i="6" s="1"/>
  <c r="AO454" i="6" s="1"/>
  <c r="AR454" i="6" s="1"/>
  <c r="BE454" i="6"/>
  <c r="Z454" i="6"/>
  <c r="CI454" i="6"/>
  <c r="BT454" i="6" l="1"/>
  <c r="BG454" i="6" s="1"/>
  <c r="AP454" i="6"/>
  <c r="AT454" i="6" s="1"/>
  <c r="CA454" i="6"/>
  <c r="CB454" i="6" s="1"/>
  <c r="CC454" i="6" s="1"/>
  <c r="AG454" i="6"/>
  <c r="AA454" i="6"/>
  <c r="AB454" i="6" s="1"/>
  <c r="AC454" i="6" s="1"/>
  <c r="AD454" i="6" s="1"/>
  <c r="AE454" i="6" s="1"/>
  <c r="CD454" i="6" l="1"/>
  <c r="CE454" i="6" s="1"/>
  <c r="CF454" i="6" s="1"/>
  <c r="CG454" i="6" s="1"/>
  <c r="CM454" i="6"/>
  <c r="CN454" i="6" s="1"/>
  <c r="CP454" i="6" l="1"/>
  <c r="E453" i="9"/>
  <c r="CH454" i="6"/>
  <c r="CJ454" i="6"/>
  <c r="BW454" i="6" s="1"/>
  <c r="CO454" i="6" s="1"/>
  <c r="CQ454" i="6" s="1"/>
  <c r="CS454" i="6" l="1"/>
  <c r="CR454" i="6"/>
  <c r="CW454" i="6" l="1"/>
  <c r="CY454" i="6"/>
  <c r="CT454" i="6"/>
  <c r="CU454" i="6" s="1"/>
  <c r="CV454" i="6" s="1"/>
  <c r="CX454" i="6" s="1"/>
  <c r="CZ454" i="6" l="1"/>
  <c r="DA454" i="6" s="1"/>
  <c r="DG454" i="6"/>
  <c r="DB454" i="6"/>
  <c r="D453" i="9" l="1"/>
  <c r="DC454" i="6"/>
  <c r="DE454" i="6" s="1"/>
  <c r="F455" i="6"/>
  <c r="S455" i="6"/>
  <c r="P455" i="6"/>
  <c r="R455" i="6"/>
  <c r="O455" i="6"/>
  <c r="Q455" i="6"/>
  <c r="I455" i="6"/>
  <c r="L455" i="6"/>
  <c r="W455" i="6"/>
  <c r="K455" i="6" l="1"/>
  <c r="T455" i="6"/>
  <c r="U455" i="6"/>
  <c r="J455" i="6"/>
  <c r="BY455" i="6"/>
  <c r="BI455" i="6"/>
  <c r="BZ455" i="6"/>
  <c r="CK455" i="6"/>
  <c r="AF455" i="6"/>
  <c r="AW455" i="6"/>
  <c r="AJ455" i="6"/>
  <c r="BJ455" i="6"/>
  <c r="B454" i="9"/>
  <c r="Y455" i="6" l="1"/>
  <c r="CL455" i="6"/>
  <c r="AX455" i="6"/>
  <c r="V455" i="6"/>
  <c r="AK455" i="6" s="1"/>
  <c r="AL455" i="6" s="1"/>
  <c r="AM455" i="6" s="1"/>
  <c r="AN455" i="6" s="1"/>
  <c r="AO455" i="6" s="1"/>
  <c r="AP455" i="6" s="1"/>
  <c r="AS455" i="6"/>
  <c r="BK455" i="6"/>
  <c r="BL455" i="6" s="1"/>
  <c r="BM455" i="6" s="1"/>
  <c r="BN455" i="6" s="1"/>
  <c r="BO455" i="6" s="1"/>
  <c r="BP455" i="6" s="1"/>
  <c r="BQ455" i="6" s="1"/>
  <c r="BR455" i="6" s="1"/>
  <c r="Z455" i="6" l="1"/>
  <c r="BS455" i="6"/>
  <c r="BU455" i="6" s="1"/>
  <c r="CI455" i="6"/>
  <c r="AY455" i="6"/>
  <c r="AZ455" i="6" s="1"/>
  <c r="BA455" i="6" s="1"/>
  <c r="BB455" i="6" s="1"/>
  <c r="BC455" i="6" s="1"/>
  <c r="BD455" i="6" s="1"/>
  <c r="AQ455" i="6"/>
  <c r="AT455" i="6" s="1"/>
  <c r="BT455" i="6"/>
  <c r="BG455" i="6" s="1"/>
  <c r="AR455" i="6"/>
  <c r="AG455" i="6"/>
  <c r="AA455" i="6"/>
  <c r="AB455" i="6" s="1"/>
  <c r="AC455" i="6" s="1"/>
  <c r="AD455" i="6" s="1"/>
  <c r="AE455" i="6" s="1"/>
  <c r="CA455" i="6"/>
  <c r="CB455" i="6" s="1"/>
  <c r="CC455" i="6" s="1"/>
  <c r="CD455" i="6" l="1"/>
  <c r="CE455" i="6" s="1"/>
  <c r="CF455" i="6" s="1"/>
  <c r="CG455" i="6" s="1"/>
  <c r="CM455" i="6"/>
  <c r="BE455" i="6"/>
  <c r="CN455" i="6" s="1"/>
  <c r="E454" i="9" l="1"/>
  <c r="CP455" i="6"/>
  <c r="CH455" i="6"/>
  <c r="CJ455" i="6"/>
  <c r="BW455" i="6" s="1"/>
  <c r="CO455" i="6" s="1"/>
  <c r="CQ455" i="6" s="1"/>
  <c r="CS455" i="6" l="1"/>
  <c r="CR455" i="6"/>
  <c r="CW455" i="6" l="1"/>
  <c r="CT455" i="6"/>
  <c r="CU455" i="6" s="1"/>
  <c r="CV455" i="6" s="1"/>
  <c r="CX455" i="6" s="1"/>
  <c r="CY455" i="6"/>
  <c r="CZ455" i="6" l="1"/>
  <c r="DA455" i="6" s="1"/>
  <c r="DB455" i="6"/>
  <c r="DG455" i="6"/>
  <c r="DC455" i="6" l="1"/>
  <c r="DE455" i="6" s="1"/>
  <c r="D454" i="9"/>
  <c r="F456" i="6"/>
  <c r="I456" i="6"/>
  <c r="O456" i="6"/>
  <c r="W456" i="6"/>
  <c r="S456" i="6"/>
  <c r="L456" i="6"/>
  <c r="R456" i="6"/>
  <c r="P456" i="6"/>
  <c r="Q456" i="6"/>
  <c r="BZ456" i="6" l="1"/>
  <c r="BJ456" i="6"/>
  <c r="AW456" i="6"/>
  <c r="AJ456" i="6"/>
  <c r="CK456" i="6"/>
  <c r="AF456" i="6"/>
  <c r="J456" i="6"/>
  <c r="T456" i="6"/>
  <c r="U456" i="6"/>
  <c r="K456" i="6"/>
  <c r="BY456" i="6"/>
  <c r="BI456" i="6"/>
  <c r="B455" i="9"/>
  <c r="V456" i="6" l="1"/>
  <c r="BS456" i="6" s="1"/>
  <c r="CL456" i="6"/>
  <c r="AS456" i="6"/>
  <c r="AX456" i="6"/>
  <c r="BK456" i="6"/>
  <c r="BL456" i="6" s="1"/>
  <c r="Y456" i="6"/>
  <c r="BM456" i="6" l="1"/>
  <c r="BN456" i="6" s="1"/>
  <c r="BO456" i="6" s="1"/>
  <c r="BP456" i="6" s="1"/>
  <c r="BQ456" i="6" s="1"/>
  <c r="BR456" i="6" s="1"/>
  <c r="BU456" i="6" s="1"/>
  <c r="Z456" i="6"/>
  <c r="AG456" i="6" s="1"/>
  <c r="AK456" i="6"/>
  <c r="AL456" i="6" s="1"/>
  <c r="AM456" i="6" s="1"/>
  <c r="AN456" i="6" s="1"/>
  <c r="AO456" i="6" s="1"/>
  <c r="AP456" i="6" s="1"/>
  <c r="AQ456" i="6"/>
  <c r="AY456" i="6"/>
  <c r="AZ456" i="6" s="1"/>
  <c r="BA456" i="6" s="1"/>
  <c r="BB456" i="6" s="1"/>
  <c r="BC456" i="6" s="1"/>
  <c r="BD456" i="6" s="1"/>
  <c r="CI456" i="6"/>
  <c r="BT456" i="6" l="1"/>
  <c r="BG456" i="6" s="1"/>
  <c r="AA456" i="6"/>
  <c r="AB456" i="6" s="1"/>
  <c r="AC456" i="6" s="1"/>
  <c r="AD456" i="6" s="1"/>
  <c r="AE456" i="6" s="1"/>
  <c r="CA456" i="6"/>
  <c r="CB456" i="6" s="1"/>
  <c r="CC456" i="6" s="1"/>
  <c r="CD456" i="6" s="1"/>
  <c r="CE456" i="6" s="1"/>
  <c r="CF456" i="6" s="1"/>
  <c r="CG456" i="6" s="1"/>
  <c r="CH456" i="6" s="1"/>
  <c r="AT456" i="6"/>
  <c r="AR456" i="6"/>
  <c r="BE456" i="6"/>
  <c r="CM456" i="6" l="1"/>
  <c r="CN456" i="6" s="1"/>
  <c r="CJ456" i="6"/>
  <c r="BW456" i="6" s="1"/>
  <c r="E455" i="9" l="1"/>
  <c r="CO456" i="6"/>
  <c r="CP456" i="6"/>
  <c r="CQ456" i="6" l="1"/>
  <c r="CS456" i="6" s="1"/>
  <c r="CR456" i="6" l="1"/>
  <c r="CW456" i="6" s="1"/>
  <c r="CY456" i="6" l="1"/>
  <c r="CT456" i="6"/>
  <c r="CU456" i="6" s="1"/>
  <c r="CV456" i="6" s="1"/>
  <c r="CX456" i="6" s="1"/>
  <c r="CZ456" i="6" s="1"/>
  <c r="DA456" i="6" s="1"/>
  <c r="DG456" i="6"/>
  <c r="DB456" i="6"/>
  <c r="D455" i="9" l="1"/>
  <c r="DC456" i="6"/>
  <c r="DE456" i="6" s="1"/>
  <c r="F457" i="6"/>
  <c r="O457" i="6"/>
  <c r="L457" i="6"/>
  <c r="W457" i="6"/>
  <c r="Q457" i="6"/>
  <c r="R457" i="6"/>
  <c r="S457" i="6"/>
  <c r="I457" i="6"/>
  <c r="P457" i="6"/>
  <c r="U457" i="6" l="1"/>
  <c r="K457" i="6"/>
  <c r="T457" i="6"/>
  <c r="J457" i="6"/>
  <c r="BI457" i="6"/>
  <c r="BY457" i="6"/>
  <c r="AW457" i="6"/>
  <c r="CK457" i="6"/>
  <c r="AJ457" i="6"/>
  <c r="BJ457" i="6"/>
  <c r="BZ457" i="6"/>
  <c r="AF457" i="6"/>
  <c r="B456" i="9"/>
  <c r="Y457" i="6" l="1"/>
  <c r="BK457" i="6"/>
  <c r="BL457" i="6" s="1"/>
  <c r="V457" i="6"/>
  <c r="AQ457" i="6" s="1"/>
  <c r="AX457" i="6"/>
  <c r="CL457" i="6"/>
  <c r="AS457" i="6"/>
  <c r="BM457" i="6" l="1"/>
  <c r="BN457" i="6" s="1"/>
  <c r="BO457" i="6" s="1"/>
  <c r="BP457" i="6" s="1"/>
  <c r="BQ457" i="6" s="1"/>
  <c r="BR457" i="6" s="1"/>
  <c r="BS457" i="6"/>
  <c r="AK457" i="6"/>
  <c r="AL457" i="6" s="1"/>
  <c r="AM457" i="6" s="1"/>
  <c r="AN457" i="6" s="1"/>
  <c r="AO457" i="6" s="1"/>
  <c r="AY457" i="6"/>
  <c r="AZ457" i="6" s="1"/>
  <c r="BA457" i="6" s="1"/>
  <c r="BB457" i="6" s="1"/>
  <c r="BC457" i="6" s="1"/>
  <c r="BD457" i="6" s="1"/>
  <c r="Z457" i="6"/>
  <c r="CI457" i="6"/>
  <c r="BT457" i="6" l="1"/>
  <c r="BG457" i="6" s="1"/>
  <c r="BU457" i="6"/>
  <c r="AP457" i="6"/>
  <c r="AT457" i="6" s="1"/>
  <c r="CA457" i="6"/>
  <c r="CB457" i="6" s="1"/>
  <c r="CC457" i="6" s="1"/>
  <c r="AR457" i="6"/>
  <c r="AG457" i="6"/>
  <c r="AA457" i="6"/>
  <c r="AB457" i="6" s="1"/>
  <c r="AC457" i="6" s="1"/>
  <c r="AD457" i="6" s="1"/>
  <c r="AE457" i="6" s="1"/>
  <c r="BE457" i="6"/>
  <c r="CD457" i="6" l="1"/>
  <c r="CE457" i="6" s="1"/>
  <c r="CF457" i="6" s="1"/>
  <c r="CG457" i="6" s="1"/>
  <c r="CM457" i="6"/>
  <c r="CN457" i="6" s="1"/>
  <c r="E456" i="9" l="1"/>
  <c r="CP457" i="6"/>
  <c r="CH457" i="6"/>
  <c r="CJ457" i="6"/>
  <c r="BW457" i="6" s="1"/>
  <c r="CO457" i="6" s="1"/>
  <c r="CQ457" i="6" s="1"/>
  <c r="CS457" i="6" l="1"/>
  <c r="CR457" i="6"/>
  <c r="CY457" i="6" l="1"/>
  <c r="CW457" i="6"/>
  <c r="CT457" i="6"/>
  <c r="CU457" i="6" s="1"/>
  <c r="CV457" i="6" s="1"/>
  <c r="CX457" i="6" s="1"/>
  <c r="CZ457" i="6" l="1"/>
  <c r="DA457" i="6" s="1"/>
  <c r="DG457" i="6"/>
  <c r="DB457" i="6"/>
  <c r="DC457" i="6" l="1"/>
  <c r="DE457" i="6" s="1"/>
  <c r="D456" i="9"/>
  <c r="F458" i="6"/>
  <c r="W458" i="6"/>
  <c r="L458" i="6"/>
  <c r="S458" i="6"/>
  <c r="P458" i="6"/>
  <c r="Q458" i="6"/>
  <c r="R458" i="6"/>
  <c r="I458" i="6"/>
  <c r="O458" i="6"/>
  <c r="BZ458" i="6" l="1"/>
  <c r="AW458" i="6"/>
  <c r="AF458" i="6"/>
  <c r="BJ458" i="6"/>
  <c r="CK458" i="6"/>
  <c r="AJ458" i="6"/>
  <c r="BY458" i="6"/>
  <c r="BI458" i="6"/>
  <c r="K458" i="6"/>
  <c r="J458" i="6"/>
  <c r="T458" i="6"/>
  <c r="U458" i="6"/>
  <c r="B457" i="9"/>
  <c r="Y458" i="6" l="1"/>
  <c r="BK458" i="6"/>
  <c r="BL458" i="6" s="1"/>
  <c r="AS458" i="6"/>
  <c r="AX458" i="6"/>
  <c r="CL458" i="6"/>
  <c r="V458" i="6"/>
  <c r="AQ458" i="6" s="1"/>
  <c r="CI458" i="6" l="1"/>
  <c r="BS458" i="6"/>
  <c r="AY458" i="6"/>
  <c r="Z458" i="6"/>
  <c r="BM458" i="6"/>
  <c r="BN458" i="6" s="1"/>
  <c r="BO458" i="6" s="1"/>
  <c r="BP458" i="6" s="1"/>
  <c r="BQ458" i="6" s="1"/>
  <c r="BR458" i="6" s="1"/>
  <c r="BU458" i="6" s="1"/>
  <c r="AK458" i="6"/>
  <c r="AL458" i="6" s="1"/>
  <c r="AM458" i="6" s="1"/>
  <c r="AN458" i="6" s="1"/>
  <c r="AO458" i="6" s="1"/>
  <c r="AR458" i="6" s="1"/>
  <c r="BT458" i="6" l="1"/>
  <c r="BG458" i="6" s="1"/>
  <c r="AG458" i="6"/>
  <c r="AA458" i="6"/>
  <c r="AB458" i="6" s="1"/>
  <c r="AC458" i="6" s="1"/>
  <c r="AD458" i="6" s="1"/>
  <c r="AE458" i="6" s="1"/>
  <c r="AZ458" i="6"/>
  <c r="BA458" i="6" s="1"/>
  <c r="BB458" i="6" s="1"/>
  <c r="BC458" i="6" s="1"/>
  <c r="BD458" i="6" s="1"/>
  <c r="BE458" i="6"/>
  <c r="AP458" i="6"/>
  <c r="AT458" i="6" s="1"/>
  <c r="CA458" i="6"/>
  <c r="CB458" i="6" s="1"/>
  <c r="CC458" i="6" s="1"/>
  <c r="CD458" i="6" l="1"/>
  <c r="CE458" i="6" s="1"/>
  <c r="CF458" i="6" s="1"/>
  <c r="CG458" i="6" s="1"/>
  <c r="CM458" i="6"/>
  <c r="CN458" i="6" s="1"/>
  <c r="CP458" i="6" l="1"/>
  <c r="E457" i="9"/>
  <c r="CH458" i="6"/>
  <c r="CJ458" i="6"/>
  <c r="BW458" i="6" s="1"/>
  <c r="CO458" i="6" s="1"/>
  <c r="CQ458" i="6" l="1"/>
  <c r="CS458" i="6" s="1"/>
  <c r="CR458" i="6" l="1"/>
  <c r="CW458" i="6" s="1"/>
  <c r="CT458" i="6" l="1"/>
  <c r="CU458" i="6" s="1"/>
  <c r="CV458" i="6" s="1"/>
  <c r="CX458" i="6" s="1"/>
  <c r="CY458" i="6"/>
  <c r="CZ458" i="6" l="1"/>
  <c r="DA458" i="6" s="1"/>
  <c r="F459" i="6" s="1"/>
  <c r="P459" i="6"/>
  <c r="Q459" i="6"/>
  <c r="DG458" i="6"/>
  <c r="I459" i="6"/>
  <c r="DB458" i="6"/>
  <c r="O459" i="6"/>
  <c r="W459" i="6"/>
  <c r="S459" i="6"/>
  <c r="R459" i="6"/>
  <c r="L459" i="6"/>
  <c r="DC458" i="6" l="1"/>
  <c r="DE458" i="6" s="1"/>
  <c r="D457" i="9"/>
  <c r="T459" i="6"/>
  <c r="U459" i="6"/>
  <c r="K459" i="6"/>
  <c r="J459" i="6"/>
  <c r="BI459" i="6"/>
  <c r="BY459" i="6"/>
  <c r="BJ459" i="6"/>
  <c r="AW459" i="6"/>
  <c r="AJ459" i="6"/>
  <c r="AF459" i="6"/>
  <c r="CK459" i="6"/>
  <c r="BZ459" i="6"/>
  <c r="B458" i="9"/>
  <c r="Y459" i="6" l="1"/>
  <c r="AS459" i="6"/>
  <c r="V459" i="6"/>
  <c r="AY459" i="6" s="1"/>
  <c r="AZ459" i="6" s="1"/>
  <c r="BA459" i="6" s="1"/>
  <c r="BB459" i="6" s="1"/>
  <c r="BC459" i="6" s="1"/>
  <c r="BD459" i="6" s="1"/>
  <c r="CL459" i="6"/>
  <c r="AX459" i="6"/>
  <c r="BE459" i="6" s="1"/>
  <c r="BK459" i="6"/>
  <c r="BL459" i="6" s="1"/>
  <c r="BM459" i="6" s="1"/>
  <c r="BN459" i="6" s="1"/>
  <c r="BO459" i="6" s="1"/>
  <c r="BP459" i="6" s="1"/>
  <c r="BQ459" i="6" s="1"/>
  <c r="BR459" i="6" s="1"/>
  <c r="CI459" i="6" l="1"/>
  <c r="AQ459" i="6"/>
  <c r="BS459" i="6"/>
  <c r="BU459" i="6" s="1"/>
  <c r="AK459" i="6"/>
  <c r="AL459" i="6" s="1"/>
  <c r="AM459" i="6" s="1"/>
  <c r="AN459" i="6" s="1"/>
  <c r="AO459" i="6" s="1"/>
  <c r="BT459" i="6"/>
  <c r="BG459" i="6" s="1"/>
  <c r="Z459" i="6"/>
  <c r="AG459" i="6" l="1"/>
  <c r="AA459" i="6"/>
  <c r="AB459" i="6" s="1"/>
  <c r="AC459" i="6" s="1"/>
  <c r="AD459" i="6" s="1"/>
  <c r="AE459" i="6" s="1"/>
  <c r="AP459" i="6"/>
  <c r="AT459" i="6" s="1"/>
  <c r="CA459" i="6"/>
  <c r="CB459" i="6" s="1"/>
  <c r="CC459" i="6" s="1"/>
  <c r="AR459" i="6"/>
  <c r="CD459" i="6" l="1"/>
  <c r="CE459" i="6" s="1"/>
  <c r="CF459" i="6" s="1"/>
  <c r="CG459" i="6" s="1"/>
  <c r="CM459" i="6"/>
  <c r="CN459" i="6" s="1"/>
  <c r="E458" i="9" l="1"/>
  <c r="CP459" i="6"/>
  <c r="CH459" i="6"/>
  <c r="CJ459" i="6"/>
  <c r="BW459" i="6" s="1"/>
  <c r="CO459" i="6" s="1"/>
  <c r="CQ459" i="6" s="1"/>
  <c r="CS459" i="6" l="1"/>
  <c r="CR459" i="6"/>
  <c r="CT459" i="6" l="1"/>
  <c r="CU459" i="6" s="1"/>
  <c r="CV459" i="6" s="1"/>
  <c r="CX459" i="6" s="1"/>
  <c r="CY459" i="6"/>
  <c r="CW459" i="6"/>
  <c r="CZ459" i="6" l="1"/>
  <c r="DA459" i="6" s="1"/>
  <c r="F460" i="6" s="1"/>
  <c r="S460" i="6"/>
  <c r="DB459" i="6"/>
  <c r="P460" i="6"/>
  <c r="R460" i="6"/>
  <c r="I460" i="6"/>
  <c r="L460" i="6"/>
  <c r="DG459" i="6"/>
  <c r="Q460" i="6"/>
  <c r="W460" i="6"/>
  <c r="O460" i="6"/>
  <c r="D458" i="9" l="1"/>
  <c r="DC459" i="6"/>
  <c r="DE459" i="6" s="1"/>
  <c r="BY460" i="6"/>
  <c r="BI460" i="6"/>
  <c r="U460" i="6"/>
  <c r="J460" i="6"/>
  <c r="K460" i="6"/>
  <c r="T460" i="6"/>
  <c r="AJ460" i="6"/>
  <c r="AW460" i="6"/>
  <c r="CK460" i="6"/>
  <c r="BZ460" i="6"/>
  <c r="BJ460" i="6"/>
  <c r="AF460" i="6"/>
  <c r="Y460" i="6" s="1"/>
  <c r="B459" i="9"/>
  <c r="CL460" i="6" l="1"/>
  <c r="AS460" i="6"/>
  <c r="AX460" i="6"/>
  <c r="BK460" i="6"/>
  <c r="BL460" i="6" s="1"/>
  <c r="V460" i="6"/>
  <c r="AY460" i="6" s="1"/>
  <c r="AZ460" i="6" s="1"/>
  <c r="BA460" i="6" s="1"/>
  <c r="BB460" i="6" s="1"/>
  <c r="BC460" i="6" s="1"/>
  <c r="BD460" i="6" s="1"/>
  <c r="BS460" i="6"/>
  <c r="CI460" i="6" l="1"/>
  <c r="BM460" i="6"/>
  <c r="BN460" i="6" s="1"/>
  <c r="BO460" i="6" s="1"/>
  <c r="BP460" i="6" s="1"/>
  <c r="BQ460" i="6" s="1"/>
  <c r="BR460" i="6" s="1"/>
  <c r="BU460" i="6" s="1"/>
  <c r="BE460" i="6"/>
  <c r="Z460" i="6"/>
  <c r="AQ460" i="6"/>
  <c r="AK460" i="6"/>
  <c r="AL460" i="6" s="1"/>
  <c r="AM460" i="6" s="1"/>
  <c r="AN460" i="6" s="1"/>
  <c r="AO460" i="6" s="1"/>
  <c r="BT460" i="6" l="1"/>
  <c r="BG460" i="6" s="1"/>
  <c r="AP460" i="6"/>
  <c r="AT460" i="6" s="1"/>
  <c r="CA460" i="6"/>
  <c r="CB460" i="6" s="1"/>
  <c r="CC460" i="6" s="1"/>
  <c r="AR460" i="6"/>
  <c r="AG460" i="6"/>
  <c r="AA460" i="6"/>
  <c r="AB460" i="6" s="1"/>
  <c r="AC460" i="6" s="1"/>
  <c r="AD460" i="6" s="1"/>
  <c r="AE460" i="6" s="1"/>
  <c r="CD460" i="6" l="1"/>
  <c r="CE460" i="6" s="1"/>
  <c r="CF460" i="6" s="1"/>
  <c r="CG460" i="6" s="1"/>
  <c r="CM460" i="6"/>
  <c r="CN460" i="6" s="1"/>
  <c r="CP460" i="6" l="1"/>
  <c r="E459" i="9"/>
  <c r="CH460" i="6"/>
  <c r="CJ460" i="6"/>
  <c r="BW460" i="6" s="1"/>
  <c r="CO460" i="6" s="1"/>
  <c r="CQ460" i="6" s="1"/>
  <c r="CS460" i="6" l="1"/>
  <c r="CR460" i="6"/>
  <c r="CT460" i="6" l="1"/>
  <c r="CU460" i="6" s="1"/>
  <c r="CV460" i="6" s="1"/>
  <c r="CX460" i="6" s="1"/>
  <c r="CW460" i="6"/>
  <c r="CY460" i="6"/>
  <c r="CZ460" i="6" l="1"/>
  <c r="DA460" i="6" s="1"/>
  <c r="DB460" i="6"/>
  <c r="DG460" i="6"/>
  <c r="DC460" i="6" l="1"/>
  <c r="DE460" i="6" s="1"/>
  <c r="D459" i="9"/>
  <c r="F461" i="6"/>
  <c r="I461" i="6"/>
  <c r="Q461" i="6"/>
  <c r="L461" i="6"/>
  <c r="O461" i="6"/>
  <c r="W461" i="6"/>
  <c r="P461" i="6"/>
  <c r="R461" i="6"/>
  <c r="S461" i="6"/>
  <c r="CK461" i="6" l="1"/>
  <c r="BZ461" i="6"/>
  <c r="BJ461" i="6"/>
  <c r="AJ461" i="6"/>
  <c r="AW461" i="6"/>
  <c r="AF461" i="6"/>
  <c r="K461" i="6"/>
  <c r="T461" i="6"/>
  <c r="J461" i="6"/>
  <c r="U461" i="6"/>
  <c r="BI461" i="6"/>
  <c r="BY461" i="6"/>
  <c r="B460" i="9"/>
  <c r="AX461" i="6" l="1"/>
  <c r="BK461" i="6"/>
  <c r="BL461" i="6" s="1"/>
  <c r="AS461" i="6"/>
  <c r="V461" i="6"/>
  <c r="BS461" i="6" s="1"/>
  <c r="CL461" i="6"/>
  <c r="Y461" i="6"/>
  <c r="Z461" i="6" s="1"/>
  <c r="AG461" i="6" l="1"/>
  <c r="AA461" i="6"/>
  <c r="AB461" i="6" s="1"/>
  <c r="AC461" i="6" s="1"/>
  <c r="AD461" i="6" s="1"/>
  <c r="AE461" i="6" s="1"/>
  <c r="BM461" i="6"/>
  <c r="BN461" i="6" s="1"/>
  <c r="BO461" i="6" s="1"/>
  <c r="BP461" i="6" s="1"/>
  <c r="BQ461" i="6" s="1"/>
  <c r="BR461" i="6" s="1"/>
  <c r="BU461" i="6" s="1"/>
  <c r="AK461" i="6"/>
  <c r="AL461" i="6" s="1"/>
  <c r="AM461" i="6" s="1"/>
  <c r="AN461" i="6" s="1"/>
  <c r="AO461" i="6" s="1"/>
  <c r="CI461" i="6"/>
  <c r="AY461" i="6"/>
  <c r="AZ461" i="6" s="1"/>
  <c r="BA461" i="6" s="1"/>
  <c r="BB461" i="6" s="1"/>
  <c r="BC461" i="6" s="1"/>
  <c r="BD461" i="6" s="1"/>
  <c r="AQ461" i="6"/>
  <c r="AP461" i="6" l="1"/>
  <c r="AT461" i="6" s="1"/>
  <c r="CA461" i="6"/>
  <c r="CB461" i="6" s="1"/>
  <c r="CC461" i="6" s="1"/>
  <c r="BT461" i="6"/>
  <c r="BG461" i="6" s="1"/>
  <c r="BE461" i="6"/>
  <c r="AR461" i="6"/>
  <c r="CD461" i="6" l="1"/>
  <c r="CE461" i="6" s="1"/>
  <c r="CF461" i="6" s="1"/>
  <c r="CG461" i="6" s="1"/>
  <c r="CM461" i="6"/>
  <c r="CN461" i="6" s="1"/>
  <c r="CP461" i="6" l="1"/>
  <c r="E460" i="9"/>
  <c r="CH461" i="6"/>
  <c r="CJ461" i="6"/>
  <c r="BW461" i="6" s="1"/>
  <c r="CO461" i="6" s="1"/>
  <c r="CQ461" i="6" s="1"/>
  <c r="CS461" i="6" l="1"/>
  <c r="CR461" i="6"/>
  <c r="CY461" i="6" l="1"/>
  <c r="CW461" i="6"/>
  <c r="CT461" i="6"/>
  <c r="CU461" i="6" s="1"/>
  <c r="CV461" i="6" s="1"/>
  <c r="CX461" i="6" s="1"/>
  <c r="CZ461" i="6" l="1"/>
  <c r="DA461" i="6" s="1"/>
  <c r="DB461" i="6"/>
  <c r="DG461" i="6"/>
  <c r="D460" i="9" l="1"/>
  <c r="DC461" i="6"/>
  <c r="DE461" i="6" s="1"/>
  <c r="F462" i="6"/>
  <c r="O462" i="6"/>
  <c r="S462" i="6"/>
  <c r="R462" i="6"/>
  <c r="Q462" i="6"/>
  <c r="W462" i="6"/>
  <c r="I462" i="6"/>
  <c r="L462" i="6"/>
  <c r="P462" i="6"/>
  <c r="BY462" i="6" l="1"/>
  <c r="BI462" i="6"/>
  <c r="AJ462" i="6"/>
  <c r="BZ462" i="6"/>
  <c r="BJ462" i="6"/>
  <c r="AF462" i="6"/>
  <c r="CK462" i="6"/>
  <c r="AW462" i="6"/>
  <c r="U462" i="6"/>
  <c r="K462" i="6"/>
  <c r="J462" i="6"/>
  <c r="T462" i="6"/>
  <c r="B461" i="9"/>
  <c r="Y462" i="6" l="1"/>
  <c r="BK462" i="6"/>
  <c r="BL462" i="6" s="1"/>
  <c r="V462" i="6"/>
  <c r="AY462" i="6" s="1"/>
  <c r="AZ462" i="6" s="1"/>
  <c r="BA462" i="6" s="1"/>
  <c r="BB462" i="6" s="1"/>
  <c r="BC462" i="6" s="1"/>
  <c r="BD462" i="6" s="1"/>
  <c r="AS462" i="6"/>
  <c r="CL462" i="6"/>
  <c r="AX462" i="6"/>
  <c r="BM462" i="6" l="1"/>
  <c r="BN462" i="6" s="1"/>
  <c r="BO462" i="6" s="1"/>
  <c r="BP462" i="6" s="1"/>
  <c r="BQ462" i="6" s="1"/>
  <c r="BR462" i="6" s="1"/>
  <c r="Z462" i="6"/>
  <c r="AG462" i="6" s="1"/>
  <c r="BS462" i="6"/>
  <c r="BE462" i="6"/>
  <c r="AK462" i="6"/>
  <c r="AL462" i="6" s="1"/>
  <c r="AM462" i="6" s="1"/>
  <c r="AN462" i="6" s="1"/>
  <c r="AO462" i="6" s="1"/>
  <c r="AR462" i="6" s="1"/>
  <c r="CI462" i="6"/>
  <c r="AQ462" i="6"/>
  <c r="AA462" i="6"/>
  <c r="AB462" i="6" s="1"/>
  <c r="AC462" i="6" s="1"/>
  <c r="AD462" i="6" s="1"/>
  <c r="AE462" i="6" s="1"/>
  <c r="BT462" i="6" l="1"/>
  <c r="BG462" i="6" s="1"/>
  <c r="BU462" i="6"/>
  <c r="AP462" i="6"/>
  <c r="AT462" i="6" s="1"/>
  <c r="CA462" i="6"/>
  <c r="CB462" i="6" s="1"/>
  <c r="CC462" i="6" s="1"/>
  <c r="CD462" i="6" l="1"/>
  <c r="CE462" i="6" s="1"/>
  <c r="CF462" i="6" s="1"/>
  <c r="CG462" i="6" s="1"/>
  <c r="CM462" i="6"/>
  <c r="CN462" i="6" s="1"/>
  <c r="CP462" i="6" l="1"/>
  <c r="E461" i="9"/>
  <c r="CH462" i="6"/>
  <c r="CJ462" i="6"/>
  <c r="BW462" i="6" s="1"/>
  <c r="CO462" i="6" s="1"/>
  <c r="CQ462" i="6" s="1"/>
  <c r="CS462" i="6" l="1"/>
  <c r="CR462" i="6"/>
  <c r="CY462" i="6" l="1"/>
  <c r="CT462" i="6"/>
  <c r="CU462" i="6" s="1"/>
  <c r="CV462" i="6" s="1"/>
  <c r="CX462" i="6" s="1"/>
  <c r="CW462" i="6"/>
  <c r="CZ462" i="6" l="1"/>
  <c r="DA462" i="6" s="1"/>
  <c r="DG462" i="6"/>
  <c r="DB462" i="6"/>
  <c r="D461" i="9" l="1"/>
  <c r="DC462" i="6"/>
  <c r="DE462" i="6" s="1"/>
  <c r="F463" i="6"/>
  <c r="S463" i="6"/>
  <c r="P463" i="6"/>
  <c r="R463" i="6"/>
  <c r="W463" i="6"/>
  <c r="O463" i="6"/>
  <c r="L463" i="6"/>
  <c r="Q463" i="6"/>
  <c r="I463" i="6"/>
  <c r="BY463" i="6" l="1"/>
  <c r="BI463" i="6"/>
  <c r="U463" i="6"/>
  <c r="T463" i="6"/>
  <c r="J463" i="6"/>
  <c r="K463" i="6"/>
  <c r="BJ463" i="6"/>
  <c r="AF463" i="6"/>
  <c r="BZ463" i="6"/>
  <c r="AJ463" i="6"/>
  <c r="AW463" i="6"/>
  <c r="CK463" i="6"/>
  <c r="B462" i="9"/>
  <c r="Y463" i="6" l="1"/>
  <c r="AX463" i="6"/>
  <c r="V463" i="6"/>
  <c r="CI463" i="6" s="1"/>
  <c r="CL463" i="6"/>
  <c r="AS463" i="6"/>
  <c r="BK463" i="6"/>
  <c r="BL463" i="6" s="1"/>
  <c r="BM463" i="6" s="1"/>
  <c r="BN463" i="6" s="1"/>
  <c r="BO463" i="6" s="1"/>
  <c r="BP463" i="6" s="1"/>
  <c r="BQ463" i="6" s="1"/>
  <c r="BR463" i="6" s="1"/>
  <c r="Z463" i="6" l="1"/>
  <c r="AA463" i="6" s="1"/>
  <c r="AB463" i="6" s="1"/>
  <c r="AC463" i="6" s="1"/>
  <c r="AD463" i="6" s="1"/>
  <c r="AE463" i="6" s="1"/>
  <c r="AK463" i="6"/>
  <c r="AL463" i="6" s="1"/>
  <c r="AM463" i="6" s="1"/>
  <c r="AN463" i="6" s="1"/>
  <c r="AO463" i="6" s="1"/>
  <c r="BT463" i="6"/>
  <c r="BG463" i="6" s="1"/>
  <c r="AQ463" i="6"/>
  <c r="AY463" i="6"/>
  <c r="AZ463" i="6" s="1"/>
  <c r="BA463" i="6" s="1"/>
  <c r="BB463" i="6" s="1"/>
  <c r="BC463" i="6" s="1"/>
  <c r="BD463" i="6" s="1"/>
  <c r="BS463" i="6"/>
  <c r="BU463" i="6" s="1"/>
  <c r="AG463" i="6" l="1"/>
  <c r="BE463" i="6"/>
  <c r="AP463" i="6"/>
  <c r="AT463" i="6" s="1"/>
  <c r="CA463" i="6"/>
  <c r="CB463" i="6" s="1"/>
  <c r="CC463" i="6" s="1"/>
  <c r="AR463" i="6"/>
  <c r="CD463" i="6" l="1"/>
  <c r="CE463" i="6" s="1"/>
  <c r="CF463" i="6" s="1"/>
  <c r="CG463" i="6" s="1"/>
  <c r="CM463" i="6"/>
  <c r="CN463" i="6" s="1"/>
  <c r="CP463" i="6" l="1"/>
  <c r="E462" i="9"/>
  <c r="CH463" i="6"/>
  <c r="CJ463" i="6"/>
  <c r="BW463" i="6" s="1"/>
  <c r="CO463" i="6" s="1"/>
  <c r="CQ463" i="6" s="1"/>
  <c r="CS463" i="6" l="1"/>
  <c r="CR463" i="6"/>
  <c r="CW463" i="6" l="1"/>
  <c r="CT463" i="6"/>
  <c r="CU463" i="6" s="1"/>
  <c r="CV463" i="6" s="1"/>
  <c r="CX463" i="6" s="1"/>
  <c r="CY463" i="6"/>
  <c r="CZ463" i="6" l="1"/>
  <c r="DA463" i="6" s="1"/>
  <c r="DG463" i="6"/>
  <c r="DB463" i="6"/>
  <c r="DC463" i="6" l="1"/>
  <c r="DE463" i="6" s="1"/>
  <c r="D462" i="9"/>
  <c r="F464" i="6"/>
  <c r="W464" i="6"/>
  <c r="R464" i="6"/>
  <c r="S464" i="6"/>
  <c r="Q464" i="6"/>
  <c r="P464" i="6"/>
  <c r="I464" i="6"/>
  <c r="L464" i="6"/>
  <c r="O464" i="6"/>
  <c r="BZ464" i="6" l="1"/>
  <c r="BJ464" i="6"/>
  <c r="AJ464" i="6"/>
  <c r="CK464" i="6"/>
  <c r="AW464" i="6"/>
  <c r="AF464" i="6"/>
  <c r="J464" i="6"/>
  <c r="T464" i="6"/>
  <c r="U464" i="6"/>
  <c r="K464" i="6"/>
  <c r="BY464" i="6"/>
  <c r="BI464" i="6"/>
  <c r="B463" i="9"/>
  <c r="AS464" i="6" l="1"/>
  <c r="BK464" i="6"/>
  <c r="BL464" i="6" s="1"/>
  <c r="AX464" i="6"/>
  <c r="V464" i="6"/>
  <c r="AK464" i="6" s="1"/>
  <c r="AL464" i="6" s="1"/>
  <c r="AM464" i="6" s="1"/>
  <c r="AN464" i="6" s="1"/>
  <c r="AO464" i="6" s="1"/>
  <c r="AP464" i="6" s="1"/>
  <c r="CL464" i="6"/>
  <c r="Y464" i="6"/>
  <c r="Z464" i="6" s="1"/>
  <c r="BM464" i="6" l="1"/>
  <c r="BN464" i="6" s="1"/>
  <c r="BO464" i="6" s="1"/>
  <c r="BP464" i="6" s="1"/>
  <c r="BQ464" i="6" s="1"/>
  <c r="BR464" i="6" s="1"/>
  <c r="AG464" i="6"/>
  <c r="AA464" i="6"/>
  <c r="AB464" i="6" s="1"/>
  <c r="AC464" i="6" s="1"/>
  <c r="AD464" i="6" s="1"/>
  <c r="AE464" i="6" s="1"/>
  <c r="AY464" i="6"/>
  <c r="AZ464" i="6" s="1"/>
  <c r="BA464" i="6" s="1"/>
  <c r="BB464" i="6" s="1"/>
  <c r="BC464" i="6" s="1"/>
  <c r="BD464" i="6" s="1"/>
  <c r="AQ464" i="6"/>
  <c r="AT464" i="6" s="1"/>
  <c r="AR464" i="6"/>
  <c r="CI464" i="6"/>
  <c r="CA464" i="6"/>
  <c r="CB464" i="6" s="1"/>
  <c r="CC464" i="6" s="1"/>
  <c r="BS464" i="6"/>
  <c r="BT464" i="6" l="1"/>
  <c r="BG464" i="6" s="1"/>
  <c r="BU464" i="6"/>
  <c r="CD464" i="6"/>
  <c r="CE464" i="6" s="1"/>
  <c r="CF464" i="6" s="1"/>
  <c r="CG464" i="6" s="1"/>
  <c r="CM464" i="6"/>
  <c r="BE464" i="6"/>
  <c r="CN464" i="6" s="1"/>
  <c r="E463" i="9" l="1"/>
  <c r="CP464" i="6"/>
  <c r="CH464" i="6"/>
  <c r="CJ464" i="6"/>
  <c r="BW464" i="6" s="1"/>
  <c r="CO464" i="6" s="1"/>
  <c r="CQ464" i="6" s="1"/>
  <c r="CS464" i="6" l="1"/>
  <c r="CR464" i="6"/>
  <c r="CT464" i="6" l="1"/>
  <c r="CU464" i="6" s="1"/>
  <c r="CV464" i="6" s="1"/>
  <c r="CX464" i="6" s="1"/>
  <c r="CW464" i="6"/>
  <c r="CY464" i="6"/>
  <c r="CZ464" i="6" l="1"/>
  <c r="DA464" i="6" s="1"/>
  <c r="DB464" i="6"/>
  <c r="DG464" i="6"/>
  <c r="D463" i="9" l="1"/>
  <c r="DC464" i="6"/>
  <c r="DE464" i="6" s="1"/>
  <c r="F465" i="6"/>
  <c r="I465" i="6"/>
  <c r="P465" i="6"/>
  <c r="S465" i="6"/>
  <c r="R465" i="6"/>
  <c r="L465" i="6"/>
  <c r="W465" i="6"/>
  <c r="Q465" i="6"/>
  <c r="O465" i="6"/>
  <c r="J465" i="6" l="1"/>
  <c r="K465" i="6"/>
  <c r="U465" i="6"/>
  <c r="T465" i="6"/>
  <c r="BZ465" i="6"/>
  <c r="AF465" i="6"/>
  <c r="AJ465" i="6"/>
  <c r="BJ465" i="6"/>
  <c r="AW465" i="6"/>
  <c r="CK465" i="6"/>
  <c r="BI465" i="6"/>
  <c r="BY465" i="6"/>
  <c r="B464" i="9"/>
  <c r="Y465" i="6" l="1"/>
  <c r="CL465" i="6"/>
  <c r="BK465" i="6"/>
  <c r="BL465" i="6" s="1"/>
  <c r="AS465" i="6"/>
  <c r="AX465" i="6"/>
  <c r="V465" i="6"/>
  <c r="AQ465" i="6" s="1"/>
  <c r="Z465" i="6" l="1"/>
  <c r="AG465" i="6" s="1"/>
  <c r="AK465" i="6"/>
  <c r="AL465" i="6" s="1"/>
  <c r="AM465" i="6" s="1"/>
  <c r="AN465" i="6" s="1"/>
  <c r="AO465" i="6" s="1"/>
  <c r="AP465" i="6" s="1"/>
  <c r="AT465" i="6" s="1"/>
  <c r="CI465" i="6"/>
  <c r="AY465" i="6"/>
  <c r="BS465" i="6"/>
  <c r="BM465" i="6"/>
  <c r="BN465" i="6" s="1"/>
  <c r="BO465" i="6" s="1"/>
  <c r="BP465" i="6" s="1"/>
  <c r="BQ465" i="6" s="1"/>
  <c r="BR465" i="6" s="1"/>
  <c r="BT465" i="6" l="1"/>
  <c r="BG465" i="6" s="1"/>
  <c r="CA465" i="6"/>
  <c r="CB465" i="6" s="1"/>
  <c r="CC465" i="6" s="1"/>
  <c r="CD465" i="6" s="1"/>
  <c r="CE465" i="6" s="1"/>
  <c r="CF465" i="6" s="1"/>
  <c r="CG465" i="6" s="1"/>
  <c r="CH465" i="6" s="1"/>
  <c r="AR465" i="6"/>
  <c r="AA465" i="6"/>
  <c r="AB465" i="6" s="1"/>
  <c r="AC465" i="6" s="1"/>
  <c r="AD465" i="6" s="1"/>
  <c r="AE465" i="6" s="1"/>
  <c r="AZ465" i="6"/>
  <c r="BA465" i="6" s="1"/>
  <c r="BB465" i="6" s="1"/>
  <c r="BC465" i="6" s="1"/>
  <c r="BD465" i="6" s="1"/>
  <c r="BE465" i="6"/>
  <c r="BU465" i="6"/>
  <c r="CN465" i="6" s="1"/>
  <c r="CM465" i="6"/>
  <c r="CJ465" i="6" l="1"/>
  <c r="BW465" i="6" s="1"/>
  <c r="CO465" i="6"/>
  <c r="E464" i="9"/>
  <c r="CP465" i="6"/>
  <c r="CQ465" i="6" l="1"/>
  <c r="CS465" i="6" l="1"/>
  <c r="CR465" i="6"/>
  <c r="CT465" i="6" l="1"/>
  <c r="CU465" i="6" s="1"/>
  <c r="CV465" i="6" s="1"/>
  <c r="CX465" i="6" s="1"/>
  <c r="CW465" i="6"/>
  <c r="CY465" i="6"/>
  <c r="CZ465" i="6" l="1"/>
  <c r="DA465" i="6" s="1"/>
  <c r="DG465" i="6"/>
  <c r="DB465" i="6"/>
  <c r="D464" i="9" l="1"/>
  <c r="DC465" i="6"/>
  <c r="DE465" i="6" s="1"/>
  <c r="F466" i="6"/>
  <c r="R466" i="6"/>
  <c r="W466" i="6"/>
  <c r="O466" i="6"/>
  <c r="L466" i="6"/>
  <c r="I466" i="6"/>
  <c r="Q466" i="6"/>
  <c r="S466" i="6"/>
  <c r="P466" i="6"/>
  <c r="T466" i="6" l="1"/>
  <c r="J466" i="6"/>
  <c r="K466" i="6"/>
  <c r="U466" i="6"/>
  <c r="BI466" i="6"/>
  <c r="BY466" i="6"/>
  <c r="BJ466" i="6"/>
  <c r="AF466" i="6"/>
  <c r="AJ466" i="6"/>
  <c r="BZ466" i="6"/>
  <c r="CK466" i="6"/>
  <c r="AW466" i="6"/>
  <c r="B465" i="9"/>
  <c r="Y466" i="6" l="1"/>
  <c r="BK466" i="6"/>
  <c r="BL466" i="6" s="1"/>
  <c r="AX466" i="6"/>
  <c r="AS466" i="6"/>
  <c r="CL466" i="6"/>
  <c r="V466" i="6"/>
  <c r="AY466" i="6" s="1"/>
  <c r="AZ466" i="6" s="1"/>
  <c r="BA466" i="6" s="1"/>
  <c r="BB466" i="6" s="1"/>
  <c r="BC466" i="6" s="1"/>
  <c r="BD466" i="6" s="1"/>
  <c r="CI466" i="6" l="1"/>
  <c r="BE466" i="6"/>
  <c r="BM466" i="6"/>
  <c r="BN466" i="6" s="1"/>
  <c r="BO466" i="6" s="1"/>
  <c r="BP466" i="6" s="1"/>
  <c r="BQ466" i="6" s="1"/>
  <c r="AQ466" i="6"/>
  <c r="AK466" i="6"/>
  <c r="AL466" i="6" s="1"/>
  <c r="AM466" i="6" s="1"/>
  <c r="AN466" i="6" s="1"/>
  <c r="AO466" i="6" s="1"/>
  <c r="BS466" i="6"/>
  <c r="Z466" i="6"/>
  <c r="AG466" i="6" l="1"/>
  <c r="AA466" i="6"/>
  <c r="AB466" i="6" s="1"/>
  <c r="AC466" i="6" s="1"/>
  <c r="AD466" i="6" s="1"/>
  <c r="AE466" i="6" s="1"/>
  <c r="BR466" i="6"/>
  <c r="BU466" i="6" s="1"/>
  <c r="BT466" i="6"/>
  <c r="BG466" i="6" s="1"/>
  <c r="AP466" i="6"/>
  <c r="AT466" i="6" s="1"/>
  <c r="AR466" i="6"/>
  <c r="CA466" i="6"/>
  <c r="CB466" i="6" s="1"/>
  <c r="CC466" i="6" s="1"/>
  <c r="CD466" i="6" l="1"/>
  <c r="CE466" i="6" s="1"/>
  <c r="CF466" i="6" s="1"/>
  <c r="CG466" i="6" s="1"/>
  <c r="CM466" i="6"/>
  <c r="CN466" i="6" s="1"/>
  <c r="E465" i="9" l="1"/>
  <c r="CP466" i="6"/>
  <c r="CH466" i="6"/>
  <c r="CJ466" i="6"/>
  <c r="BW466" i="6" s="1"/>
  <c r="CO466" i="6" s="1"/>
  <c r="CQ466" i="6" l="1"/>
  <c r="CS466" i="6" s="1"/>
  <c r="CR466" i="6" l="1"/>
  <c r="CW466" i="6" s="1"/>
  <c r="CY466" i="6" l="1"/>
  <c r="CT466" i="6"/>
  <c r="CU466" i="6" s="1"/>
  <c r="CV466" i="6" s="1"/>
  <c r="CX466" i="6" s="1"/>
  <c r="CZ466" i="6" s="1"/>
  <c r="DA466" i="6" s="1"/>
  <c r="DG466" i="6"/>
  <c r="DB466" i="6"/>
  <c r="D465" i="9" l="1"/>
  <c r="DC466" i="6"/>
  <c r="DE466" i="6" s="1"/>
  <c r="F467" i="6"/>
  <c r="P467" i="6"/>
  <c r="S467" i="6"/>
  <c r="R467" i="6"/>
  <c r="O467" i="6"/>
  <c r="Q467" i="6"/>
  <c r="W467" i="6"/>
  <c r="I467" i="6"/>
  <c r="L467" i="6"/>
  <c r="AF467" i="6" l="1"/>
  <c r="CK467" i="6"/>
  <c r="AW467" i="6"/>
  <c r="BJ467" i="6"/>
  <c r="AJ467" i="6"/>
  <c r="BZ467" i="6"/>
  <c r="BI467" i="6"/>
  <c r="BY467" i="6"/>
  <c r="T467" i="6"/>
  <c r="U467" i="6"/>
  <c r="J467" i="6"/>
  <c r="K467" i="6"/>
  <c r="B466" i="9"/>
  <c r="Y467" i="6" l="1"/>
  <c r="AX467" i="6"/>
  <c r="AS467" i="6"/>
  <c r="V467" i="6"/>
  <c r="CI467" i="6" s="1"/>
  <c r="CL467" i="6"/>
  <c r="BK467" i="6"/>
  <c r="BL467" i="6" s="1"/>
  <c r="AK467" i="6" l="1"/>
  <c r="AL467" i="6" s="1"/>
  <c r="AM467" i="6" s="1"/>
  <c r="AN467" i="6" s="1"/>
  <c r="AO467" i="6" s="1"/>
  <c r="BM467" i="6"/>
  <c r="BN467" i="6" s="1"/>
  <c r="BO467" i="6" s="1"/>
  <c r="BP467" i="6" s="1"/>
  <c r="BQ467" i="6" s="1"/>
  <c r="BR467" i="6" s="1"/>
  <c r="AQ467" i="6"/>
  <c r="AY467" i="6"/>
  <c r="BS467" i="6"/>
  <c r="Z467" i="6"/>
  <c r="BU467" i="6" l="1"/>
  <c r="BT467" i="6"/>
  <c r="BG467" i="6" s="1"/>
  <c r="AZ467" i="6"/>
  <c r="BA467" i="6" s="1"/>
  <c r="BB467" i="6" s="1"/>
  <c r="BC467" i="6" s="1"/>
  <c r="BD467" i="6" s="1"/>
  <c r="BE467" i="6"/>
  <c r="AR467" i="6"/>
  <c r="AP467" i="6"/>
  <c r="AT467" i="6" s="1"/>
  <c r="CA467" i="6"/>
  <c r="CB467" i="6" s="1"/>
  <c r="CC467" i="6" s="1"/>
  <c r="AG467" i="6"/>
  <c r="AA467" i="6"/>
  <c r="AB467" i="6" s="1"/>
  <c r="AC467" i="6" s="1"/>
  <c r="AD467" i="6" s="1"/>
  <c r="AE467" i="6" s="1"/>
  <c r="CD467" i="6" l="1"/>
  <c r="CE467" i="6" s="1"/>
  <c r="CF467" i="6" s="1"/>
  <c r="CG467" i="6" s="1"/>
  <c r="CM467" i="6"/>
  <c r="CN467" i="6" s="1"/>
  <c r="E466" i="9" l="1"/>
  <c r="CP467" i="6"/>
  <c r="CH467" i="6"/>
  <c r="CJ467" i="6"/>
  <c r="BW467" i="6" s="1"/>
  <c r="CO467" i="6" s="1"/>
  <c r="CQ467" i="6" s="1"/>
  <c r="CS467" i="6" l="1"/>
  <c r="CR467" i="6"/>
  <c r="CW467" i="6" l="1"/>
  <c r="CY467" i="6"/>
  <c r="CT467" i="6"/>
  <c r="CU467" i="6" s="1"/>
  <c r="CV467" i="6" s="1"/>
  <c r="CX467" i="6" s="1"/>
  <c r="CZ467" i="6" l="1"/>
  <c r="DA467" i="6" s="1"/>
  <c r="DG467" i="6"/>
  <c r="DB467" i="6"/>
  <c r="D466" i="9" l="1"/>
  <c r="DC467" i="6"/>
  <c r="DE467" i="6" s="1"/>
  <c r="F468" i="6"/>
  <c r="S468" i="6"/>
  <c r="W468" i="6"/>
  <c r="O468" i="6"/>
  <c r="L468" i="6"/>
  <c r="R468" i="6"/>
  <c r="Q468" i="6"/>
  <c r="P468" i="6"/>
  <c r="I468" i="6"/>
  <c r="AJ468" i="6" l="1"/>
  <c r="BJ468" i="6"/>
  <c r="CK468" i="6"/>
  <c r="BZ468" i="6"/>
  <c r="AF468" i="6"/>
  <c r="AW468" i="6"/>
  <c r="BY468" i="6"/>
  <c r="BI468" i="6"/>
  <c r="J468" i="6"/>
  <c r="U468" i="6"/>
  <c r="K468" i="6"/>
  <c r="T468" i="6"/>
  <c r="B467" i="9"/>
  <c r="Y468" i="6" l="1"/>
  <c r="AS468" i="6"/>
  <c r="AX468" i="6"/>
  <c r="BK468" i="6"/>
  <c r="BL468" i="6" s="1"/>
  <c r="CL468" i="6"/>
  <c r="V468" i="6"/>
  <c r="CI468" i="6" s="1"/>
  <c r="BM468" i="6" l="1"/>
  <c r="BN468" i="6" s="1"/>
  <c r="BO468" i="6" s="1"/>
  <c r="BP468" i="6" s="1"/>
  <c r="BQ468" i="6" s="1"/>
  <c r="BR468" i="6" s="1"/>
  <c r="AY468" i="6"/>
  <c r="AZ468" i="6" s="1"/>
  <c r="BA468" i="6" s="1"/>
  <c r="BB468" i="6" s="1"/>
  <c r="BC468" i="6" s="1"/>
  <c r="BD468" i="6" s="1"/>
  <c r="BS468" i="6"/>
  <c r="AQ468" i="6"/>
  <c r="AK468" i="6"/>
  <c r="AL468" i="6" s="1"/>
  <c r="AM468" i="6" s="1"/>
  <c r="AN468" i="6" s="1"/>
  <c r="AO468" i="6" s="1"/>
  <c r="AR468" i="6" s="1"/>
  <c r="Z468" i="6"/>
  <c r="BT468" i="6" l="1"/>
  <c r="BG468" i="6" s="1"/>
  <c r="BU468" i="6"/>
  <c r="AG468" i="6"/>
  <c r="AA468" i="6"/>
  <c r="AB468" i="6" s="1"/>
  <c r="AC468" i="6" s="1"/>
  <c r="AD468" i="6" s="1"/>
  <c r="AE468" i="6" s="1"/>
  <c r="AP468" i="6"/>
  <c r="AT468" i="6" s="1"/>
  <c r="CA468" i="6"/>
  <c r="CB468" i="6" s="1"/>
  <c r="CC468" i="6" s="1"/>
  <c r="BE468" i="6"/>
  <c r="CD468" i="6" l="1"/>
  <c r="CE468" i="6" s="1"/>
  <c r="CF468" i="6" s="1"/>
  <c r="CG468" i="6" s="1"/>
  <c r="CM468" i="6"/>
  <c r="CN468" i="6" s="1"/>
  <c r="CP468" i="6" l="1"/>
  <c r="E467" i="9"/>
  <c r="CH468" i="6"/>
  <c r="CJ468" i="6"/>
  <c r="BW468" i="6" s="1"/>
  <c r="CO468" i="6" s="1"/>
  <c r="CQ468" i="6" s="1"/>
  <c r="CS468" i="6" l="1"/>
  <c r="CR468" i="6"/>
  <c r="CT468" i="6" l="1"/>
  <c r="CU468" i="6" s="1"/>
  <c r="CV468" i="6" s="1"/>
  <c r="CX468" i="6" s="1"/>
  <c r="CW468" i="6"/>
  <c r="CY468" i="6"/>
  <c r="CZ468" i="6" l="1"/>
  <c r="DA468" i="6" s="1"/>
  <c r="DB468" i="6"/>
  <c r="DG468" i="6"/>
  <c r="D467" i="9" l="1"/>
  <c r="DC468" i="6"/>
  <c r="DE468" i="6" s="1"/>
  <c r="F469" i="6"/>
  <c r="I469" i="6"/>
  <c r="P469" i="6"/>
  <c r="S469" i="6"/>
  <c r="O469" i="6"/>
  <c r="W469" i="6"/>
  <c r="L469" i="6"/>
  <c r="Q469" i="6"/>
  <c r="R469" i="6"/>
  <c r="BI469" i="6" l="1"/>
  <c r="BY469" i="6"/>
  <c r="K469" i="6"/>
  <c r="J469" i="6"/>
  <c r="U469" i="6"/>
  <c r="T469" i="6"/>
  <c r="AJ469" i="6"/>
  <c r="AF469" i="6"/>
  <c r="Y469" i="6" s="1"/>
  <c r="AW469" i="6"/>
  <c r="CK469" i="6"/>
  <c r="BJ469" i="6"/>
  <c r="BZ469" i="6"/>
  <c r="B468" i="9"/>
  <c r="V469" i="6" l="1"/>
  <c r="BS469" i="6" s="1"/>
  <c r="AS469" i="6"/>
  <c r="AX469" i="6"/>
  <c r="CL469" i="6"/>
  <c r="BK469" i="6"/>
  <c r="BL469" i="6" s="1"/>
  <c r="BM469" i="6" s="1"/>
  <c r="BN469" i="6" s="1"/>
  <c r="BO469" i="6" s="1"/>
  <c r="BP469" i="6" s="1"/>
  <c r="BQ469" i="6" s="1"/>
  <c r="BR469" i="6" s="1"/>
  <c r="BU469" i="6" s="1"/>
  <c r="AK469" i="6" l="1"/>
  <c r="AL469" i="6" s="1"/>
  <c r="AM469" i="6" s="1"/>
  <c r="AN469" i="6" s="1"/>
  <c r="AO469" i="6" s="1"/>
  <c r="AP469" i="6" s="1"/>
  <c r="BT469" i="6"/>
  <c r="BG469" i="6" s="1"/>
  <c r="CI469" i="6"/>
  <c r="AY469" i="6"/>
  <c r="AQ469" i="6"/>
  <c r="Z469" i="6"/>
  <c r="CA469" i="6" l="1"/>
  <c r="CB469" i="6" s="1"/>
  <c r="CC469" i="6" s="1"/>
  <c r="CD469" i="6" s="1"/>
  <c r="CE469" i="6" s="1"/>
  <c r="CF469" i="6" s="1"/>
  <c r="CG469" i="6" s="1"/>
  <c r="AT469" i="6"/>
  <c r="AR469" i="6"/>
  <c r="AG469" i="6"/>
  <c r="AA469" i="6"/>
  <c r="AB469" i="6" s="1"/>
  <c r="AC469" i="6" s="1"/>
  <c r="AD469" i="6" s="1"/>
  <c r="AE469" i="6" s="1"/>
  <c r="AZ469" i="6"/>
  <c r="BA469" i="6" s="1"/>
  <c r="BB469" i="6" s="1"/>
  <c r="BC469" i="6" s="1"/>
  <c r="BD469" i="6" s="1"/>
  <c r="BE469" i="6"/>
  <c r="CM469" i="6" l="1"/>
  <c r="CN469" i="6"/>
  <c r="CP469" i="6" s="1"/>
  <c r="CH469" i="6"/>
  <c r="CJ469" i="6"/>
  <c r="BW469" i="6" s="1"/>
  <c r="CO469" i="6" l="1"/>
  <c r="CQ469" i="6" s="1"/>
  <c r="E468" i="9"/>
  <c r="CS469" i="6" l="1"/>
  <c r="CR469" i="6"/>
  <c r="CW469" i="6" s="1"/>
  <c r="CT469" i="6" l="1"/>
  <c r="CU469" i="6" s="1"/>
  <c r="CV469" i="6" s="1"/>
  <c r="CX469" i="6" s="1"/>
  <c r="CY469" i="6"/>
  <c r="CZ469" i="6" l="1"/>
  <c r="DA469" i="6" s="1"/>
  <c r="F470" i="6"/>
  <c r="DB469" i="6"/>
  <c r="DG469" i="6"/>
  <c r="O470" i="6"/>
  <c r="L470" i="6"/>
  <c r="W470" i="6"/>
  <c r="P470" i="6"/>
  <c r="R470" i="6"/>
  <c r="I470" i="6"/>
  <c r="S470" i="6"/>
  <c r="Q470" i="6"/>
  <c r="D468" i="9" l="1"/>
  <c r="DC469" i="6"/>
  <c r="DE469" i="6" s="1"/>
  <c r="BI470" i="6"/>
  <c r="BY470" i="6"/>
  <c r="AF470" i="6"/>
  <c r="AJ470" i="6"/>
  <c r="AW470" i="6"/>
  <c r="CK470" i="6"/>
  <c r="BJ470" i="6"/>
  <c r="BZ470" i="6"/>
  <c r="J470" i="6"/>
  <c r="T470" i="6"/>
  <c r="U470" i="6"/>
  <c r="K470" i="6"/>
  <c r="B469" i="9"/>
  <c r="Y470" i="6" l="1"/>
  <c r="V470" i="6"/>
  <c r="AQ470" i="6" s="1"/>
  <c r="CL470" i="6"/>
  <c r="AS470" i="6"/>
  <c r="BK470" i="6"/>
  <c r="BL470" i="6" s="1"/>
  <c r="AX470" i="6"/>
  <c r="BS470" i="6" l="1"/>
  <c r="CI470" i="6"/>
  <c r="Z470" i="6"/>
  <c r="AY470" i="6"/>
  <c r="AZ470" i="6" s="1"/>
  <c r="BA470" i="6" s="1"/>
  <c r="BB470" i="6" s="1"/>
  <c r="BC470" i="6" s="1"/>
  <c r="BD470" i="6" s="1"/>
  <c r="BM470" i="6"/>
  <c r="BN470" i="6" s="1"/>
  <c r="BO470" i="6" s="1"/>
  <c r="BP470" i="6" s="1"/>
  <c r="BQ470" i="6" s="1"/>
  <c r="AK470" i="6"/>
  <c r="AL470" i="6" s="1"/>
  <c r="AM470" i="6" s="1"/>
  <c r="AN470" i="6" s="1"/>
  <c r="AO470" i="6" s="1"/>
  <c r="BR470" i="6" l="1"/>
  <c r="BU470" i="6" s="1"/>
  <c r="BT470" i="6"/>
  <c r="BG470" i="6" s="1"/>
  <c r="AR470" i="6"/>
  <c r="AP470" i="6"/>
  <c r="AT470" i="6" s="1"/>
  <c r="CA470" i="6"/>
  <c r="CB470" i="6" s="1"/>
  <c r="CC470" i="6" s="1"/>
  <c r="AG470" i="6"/>
  <c r="AA470" i="6"/>
  <c r="AB470" i="6" s="1"/>
  <c r="AC470" i="6" s="1"/>
  <c r="AD470" i="6" s="1"/>
  <c r="AE470" i="6" s="1"/>
  <c r="BE470" i="6"/>
  <c r="CD470" i="6" l="1"/>
  <c r="CE470" i="6" s="1"/>
  <c r="CF470" i="6" s="1"/>
  <c r="CG470" i="6" s="1"/>
  <c r="CM470" i="6"/>
  <c r="CN470" i="6" s="1"/>
  <c r="CP470" i="6" l="1"/>
  <c r="E469" i="9"/>
  <c r="CH470" i="6"/>
  <c r="CJ470" i="6"/>
  <c r="BW470" i="6" s="1"/>
  <c r="CO470" i="6" s="1"/>
  <c r="CQ470" i="6" s="1"/>
  <c r="CS470" i="6" l="1"/>
  <c r="CR470" i="6"/>
  <c r="CW470" i="6" l="1"/>
  <c r="CT470" i="6"/>
  <c r="CU470" i="6" s="1"/>
  <c r="CV470" i="6" s="1"/>
  <c r="CX470" i="6" s="1"/>
  <c r="CY470" i="6"/>
  <c r="CZ470" i="6" l="1"/>
  <c r="DA470" i="6" s="1"/>
  <c r="DB470" i="6"/>
  <c r="DG470" i="6"/>
  <c r="D469" i="9" l="1"/>
  <c r="DC470" i="6"/>
  <c r="DE470" i="6" s="1"/>
  <c r="F471" i="6"/>
  <c r="W471" i="6"/>
  <c r="O471" i="6"/>
  <c r="L471" i="6"/>
  <c r="S471" i="6"/>
  <c r="I471" i="6"/>
  <c r="P471" i="6"/>
  <c r="Q471" i="6"/>
  <c r="R471" i="6"/>
  <c r="AJ471" i="6" l="1"/>
  <c r="CK471" i="6"/>
  <c r="BZ471" i="6"/>
  <c r="AW471" i="6"/>
  <c r="AF471" i="6"/>
  <c r="BJ471" i="6"/>
  <c r="BI471" i="6"/>
  <c r="BY471" i="6"/>
  <c r="K471" i="6"/>
  <c r="J471" i="6"/>
  <c r="T471" i="6"/>
  <c r="U471" i="6"/>
  <c r="B470" i="9"/>
  <c r="Y471" i="6" l="1"/>
  <c r="AS471" i="6"/>
  <c r="BK471" i="6"/>
  <c r="BL471" i="6" s="1"/>
  <c r="V471" i="6"/>
  <c r="CI471" i="6" s="1"/>
  <c r="AX471" i="6"/>
  <c r="CL471" i="6"/>
  <c r="BM471" i="6" l="1"/>
  <c r="BN471" i="6" s="1"/>
  <c r="BO471" i="6" s="1"/>
  <c r="BP471" i="6" s="1"/>
  <c r="BQ471" i="6" s="1"/>
  <c r="BR471" i="6" s="1"/>
  <c r="BS471" i="6"/>
  <c r="AQ471" i="6"/>
  <c r="AK471" i="6"/>
  <c r="AL471" i="6" s="1"/>
  <c r="AM471" i="6" s="1"/>
  <c r="AN471" i="6" s="1"/>
  <c r="AO471" i="6" s="1"/>
  <c r="AY471" i="6"/>
  <c r="AZ471" i="6" s="1"/>
  <c r="BA471" i="6" s="1"/>
  <c r="BB471" i="6" s="1"/>
  <c r="BC471" i="6" s="1"/>
  <c r="BD471" i="6" s="1"/>
  <c r="Z471" i="6"/>
  <c r="BT471" i="6" l="1"/>
  <c r="BG471" i="6" s="1"/>
  <c r="BU471" i="6"/>
  <c r="AG471" i="6"/>
  <c r="AA471" i="6"/>
  <c r="AB471" i="6" s="1"/>
  <c r="AC471" i="6" s="1"/>
  <c r="AD471" i="6" s="1"/>
  <c r="AE471" i="6" s="1"/>
  <c r="AR471" i="6"/>
  <c r="AP471" i="6"/>
  <c r="AT471" i="6" s="1"/>
  <c r="CA471" i="6"/>
  <c r="CB471" i="6" s="1"/>
  <c r="CC471" i="6" s="1"/>
  <c r="BE471" i="6"/>
  <c r="CD471" i="6" l="1"/>
  <c r="CE471" i="6" s="1"/>
  <c r="CF471" i="6" s="1"/>
  <c r="CG471" i="6" s="1"/>
  <c r="CM471" i="6"/>
  <c r="CN471" i="6"/>
  <c r="E470" i="9" l="1"/>
  <c r="CP471" i="6"/>
  <c r="CH471" i="6"/>
  <c r="CJ471" i="6"/>
  <c r="BW471" i="6" s="1"/>
  <c r="CO471" i="6" s="1"/>
  <c r="CQ471" i="6" s="1"/>
  <c r="CS471" i="6" l="1"/>
  <c r="CR471" i="6"/>
  <c r="CY471" i="6" l="1"/>
  <c r="CT471" i="6"/>
  <c r="CU471" i="6" s="1"/>
  <c r="CV471" i="6" s="1"/>
  <c r="CX471" i="6" s="1"/>
  <c r="CW471" i="6"/>
  <c r="CZ471" i="6" l="1"/>
  <c r="DA471" i="6" s="1"/>
  <c r="DG471" i="6"/>
  <c r="DB471" i="6"/>
  <c r="D470" i="9" l="1"/>
  <c r="DC471" i="6"/>
  <c r="DE471" i="6" s="1"/>
  <c r="F472" i="6"/>
  <c r="L472" i="6"/>
  <c r="I472" i="6"/>
  <c r="W472" i="6"/>
  <c r="O472" i="6"/>
  <c r="S472" i="6"/>
  <c r="Q472" i="6"/>
  <c r="R472" i="6"/>
  <c r="P472" i="6"/>
  <c r="BJ472" i="6" l="1"/>
  <c r="AJ472" i="6"/>
  <c r="BZ472" i="6"/>
  <c r="CK472" i="6"/>
  <c r="AW472" i="6"/>
  <c r="AF472" i="6"/>
  <c r="BI472" i="6"/>
  <c r="BY472" i="6"/>
  <c r="U472" i="6"/>
  <c r="T472" i="6"/>
  <c r="J472" i="6"/>
  <c r="K472" i="6"/>
  <c r="B471" i="9"/>
  <c r="Y472" i="6" l="1"/>
  <c r="CL472" i="6"/>
  <c r="V472" i="6"/>
  <c r="AK472" i="6" s="1"/>
  <c r="AL472" i="6" s="1"/>
  <c r="AM472" i="6" s="1"/>
  <c r="AN472" i="6" s="1"/>
  <c r="AO472" i="6" s="1"/>
  <c r="AP472" i="6" s="1"/>
  <c r="AS472" i="6"/>
  <c r="AX472" i="6"/>
  <c r="BK472" i="6"/>
  <c r="BL472" i="6" s="1"/>
  <c r="BM472" i="6" s="1"/>
  <c r="BN472" i="6" s="1"/>
  <c r="BO472" i="6" s="1"/>
  <c r="BP472" i="6" s="1"/>
  <c r="BQ472" i="6" s="1"/>
  <c r="BR472" i="6" s="1"/>
  <c r="BU472" i="6" s="1"/>
  <c r="BS472" i="6"/>
  <c r="CA472" i="6" l="1"/>
  <c r="CB472" i="6" s="1"/>
  <c r="CC472" i="6" s="1"/>
  <c r="CD472" i="6" s="1"/>
  <c r="CE472" i="6" s="1"/>
  <c r="CF472" i="6" s="1"/>
  <c r="CG472" i="6" s="1"/>
  <c r="CH472" i="6" s="1"/>
  <c r="CI472" i="6"/>
  <c r="AQ472" i="6"/>
  <c r="AT472" i="6" s="1"/>
  <c r="AY472" i="6"/>
  <c r="AZ472" i="6" s="1"/>
  <c r="BA472" i="6" s="1"/>
  <c r="BB472" i="6" s="1"/>
  <c r="BC472" i="6" s="1"/>
  <c r="BD472" i="6" s="1"/>
  <c r="AR472" i="6"/>
  <c r="BT472" i="6"/>
  <c r="BG472" i="6" s="1"/>
  <c r="Z472" i="6"/>
  <c r="CM472" i="6" l="1"/>
  <c r="CJ472" i="6"/>
  <c r="BW472" i="6" s="1"/>
  <c r="AG472" i="6"/>
  <c r="AA472" i="6"/>
  <c r="AB472" i="6" s="1"/>
  <c r="AC472" i="6" s="1"/>
  <c r="AD472" i="6" s="1"/>
  <c r="AE472" i="6" s="1"/>
  <c r="BE472" i="6"/>
  <c r="CN472" i="6" l="1"/>
  <c r="E471" i="9" l="1"/>
  <c r="CO472" i="6"/>
  <c r="CP472" i="6"/>
  <c r="CQ472" i="6" l="1"/>
  <c r="CS472" i="6" l="1"/>
  <c r="CR472" i="6"/>
  <c r="CT472" i="6" l="1"/>
  <c r="CU472" i="6" s="1"/>
  <c r="CV472" i="6" s="1"/>
  <c r="CX472" i="6" s="1"/>
  <c r="CW472" i="6"/>
  <c r="CY472" i="6"/>
  <c r="CZ472" i="6" l="1"/>
  <c r="DA472" i="6" s="1"/>
  <c r="DB472" i="6"/>
  <c r="DG472" i="6"/>
  <c r="D471" i="9" l="1"/>
  <c r="DC472" i="6"/>
  <c r="DE472" i="6" s="1"/>
  <c r="F473" i="6"/>
  <c r="P473" i="6"/>
  <c r="W473" i="6"/>
  <c r="S473" i="6"/>
  <c r="L473" i="6"/>
  <c r="Q473" i="6"/>
  <c r="R473" i="6"/>
  <c r="O473" i="6"/>
  <c r="I473" i="6"/>
  <c r="AJ473" i="6" l="1"/>
  <c r="AF473" i="6"/>
  <c r="BZ473" i="6"/>
  <c r="AW473" i="6"/>
  <c r="BJ473" i="6"/>
  <c r="CK473" i="6"/>
  <c r="BY473" i="6"/>
  <c r="BI473" i="6"/>
  <c r="J473" i="6"/>
  <c r="K473" i="6"/>
  <c r="U473" i="6"/>
  <c r="T473" i="6"/>
  <c r="B472" i="9"/>
  <c r="CL473" i="6" l="1"/>
  <c r="BK473" i="6"/>
  <c r="BL473" i="6" s="1"/>
  <c r="AS473" i="6"/>
  <c r="V473" i="6"/>
  <c r="BS473" i="6" s="1"/>
  <c r="AX473" i="6"/>
  <c r="AY473" i="6"/>
  <c r="AZ473" i="6" s="1"/>
  <c r="BA473" i="6" s="1"/>
  <c r="BB473" i="6" s="1"/>
  <c r="BC473" i="6" s="1"/>
  <c r="BD473" i="6" s="1"/>
  <c r="CI473" i="6"/>
  <c r="Y473" i="6"/>
  <c r="BM473" i="6" l="1"/>
  <c r="BN473" i="6" s="1"/>
  <c r="BO473" i="6" s="1"/>
  <c r="BP473" i="6" s="1"/>
  <c r="BQ473" i="6" s="1"/>
  <c r="BR473" i="6" s="1"/>
  <c r="BU473" i="6" s="1"/>
  <c r="BE473" i="6"/>
  <c r="AK473" i="6"/>
  <c r="AL473" i="6" s="1"/>
  <c r="AM473" i="6" s="1"/>
  <c r="AN473" i="6" s="1"/>
  <c r="AO473" i="6" s="1"/>
  <c r="Z473" i="6"/>
  <c r="AQ473" i="6"/>
  <c r="BT473" i="6" l="1"/>
  <c r="BG473" i="6" s="1"/>
  <c r="AG473" i="6"/>
  <c r="AA473" i="6"/>
  <c r="AB473" i="6" s="1"/>
  <c r="AC473" i="6" s="1"/>
  <c r="AD473" i="6" s="1"/>
  <c r="AE473" i="6" s="1"/>
  <c r="AP473" i="6"/>
  <c r="AT473" i="6" s="1"/>
  <c r="CA473" i="6"/>
  <c r="CB473" i="6" s="1"/>
  <c r="CC473" i="6" s="1"/>
  <c r="AR473" i="6"/>
  <c r="CD473" i="6" l="1"/>
  <c r="CE473" i="6" s="1"/>
  <c r="CF473" i="6" s="1"/>
  <c r="CG473" i="6" s="1"/>
  <c r="CM473" i="6"/>
  <c r="CN473" i="6" s="1"/>
  <c r="CP473" i="6" l="1"/>
  <c r="E472" i="9"/>
  <c r="CH473" i="6"/>
  <c r="CJ473" i="6"/>
  <c r="BW473" i="6" s="1"/>
  <c r="CO473" i="6" s="1"/>
  <c r="CQ473" i="6" s="1"/>
  <c r="CS473" i="6" l="1"/>
  <c r="CR473" i="6"/>
  <c r="CW473" i="6" l="1"/>
  <c r="CY473" i="6"/>
  <c r="CT473" i="6"/>
  <c r="CU473" i="6" s="1"/>
  <c r="CV473" i="6" s="1"/>
  <c r="CX473" i="6" s="1"/>
  <c r="CZ473" i="6" l="1"/>
  <c r="DA473" i="6" s="1"/>
  <c r="DG473" i="6"/>
  <c r="DB473" i="6"/>
  <c r="DC473" i="6" l="1"/>
  <c r="DE473" i="6" s="1"/>
  <c r="D472" i="9"/>
  <c r="F474" i="6"/>
  <c r="P474" i="6"/>
  <c r="R474" i="6"/>
  <c r="I474" i="6"/>
  <c r="L474" i="6"/>
  <c r="S474" i="6"/>
  <c r="Q474" i="6"/>
  <c r="O474" i="6"/>
  <c r="W474" i="6"/>
  <c r="BY474" i="6" l="1"/>
  <c r="BI474" i="6"/>
  <c r="AJ474" i="6"/>
  <c r="AF474" i="6"/>
  <c r="BJ474" i="6"/>
  <c r="CK474" i="6"/>
  <c r="AW474" i="6"/>
  <c r="BZ474" i="6"/>
  <c r="K474" i="6"/>
  <c r="J474" i="6"/>
  <c r="U474" i="6"/>
  <c r="T474" i="6"/>
  <c r="B473" i="9"/>
  <c r="BK474" i="6" l="1"/>
  <c r="BL474" i="6" s="1"/>
  <c r="AS474" i="6"/>
  <c r="V474" i="6"/>
  <c r="CI474" i="6" s="1"/>
  <c r="AX474" i="6"/>
  <c r="CL474" i="6"/>
  <c r="AK474" i="6"/>
  <c r="AL474" i="6" s="1"/>
  <c r="AM474" i="6" s="1"/>
  <c r="AN474" i="6" s="1"/>
  <c r="AO474" i="6" s="1"/>
  <c r="AP474" i="6" s="1"/>
  <c r="AY474" i="6"/>
  <c r="AZ474" i="6" s="1"/>
  <c r="BA474" i="6" s="1"/>
  <c r="BB474" i="6" s="1"/>
  <c r="BC474" i="6" s="1"/>
  <c r="BD474" i="6" s="1"/>
  <c r="Y474" i="6"/>
  <c r="Z474" i="6" s="1"/>
  <c r="BM474" i="6" l="1"/>
  <c r="BN474" i="6" s="1"/>
  <c r="BO474" i="6" s="1"/>
  <c r="BP474" i="6" s="1"/>
  <c r="BQ474" i="6" s="1"/>
  <c r="BR474" i="6" s="1"/>
  <c r="BE474" i="6"/>
  <c r="BS474" i="6"/>
  <c r="AG474" i="6"/>
  <c r="AA474" i="6"/>
  <c r="AB474" i="6" s="1"/>
  <c r="AC474" i="6" s="1"/>
  <c r="AD474" i="6" s="1"/>
  <c r="AE474" i="6" s="1"/>
  <c r="CA474" i="6"/>
  <c r="CB474" i="6" s="1"/>
  <c r="CC474" i="6" s="1"/>
  <c r="AR474" i="6"/>
  <c r="AQ474" i="6"/>
  <c r="AT474" i="6" s="1"/>
  <c r="BT474" i="6" l="1"/>
  <c r="BG474" i="6" s="1"/>
  <c r="BU474" i="6"/>
  <c r="CD474" i="6"/>
  <c r="CE474" i="6" s="1"/>
  <c r="CF474" i="6" s="1"/>
  <c r="CG474" i="6" s="1"/>
  <c r="CM474" i="6"/>
  <c r="CN474" i="6" s="1"/>
  <c r="CP474" i="6" l="1"/>
  <c r="E473" i="9"/>
  <c r="CH474" i="6"/>
  <c r="CJ474" i="6"/>
  <c r="BW474" i="6" s="1"/>
  <c r="CO474" i="6" s="1"/>
  <c r="CQ474" i="6" s="1"/>
  <c r="CS474" i="6" l="1"/>
  <c r="CR474" i="6"/>
  <c r="CY474" i="6" l="1"/>
  <c r="CW474" i="6"/>
  <c r="CT474" i="6"/>
  <c r="CU474" i="6" s="1"/>
  <c r="CV474" i="6" s="1"/>
  <c r="CX474" i="6" s="1"/>
  <c r="CZ474" i="6" l="1"/>
  <c r="DA474" i="6" s="1"/>
  <c r="DB474" i="6"/>
  <c r="DG474" i="6"/>
  <c r="D473" i="9" l="1"/>
  <c r="DC474" i="6"/>
  <c r="DE474" i="6" s="1"/>
  <c r="F475" i="6"/>
  <c r="S475" i="6"/>
  <c r="W475" i="6"/>
  <c r="R475" i="6"/>
  <c r="L475" i="6"/>
  <c r="Q475" i="6"/>
  <c r="I475" i="6"/>
  <c r="O475" i="6"/>
  <c r="P475" i="6"/>
  <c r="CK475" i="6" l="1"/>
  <c r="AJ475" i="6"/>
  <c r="AW475" i="6"/>
  <c r="BZ475" i="6"/>
  <c r="AF475" i="6"/>
  <c r="BJ475" i="6"/>
  <c r="BI475" i="6"/>
  <c r="BY475" i="6"/>
  <c r="U475" i="6"/>
  <c r="T475" i="6"/>
  <c r="K475" i="6"/>
  <c r="J475" i="6"/>
  <c r="B474" i="9"/>
  <c r="CL475" i="6" l="1"/>
  <c r="V475" i="6"/>
  <c r="BS475" i="6" s="1"/>
  <c r="BK475" i="6"/>
  <c r="BL475" i="6" s="1"/>
  <c r="BM475" i="6" s="1"/>
  <c r="BN475" i="6" s="1"/>
  <c r="BO475" i="6" s="1"/>
  <c r="BP475" i="6" s="1"/>
  <c r="BQ475" i="6" s="1"/>
  <c r="BR475" i="6" s="1"/>
  <c r="BU475" i="6" s="1"/>
  <c r="AX475" i="6"/>
  <c r="AS475" i="6"/>
  <c r="AQ475" i="6"/>
  <c r="AY475" i="6"/>
  <c r="AZ475" i="6" s="1"/>
  <c r="BA475" i="6" s="1"/>
  <c r="BB475" i="6" s="1"/>
  <c r="BC475" i="6" s="1"/>
  <c r="BD475" i="6" s="1"/>
  <c r="Y475" i="6"/>
  <c r="Z475" i="6" s="1"/>
  <c r="BE475" i="6" l="1"/>
  <c r="BT475" i="6"/>
  <c r="BG475" i="6" s="1"/>
  <c r="AK475" i="6"/>
  <c r="AL475" i="6" s="1"/>
  <c r="AM475" i="6" s="1"/>
  <c r="AN475" i="6" s="1"/>
  <c r="AO475" i="6" s="1"/>
  <c r="AG475" i="6"/>
  <c r="AA475" i="6"/>
  <c r="AB475" i="6" s="1"/>
  <c r="AC475" i="6" s="1"/>
  <c r="AD475" i="6" s="1"/>
  <c r="AE475" i="6" s="1"/>
  <c r="CI475" i="6"/>
  <c r="AP475" i="6" l="1"/>
  <c r="AT475" i="6" s="1"/>
  <c r="AR475" i="6"/>
  <c r="CA475" i="6"/>
  <c r="CB475" i="6" s="1"/>
  <c r="CC475" i="6" s="1"/>
  <c r="CD475" i="6" l="1"/>
  <c r="CE475" i="6" s="1"/>
  <c r="CF475" i="6" s="1"/>
  <c r="CG475" i="6" s="1"/>
  <c r="CM475" i="6"/>
  <c r="CN475" i="6" s="1"/>
  <c r="E474" i="9" l="1"/>
  <c r="CP475" i="6"/>
  <c r="CH475" i="6"/>
  <c r="CJ475" i="6"/>
  <c r="BW475" i="6" s="1"/>
  <c r="CO475" i="6" s="1"/>
  <c r="CQ475" i="6" s="1"/>
  <c r="CS475" i="6" l="1"/>
  <c r="CR475" i="6"/>
  <c r="CW475" i="6" l="1"/>
  <c r="CT475" i="6"/>
  <c r="CU475" i="6" s="1"/>
  <c r="CV475" i="6" s="1"/>
  <c r="CX475" i="6" s="1"/>
  <c r="CY475" i="6"/>
  <c r="CZ475" i="6" l="1"/>
  <c r="DA475" i="6" s="1"/>
  <c r="DG475" i="6"/>
  <c r="DB475" i="6"/>
  <c r="DC475" i="6" l="1"/>
  <c r="DE475" i="6" s="1"/>
  <c r="D474" i="9"/>
  <c r="F476" i="6"/>
  <c r="O476" i="6"/>
  <c r="W476" i="6"/>
  <c r="I476" i="6"/>
  <c r="P476" i="6"/>
  <c r="Q476" i="6"/>
  <c r="R476" i="6"/>
  <c r="L476" i="6"/>
  <c r="S476" i="6"/>
  <c r="BY476" i="6" l="1"/>
  <c r="BI476" i="6"/>
  <c r="U476" i="6"/>
  <c r="J476" i="6"/>
  <c r="K476" i="6"/>
  <c r="T476" i="6"/>
  <c r="AW476" i="6"/>
  <c r="CK476" i="6"/>
  <c r="AJ476" i="6"/>
  <c r="BJ476" i="6"/>
  <c r="BZ476" i="6"/>
  <c r="AF476" i="6"/>
  <c r="B475" i="9"/>
  <c r="Y476" i="6" l="1"/>
  <c r="BK476" i="6"/>
  <c r="BL476" i="6" s="1"/>
  <c r="AS476" i="6"/>
  <c r="AX476" i="6"/>
  <c r="V476" i="6"/>
  <c r="AY476" i="6" s="1"/>
  <c r="AZ476" i="6" s="1"/>
  <c r="BA476" i="6" s="1"/>
  <c r="BB476" i="6" s="1"/>
  <c r="BC476" i="6" s="1"/>
  <c r="BD476" i="6" s="1"/>
  <c r="CL476" i="6"/>
  <c r="AQ476" i="6" l="1"/>
  <c r="Z476" i="6"/>
  <c r="AG476" i="6" s="1"/>
  <c r="BE476" i="6"/>
  <c r="CI476" i="6"/>
  <c r="AK476" i="6"/>
  <c r="AL476" i="6" s="1"/>
  <c r="AM476" i="6" s="1"/>
  <c r="AN476" i="6" s="1"/>
  <c r="AO476" i="6" s="1"/>
  <c r="BS476" i="6"/>
  <c r="BM476" i="6"/>
  <c r="BN476" i="6" s="1"/>
  <c r="BO476" i="6" s="1"/>
  <c r="BP476" i="6" s="1"/>
  <c r="BQ476" i="6" s="1"/>
  <c r="AA476" i="6" l="1"/>
  <c r="AB476" i="6" s="1"/>
  <c r="AC476" i="6" s="1"/>
  <c r="AD476" i="6" s="1"/>
  <c r="AE476" i="6" s="1"/>
  <c r="BR476" i="6"/>
  <c r="BU476" i="6" s="1"/>
  <c r="BT476" i="6"/>
  <c r="BG476" i="6" s="1"/>
  <c r="AP476" i="6"/>
  <c r="AT476" i="6" s="1"/>
  <c r="CA476" i="6"/>
  <c r="CB476" i="6" s="1"/>
  <c r="CC476" i="6" s="1"/>
  <c r="AR476" i="6"/>
  <c r="CD476" i="6" l="1"/>
  <c r="CE476" i="6" s="1"/>
  <c r="CF476" i="6" s="1"/>
  <c r="CG476" i="6" s="1"/>
  <c r="CM476" i="6"/>
  <c r="CN476" i="6" s="1"/>
  <c r="CP476" i="6" l="1"/>
  <c r="E475" i="9"/>
  <c r="CH476" i="6"/>
  <c r="CJ476" i="6"/>
  <c r="BW476" i="6" s="1"/>
  <c r="CO476" i="6" s="1"/>
  <c r="CQ476" i="6" s="1"/>
  <c r="CS476" i="6" l="1"/>
  <c r="CR476" i="6"/>
  <c r="CT476" i="6" l="1"/>
  <c r="CU476" i="6" s="1"/>
  <c r="CV476" i="6" s="1"/>
  <c r="CX476" i="6" s="1"/>
  <c r="CW476" i="6"/>
  <c r="CY476" i="6"/>
  <c r="CZ476" i="6" l="1"/>
  <c r="DA476" i="6" s="1"/>
  <c r="DG476" i="6"/>
  <c r="DB476" i="6"/>
  <c r="D475" i="9" l="1"/>
  <c r="DC476" i="6"/>
  <c r="DE476" i="6" s="1"/>
  <c r="F477" i="6"/>
  <c r="S477" i="6"/>
  <c r="P477" i="6"/>
  <c r="O477" i="6"/>
  <c r="I477" i="6"/>
  <c r="L477" i="6"/>
  <c r="Q477" i="6"/>
  <c r="R477" i="6"/>
  <c r="W477" i="6"/>
  <c r="BI477" i="6" l="1"/>
  <c r="BY477" i="6"/>
  <c r="AW477" i="6"/>
  <c r="CK477" i="6"/>
  <c r="BZ477" i="6"/>
  <c r="AF477" i="6"/>
  <c r="BJ477" i="6"/>
  <c r="AJ477" i="6"/>
  <c r="K477" i="6"/>
  <c r="T477" i="6"/>
  <c r="J477" i="6"/>
  <c r="U477" i="6"/>
  <c r="B476" i="9"/>
  <c r="Y477" i="6" l="1"/>
  <c r="AX477" i="6"/>
  <c r="CL477" i="6"/>
  <c r="V477" i="6"/>
  <c r="AK477" i="6" s="1"/>
  <c r="AL477" i="6" s="1"/>
  <c r="AM477" i="6" s="1"/>
  <c r="AN477" i="6" s="1"/>
  <c r="AO477" i="6" s="1"/>
  <c r="AP477" i="6" s="1"/>
  <c r="AS477" i="6"/>
  <c r="BK477" i="6"/>
  <c r="BL477" i="6" s="1"/>
  <c r="BM477" i="6" s="1"/>
  <c r="BN477" i="6" s="1"/>
  <c r="BO477" i="6" s="1"/>
  <c r="BP477" i="6" s="1"/>
  <c r="BQ477" i="6" s="1"/>
  <c r="BR477" i="6" s="1"/>
  <c r="AY477" i="6" l="1"/>
  <c r="AZ477" i="6" s="1"/>
  <c r="BA477" i="6" s="1"/>
  <c r="BB477" i="6" s="1"/>
  <c r="BC477" i="6" s="1"/>
  <c r="BD477" i="6" s="1"/>
  <c r="AQ477" i="6"/>
  <c r="AT477" i="6" s="1"/>
  <c r="AR477" i="6"/>
  <c r="BS477" i="6"/>
  <c r="BU477" i="6" s="1"/>
  <c r="CI477" i="6"/>
  <c r="BT477" i="6"/>
  <c r="BG477" i="6" s="1"/>
  <c r="CA477" i="6"/>
  <c r="CB477" i="6" s="1"/>
  <c r="CC477" i="6" s="1"/>
  <c r="CD477" i="6" s="1"/>
  <c r="CE477" i="6" s="1"/>
  <c r="CF477" i="6" s="1"/>
  <c r="CG477" i="6" s="1"/>
  <c r="Z477" i="6"/>
  <c r="CH477" i="6" l="1"/>
  <c r="CJ477" i="6"/>
  <c r="BW477" i="6" s="1"/>
  <c r="BE477" i="6"/>
  <c r="AG477" i="6"/>
  <c r="AA477" i="6"/>
  <c r="AB477" i="6" s="1"/>
  <c r="AC477" i="6" s="1"/>
  <c r="AD477" i="6" s="1"/>
  <c r="AE477" i="6" s="1"/>
  <c r="CM477" i="6"/>
  <c r="CN477" i="6" l="1"/>
  <c r="CO477" i="6" l="1"/>
  <c r="E476" i="9"/>
  <c r="CP477" i="6"/>
  <c r="CQ477" i="6" l="1"/>
  <c r="CS477" i="6" l="1"/>
  <c r="CR477" i="6"/>
  <c r="CT477" i="6" l="1"/>
  <c r="CU477" i="6" s="1"/>
  <c r="CV477" i="6" s="1"/>
  <c r="CX477" i="6" s="1"/>
  <c r="CY477" i="6"/>
  <c r="CW477" i="6"/>
  <c r="CZ477" i="6" l="1"/>
  <c r="DA477" i="6" s="1"/>
  <c r="F478" i="6" s="1"/>
  <c r="O478" i="6"/>
  <c r="DB477" i="6"/>
  <c r="L478" i="6"/>
  <c r="DG477" i="6"/>
  <c r="W478" i="6"/>
  <c r="S478" i="6"/>
  <c r="I478" i="6"/>
  <c r="R478" i="6"/>
  <c r="Q478" i="6"/>
  <c r="P478" i="6"/>
  <c r="D476" i="9" l="1"/>
  <c r="DC477" i="6"/>
  <c r="DE477" i="6" s="1"/>
  <c r="T478" i="6"/>
  <c r="K478" i="6"/>
  <c r="U478" i="6"/>
  <c r="J478" i="6"/>
  <c r="BJ478" i="6"/>
  <c r="AF478" i="6"/>
  <c r="AW478" i="6"/>
  <c r="CK478" i="6"/>
  <c r="BZ478" i="6"/>
  <c r="AJ478" i="6"/>
  <c r="BI478" i="6"/>
  <c r="BY478" i="6"/>
  <c r="B477" i="9"/>
  <c r="AS478" i="6" l="1"/>
  <c r="AX478" i="6"/>
  <c r="BK478" i="6"/>
  <c r="BL478" i="6" s="1"/>
  <c r="V478" i="6"/>
  <c r="CI478" i="6" s="1"/>
  <c r="CL478" i="6"/>
  <c r="Y478" i="6"/>
  <c r="Z478" i="6" s="1"/>
  <c r="AG478" i="6" l="1"/>
  <c r="AA478" i="6"/>
  <c r="AB478" i="6" s="1"/>
  <c r="AC478" i="6" s="1"/>
  <c r="AD478" i="6" s="1"/>
  <c r="AE478" i="6" s="1"/>
  <c r="AY478" i="6"/>
  <c r="BM478" i="6"/>
  <c r="BN478" i="6" s="1"/>
  <c r="BO478" i="6" s="1"/>
  <c r="BP478" i="6" s="1"/>
  <c r="BQ478" i="6" s="1"/>
  <c r="BR478" i="6" s="1"/>
  <c r="AK478" i="6"/>
  <c r="AL478" i="6" s="1"/>
  <c r="AM478" i="6" s="1"/>
  <c r="AN478" i="6" s="1"/>
  <c r="AO478" i="6" s="1"/>
  <c r="AR478" i="6" s="1"/>
  <c r="AQ478" i="6"/>
  <c r="BS478" i="6"/>
  <c r="BU478" i="6" l="1"/>
  <c r="BT478" i="6"/>
  <c r="BG478" i="6" s="1"/>
  <c r="AZ478" i="6"/>
  <c r="BA478" i="6" s="1"/>
  <c r="BB478" i="6" s="1"/>
  <c r="BC478" i="6" s="1"/>
  <c r="BD478" i="6" s="1"/>
  <c r="BE478" i="6"/>
  <c r="AP478" i="6"/>
  <c r="AT478" i="6" s="1"/>
  <c r="CA478" i="6"/>
  <c r="CB478" i="6" s="1"/>
  <c r="CC478" i="6" s="1"/>
  <c r="CD478" i="6" l="1"/>
  <c r="CE478" i="6" s="1"/>
  <c r="CF478" i="6" s="1"/>
  <c r="CG478" i="6" s="1"/>
  <c r="CM478" i="6"/>
  <c r="CN478" i="6" s="1"/>
  <c r="CP478" i="6" l="1"/>
  <c r="E477" i="9"/>
  <c r="CH478" i="6"/>
  <c r="CJ478" i="6"/>
  <c r="BW478" i="6" s="1"/>
  <c r="CO478" i="6" s="1"/>
  <c r="CQ478" i="6" s="1"/>
  <c r="CS478" i="6" l="1"/>
  <c r="CR478" i="6"/>
  <c r="CW478" i="6" l="1"/>
  <c r="CT478" i="6"/>
  <c r="CU478" i="6" s="1"/>
  <c r="CV478" i="6" s="1"/>
  <c r="CX478" i="6" s="1"/>
  <c r="CY478" i="6"/>
  <c r="CZ478" i="6" l="1"/>
  <c r="DA478" i="6" s="1"/>
  <c r="DG478" i="6"/>
  <c r="DB478" i="6"/>
  <c r="DC478" i="6" l="1"/>
  <c r="DE478" i="6" s="1"/>
  <c r="D477" i="9"/>
  <c r="F479" i="6"/>
  <c r="P479" i="6"/>
  <c r="S479" i="6"/>
  <c r="R479" i="6"/>
  <c r="W479" i="6"/>
  <c r="I479" i="6"/>
  <c r="Q479" i="6"/>
  <c r="O479" i="6"/>
  <c r="L479" i="6"/>
  <c r="BY479" i="6" l="1"/>
  <c r="BI479" i="6"/>
  <c r="AJ479" i="6"/>
  <c r="AW479" i="6"/>
  <c r="AF479" i="6"/>
  <c r="BZ479" i="6"/>
  <c r="BJ479" i="6"/>
  <c r="CK479" i="6"/>
  <c r="T479" i="6"/>
  <c r="J479" i="6"/>
  <c r="U479" i="6"/>
  <c r="K479" i="6"/>
  <c r="B478" i="9"/>
  <c r="Y479" i="6" l="1"/>
  <c r="AS479" i="6"/>
  <c r="V479" i="6"/>
  <c r="CI479" i="6" s="1"/>
  <c r="BK479" i="6"/>
  <c r="BL479" i="6" s="1"/>
  <c r="AX479" i="6"/>
  <c r="CL479" i="6"/>
  <c r="AY479" i="6" l="1"/>
  <c r="AZ479" i="6" s="1"/>
  <c r="BA479" i="6" s="1"/>
  <c r="BB479" i="6" s="1"/>
  <c r="BC479" i="6" s="1"/>
  <c r="BD479" i="6" s="1"/>
  <c r="AK479" i="6"/>
  <c r="AL479" i="6" s="1"/>
  <c r="AM479" i="6" s="1"/>
  <c r="AN479" i="6" s="1"/>
  <c r="AO479" i="6" s="1"/>
  <c r="AQ479" i="6"/>
  <c r="BM479" i="6"/>
  <c r="BN479" i="6" s="1"/>
  <c r="BO479" i="6" s="1"/>
  <c r="BP479" i="6" s="1"/>
  <c r="BQ479" i="6" s="1"/>
  <c r="BS479" i="6"/>
  <c r="Z479" i="6"/>
  <c r="BE479" i="6" l="1"/>
  <c r="BR479" i="6"/>
  <c r="BU479" i="6" s="1"/>
  <c r="BT479" i="6"/>
  <c r="BG479" i="6" s="1"/>
  <c r="AP479" i="6"/>
  <c r="AT479" i="6" s="1"/>
  <c r="CA479" i="6"/>
  <c r="CB479" i="6" s="1"/>
  <c r="CC479" i="6" s="1"/>
  <c r="AG479" i="6"/>
  <c r="AA479" i="6"/>
  <c r="AB479" i="6" s="1"/>
  <c r="AC479" i="6" s="1"/>
  <c r="AD479" i="6" s="1"/>
  <c r="AE479" i="6" s="1"/>
  <c r="AR479" i="6"/>
  <c r="CD479" i="6" l="1"/>
  <c r="CE479" i="6" s="1"/>
  <c r="CF479" i="6" s="1"/>
  <c r="CG479" i="6" s="1"/>
  <c r="CM479" i="6"/>
  <c r="CN479" i="6" s="1"/>
  <c r="CP479" i="6" l="1"/>
  <c r="E478" i="9"/>
  <c r="CH479" i="6"/>
  <c r="CJ479" i="6"/>
  <c r="BW479" i="6" s="1"/>
  <c r="CO479" i="6" s="1"/>
  <c r="CQ479" i="6" s="1"/>
  <c r="CS479" i="6" l="1"/>
  <c r="CR479" i="6"/>
  <c r="CW479" i="6" l="1"/>
  <c r="CY479" i="6"/>
  <c r="CT479" i="6"/>
  <c r="CU479" i="6" s="1"/>
  <c r="CV479" i="6" s="1"/>
  <c r="CX479" i="6" s="1"/>
  <c r="CZ479" i="6" l="1"/>
  <c r="DA479" i="6" s="1"/>
  <c r="DG479" i="6"/>
  <c r="DB479" i="6"/>
  <c r="DC479" i="6" l="1"/>
  <c r="DE479" i="6" s="1"/>
  <c r="D478" i="9"/>
  <c r="F480" i="6"/>
  <c r="R480" i="6"/>
  <c r="L480" i="6"/>
  <c r="Q480" i="6"/>
  <c r="W480" i="6"/>
  <c r="S480" i="6"/>
  <c r="P480" i="6"/>
  <c r="O480" i="6"/>
  <c r="I480" i="6"/>
  <c r="BI480" i="6" l="1"/>
  <c r="BY480" i="6"/>
  <c r="T480" i="6"/>
  <c r="K480" i="6"/>
  <c r="J480" i="6"/>
  <c r="U480" i="6"/>
  <c r="CK480" i="6"/>
  <c r="BZ480" i="6"/>
  <c r="AF480" i="6"/>
  <c r="AJ480" i="6"/>
  <c r="AW480" i="6"/>
  <c r="BJ480" i="6"/>
  <c r="B479" i="9"/>
  <c r="Y480" i="6" l="1"/>
  <c r="AS480" i="6"/>
  <c r="CL480" i="6"/>
  <c r="BK480" i="6"/>
  <c r="BL480" i="6" s="1"/>
  <c r="V480" i="6"/>
  <c r="AK480" i="6" s="1"/>
  <c r="AL480" i="6" s="1"/>
  <c r="AM480" i="6" s="1"/>
  <c r="AN480" i="6" s="1"/>
  <c r="AO480" i="6" s="1"/>
  <c r="AP480" i="6" s="1"/>
  <c r="AX480" i="6"/>
  <c r="AY480" i="6"/>
  <c r="AZ480" i="6" s="1"/>
  <c r="BA480" i="6" s="1"/>
  <c r="BB480" i="6" s="1"/>
  <c r="BC480" i="6" s="1"/>
  <c r="BD480" i="6" s="1"/>
  <c r="Z480" i="6" l="1"/>
  <c r="BM480" i="6"/>
  <c r="BN480" i="6" s="1"/>
  <c r="BO480" i="6" s="1"/>
  <c r="BP480" i="6" s="1"/>
  <c r="BQ480" i="6" s="1"/>
  <c r="BR480" i="6" s="1"/>
  <c r="AR480" i="6"/>
  <c r="CA480" i="6"/>
  <c r="CB480" i="6" s="1"/>
  <c r="CC480" i="6" s="1"/>
  <c r="BE480" i="6"/>
  <c r="AQ480" i="6"/>
  <c r="AT480" i="6" s="1"/>
  <c r="AG480" i="6"/>
  <c r="AA480" i="6"/>
  <c r="AB480" i="6" s="1"/>
  <c r="AC480" i="6" s="1"/>
  <c r="AD480" i="6" s="1"/>
  <c r="AE480" i="6" s="1"/>
  <c r="BS480" i="6"/>
  <c r="CI480" i="6"/>
  <c r="BT480" i="6" l="1"/>
  <c r="BG480" i="6" s="1"/>
  <c r="BU480" i="6"/>
  <c r="CD480" i="6"/>
  <c r="CE480" i="6" s="1"/>
  <c r="CF480" i="6" s="1"/>
  <c r="CG480" i="6" s="1"/>
  <c r="CM480" i="6"/>
  <c r="CN480" i="6" s="1"/>
  <c r="CP480" i="6" l="1"/>
  <c r="E479" i="9"/>
  <c r="CH480" i="6"/>
  <c r="CJ480" i="6"/>
  <c r="BW480" i="6" s="1"/>
  <c r="CO480" i="6" s="1"/>
  <c r="CQ480" i="6" s="1"/>
  <c r="CS480" i="6" l="1"/>
  <c r="CR480" i="6"/>
  <c r="CW480" i="6" l="1"/>
  <c r="CY480" i="6"/>
  <c r="CT480" i="6"/>
  <c r="CU480" i="6" s="1"/>
  <c r="CV480" i="6" s="1"/>
  <c r="CX480" i="6" s="1"/>
  <c r="CZ480" i="6" l="1"/>
  <c r="DA480" i="6" s="1"/>
  <c r="DG480" i="6"/>
  <c r="DB480" i="6"/>
  <c r="DC480" i="6" l="1"/>
  <c r="DE480" i="6" s="1"/>
  <c r="D479" i="9"/>
  <c r="F481" i="6"/>
  <c r="I481" i="6"/>
  <c r="Q481" i="6"/>
  <c r="P481" i="6"/>
  <c r="L481" i="6"/>
  <c r="R481" i="6"/>
  <c r="O481" i="6"/>
  <c r="S481" i="6"/>
  <c r="W481" i="6"/>
  <c r="J481" i="6" l="1"/>
  <c r="T481" i="6"/>
  <c r="K481" i="6"/>
  <c r="U481" i="6"/>
  <c r="BI481" i="6"/>
  <c r="BY481" i="6"/>
  <c r="BZ481" i="6"/>
  <c r="AJ481" i="6"/>
  <c r="AW481" i="6"/>
  <c r="CK481" i="6"/>
  <c r="BJ481" i="6"/>
  <c r="AF481" i="6"/>
  <c r="Y481" i="6" s="1"/>
  <c r="B480" i="9"/>
  <c r="V481" i="6" l="1"/>
  <c r="AY481" i="6" s="1"/>
  <c r="AZ481" i="6" s="1"/>
  <c r="BA481" i="6" s="1"/>
  <c r="BB481" i="6" s="1"/>
  <c r="BC481" i="6" s="1"/>
  <c r="BD481" i="6" s="1"/>
  <c r="AX481" i="6"/>
  <c r="CL481" i="6"/>
  <c r="AS481" i="6"/>
  <c r="BK481" i="6"/>
  <c r="BL481" i="6" s="1"/>
  <c r="BM481" i="6" l="1"/>
  <c r="BN481" i="6" s="1"/>
  <c r="BO481" i="6" s="1"/>
  <c r="BP481" i="6" s="1"/>
  <c r="BQ481" i="6" s="1"/>
  <c r="BR481" i="6" s="1"/>
  <c r="BE481" i="6"/>
  <c r="CI481" i="6"/>
  <c r="AQ481" i="6"/>
  <c r="BS481" i="6"/>
  <c r="Z481" i="6"/>
  <c r="AK481" i="6"/>
  <c r="AL481" i="6" s="1"/>
  <c r="AM481" i="6" s="1"/>
  <c r="AN481" i="6" s="1"/>
  <c r="AO481" i="6" s="1"/>
  <c r="BU481" i="6" l="1"/>
  <c r="BT481" i="6"/>
  <c r="BG481" i="6" s="1"/>
  <c r="AP481" i="6"/>
  <c r="AT481" i="6" s="1"/>
  <c r="CA481" i="6"/>
  <c r="CB481" i="6" s="1"/>
  <c r="CC481" i="6" s="1"/>
  <c r="AR481" i="6"/>
  <c r="AG481" i="6"/>
  <c r="AA481" i="6"/>
  <c r="AB481" i="6" s="1"/>
  <c r="AC481" i="6" s="1"/>
  <c r="AD481" i="6" s="1"/>
  <c r="AE481" i="6" s="1"/>
  <c r="CD481" i="6" l="1"/>
  <c r="CE481" i="6" s="1"/>
  <c r="CF481" i="6" s="1"/>
  <c r="CG481" i="6" s="1"/>
  <c r="CM481" i="6"/>
  <c r="CN481" i="6" s="1"/>
  <c r="CP481" i="6" l="1"/>
  <c r="E480" i="9"/>
  <c r="CH481" i="6"/>
  <c r="CJ481" i="6"/>
  <c r="BW481" i="6" s="1"/>
  <c r="CO481" i="6" s="1"/>
  <c r="CQ481" i="6" s="1"/>
  <c r="CS481" i="6" l="1"/>
  <c r="CR481" i="6"/>
  <c r="CY481" i="6" l="1"/>
  <c r="CT481" i="6"/>
  <c r="CU481" i="6" s="1"/>
  <c r="CV481" i="6" s="1"/>
  <c r="CX481" i="6" s="1"/>
  <c r="CW481" i="6"/>
  <c r="CZ481" i="6" l="1"/>
  <c r="DA481" i="6" s="1"/>
  <c r="DB481" i="6"/>
  <c r="DG481" i="6"/>
  <c r="D480" i="9" l="1"/>
  <c r="DC481" i="6"/>
  <c r="DE481" i="6" s="1"/>
  <c r="F482" i="6"/>
  <c r="W482" i="6"/>
  <c r="L482" i="6"/>
  <c r="S482" i="6"/>
  <c r="O482" i="6"/>
  <c r="Q482" i="6"/>
  <c r="P482" i="6"/>
  <c r="I482" i="6"/>
  <c r="R482" i="6"/>
  <c r="AJ482" i="6" l="1"/>
  <c r="CK482" i="6"/>
  <c r="AW482" i="6"/>
  <c r="BJ482" i="6"/>
  <c r="BZ482" i="6"/>
  <c r="AF482" i="6"/>
  <c r="J482" i="6"/>
  <c r="K482" i="6"/>
  <c r="T482" i="6"/>
  <c r="U482" i="6"/>
  <c r="BI482" i="6"/>
  <c r="BY482" i="6"/>
  <c r="B481" i="9"/>
  <c r="Y482" i="6" l="1"/>
  <c r="V482" i="6"/>
  <c r="CI482" i="6" s="1"/>
  <c r="BK482" i="6"/>
  <c r="BL482" i="6" s="1"/>
  <c r="AX482" i="6"/>
  <c r="CL482" i="6"/>
  <c r="AS482" i="6"/>
  <c r="BS482" i="6"/>
  <c r="AY482" i="6"/>
  <c r="AZ482" i="6" s="1"/>
  <c r="BA482" i="6" s="1"/>
  <c r="BB482" i="6" s="1"/>
  <c r="BC482" i="6" s="1"/>
  <c r="BD482" i="6" s="1"/>
  <c r="AQ482" i="6"/>
  <c r="AK482" i="6" l="1"/>
  <c r="AL482" i="6" s="1"/>
  <c r="AM482" i="6" s="1"/>
  <c r="AN482" i="6" s="1"/>
  <c r="AO482" i="6" s="1"/>
  <c r="AP482" i="6" s="1"/>
  <c r="AT482" i="6" s="1"/>
  <c r="Z482" i="6"/>
  <c r="BE482" i="6"/>
  <c r="BM482" i="6"/>
  <c r="BN482" i="6" s="1"/>
  <c r="BO482" i="6" s="1"/>
  <c r="BP482" i="6" s="1"/>
  <c r="BQ482" i="6" s="1"/>
  <c r="AG482" i="6"/>
  <c r="AA482" i="6"/>
  <c r="AB482" i="6" s="1"/>
  <c r="AC482" i="6" s="1"/>
  <c r="AD482" i="6" s="1"/>
  <c r="AE482" i="6" s="1"/>
  <c r="CA482" i="6" l="1"/>
  <c r="CB482" i="6" s="1"/>
  <c r="CC482" i="6" s="1"/>
  <c r="CM482" i="6" s="1"/>
  <c r="CN482" i="6" s="1"/>
  <c r="AR482" i="6"/>
  <c r="BR482" i="6"/>
  <c r="BU482" i="6" s="1"/>
  <c r="BT482" i="6"/>
  <c r="BG482" i="6" s="1"/>
  <c r="CD482" i="6" l="1"/>
  <c r="CE482" i="6" s="1"/>
  <c r="CF482" i="6" s="1"/>
  <c r="CG482" i="6" s="1"/>
  <c r="CJ482" i="6" s="1"/>
  <c r="BW482" i="6" s="1"/>
  <c r="CO482" i="6" s="1"/>
  <c r="CQ482" i="6" s="1"/>
  <c r="CP482" i="6"/>
  <c r="E481" i="9"/>
  <c r="CH482" i="6" l="1"/>
  <c r="CS482" i="6"/>
  <c r="CR482" i="6"/>
  <c r="CW482" i="6" l="1"/>
  <c r="CT482" i="6"/>
  <c r="CU482" i="6" s="1"/>
  <c r="CV482" i="6" s="1"/>
  <c r="CX482" i="6" s="1"/>
  <c r="CY482" i="6"/>
  <c r="CZ482" i="6" l="1"/>
  <c r="DA482" i="6" s="1"/>
  <c r="DB482" i="6"/>
  <c r="DG482" i="6"/>
  <c r="D481" i="9" l="1"/>
  <c r="DC482" i="6"/>
  <c r="DE482" i="6" s="1"/>
  <c r="F483" i="6"/>
  <c r="L483" i="6"/>
  <c r="I483" i="6"/>
  <c r="Q483" i="6"/>
  <c r="S483" i="6"/>
  <c r="O483" i="6"/>
  <c r="R483" i="6"/>
  <c r="P483" i="6"/>
  <c r="W483" i="6"/>
  <c r="J483" i="6" l="1"/>
  <c r="K483" i="6"/>
  <c r="T483" i="6"/>
  <c r="U483" i="6"/>
  <c r="BJ483" i="6"/>
  <c r="BZ483" i="6"/>
  <c r="AJ483" i="6"/>
  <c r="AW483" i="6"/>
  <c r="CK483" i="6"/>
  <c r="AF483" i="6"/>
  <c r="BI483" i="6"/>
  <c r="BY483" i="6"/>
  <c r="B482" i="9"/>
  <c r="Y483" i="6" l="1"/>
  <c r="BK483" i="6"/>
  <c r="BL483" i="6" s="1"/>
  <c r="AX483" i="6"/>
  <c r="AS483" i="6"/>
  <c r="CL483" i="6"/>
  <c r="V483" i="6"/>
  <c r="AK483" i="6" s="1"/>
  <c r="AL483" i="6" s="1"/>
  <c r="AM483" i="6" s="1"/>
  <c r="AN483" i="6" s="1"/>
  <c r="AO483" i="6" s="1"/>
  <c r="AP483" i="6" s="1"/>
  <c r="Z483" i="6" l="1"/>
  <c r="CA483" i="6"/>
  <c r="CB483" i="6" s="1"/>
  <c r="CC483" i="6" s="1"/>
  <c r="CD483" i="6" s="1"/>
  <c r="CE483" i="6" s="1"/>
  <c r="CF483" i="6" s="1"/>
  <c r="CG483" i="6" s="1"/>
  <c r="CH483" i="6" s="1"/>
  <c r="AR483" i="6"/>
  <c r="AQ483" i="6"/>
  <c r="AT483" i="6" s="1"/>
  <c r="AY483" i="6"/>
  <c r="BM483" i="6"/>
  <c r="BN483" i="6" s="1"/>
  <c r="BO483" i="6" s="1"/>
  <c r="BP483" i="6" s="1"/>
  <c r="BQ483" i="6" s="1"/>
  <c r="AG483" i="6"/>
  <c r="AA483" i="6"/>
  <c r="AB483" i="6" s="1"/>
  <c r="AC483" i="6" s="1"/>
  <c r="AD483" i="6" s="1"/>
  <c r="AE483" i="6" s="1"/>
  <c r="BS483" i="6"/>
  <c r="CI483" i="6"/>
  <c r="BR483" i="6" l="1"/>
  <c r="BU483" i="6" s="1"/>
  <c r="BT483" i="6"/>
  <c r="BG483" i="6" s="1"/>
  <c r="AZ483" i="6"/>
  <c r="BA483" i="6" s="1"/>
  <c r="BB483" i="6" s="1"/>
  <c r="BC483" i="6" s="1"/>
  <c r="BD483" i="6" s="1"/>
  <c r="BE483" i="6"/>
  <c r="CJ483" i="6"/>
  <c r="BW483" i="6" s="1"/>
  <c r="CM483" i="6"/>
  <c r="CN483" i="6" l="1"/>
  <c r="CO483" i="6" s="1"/>
  <c r="E482" i="9" l="1"/>
  <c r="CP483" i="6"/>
  <c r="CQ483" i="6" s="1"/>
  <c r="CS483" i="6" l="1"/>
  <c r="CR483" i="6"/>
  <c r="CW483" i="6" l="1"/>
  <c r="CY483" i="6"/>
  <c r="CT483" i="6"/>
  <c r="CU483" i="6" s="1"/>
  <c r="CV483" i="6" s="1"/>
  <c r="CX483" i="6" s="1"/>
  <c r="CZ483" i="6" l="1"/>
  <c r="DA483" i="6" s="1"/>
  <c r="DG483" i="6"/>
  <c r="DB483" i="6"/>
  <c r="DC483" i="6" l="1"/>
  <c r="DE483" i="6" s="1"/>
  <c r="D482" i="9"/>
  <c r="F484" i="6"/>
  <c r="O484" i="6"/>
  <c r="S484" i="6"/>
  <c r="R484" i="6"/>
  <c r="W484" i="6"/>
  <c r="L484" i="6"/>
  <c r="P484" i="6"/>
  <c r="Q484" i="6"/>
  <c r="I484" i="6"/>
  <c r="BI484" i="6" l="1"/>
  <c r="BY484" i="6"/>
  <c r="K484" i="6"/>
  <c r="J484" i="6"/>
  <c r="U484" i="6"/>
  <c r="T484" i="6"/>
  <c r="AF484" i="6"/>
  <c r="Y484" i="6" s="1"/>
  <c r="BZ484" i="6"/>
  <c r="BJ484" i="6"/>
  <c r="AW484" i="6"/>
  <c r="CK484" i="6"/>
  <c r="AJ484" i="6"/>
  <c r="B483" i="9"/>
  <c r="BK484" i="6" l="1"/>
  <c r="BL484" i="6" s="1"/>
  <c r="AS484" i="6"/>
  <c r="AX484" i="6"/>
  <c r="V484" i="6"/>
  <c r="AY484" i="6" s="1"/>
  <c r="AZ484" i="6" s="1"/>
  <c r="BA484" i="6" s="1"/>
  <c r="BB484" i="6" s="1"/>
  <c r="BC484" i="6" s="1"/>
  <c r="BD484" i="6" s="1"/>
  <c r="CL484" i="6"/>
  <c r="CI484" i="6"/>
  <c r="BS484" i="6"/>
  <c r="AQ484" i="6" l="1"/>
  <c r="Z484" i="6"/>
  <c r="AA484" i="6" s="1"/>
  <c r="AB484" i="6" s="1"/>
  <c r="AC484" i="6" s="1"/>
  <c r="AD484" i="6" s="1"/>
  <c r="AE484" i="6" s="1"/>
  <c r="BE484" i="6"/>
  <c r="AK484" i="6"/>
  <c r="AL484" i="6" s="1"/>
  <c r="AM484" i="6" s="1"/>
  <c r="AN484" i="6" s="1"/>
  <c r="AO484" i="6" s="1"/>
  <c r="BM484" i="6"/>
  <c r="BN484" i="6" s="1"/>
  <c r="BO484" i="6" s="1"/>
  <c r="BP484" i="6" s="1"/>
  <c r="BQ484" i="6" s="1"/>
  <c r="AG484" i="6" l="1"/>
  <c r="BR484" i="6"/>
  <c r="BU484" i="6" s="1"/>
  <c r="BT484" i="6"/>
  <c r="BG484" i="6" s="1"/>
  <c r="AP484" i="6"/>
  <c r="AT484" i="6" s="1"/>
  <c r="AR484" i="6"/>
  <c r="CA484" i="6"/>
  <c r="CB484" i="6" s="1"/>
  <c r="CC484" i="6" s="1"/>
  <c r="CD484" i="6" l="1"/>
  <c r="CE484" i="6" s="1"/>
  <c r="CF484" i="6" s="1"/>
  <c r="CG484" i="6" s="1"/>
  <c r="CM484" i="6"/>
  <c r="CN484" i="6" s="1"/>
  <c r="E483" i="9" l="1"/>
  <c r="CP484" i="6"/>
  <c r="CH484" i="6"/>
  <c r="CJ484" i="6"/>
  <c r="BW484" i="6" s="1"/>
  <c r="CO484" i="6" s="1"/>
  <c r="CQ484" i="6" s="1"/>
  <c r="CS484" i="6" l="1"/>
  <c r="CR484" i="6"/>
  <c r="CT484" i="6" l="1"/>
  <c r="CU484" i="6" s="1"/>
  <c r="CV484" i="6" s="1"/>
  <c r="CX484" i="6" s="1"/>
  <c r="CW484" i="6"/>
  <c r="CY484" i="6"/>
  <c r="CZ484" i="6" l="1"/>
  <c r="DA484" i="6" s="1"/>
  <c r="DG484" i="6"/>
  <c r="DB484" i="6"/>
  <c r="DC484" i="6" l="1"/>
  <c r="DE484" i="6" s="1"/>
  <c r="D483" i="9"/>
  <c r="F485" i="6"/>
  <c r="L485" i="6"/>
  <c r="O485" i="6"/>
  <c r="P485" i="6"/>
  <c r="I485" i="6"/>
  <c r="W485" i="6"/>
  <c r="Q485" i="6"/>
  <c r="R485" i="6"/>
  <c r="S485" i="6"/>
  <c r="BI485" i="6" l="1"/>
  <c r="BY485" i="6"/>
  <c r="BJ485" i="6"/>
  <c r="AW485" i="6"/>
  <c r="BZ485" i="6"/>
  <c r="AJ485" i="6"/>
  <c r="CK485" i="6"/>
  <c r="AF485" i="6"/>
  <c r="T485" i="6"/>
  <c r="U485" i="6"/>
  <c r="J485" i="6"/>
  <c r="K485" i="6"/>
  <c r="B484" i="9"/>
  <c r="Y485" i="6" l="1"/>
  <c r="CL485" i="6"/>
  <c r="V485" i="6"/>
  <c r="BS485" i="6" s="1"/>
  <c r="BK485" i="6"/>
  <c r="BL485" i="6" s="1"/>
  <c r="BM485" i="6" s="1"/>
  <c r="BN485" i="6" s="1"/>
  <c r="BO485" i="6" s="1"/>
  <c r="BP485" i="6" s="1"/>
  <c r="BQ485" i="6" s="1"/>
  <c r="AX485" i="6"/>
  <c r="AS485" i="6"/>
  <c r="AQ485" i="6"/>
  <c r="AY485" i="6"/>
  <c r="AZ485" i="6" s="1"/>
  <c r="BA485" i="6" s="1"/>
  <c r="BB485" i="6" s="1"/>
  <c r="BC485" i="6" s="1"/>
  <c r="BD485" i="6" s="1"/>
  <c r="AK485" i="6" l="1"/>
  <c r="AL485" i="6" s="1"/>
  <c r="AM485" i="6" s="1"/>
  <c r="AN485" i="6" s="1"/>
  <c r="AO485" i="6" s="1"/>
  <c r="AP485" i="6" s="1"/>
  <c r="AT485" i="6" s="1"/>
  <c r="Z485" i="6"/>
  <c r="BE485" i="6"/>
  <c r="BR485" i="6"/>
  <c r="BU485" i="6" s="1"/>
  <c r="BT485" i="6"/>
  <c r="BG485" i="6" s="1"/>
  <c r="AG485" i="6"/>
  <c r="AA485" i="6"/>
  <c r="AB485" i="6" s="1"/>
  <c r="AC485" i="6" s="1"/>
  <c r="AD485" i="6" s="1"/>
  <c r="AE485" i="6" s="1"/>
  <c r="CI485" i="6"/>
  <c r="AR485" i="6" l="1"/>
  <c r="CA485" i="6"/>
  <c r="CB485" i="6" s="1"/>
  <c r="CC485" i="6" s="1"/>
  <c r="CD485" i="6" s="1"/>
  <c r="CE485" i="6" s="1"/>
  <c r="CF485" i="6" s="1"/>
  <c r="CG485" i="6" s="1"/>
  <c r="CM485" i="6" l="1"/>
  <c r="CN485" i="6" s="1"/>
  <c r="E484" i="9" s="1"/>
  <c r="CH485" i="6"/>
  <c r="CJ485" i="6"/>
  <c r="BW485" i="6" s="1"/>
  <c r="CO485" i="6" l="1"/>
  <c r="CP485" i="6"/>
  <c r="CQ485" i="6" l="1"/>
  <c r="CS485" i="6" s="1"/>
  <c r="CR485" i="6"/>
  <c r="CT485" i="6" s="1"/>
  <c r="CU485" i="6" s="1"/>
  <c r="CV485" i="6" s="1"/>
  <c r="CX485" i="6" s="1"/>
  <c r="CY485" i="6" l="1"/>
  <c r="CW485" i="6"/>
  <c r="CZ485" i="6" s="1"/>
  <c r="DA485" i="6" s="1"/>
  <c r="DG485" i="6"/>
  <c r="DB485" i="6"/>
  <c r="DC485" i="6" l="1"/>
  <c r="DE485" i="6" s="1"/>
  <c r="D484" i="9"/>
  <c r="F486" i="6"/>
  <c r="L486" i="6"/>
  <c r="P486" i="6"/>
  <c r="R486" i="6"/>
  <c r="Q486" i="6"/>
  <c r="S486" i="6"/>
  <c r="I486" i="6"/>
  <c r="O486" i="6"/>
  <c r="W486" i="6"/>
  <c r="AJ486" i="6" l="1"/>
  <c r="BJ486" i="6"/>
  <c r="AW486" i="6"/>
  <c r="BZ486" i="6"/>
  <c r="CK486" i="6"/>
  <c r="AF486" i="6"/>
  <c r="BI486" i="6"/>
  <c r="BY486" i="6"/>
  <c r="J486" i="6"/>
  <c r="U486" i="6"/>
  <c r="T486" i="6"/>
  <c r="K486" i="6"/>
  <c r="B485" i="9"/>
  <c r="Y486" i="6" l="1"/>
  <c r="AX486" i="6"/>
  <c r="V486" i="6"/>
  <c r="AK486" i="6" s="1"/>
  <c r="AL486" i="6" s="1"/>
  <c r="AM486" i="6" s="1"/>
  <c r="AN486" i="6" s="1"/>
  <c r="AO486" i="6" s="1"/>
  <c r="AP486" i="6" s="1"/>
  <c r="BK486" i="6"/>
  <c r="BL486" i="6" s="1"/>
  <c r="BM486" i="6" s="1"/>
  <c r="BN486" i="6" s="1"/>
  <c r="BO486" i="6" s="1"/>
  <c r="BP486" i="6" s="1"/>
  <c r="BQ486" i="6" s="1"/>
  <c r="BR486" i="6" s="1"/>
  <c r="AS486" i="6"/>
  <c r="CL486" i="6"/>
  <c r="AQ486" i="6"/>
  <c r="CI486" i="6" l="1"/>
  <c r="AY486" i="6"/>
  <c r="AZ486" i="6" s="1"/>
  <c r="BA486" i="6" s="1"/>
  <c r="BB486" i="6" s="1"/>
  <c r="BC486" i="6" s="1"/>
  <c r="BD486" i="6" s="1"/>
  <c r="Z486" i="6"/>
  <c r="AG486" i="6" s="1"/>
  <c r="AR486" i="6"/>
  <c r="AT486" i="6"/>
  <c r="BT486" i="6"/>
  <c r="BG486" i="6" s="1"/>
  <c r="CA486" i="6"/>
  <c r="CB486" i="6" s="1"/>
  <c r="CC486" i="6" s="1"/>
  <c r="CD486" i="6" s="1"/>
  <c r="CE486" i="6" s="1"/>
  <c r="CF486" i="6" s="1"/>
  <c r="CG486" i="6" s="1"/>
  <c r="BS486" i="6"/>
  <c r="BU486" i="6" s="1"/>
  <c r="AA486" i="6" l="1"/>
  <c r="AB486" i="6" s="1"/>
  <c r="AC486" i="6" s="1"/>
  <c r="AD486" i="6" s="1"/>
  <c r="AE486" i="6" s="1"/>
  <c r="BE486" i="6"/>
  <c r="CH486" i="6"/>
  <c r="CJ486" i="6"/>
  <c r="BW486" i="6" s="1"/>
  <c r="CM486" i="6"/>
  <c r="CN486" i="6" s="1"/>
  <c r="E485" i="9" l="1"/>
  <c r="CP486" i="6"/>
  <c r="CO486" i="6"/>
  <c r="CQ486" i="6" l="1"/>
  <c r="CR486" i="6" s="1"/>
  <c r="CS486" i="6" l="1"/>
  <c r="CT486" i="6"/>
  <c r="CU486" i="6" s="1"/>
  <c r="CV486" i="6" s="1"/>
  <c r="CX486" i="6" s="1"/>
  <c r="CY486" i="6"/>
  <c r="CW486" i="6"/>
  <c r="CZ486" i="6" l="1"/>
  <c r="DA486" i="6" s="1"/>
  <c r="F487" i="6" s="1"/>
  <c r="W487" i="6"/>
  <c r="DG486" i="6"/>
  <c r="Q487" i="6"/>
  <c r="DB486" i="6"/>
  <c r="R487" i="6"/>
  <c r="S487" i="6"/>
  <c r="O487" i="6"/>
  <c r="I487" i="6"/>
  <c r="P487" i="6"/>
  <c r="L487" i="6"/>
  <c r="D485" i="9" l="1"/>
  <c r="DC486" i="6"/>
  <c r="DE486" i="6" s="1"/>
  <c r="BI487" i="6"/>
  <c r="BY487" i="6"/>
  <c r="BJ487" i="6"/>
  <c r="AW487" i="6"/>
  <c r="AF487" i="6"/>
  <c r="BZ487" i="6"/>
  <c r="CK487" i="6"/>
  <c r="AJ487" i="6"/>
  <c r="U487" i="6"/>
  <c r="K487" i="6"/>
  <c r="J487" i="6"/>
  <c r="T487" i="6"/>
  <c r="B486" i="9"/>
  <c r="Y487" i="6" l="1"/>
  <c r="AS487" i="6"/>
  <c r="CL487" i="6"/>
  <c r="V487" i="6"/>
  <c r="AY487" i="6" s="1"/>
  <c r="AZ487" i="6" s="1"/>
  <c r="BA487" i="6" s="1"/>
  <c r="BB487" i="6" s="1"/>
  <c r="BC487" i="6" s="1"/>
  <c r="BD487" i="6" s="1"/>
  <c r="AX487" i="6"/>
  <c r="BE487" i="6" s="1"/>
  <c r="BK487" i="6"/>
  <c r="BL487" i="6" s="1"/>
  <c r="BM487" i="6" s="1"/>
  <c r="BN487" i="6" s="1"/>
  <c r="BO487" i="6" s="1"/>
  <c r="BP487" i="6" s="1"/>
  <c r="BQ487" i="6" s="1"/>
  <c r="BR487" i="6" s="1"/>
  <c r="AQ487" i="6"/>
  <c r="AK487" i="6"/>
  <c r="AL487" i="6" s="1"/>
  <c r="AM487" i="6" s="1"/>
  <c r="AN487" i="6" s="1"/>
  <c r="AO487" i="6" s="1"/>
  <c r="AP487" i="6" s="1"/>
  <c r="AT487" i="6" s="1"/>
  <c r="AR487" i="6" l="1"/>
  <c r="CA487" i="6"/>
  <c r="CB487" i="6" s="1"/>
  <c r="CC487" i="6" s="1"/>
  <c r="BT487" i="6"/>
  <c r="BG487" i="6" s="1"/>
  <c r="BS487" i="6"/>
  <c r="BU487" i="6" s="1"/>
  <c r="CI487" i="6"/>
  <c r="Z487" i="6"/>
  <c r="AG487" i="6" l="1"/>
  <c r="AA487" i="6"/>
  <c r="AB487" i="6" s="1"/>
  <c r="AC487" i="6" s="1"/>
  <c r="AD487" i="6" s="1"/>
  <c r="AE487" i="6" s="1"/>
  <c r="CD487" i="6"/>
  <c r="CE487" i="6" s="1"/>
  <c r="CF487" i="6" s="1"/>
  <c r="CG487" i="6" s="1"/>
  <c r="CM487" i="6"/>
  <c r="CH487" i="6" l="1"/>
  <c r="CJ487" i="6"/>
  <c r="BW487" i="6" s="1"/>
  <c r="CN487" i="6"/>
  <c r="E486" i="9" l="1"/>
  <c r="CO487" i="6"/>
  <c r="CP487" i="6"/>
  <c r="CQ487" i="6" l="1"/>
  <c r="CS487" i="6" l="1"/>
  <c r="CR487" i="6"/>
  <c r="CY487" i="6" l="1"/>
  <c r="CT487" i="6"/>
  <c r="CU487" i="6" s="1"/>
  <c r="CV487" i="6" s="1"/>
  <c r="CX487" i="6" s="1"/>
  <c r="CW487" i="6"/>
  <c r="CZ487" i="6" l="1"/>
  <c r="DA487" i="6" s="1"/>
  <c r="F488" i="6" s="1"/>
  <c r="O488" i="6"/>
  <c r="R488" i="6"/>
  <c r="DB487" i="6"/>
  <c r="W488" i="6"/>
  <c r="DG487" i="6"/>
  <c r="Q488" i="6"/>
  <c r="I488" i="6"/>
  <c r="S488" i="6"/>
  <c r="P488" i="6"/>
  <c r="L488" i="6"/>
  <c r="D486" i="9" l="1"/>
  <c r="DC487" i="6"/>
  <c r="DE487" i="6" s="1"/>
  <c r="U488" i="6"/>
  <c r="T488" i="6"/>
  <c r="K488" i="6"/>
  <c r="J488" i="6"/>
  <c r="CK488" i="6"/>
  <c r="BZ488" i="6"/>
  <c r="AW488" i="6"/>
  <c r="AJ488" i="6"/>
  <c r="BJ488" i="6"/>
  <c r="AF488" i="6"/>
  <c r="BI488" i="6"/>
  <c r="BY488" i="6"/>
  <c r="B487" i="9"/>
  <c r="Y488" i="6" l="1"/>
  <c r="CL488" i="6"/>
  <c r="AS488" i="6"/>
  <c r="V488" i="6"/>
  <c r="CI488" i="6" s="1"/>
  <c r="AX488" i="6"/>
  <c r="BK488" i="6"/>
  <c r="BL488" i="6" s="1"/>
  <c r="BS488" i="6"/>
  <c r="BM488" i="6" l="1"/>
  <c r="BN488" i="6" s="1"/>
  <c r="BO488" i="6" s="1"/>
  <c r="BP488" i="6" s="1"/>
  <c r="BQ488" i="6" s="1"/>
  <c r="AK488" i="6"/>
  <c r="AL488" i="6" s="1"/>
  <c r="AM488" i="6" s="1"/>
  <c r="AN488" i="6" s="1"/>
  <c r="AO488" i="6" s="1"/>
  <c r="AQ488" i="6"/>
  <c r="AY488" i="6"/>
  <c r="AZ488" i="6" s="1"/>
  <c r="BA488" i="6" s="1"/>
  <c r="BB488" i="6" s="1"/>
  <c r="BC488" i="6" s="1"/>
  <c r="BD488" i="6" s="1"/>
  <c r="Z488" i="6"/>
  <c r="AG488" i="6" l="1"/>
  <c r="AA488" i="6"/>
  <c r="AB488" i="6" s="1"/>
  <c r="AC488" i="6" s="1"/>
  <c r="AD488" i="6" s="1"/>
  <c r="AE488" i="6" s="1"/>
  <c r="AP488" i="6"/>
  <c r="AT488" i="6" s="1"/>
  <c r="AR488" i="6"/>
  <c r="CA488" i="6"/>
  <c r="CB488" i="6" s="1"/>
  <c r="CC488" i="6" s="1"/>
  <c r="BR488" i="6"/>
  <c r="BU488" i="6" s="1"/>
  <c r="BT488" i="6"/>
  <c r="BG488" i="6" s="1"/>
  <c r="BE488" i="6"/>
  <c r="CD488" i="6" l="1"/>
  <c r="CE488" i="6" s="1"/>
  <c r="CF488" i="6" s="1"/>
  <c r="CG488" i="6" s="1"/>
  <c r="CM488" i="6"/>
  <c r="CN488" i="6" s="1"/>
  <c r="E487" i="9" l="1"/>
  <c r="CP488" i="6"/>
  <c r="CH488" i="6"/>
  <c r="CJ488" i="6"/>
  <c r="BW488" i="6" s="1"/>
  <c r="CO488" i="6" s="1"/>
  <c r="CQ488" i="6" s="1"/>
  <c r="CS488" i="6" l="1"/>
  <c r="CR488" i="6"/>
  <c r="CW488" i="6" l="1"/>
  <c r="CY488" i="6"/>
  <c r="CT488" i="6"/>
  <c r="CU488" i="6" s="1"/>
  <c r="CV488" i="6" s="1"/>
  <c r="CX488" i="6" s="1"/>
  <c r="CZ488" i="6" l="1"/>
  <c r="DA488" i="6" s="1"/>
  <c r="DG488" i="6"/>
  <c r="DB488" i="6"/>
  <c r="D487" i="9" l="1"/>
  <c r="DC488" i="6"/>
  <c r="DE488" i="6" s="1"/>
  <c r="F489" i="6"/>
  <c r="Q489" i="6"/>
  <c r="W489" i="6"/>
  <c r="I489" i="6"/>
  <c r="S489" i="6"/>
  <c r="O489" i="6"/>
  <c r="R489" i="6"/>
  <c r="P489" i="6"/>
  <c r="L489" i="6"/>
  <c r="AF489" i="6" l="1"/>
  <c r="AW489" i="6"/>
  <c r="BJ489" i="6"/>
  <c r="AJ489" i="6"/>
  <c r="CK489" i="6"/>
  <c r="BZ489" i="6"/>
  <c r="U489" i="6"/>
  <c r="T489" i="6"/>
  <c r="K489" i="6"/>
  <c r="J489" i="6"/>
  <c r="BY489" i="6"/>
  <c r="BI489" i="6"/>
  <c r="B488" i="9"/>
  <c r="AS489" i="6" l="1"/>
  <c r="AX489" i="6"/>
  <c r="CL489" i="6"/>
  <c r="V489" i="6"/>
  <c r="CI489" i="6" s="1"/>
  <c r="BK489" i="6"/>
  <c r="BL489" i="6" s="1"/>
  <c r="BM489" i="6" s="1"/>
  <c r="BN489" i="6" s="1"/>
  <c r="BO489" i="6" s="1"/>
  <c r="BP489" i="6" s="1"/>
  <c r="BQ489" i="6" s="1"/>
  <c r="BR489" i="6" s="1"/>
  <c r="Y489" i="6"/>
  <c r="Z489" i="6" s="1"/>
  <c r="BS489" i="6" l="1"/>
  <c r="BU489" i="6" s="1"/>
  <c r="AQ489" i="6"/>
  <c r="AG489" i="6"/>
  <c r="AA489" i="6"/>
  <c r="AB489" i="6" s="1"/>
  <c r="AC489" i="6" s="1"/>
  <c r="AD489" i="6" s="1"/>
  <c r="AE489" i="6" s="1"/>
  <c r="BT489" i="6"/>
  <c r="BG489" i="6" s="1"/>
  <c r="AY489" i="6"/>
  <c r="AK489" i="6"/>
  <c r="AL489" i="6" s="1"/>
  <c r="AM489" i="6" s="1"/>
  <c r="AN489" i="6" s="1"/>
  <c r="AO489" i="6" s="1"/>
  <c r="AP489" i="6" l="1"/>
  <c r="AT489" i="6" s="1"/>
  <c r="AR489" i="6"/>
  <c r="CA489" i="6"/>
  <c r="CB489" i="6" s="1"/>
  <c r="CC489" i="6" s="1"/>
  <c r="AZ489" i="6"/>
  <c r="BA489" i="6" s="1"/>
  <c r="BB489" i="6" s="1"/>
  <c r="BC489" i="6" s="1"/>
  <c r="BD489" i="6" s="1"/>
  <c r="BE489" i="6"/>
  <c r="CD489" i="6" l="1"/>
  <c r="CE489" i="6" s="1"/>
  <c r="CF489" i="6" s="1"/>
  <c r="CG489" i="6" s="1"/>
  <c r="CM489" i="6"/>
  <c r="CN489" i="6" s="1"/>
  <c r="CP489" i="6" l="1"/>
  <c r="E488" i="9"/>
  <c r="CH489" i="6"/>
  <c r="CJ489" i="6"/>
  <c r="BW489" i="6" s="1"/>
  <c r="CO489" i="6" s="1"/>
  <c r="CQ489" i="6" s="1"/>
  <c r="CS489" i="6" l="1"/>
  <c r="CR489" i="6"/>
  <c r="CT489" i="6" l="1"/>
  <c r="CU489" i="6" s="1"/>
  <c r="CV489" i="6" s="1"/>
  <c r="CX489" i="6" s="1"/>
  <c r="CY489" i="6"/>
  <c r="CW489" i="6"/>
  <c r="CZ489" i="6" l="1"/>
  <c r="DA489" i="6" s="1"/>
  <c r="F490" i="6" s="1"/>
  <c r="W490" i="6"/>
  <c r="DG489" i="6"/>
  <c r="P490" i="6"/>
  <c r="DB489" i="6"/>
  <c r="O490" i="6"/>
  <c r="S490" i="6"/>
  <c r="Q490" i="6"/>
  <c r="R490" i="6"/>
  <c r="L490" i="6"/>
  <c r="I490" i="6"/>
  <c r="DC489" i="6" l="1"/>
  <c r="DE489" i="6" s="1"/>
  <c r="D488" i="9"/>
  <c r="BI490" i="6"/>
  <c r="BY490" i="6"/>
  <c r="AJ490" i="6"/>
  <c r="AW490" i="6"/>
  <c r="CK490" i="6"/>
  <c r="BZ490" i="6"/>
  <c r="AF490" i="6"/>
  <c r="BJ490" i="6"/>
  <c r="T490" i="6"/>
  <c r="J490" i="6"/>
  <c r="U490" i="6"/>
  <c r="K490" i="6"/>
  <c r="B489" i="9"/>
  <c r="AS490" i="6" l="1"/>
  <c r="BK490" i="6"/>
  <c r="BL490" i="6" s="1"/>
  <c r="AX490" i="6"/>
  <c r="V490" i="6"/>
  <c r="AY490" i="6" s="1"/>
  <c r="AZ490" i="6" s="1"/>
  <c r="BA490" i="6" s="1"/>
  <c r="BB490" i="6" s="1"/>
  <c r="BC490" i="6" s="1"/>
  <c r="BD490" i="6" s="1"/>
  <c r="CL490" i="6"/>
  <c r="Y490" i="6"/>
  <c r="Z490" i="6" s="1"/>
  <c r="BS490" i="6"/>
  <c r="AK490" i="6"/>
  <c r="AL490" i="6" s="1"/>
  <c r="AM490" i="6" s="1"/>
  <c r="AN490" i="6" s="1"/>
  <c r="AO490" i="6" s="1"/>
  <c r="AP490" i="6" s="1"/>
  <c r="AQ490" i="6" l="1"/>
  <c r="AT490" i="6" s="1"/>
  <c r="BM490" i="6"/>
  <c r="BN490" i="6" s="1"/>
  <c r="BO490" i="6" s="1"/>
  <c r="BP490" i="6" s="1"/>
  <c r="BQ490" i="6" s="1"/>
  <c r="BR490" i="6" s="1"/>
  <c r="BU490" i="6" s="1"/>
  <c r="AG490" i="6"/>
  <c r="AA490" i="6"/>
  <c r="AB490" i="6" s="1"/>
  <c r="AC490" i="6" s="1"/>
  <c r="AD490" i="6" s="1"/>
  <c r="AE490" i="6" s="1"/>
  <c r="CA490" i="6"/>
  <c r="CB490" i="6" s="1"/>
  <c r="CC490" i="6" s="1"/>
  <c r="AR490" i="6"/>
  <c r="BE490" i="6"/>
  <c r="CI490" i="6"/>
  <c r="BT490" i="6" l="1"/>
  <c r="BG490" i="6" s="1"/>
  <c r="CD490" i="6"/>
  <c r="CE490" i="6" s="1"/>
  <c r="CF490" i="6" s="1"/>
  <c r="CG490" i="6" s="1"/>
  <c r="CM490" i="6"/>
  <c r="CN490" i="6" s="1"/>
  <c r="CP490" i="6" l="1"/>
  <c r="E489" i="9"/>
  <c r="CH490" i="6"/>
  <c r="CJ490" i="6"/>
  <c r="BW490" i="6" s="1"/>
  <c r="CO490" i="6" s="1"/>
  <c r="CQ490" i="6" s="1"/>
  <c r="CS490" i="6" l="1"/>
  <c r="CR490" i="6"/>
  <c r="CT490" i="6" l="1"/>
  <c r="CU490" i="6" s="1"/>
  <c r="CV490" i="6" s="1"/>
  <c r="CX490" i="6" s="1"/>
  <c r="CY490" i="6"/>
  <c r="CW490" i="6"/>
  <c r="CZ490" i="6" l="1"/>
  <c r="DA490" i="6" s="1"/>
  <c r="DG490" i="6"/>
  <c r="DB490" i="6"/>
  <c r="DC490" i="6" l="1"/>
  <c r="DE490" i="6" s="1"/>
  <c r="D489" i="9"/>
  <c r="F491" i="6"/>
  <c r="O491" i="6"/>
  <c r="Q491" i="6"/>
  <c r="W491" i="6"/>
  <c r="R491" i="6"/>
  <c r="S491" i="6"/>
  <c r="I491" i="6"/>
  <c r="L491" i="6"/>
  <c r="P491" i="6"/>
  <c r="K491" i="6" l="1"/>
  <c r="U491" i="6"/>
  <c r="J491" i="6"/>
  <c r="T491" i="6"/>
  <c r="BY491" i="6"/>
  <c r="BI491" i="6"/>
  <c r="BZ491" i="6"/>
  <c r="AJ491" i="6"/>
  <c r="BJ491" i="6"/>
  <c r="AW491" i="6"/>
  <c r="AF491" i="6"/>
  <c r="CK491" i="6"/>
  <c r="B490" i="9"/>
  <c r="Y491" i="6" l="1"/>
  <c r="CL491" i="6"/>
  <c r="AX491" i="6"/>
  <c r="BK491" i="6"/>
  <c r="BL491" i="6" s="1"/>
  <c r="V491" i="6"/>
  <c r="AQ491" i="6" s="1"/>
  <c r="AS491" i="6"/>
  <c r="Z491" i="6" l="1"/>
  <c r="AK491" i="6"/>
  <c r="AL491" i="6" s="1"/>
  <c r="AM491" i="6" s="1"/>
  <c r="AN491" i="6" s="1"/>
  <c r="AO491" i="6" s="1"/>
  <c r="AP491" i="6" s="1"/>
  <c r="AT491" i="6" s="1"/>
  <c r="AY491" i="6"/>
  <c r="AZ491" i="6" s="1"/>
  <c r="BA491" i="6" s="1"/>
  <c r="BB491" i="6" s="1"/>
  <c r="BC491" i="6" s="1"/>
  <c r="BD491" i="6" s="1"/>
  <c r="CI491" i="6"/>
  <c r="AG491" i="6"/>
  <c r="AA491" i="6"/>
  <c r="AB491" i="6" s="1"/>
  <c r="AC491" i="6" s="1"/>
  <c r="AD491" i="6" s="1"/>
  <c r="AE491" i="6" s="1"/>
  <c r="BE491" i="6"/>
  <c r="BM491" i="6"/>
  <c r="BN491" i="6" s="1"/>
  <c r="BO491" i="6" s="1"/>
  <c r="BP491" i="6" s="1"/>
  <c r="BQ491" i="6" s="1"/>
  <c r="BS491" i="6"/>
  <c r="CA491" i="6" l="1"/>
  <c r="CB491" i="6" s="1"/>
  <c r="CC491" i="6" s="1"/>
  <c r="CD491" i="6" s="1"/>
  <c r="CE491" i="6" s="1"/>
  <c r="CF491" i="6" s="1"/>
  <c r="CG491" i="6" s="1"/>
  <c r="AR491" i="6"/>
  <c r="BR491" i="6"/>
  <c r="BU491" i="6" s="1"/>
  <c r="BT491" i="6"/>
  <c r="BG491" i="6" s="1"/>
  <c r="CM491" i="6" l="1"/>
  <c r="CN491" i="6"/>
  <c r="E490" i="9" s="1"/>
  <c r="CH491" i="6"/>
  <c r="CJ491" i="6"/>
  <c r="BW491" i="6" s="1"/>
  <c r="CO491" i="6" s="1"/>
  <c r="CP491" i="6" l="1"/>
  <c r="CQ491" i="6" s="1"/>
  <c r="CS491" i="6" l="1"/>
  <c r="CR491" i="6"/>
  <c r="CY491" i="6" s="1"/>
  <c r="CW491" i="6" l="1"/>
  <c r="CT491" i="6"/>
  <c r="CU491" i="6" s="1"/>
  <c r="CV491" i="6" s="1"/>
  <c r="CX491" i="6" s="1"/>
  <c r="CZ491" i="6" l="1"/>
  <c r="DA491" i="6" s="1"/>
  <c r="F492" i="6" s="1"/>
  <c r="R492" i="6"/>
  <c r="O492" i="6"/>
  <c r="P492" i="6"/>
  <c r="S492" i="6"/>
  <c r="Q492" i="6"/>
  <c r="L492" i="6"/>
  <c r="W492" i="6"/>
  <c r="DG491" i="6"/>
  <c r="I492" i="6"/>
  <c r="DB491" i="6"/>
  <c r="DC491" i="6" l="1"/>
  <c r="DE491" i="6" s="1"/>
  <c r="D490" i="9"/>
  <c r="BY492" i="6"/>
  <c r="BI492" i="6"/>
  <c r="K492" i="6"/>
  <c r="T492" i="6"/>
  <c r="U492" i="6"/>
  <c r="J492" i="6"/>
  <c r="AW492" i="6"/>
  <c r="BJ492" i="6"/>
  <c r="AJ492" i="6"/>
  <c r="CK492" i="6"/>
  <c r="AF492" i="6"/>
  <c r="BZ492" i="6"/>
  <c r="B491" i="9"/>
  <c r="Y492" i="6" l="1"/>
  <c r="AS492" i="6"/>
  <c r="CL492" i="6"/>
  <c r="V492" i="6"/>
  <c r="BS492" i="6" s="1"/>
  <c r="BK492" i="6"/>
  <c r="BL492" i="6" s="1"/>
  <c r="BM492" i="6" s="1"/>
  <c r="BN492" i="6" s="1"/>
  <c r="BO492" i="6" s="1"/>
  <c r="BP492" i="6" s="1"/>
  <c r="BQ492" i="6" s="1"/>
  <c r="BR492" i="6" s="1"/>
  <c r="BU492" i="6" s="1"/>
  <c r="AX492" i="6"/>
  <c r="AQ492" i="6"/>
  <c r="AY492" i="6"/>
  <c r="AZ492" i="6" s="1"/>
  <c r="BA492" i="6" s="1"/>
  <c r="BB492" i="6" s="1"/>
  <c r="BC492" i="6" s="1"/>
  <c r="BD492" i="6" s="1"/>
  <c r="Z492" i="6" l="1"/>
  <c r="AG492" i="6" s="1"/>
  <c r="BE492" i="6"/>
  <c r="BT492" i="6"/>
  <c r="BG492" i="6" s="1"/>
  <c r="CI492" i="6"/>
  <c r="AK492" i="6"/>
  <c r="AL492" i="6" s="1"/>
  <c r="AM492" i="6" s="1"/>
  <c r="AN492" i="6" s="1"/>
  <c r="AO492" i="6" s="1"/>
  <c r="AA492" i="6" l="1"/>
  <c r="AB492" i="6" s="1"/>
  <c r="AC492" i="6" s="1"/>
  <c r="AD492" i="6" s="1"/>
  <c r="AE492" i="6" s="1"/>
  <c r="AP492" i="6"/>
  <c r="AT492" i="6" s="1"/>
  <c r="AR492" i="6"/>
  <c r="CA492" i="6"/>
  <c r="CB492" i="6" s="1"/>
  <c r="CC492" i="6" s="1"/>
  <c r="CD492" i="6" l="1"/>
  <c r="CE492" i="6" s="1"/>
  <c r="CF492" i="6" s="1"/>
  <c r="CG492" i="6" s="1"/>
  <c r="CM492" i="6"/>
  <c r="CN492" i="6" s="1"/>
  <c r="CP492" i="6" l="1"/>
  <c r="E491" i="9"/>
  <c r="CH492" i="6"/>
  <c r="CJ492" i="6"/>
  <c r="BW492" i="6" s="1"/>
  <c r="CO492" i="6" s="1"/>
  <c r="CQ492" i="6" s="1"/>
  <c r="CS492" i="6" l="1"/>
  <c r="CR492" i="6"/>
  <c r="CT492" i="6" l="1"/>
  <c r="CU492" i="6" s="1"/>
  <c r="CV492" i="6" s="1"/>
  <c r="CX492" i="6" s="1"/>
  <c r="CY492" i="6"/>
  <c r="CW492" i="6"/>
  <c r="CZ492" i="6" l="1"/>
  <c r="DA492" i="6" s="1"/>
  <c r="DB492" i="6"/>
  <c r="DG492" i="6"/>
  <c r="D491" i="9" l="1"/>
  <c r="DC492" i="6"/>
  <c r="DE492" i="6" s="1"/>
  <c r="F493" i="6"/>
  <c r="I493" i="6"/>
  <c r="Q493" i="6"/>
  <c r="W493" i="6"/>
  <c r="P493" i="6"/>
  <c r="R493" i="6"/>
  <c r="L493" i="6"/>
  <c r="S493" i="6"/>
  <c r="O493" i="6"/>
  <c r="J493" i="6" l="1"/>
  <c r="K493" i="6"/>
  <c r="T493" i="6"/>
  <c r="U493" i="6"/>
  <c r="AW493" i="6"/>
  <c r="AJ493" i="6"/>
  <c r="AF493" i="6"/>
  <c r="BJ493" i="6"/>
  <c r="BZ493" i="6"/>
  <c r="CK493" i="6"/>
  <c r="BI493" i="6"/>
  <c r="BY493" i="6"/>
  <c r="B492" i="9"/>
  <c r="Y493" i="6" l="1"/>
  <c r="AX493" i="6"/>
  <c r="BK493" i="6"/>
  <c r="BL493" i="6" s="1"/>
  <c r="V493" i="6"/>
  <c r="BS493" i="6" s="1"/>
  <c r="CL493" i="6"/>
  <c r="AS493" i="6"/>
  <c r="BM493" i="6" l="1"/>
  <c r="BN493" i="6" s="1"/>
  <c r="BO493" i="6" s="1"/>
  <c r="BP493" i="6" s="1"/>
  <c r="BQ493" i="6" s="1"/>
  <c r="BR493" i="6" s="1"/>
  <c r="BU493" i="6" s="1"/>
  <c r="Z493" i="6"/>
  <c r="AQ493" i="6"/>
  <c r="AY493" i="6"/>
  <c r="AZ493" i="6" s="1"/>
  <c r="BA493" i="6" s="1"/>
  <c r="BB493" i="6" s="1"/>
  <c r="BC493" i="6" s="1"/>
  <c r="BD493" i="6" s="1"/>
  <c r="CI493" i="6"/>
  <c r="AK493" i="6"/>
  <c r="AL493" i="6" s="1"/>
  <c r="AM493" i="6" s="1"/>
  <c r="AN493" i="6" s="1"/>
  <c r="AO493" i="6" s="1"/>
  <c r="AR493" i="6" s="1"/>
  <c r="BT493" i="6" l="1"/>
  <c r="BG493" i="6" s="1"/>
  <c r="AG493" i="6"/>
  <c r="AA493" i="6"/>
  <c r="AB493" i="6" s="1"/>
  <c r="AC493" i="6" s="1"/>
  <c r="AD493" i="6" s="1"/>
  <c r="AE493" i="6" s="1"/>
  <c r="BE493" i="6"/>
  <c r="AP493" i="6"/>
  <c r="AT493" i="6" s="1"/>
  <c r="CA493" i="6"/>
  <c r="CB493" i="6" s="1"/>
  <c r="CC493" i="6" s="1"/>
  <c r="CD493" i="6" l="1"/>
  <c r="CE493" i="6" s="1"/>
  <c r="CF493" i="6" s="1"/>
  <c r="CG493" i="6" s="1"/>
  <c r="CM493" i="6"/>
  <c r="CN493" i="6" s="1"/>
  <c r="E492" i="9" l="1"/>
  <c r="CP493" i="6"/>
  <c r="CH493" i="6"/>
  <c r="CJ493" i="6"/>
  <c r="BW493" i="6" s="1"/>
  <c r="CO493" i="6" s="1"/>
  <c r="CQ493" i="6" s="1"/>
  <c r="CS493" i="6" l="1"/>
  <c r="CR493" i="6"/>
  <c r="CY493" i="6" l="1"/>
  <c r="CT493" i="6"/>
  <c r="CU493" i="6" s="1"/>
  <c r="CV493" i="6" s="1"/>
  <c r="CX493" i="6" s="1"/>
  <c r="CW493" i="6"/>
  <c r="CZ493" i="6" l="1"/>
  <c r="DA493" i="6" s="1"/>
  <c r="F494" i="6" s="1"/>
  <c r="I494" i="6"/>
  <c r="DB493" i="6"/>
  <c r="Q494" i="6"/>
  <c r="R494" i="6"/>
  <c r="S494" i="6"/>
  <c r="DG493" i="6"/>
  <c r="W494" i="6"/>
  <c r="O494" i="6"/>
  <c r="P494" i="6"/>
  <c r="L494" i="6"/>
  <c r="D492" i="9" l="1"/>
  <c r="DC493" i="6"/>
  <c r="DE493" i="6" s="1"/>
  <c r="J494" i="6"/>
  <c r="U494" i="6"/>
  <c r="K494" i="6"/>
  <c r="T494" i="6"/>
  <c r="BZ494" i="6"/>
  <c r="AF494" i="6"/>
  <c r="AW494" i="6"/>
  <c r="CK494" i="6"/>
  <c r="BJ494" i="6"/>
  <c r="AJ494" i="6"/>
  <c r="BI494" i="6"/>
  <c r="BY494" i="6"/>
  <c r="B493" i="9"/>
  <c r="Y494" i="6" l="1"/>
  <c r="AX494" i="6"/>
  <c r="AS494" i="6"/>
  <c r="V494" i="6"/>
  <c r="CI494" i="6" s="1"/>
  <c r="CL494" i="6"/>
  <c r="BK494" i="6"/>
  <c r="BL494" i="6" s="1"/>
  <c r="Z494" i="6" l="1"/>
  <c r="AG494" i="6" s="1"/>
  <c r="BS494" i="6"/>
  <c r="AQ494" i="6"/>
  <c r="BM494" i="6"/>
  <c r="BN494" i="6" s="1"/>
  <c r="BO494" i="6" s="1"/>
  <c r="BP494" i="6" s="1"/>
  <c r="BQ494" i="6" s="1"/>
  <c r="AY494" i="6"/>
  <c r="AZ494" i="6" s="1"/>
  <c r="BA494" i="6" s="1"/>
  <c r="BB494" i="6" s="1"/>
  <c r="BC494" i="6" s="1"/>
  <c r="BD494" i="6" s="1"/>
  <c r="AK494" i="6"/>
  <c r="AL494" i="6" s="1"/>
  <c r="AM494" i="6" s="1"/>
  <c r="AN494" i="6" s="1"/>
  <c r="AO494" i="6" s="1"/>
  <c r="AR494" i="6" s="1"/>
  <c r="AA494" i="6" l="1"/>
  <c r="AB494" i="6" s="1"/>
  <c r="AC494" i="6" s="1"/>
  <c r="AD494" i="6" s="1"/>
  <c r="AE494" i="6" s="1"/>
  <c r="BE494" i="6"/>
  <c r="AP494" i="6"/>
  <c r="AT494" i="6" s="1"/>
  <c r="CA494" i="6"/>
  <c r="CB494" i="6" s="1"/>
  <c r="CC494" i="6" s="1"/>
  <c r="BR494" i="6"/>
  <c r="BU494" i="6" s="1"/>
  <c r="BT494" i="6"/>
  <c r="BG494" i="6" s="1"/>
  <c r="CD494" i="6" l="1"/>
  <c r="CE494" i="6" s="1"/>
  <c r="CF494" i="6" s="1"/>
  <c r="CG494" i="6" s="1"/>
  <c r="CM494" i="6"/>
  <c r="CN494" i="6" s="1"/>
  <c r="E493" i="9" l="1"/>
  <c r="CP494" i="6"/>
  <c r="CH494" i="6"/>
  <c r="CJ494" i="6"/>
  <c r="BW494" i="6" s="1"/>
  <c r="CO494" i="6" s="1"/>
  <c r="CQ494" i="6" s="1"/>
  <c r="CS494" i="6" l="1"/>
  <c r="CR494" i="6"/>
  <c r="CT494" i="6" l="1"/>
  <c r="CU494" i="6" s="1"/>
  <c r="CV494" i="6" s="1"/>
  <c r="CX494" i="6" s="1"/>
  <c r="CW494" i="6"/>
  <c r="CY494" i="6"/>
  <c r="CZ494" i="6" l="1"/>
  <c r="DA494" i="6" s="1"/>
  <c r="DG494" i="6"/>
  <c r="DB494" i="6"/>
  <c r="D493" i="9" l="1"/>
  <c r="DC494" i="6"/>
  <c r="DE494" i="6" s="1"/>
  <c r="F495" i="6"/>
  <c r="R495" i="6"/>
  <c r="L495" i="6"/>
  <c r="W495" i="6"/>
  <c r="Q495" i="6"/>
  <c r="P495" i="6"/>
  <c r="I495" i="6"/>
  <c r="O495" i="6"/>
  <c r="S495" i="6"/>
  <c r="BZ495" i="6" l="1"/>
  <c r="AF495" i="6"/>
  <c r="BJ495" i="6"/>
  <c r="CK495" i="6"/>
  <c r="AW495" i="6"/>
  <c r="AJ495" i="6"/>
  <c r="BY495" i="6"/>
  <c r="BI495" i="6"/>
  <c r="K495" i="6"/>
  <c r="U495" i="6"/>
  <c r="T495" i="6"/>
  <c r="J495" i="6"/>
  <c r="B494" i="9"/>
  <c r="Y495" i="6" l="1"/>
  <c r="AX495" i="6"/>
  <c r="V495" i="6"/>
  <c r="AQ495" i="6" s="1"/>
  <c r="BK495" i="6"/>
  <c r="BL495" i="6" s="1"/>
  <c r="CL495" i="6"/>
  <c r="AS495" i="6"/>
  <c r="AK495" i="6" l="1"/>
  <c r="AL495" i="6" s="1"/>
  <c r="AM495" i="6" s="1"/>
  <c r="AN495" i="6" s="1"/>
  <c r="AO495" i="6" s="1"/>
  <c r="AP495" i="6" s="1"/>
  <c r="AT495" i="6" s="1"/>
  <c r="BS495" i="6"/>
  <c r="CI495" i="6"/>
  <c r="BM495" i="6"/>
  <c r="BN495" i="6" s="1"/>
  <c r="BO495" i="6" s="1"/>
  <c r="BP495" i="6" s="1"/>
  <c r="BQ495" i="6" s="1"/>
  <c r="AY495" i="6"/>
  <c r="AZ495" i="6" s="1"/>
  <c r="BA495" i="6" s="1"/>
  <c r="BB495" i="6" s="1"/>
  <c r="BC495" i="6" s="1"/>
  <c r="BD495" i="6" s="1"/>
  <c r="Z495" i="6"/>
  <c r="CA495" i="6" l="1"/>
  <c r="CB495" i="6" s="1"/>
  <c r="CC495" i="6" s="1"/>
  <c r="CM495" i="6" s="1"/>
  <c r="AR495" i="6"/>
  <c r="BR495" i="6"/>
  <c r="BU495" i="6" s="1"/>
  <c r="BT495" i="6"/>
  <c r="BG495" i="6" s="1"/>
  <c r="BE495" i="6"/>
  <c r="AG495" i="6"/>
  <c r="CN495" i="6" s="1"/>
  <c r="AA495" i="6"/>
  <c r="AB495" i="6" s="1"/>
  <c r="AC495" i="6" s="1"/>
  <c r="AD495" i="6" s="1"/>
  <c r="AE495" i="6" s="1"/>
  <c r="CD495" i="6" l="1"/>
  <c r="CE495" i="6" s="1"/>
  <c r="CF495" i="6" s="1"/>
  <c r="CG495" i="6" s="1"/>
  <c r="CH495" i="6" s="1"/>
  <c r="E494" i="9"/>
  <c r="CP495" i="6"/>
  <c r="CO495" i="6"/>
  <c r="CQ495" i="6" l="1"/>
  <c r="CJ495" i="6"/>
  <c r="BW495" i="6" s="1"/>
  <c r="CS495" i="6"/>
  <c r="CR495" i="6"/>
  <c r="CY495" i="6" l="1"/>
  <c r="CT495" i="6"/>
  <c r="CU495" i="6" s="1"/>
  <c r="CV495" i="6" s="1"/>
  <c r="CX495" i="6" s="1"/>
  <c r="CW495" i="6"/>
  <c r="CZ495" i="6" l="1"/>
  <c r="DA495" i="6" s="1"/>
  <c r="DG495" i="6"/>
  <c r="DB495" i="6"/>
  <c r="D494" i="9" l="1"/>
  <c r="DC495" i="6"/>
  <c r="DE495" i="6" s="1"/>
  <c r="F496" i="6"/>
  <c r="L496" i="6"/>
  <c r="R496" i="6"/>
  <c r="Q496" i="6"/>
  <c r="S496" i="6"/>
  <c r="O496" i="6"/>
  <c r="I496" i="6"/>
  <c r="W496" i="6"/>
  <c r="P496" i="6"/>
  <c r="BI496" i="6" l="1"/>
  <c r="BY496" i="6"/>
  <c r="U496" i="6"/>
  <c r="T496" i="6"/>
  <c r="K496" i="6"/>
  <c r="J496" i="6"/>
  <c r="AW496" i="6"/>
  <c r="CK496" i="6"/>
  <c r="AF496" i="6"/>
  <c r="BZ496" i="6"/>
  <c r="BJ496" i="6"/>
  <c r="AJ496" i="6"/>
  <c r="B495" i="9"/>
  <c r="Y496" i="6" l="1"/>
  <c r="AX496" i="6"/>
  <c r="CL496" i="6"/>
  <c r="AS496" i="6"/>
  <c r="V496" i="6"/>
  <c r="BS496" i="6" s="1"/>
  <c r="BK496" i="6"/>
  <c r="BL496" i="6" s="1"/>
  <c r="BM496" i="6" s="1"/>
  <c r="BN496" i="6" s="1"/>
  <c r="BO496" i="6" s="1"/>
  <c r="BP496" i="6" s="1"/>
  <c r="BQ496" i="6" s="1"/>
  <c r="BR496" i="6" s="1"/>
  <c r="BU496" i="6" s="1"/>
  <c r="AK496" i="6" l="1"/>
  <c r="AL496" i="6" s="1"/>
  <c r="AM496" i="6" s="1"/>
  <c r="AN496" i="6" s="1"/>
  <c r="AO496" i="6" s="1"/>
  <c r="AP496" i="6" s="1"/>
  <c r="Z496" i="6"/>
  <c r="AG496" i="6" s="1"/>
  <c r="BT496" i="6"/>
  <c r="BG496" i="6" s="1"/>
  <c r="AY496" i="6"/>
  <c r="CI496" i="6"/>
  <c r="AA496" i="6"/>
  <c r="AB496" i="6" s="1"/>
  <c r="AC496" i="6" s="1"/>
  <c r="AD496" i="6" s="1"/>
  <c r="AE496" i="6" s="1"/>
  <c r="CA496" i="6"/>
  <c r="CB496" i="6" s="1"/>
  <c r="CC496" i="6" s="1"/>
  <c r="AR496" i="6"/>
  <c r="AQ496" i="6"/>
  <c r="AT496" i="6" s="1"/>
  <c r="CD496" i="6" l="1"/>
  <c r="CE496" i="6" s="1"/>
  <c r="CF496" i="6" s="1"/>
  <c r="CG496" i="6" s="1"/>
  <c r="CM496" i="6"/>
  <c r="AZ496" i="6"/>
  <c r="BA496" i="6" s="1"/>
  <c r="BB496" i="6" s="1"/>
  <c r="BC496" i="6" s="1"/>
  <c r="BD496" i="6" s="1"/>
  <c r="BE496" i="6"/>
  <c r="CN496" i="6" s="1"/>
  <c r="CP496" i="6" l="1"/>
  <c r="E495" i="9"/>
  <c r="CH496" i="6"/>
  <c r="CJ496" i="6"/>
  <c r="BW496" i="6" s="1"/>
  <c r="CO496" i="6" s="1"/>
  <c r="CQ496" i="6" s="1"/>
  <c r="CS496" i="6" l="1"/>
  <c r="CR496" i="6"/>
  <c r="CT496" i="6" l="1"/>
  <c r="CU496" i="6" s="1"/>
  <c r="CV496" i="6" s="1"/>
  <c r="CX496" i="6" s="1"/>
  <c r="CY496" i="6"/>
  <c r="CW496" i="6"/>
  <c r="CZ496" i="6" l="1"/>
  <c r="DA496" i="6" s="1"/>
  <c r="DB496" i="6"/>
  <c r="DG496" i="6"/>
  <c r="DC496" i="6" l="1"/>
  <c r="DE496" i="6" s="1"/>
  <c r="D495" i="9"/>
  <c r="F497" i="6"/>
  <c r="Q497" i="6"/>
  <c r="I497" i="6"/>
  <c r="O497" i="6"/>
  <c r="L497" i="6"/>
  <c r="R497" i="6"/>
  <c r="S497" i="6"/>
  <c r="W497" i="6"/>
  <c r="P497" i="6"/>
  <c r="U497" i="6" l="1"/>
  <c r="J497" i="6"/>
  <c r="T497" i="6"/>
  <c r="K497" i="6"/>
  <c r="BY497" i="6"/>
  <c r="BI497" i="6"/>
  <c r="AF497" i="6"/>
  <c r="BJ497" i="6"/>
  <c r="AJ497" i="6"/>
  <c r="BZ497" i="6"/>
  <c r="CK497" i="6"/>
  <c r="AW497" i="6"/>
  <c r="B496" i="9"/>
  <c r="Y497" i="6" l="1"/>
  <c r="AX497" i="6"/>
  <c r="CL497" i="6"/>
  <c r="V497" i="6"/>
  <c r="AQ497" i="6" s="1"/>
  <c r="AS497" i="6"/>
  <c r="BK497" i="6"/>
  <c r="BL497" i="6" s="1"/>
  <c r="BM497" i="6" s="1"/>
  <c r="BN497" i="6" s="1"/>
  <c r="BO497" i="6" s="1"/>
  <c r="BP497" i="6" s="1"/>
  <c r="BQ497" i="6" s="1"/>
  <c r="CI497" i="6"/>
  <c r="BS497" i="6"/>
  <c r="Z497" i="6" l="1"/>
  <c r="AK497" i="6"/>
  <c r="AL497" i="6" s="1"/>
  <c r="AM497" i="6" s="1"/>
  <c r="AN497" i="6" s="1"/>
  <c r="AO497" i="6" s="1"/>
  <c r="CA497" i="6" s="1"/>
  <c r="CB497" i="6" s="1"/>
  <c r="CC497" i="6" s="1"/>
  <c r="BR497" i="6"/>
  <c r="BU497" i="6" s="1"/>
  <c r="BT497" i="6"/>
  <c r="BG497" i="6" s="1"/>
  <c r="AY497" i="6"/>
  <c r="AG497" i="6"/>
  <c r="AA497" i="6"/>
  <c r="AB497" i="6" s="1"/>
  <c r="AC497" i="6" s="1"/>
  <c r="AD497" i="6" s="1"/>
  <c r="AE497" i="6" s="1"/>
  <c r="AP497" i="6" l="1"/>
  <c r="AT497" i="6" s="1"/>
  <c r="AR497" i="6"/>
  <c r="AZ497" i="6"/>
  <c r="BA497" i="6" s="1"/>
  <c r="BB497" i="6" s="1"/>
  <c r="BC497" i="6" s="1"/>
  <c r="BD497" i="6" s="1"/>
  <c r="BE497" i="6"/>
  <c r="CD497" i="6"/>
  <c r="CE497" i="6" s="1"/>
  <c r="CF497" i="6" s="1"/>
  <c r="CG497" i="6" s="1"/>
  <c r="CM497" i="6"/>
  <c r="CN497" i="6" l="1"/>
  <c r="E496" i="9" s="1"/>
  <c r="CH497" i="6"/>
  <c r="CJ497" i="6"/>
  <c r="BW497" i="6" s="1"/>
  <c r="CO497" i="6" s="1"/>
  <c r="CP497" i="6" l="1"/>
  <c r="CQ497" i="6" s="1"/>
  <c r="CR497" i="6" l="1"/>
  <c r="CT497" i="6" s="1"/>
  <c r="CU497" i="6" s="1"/>
  <c r="CV497" i="6" s="1"/>
  <c r="CX497" i="6" s="1"/>
  <c r="CS497" i="6"/>
  <c r="CW497" i="6" l="1"/>
  <c r="CY497" i="6"/>
  <c r="CZ497" i="6" l="1"/>
  <c r="DA497" i="6" s="1"/>
  <c r="F498" i="6" s="1"/>
  <c r="W498" i="6"/>
  <c r="Q498" i="6"/>
  <c r="L498" i="6"/>
  <c r="S498" i="6"/>
  <c r="I498" i="6"/>
  <c r="P498" i="6"/>
  <c r="DB497" i="6"/>
  <c r="R498" i="6"/>
  <c r="DG497" i="6"/>
  <c r="O498" i="6"/>
  <c r="D496" i="9" l="1"/>
  <c r="DC497" i="6"/>
  <c r="DE497" i="6" s="1"/>
  <c r="J498" i="6"/>
  <c r="U498" i="6"/>
  <c r="T498" i="6"/>
  <c r="K498" i="6"/>
  <c r="AJ498" i="6"/>
  <c r="BZ498" i="6"/>
  <c r="AW498" i="6"/>
  <c r="BJ498" i="6"/>
  <c r="AF498" i="6"/>
  <c r="CK498" i="6"/>
  <c r="BI498" i="6"/>
  <c r="BY498" i="6"/>
  <c r="B497" i="9"/>
  <c r="Y498" i="6" l="1"/>
  <c r="V498" i="6"/>
  <c r="AQ498" i="6" s="1"/>
  <c r="CL498" i="6"/>
  <c r="AS498" i="6"/>
  <c r="BK498" i="6"/>
  <c r="BL498" i="6" s="1"/>
  <c r="AX498" i="6"/>
  <c r="AK498" i="6" l="1"/>
  <c r="AL498" i="6" s="1"/>
  <c r="AM498" i="6" s="1"/>
  <c r="AN498" i="6" s="1"/>
  <c r="AO498" i="6" s="1"/>
  <c r="AP498" i="6" s="1"/>
  <c r="AT498" i="6" s="1"/>
  <c r="BS498" i="6"/>
  <c r="Z498" i="6"/>
  <c r="AA498" i="6" s="1"/>
  <c r="AB498" i="6" s="1"/>
  <c r="AC498" i="6" s="1"/>
  <c r="AD498" i="6" s="1"/>
  <c r="AE498" i="6" s="1"/>
  <c r="BM498" i="6"/>
  <c r="BN498" i="6" s="1"/>
  <c r="BO498" i="6" s="1"/>
  <c r="BP498" i="6" s="1"/>
  <c r="BQ498" i="6" s="1"/>
  <c r="BR498" i="6" s="1"/>
  <c r="BU498" i="6" s="1"/>
  <c r="AY498" i="6"/>
  <c r="CI498" i="6"/>
  <c r="AR498" i="6" l="1"/>
  <c r="CA498" i="6"/>
  <c r="CB498" i="6" s="1"/>
  <c r="CC498" i="6" s="1"/>
  <c r="CD498" i="6" s="1"/>
  <c r="CE498" i="6" s="1"/>
  <c r="CF498" i="6" s="1"/>
  <c r="CG498" i="6" s="1"/>
  <c r="CH498" i="6" s="1"/>
  <c r="AG498" i="6"/>
  <c r="BT498" i="6"/>
  <c r="BG498" i="6" s="1"/>
  <c r="AZ498" i="6"/>
  <c r="BA498" i="6" s="1"/>
  <c r="BB498" i="6" s="1"/>
  <c r="BC498" i="6" s="1"/>
  <c r="BD498" i="6" s="1"/>
  <c r="BE498" i="6"/>
  <c r="CM498" i="6" l="1"/>
  <c r="CJ498" i="6"/>
  <c r="BW498" i="6" s="1"/>
  <c r="CN498" i="6"/>
  <c r="CO498" i="6" l="1"/>
  <c r="CP498" i="6"/>
  <c r="E497" i="9"/>
  <c r="CQ498" i="6" l="1"/>
  <c r="CS498" i="6" s="1"/>
  <c r="CR498" i="6"/>
  <c r="CT498" i="6" l="1"/>
  <c r="CU498" i="6" s="1"/>
  <c r="CV498" i="6" s="1"/>
  <c r="CX498" i="6" s="1"/>
  <c r="CW498" i="6"/>
  <c r="CY498" i="6"/>
  <c r="CZ498" i="6" l="1"/>
  <c r="DA498" i="6" s="1"/>
  <c r="DG498" i="6"/>
  <c r="DB498" i="6"/>
  <c r="DC498" i="6" l="1"/>
  <c r="DE498" i="6" s="1"/>
  <c r="D497" i="9"/>
  <c r="F499" i="6"/>
  <c r="I499" i="6"/>
  <c r="S499" i="6"/>
  <c r="R499" i="6"/>
  <c r="P499" i="6"/>
  <c r="Q499" i="6"/>
  <c r="O499" i="6"/>
  <c r="W499" i="6"/>
  <c r="L499" i="6"/>
  <c r="BY499" i="6" l="1"/>
  <c r="BI499" i="6"/>
  <c r="K499" i="6"/>
  <c r="T499" i="6"/>
  <c r="J499" i="6"/>
  <c r="U499" i="6"/>
  <c r="CK499" i="6"/>
  <c r="BJ499" i="6"/>
  <c r="AW499" i="6"/>
  <c r="AF499" i="6"/>
  <c r="BZ499" i="6"/>
  <c r="AJ499" i="6"/>
  <c r="B498" i="9"/>
  <c r="AS499" i="6" l="1"/>
  <c r="CL499" i="6"/>
  <c r="AX499" i="6"/>
  <c r="V499" i="6"/>
  <c r="BK499" i="6"/>
  <c r="BL499" i="6" s="1"/>
  <c r="Y499" i="6"/>
  <c r="Z499" i="6" s="1"/>
  <c r="AQ499" i="6" l="1"/>
  <c r="BM499" i="6"/>
  <c r="BN499" i="6" s="1"/>
  <c r="BO499" i="6" s="1"/>
  <c r="BP499" i="6" s="1"/>
  <c r="BQ499" i="6" s="1"/>
  <c r="BR499" i="6" s="1"/>
  <c r="BU499" i="6" s="1"/>
  <c r="BS499" i="6"/>
  <c r="AG499" i="6"/>
  <c r="AA499" i="6"/>
  <c r="AB499" i="6" s="1"/>
  <c r="AC499" i="6" s="1"/>
  <c r="AD499" i="6" s="1"/>
  <c r="AE499" i="6" s="1"/>
  <c r="CI499" i="6"/>
  <c r="AY499" i="6"/>
  <c r="AZ499" i="6" s="1"/>
  <c r="BA499" i="6" s="1"/>
  <c r="BB499" i="6" s="1"/>
  <c r="BC499" i="6" s="1"/>
  <c r="BD499" i="6" s="1"/>
  <c r="AK499" i="6"/>
  <c r="AL499" i="6" s="1"/>
  <c r="AM499" i="6" s="1"/>
  <c r="AN499" i="6" s="1"/>
  <c r="AO499" i="6" s="1"/>
  <c r="AR499" i="6" s="1"/>
  <c r="BT499" i="6" l="1"/>
  <c r="BG499" i="6" s="1"/>
  <c r="BE499" i="6"/>
  <c r="CN499" i="6" s="1"/>
  <c r="AP499" i="6"/>
  <c r="AT499" i="6" s="1"/>
  <c r="CA499" i="6"/>
  <c r="CB499" i="6" s="1"/>
  <c r="CC499" i="6" s="1"/>
  <c r="CD499" i="6" l="1"/>
  <c r="CE499" i="6" s="1"/>
  <c r="CF499" i="6" s="1"/>
  <c r="CG499" i="6" s="1"/>
  <c r="CM499" i="6"/>
  <c r="CP499" i="6"/>
  <c r="E498" i="9"/>
  <c r="CJ499" i="6" l="1"/>
  <c r="BW499" i="6" s="1"/>
  <c r="CO499" i="6" s="1"/>
  <c r="CQ499" i="6" s="1"/>
  <c r="CH499" i="6"/>
  <c r="CS499" i="6" l="1"/>
  <c r="CR499" i="6"/>
  <c r="CY499" i="6" l="1"/>
  <c r="CT499" i="6"/>
  <c r="CU499" i="6" s="1"/>
  <c r="CV499" i="6" s="1"/>
  <c r="CX499" i="6" s="1"/>
  <c r="CW499" i="6"/>
  <c r="CZ499" i="6" l="1"/>
  <c r="DA499" i="6" s="1"/>
  <c r="DB499" i="6"/>
  <c r="DG499" i="6"/>
  <c r="DC499" i="6" l="1"/>
  <c r="DE499" i="6" s="1"/>
  <c r="D498" i="9"/>
  <c r="F500" i="6"/>
  <c r="B499" i="9" s="1"/>
  <c r="L500" i="6"/>
  <c r="O500" i="6"/>
  <c r="Q500" i="6"/>
  <c r="P500" i="6"/>
  <c r="W500" i="6"/>
  <c r="S500" i="6"/>
  <c r="I500" i="6"/>
  <c r="R500" i="6"/>
  <c r="BY500" i="6" l="1"/>
  <c r="BI500" i="6"/>
  <c r="AF500" i="6"/>
  <c r="BZ500" i="6"/>
  <c r="AW500" i="6"/>
  <c r="AJ500" i="6"/>
  <c r="CK500" i="6"/>
  <c r="BJ500" i="6"/>
  <c r="U500" i="6"/>
  <c r="K500" i="6"/>
  <c r="J500" i="6"/>
  <c r="T500" i="6"/>
  <c r="Y500" i="6" l="1"/>
  <c r="Z500" i="6" s="1"/>
  <c r="AG500" i="6" s="1"/>
  <c r="CN500" i="6" s="1"/>
  <c r="E499" i="9" s="1"/>
  <c r="V500" i="6"/>
  <c r="AQ500" i="6" s="1"/>
  <c r="BK500" i="6"/>
  <c r="BL500" i="6" s="1"/>
  <c r="CL500" i="6"/>
  <c r="AX500" i="6"/>
  <c r="AS500" i="6"/>
  <c r="BS500" i="6" l="1"/>
  <c r="AY500" i="6"/>
  <c r="AZ500" i="6" s="1"/>
  <c r="BA500" i="6" s="1"/>
  <c r="BB500" i="6" s="1"/>
  <c r="BC500" i="6" s="1"/>
  <c r="BD500" i="6" s="1"/>
  <c r="CI500" i="6"/>
  <c r="BM500" i="6"/>
  <c r="BN500" i="6" s="1"/>
  <c r="BO500" i="6" s="1"/>
  <c r="BP500" i="6" s="1"/>
  <c r="BQ500" i="6" s="1"/>
  <c r="BR500" i="6" s="1"/>
  <c r="BU500" i="6" s="1"/>
  <c r="AK500" i="6"/>
  <c r="AL500" i="6" s="1"/>
  <c r="AM500" i="6" s="1"/>
  <c r="AN500" i="6" s="1"/>
  <c r="AO500" i="6" s="1"/>
  <c r="AP500" i="6" s="1"/>
  <c r="AT500" i="6" s="1"/>
  <c r="AA500" i="6"/>
  <c r="AB500" i="6" s="1"/>
  <c r="AC500" i="6" s="1"/>
  <c r="AD500" i="6" s="1"/>
  <c r="AE500" i="6" s="1"/>
  <c r="BE500" i="6"/>
  <c r="CP500" i="6"/>
  <c r="BT500" i="6" l="1"/>
  <c r="BG500" i="6" s="1"/>
  <c r="CA500" i="6"/>
  <c r="CB500" i="6" s="1"/>
  <c r="CC500" i="6" s="1"/>
  <c r="CD500" i="6" s="1"/>
  <c r="CE500" i="6" s="1"/>
  <c r="CF500" i="6" s="1"/>
  <c r="CG500" i="6" s="1"/>
  <c r="AR500" i="6"/>
  <c r="CM500" i="6" l="1"/>
  <c r="CH500" i="6"/>
  <c r="CJ500" i="6"/>
  <c r="BW500" i="6" s="1"/>
  <c r="CO500" i="6" s="1"/>
  <c r="CQ500" i="6" s="1"/>
  <c r="CS500" i="6" l="1"/>
  <c r="CR500" i="6"/>
  <c r="CT500" i="6" l="1"/>
  <c r="CU500" i="6" s="1"/>
  <c r="CV500" i="6" s="1"/>
  <c r="CX500" i="6" s="1"/>
  <c r="CY500" i="6"/>
  <c r="CW500" i="6"/>
  <c r="CZ500" i="6" l="1"/>
  <c r="DA500" i="6" s="1"/>
  <c r="F501" i="6" s="1"/>
  <c r="Q501" i="6"/>
  <c r="W501" i="6"/>
  <c r="DG500" i="6"/>
  <c r="R501" i="6"/>
  <c r="DB500" i="6"/>
  <c r="O501" i="6"/>
  <c r="P501" i="6"/>
  <c r="S501" i="6"/>
  <c r="I501" i="6"/>
  <c r="L501" i="6"/>
  <c r="DC500" i="6" l="1"/>
  <c r="DE500" i="6" s="1"/>
  <c r="D499" i="9"/>
  <c r="CK501" i="6"/>
  <c r="BZ501" i="6"/>
  <c r="AF501" i="6"/>
  <c r="AJ501" i="6"/>
  <c r="AW501" i="6"/>
  <c r="BJ501" i="6"/>
  <c r="T501" i="6"/>
  <c r="K501" i="6"/>
  <c r="J501" i="6"/>
  <c r="U501" i="6"/>
  <c r="BI501" i="6"/>
  <c r="BY501" i="6"/>
  <c r="B500" i="9"/>
  <c r="CL501" i="6" l="1"/>
  <c r="AX501" i="6"/>
  <c r="BK501" i="6"/>
  <c r="BL501" i="6" s="1"/>
  <c r="BM501" i="6" s="1"/>
  <c r="BN501" i="6" s="1"/>
  <c r="BO501" i="6" s="1"/>
  <c r="BP501" i="6" s="1"/>
  <c r="BQ501" i="6" s="1"/>
  <c r="V501" i="6"/>
  <c r="AK501" i="6" s="1"/>
  <c r="AL501" i="6" s="1"/>
  <c r="AM501" i="6" s="1"/>
  <c r="AN501" i="6" s="1"/>
  <c r="AO501" i="6" s="1"/>
  <c r="AR501" i="6" s="1"/>
  <c r="AS501" i="6"/>
  <c r="Y501" i="6"/>
  <c r="Z501" i="6" s="1"/>
  <c r="CI501" i="6" l="1"/>
  <c r="AQ501" i="6"/>
  <c r="BS501" i="6"/>
  <c r="BR501" i="6"/>
  <c r="BT501" i="6"/>
  <c r="BG501" i="6" s="1"/>
  <c r="AG501" i="6"/>
  <c r="AA501" i="6"/>
  <c r="AB501" i="6" s="1"/>
  <c r="AC501" i="6" s="1"/>
  <c r="AD501" i="6" s="1"/>
  <c r="AE501" i="6" s="1"/>
  <c r="AP501" i="6"/>
  <c r="AT501" i="6" s="1"/>
  <c r="CA501" i="6"/>
  <c r="CB501" i="6" s="1"/>
  <c r="CC501" i="6" s="1"/>
  <c r="CD501" i="6" s="1"/>
  <c r="CE501" i="6" s="1"/>
  <c r="CF501" i="6" s="1"/>
  <c r="CG501" i="6" s="1"/>
  <c r="AY501" i="6"/>
  <c r="AZ501" i="6" s="1"/>
  <c r="BA501" i="6" s="1"/>
  <c r="BB501" i="6" s="1"/>
  <c r="BC501" i="6" s="1"/>
  <c r="BD501" i="6" s="1"/>
  <c r="BU501" i="6" l="1"/>
  <c r="CM501" i="6"/>
  <c r="CN501" i="6" s="1"/>
  <c r="BE501" i="6"/>
  <c r="CJ501" i="6"/>
  <c r="BW501" i="6" s="1"/>
  <c r="CH501" i="6"/>
  <c r="CO501" i="6" l="1"/>
  <c r="CP501" i="6"/>
  <c r="E500" i="9"/>
  <c r="CQ501" i="6" l="1"/>
  <c r="CR501" i="6" l="1"/>
  <c r="CS501" i="6"/>
  <c r="CY501" i="6" l="1"/>
  <c r="CT501" i="6"/>
  <c r="CU501" i="6" s="1"/>
  <c r="CV501" i="6" s="1"/>
  <c r="CX501" i="6" s="1"/>
  <c r="CW501" i="6"/>
  <c r="CZ501" i="6" l="1"/>
  <c r="DA501" i="6" s="1"/>
  <c r="DG501" i="6"/>
  <c r="DB501" i="6"/>
  <c r="DC501" i="6" l="1"/>
  <c r="DE501" i="6" s="1"/>
  <c r="D500" i="9"/>
  <c r="F502" i="6"/>
  <c r="L502" i="6"/>
  <c r="W502" i="6"/>
  <c r="O502" i="6"/>
  <c r="R502" i="6"/>
  <c r="S502" i="6"/>
  <c r="I502" i="6"/>
  <c r="P502" i="6"/>
  <c r="Q502" i="6"/>
  <c r="BJ502" i="6" l="1"/>
  <c r="AF502" i="6"/>
  <c r="CK502" i="6"/>
  <c r="AJ502" i="6"/>
  <c r="AW502" i="6"/>
  <c r="BZ502" i="6"/>
  <c r="BI502" i="6"/>
  <c r="BY502" i="6"/>
  <c r="U502" i="6"/>
  <c r="T502" i="6"/>
  <c r="K502" i="6"/>
  <c r="J502" i="6"/>
  <c r="B501" i="9"/>
  <c r="AS502" i="6" l="1"/>
  <c r="CL502" i="6"/>
  <c r="BK502" i="6"/>
  <c r="BL502" i="6" s="1"/>
  <c r="AX502" i="6"/>
  <c r="V502" i="6"/>
  <c r="AY502" i="6" s="1"/>
  <c r="Y502" i="6"/>
  <c r="Z502" i="6" s="1"/>
  <c r="BM502" i="6" l="1"/>
  <c r="BN502" i="6" s="1"/>
  <c r="BO502" i="6" s="1"/>
  <c r="BP502" i="6" s="1"/>
  <c r="BQ502" i="6" s="1"/>
  <c r="BR502" i="6" s="1"/>
  <c r="AA502" i="6"/>
  <c r="AB502" i="6" s="1"/>
  <c r="AC502" i="6" s="1"/>
  <c r="AD502" i="6" s="1"/>
  <c r="AE502" i="6" s="1"/>
  <c r="AG502" i="6"/>
  <c r="AZ502" i="6"/>
  <c r="BA502" i="6" s="1"/>
  <c r="BB502" i="6" s="1"/>
  <c r="BC502" i="6" s="1"/>
  <c r="BD502" i="6" s="1"/>
  <c r="BE502" i="6"/>
  <c r="CI502" i="6"/>
  <c r="BS502" i="6"/>
  <c r="AQ502" i="6"/>
  <c r="BT502" i="6"/>
  <c r="BG502" i="6" s="1"/>
  <c r="AK502" i="6"/>
  <c r="AL502" i="6" s="1"/>
  <c r="AM502" i="6" s="1"/>
  <c r="AN502" i="6" s="1"/>
  <c r="AO502" i="6" s="1"/>
  <c r="BU502" i="6" l="1"/>
  <c r="AR502" i="6"/>
  <c r="AP502" i="6"/>
  <c r="AT502" i="6" s="1"/>
  <c r="CA502" i="6"/>
  <c r="CB502" i="6" s="1"/>
  <c r="CC502" i="6" s="1"/>
  <c r="CD502" i="6" l="1"/>
  <c r="CE502" i="6" s="1"/>
  <c r="CF502" i="6" s="1"/>
  <c r="CG502" i="6" s="1"/>
  <c r="CM502" i="6"/>
  <c r="CN502" i="6" s="1"/>
  <c r="E501" i="9" l="1"/>
  <c r="CP502" i="6"/>
  <c r="CJ502" i="6"/>
  <c r="BW502" i="6" s="1"/>
  <c r="CO502" i="6" s="1"/>
  <c r="CQ502" i="6" s="1"/>
  <c r="CS502" i="6" s="1"/>
  <c r="CH502" i="6"/>
  <c r="CR502" i="6" l="1"/>
  <c r="CT502" i="6" s="1"/>
  <c r="CU502" i="6" s="1"/>
  <c r="CV502" i="6" s="1"/>
  <c r="CX502" i="6" s="1"/>
  <c r="CW502" i="6" l="1"/>
  <c r="CY502" i="6"/>
  <c r="CZ502" i="6" l="1"/>
  <c r="DA502" i="6" s="1"/>
  <c r="DB502" i="6"/>
  <c r="DG502" i="6"/>
  <c r="DC502" i="6" l="1"/>
  <c r="DE502" i="6" s="1"/>
  <c r="D501" i="9"/>
  <c r="F503" i="6"/>
  <c r="P503" i="6"/>
  <c r="O503" i="6"/>
  <c r="Q503" i="6"/>
  <c r="I503" i="6"/>
  <c r="S503" i="6"/>
  <c r="R503" i="6"/>
  <c r="W503" i="6"/>
  <c r="L503" i="6"/>
  <c r="K503" i="6" l="1"/>
  <c r="T503" i="6"/>
  <c r="U503" i="6"/>
  <c r="J503" i="6"/>
  <c r="BI503" i="6"/>
  <c r="BY503" i="6"/>
  <c r="AF503" i="6"/>
  <c r="Y503" i="6" s="1"/>
  <c r="BZ503" i="6"/>
  <c r="AW503" i="6"/>
  <c r="AJ503" i="6"/>
  <c r="BJ503" i="6"/>
  <c r="CK503" i="6"/>
  <c r="B502" i="9"/>
  <c r="AS503" i="6" l="1"/>
  <c r="V503" i="6"/>
  <c r="BK503" i="6"/>
  <c r="BL503" i="6" s="1"/>
  <c r="CL503" i="6"/>
  <c r="AX503" i="6"/>
  <c r="CI503" i="6" l="1"/>
  <c r="BM503" i="6"/>
  <c r="BN503" i="6" s="1"/>
  <c r="BO503" i="6" s="1"/>
  <c r="BP503" i="6" s="1"/>
  <c r="BQ503" i="6" s="1"/>
  <c r="BR503" i="6" s="1"/>
  <c r="BU503" i="6" s="1"/>
  <c r="BS503" i="6"/>
  <c r="AY503" i="6"/>
  <c r="AQ503" i="6"/>
  <c r="AK503" i="6"/>
  <c r="AL503" i="6" s="1"/>
  <c r="AM503" i="6" s="1"/>
  <c r="AN503" i="6" s="1"/>
  <c r="AO503" i="6" s="1"/>
  <c r="Z503" i="6"/>
  <c r="BT503" i="6" l="1"/>
  <c r="BG503" i="6" s="1"/>
  <c r="AZ503" i="6"/>
  <c r="BA503" i="6" s="1"/>
  <c r="BB503" i="6" s="1"/>
  <c r="BC503" i="6" s="1"/>
  <c r="BD503" i="6" s="1"/>
  <c r="BE503" i="6"/>
  <c r="AP503" i="6"/>
  <c r="AT503" i="6" s="1"/>
  <c r="CA503" i="6"/>
  <c r="CB503" i="6" s="1"/>
  <c r="CC503" i="6" s="1"/>
  <c r="AR503" i="6"/>
  <c r="AG503" i="6"/>
  <c r="AA503" i="6"/>
  <c r="AB503" i="6" s="1"/>
  <c r="AC503" i="6" s="1"/>
  <c r="AD503" i="6" s="1"/>
  <c r="AE503" i="6" s="1"/>
  <c r="CD503" i="6" l="1"/>
  <c r="CE503" i="6" s="1"/>
  <c r="CF503" i="6" s="1"/>
  <c r="CG503" i="6" s="1"/>
  <c r="CM503" i="6"/>
  <c r="CN503" i="6" s="1"/>
  <c r="E502" i="9" l="1"/>
  <c r="CP503" i="6"/>
  <c r="CH503" i="6"/>
  <c r="CJ503" i="6"/>
  <c r="BW503" i="6" s="1"/>
  <c r="CO503" i="6" s="1"/>
  <c r="CQ503" i="6" s="1"/>
  <c r="CS503" i="6" l="1"/>
  <c r="CR503" i="6"/>
  <c r="CW503" i="6" l="1"/>
  <c r="CT503" i="6"/>
  <c r="CU503" i="6" s="1"/>
  <c r="CV503" i="6" s="1"/>
  <c r="CX503" i="6" s="1"/>
  <c r="CY503" i="6"/>
  <c r="CZ503" i="6" l="1"/>
  <c r="DA503" i="6" s="1"/>
  <c r="DB503" i="6"/>
  <c r="DG503" i="6"/>
  <c r="D502" i="9" l="1"/>
  <c r="DC503" i="6"/>
  <c r="DE503" i="6" s="1"/>
  <c r="F504" i="6"/>
  <c r="S504" i="6"/>
  <c r="O504" i="6"/>
  <c r="I504" i="6"/>
  <c r="R504" i="6"/>
  <c r="W504" i="6"/>
  <c r="P504" i="6"/>
  <c r="L504" i="6"/>
  <c r="Q504" i="6"/>
  <c r="BI504" i="6" l="1"/>
  <c r="BY504" i="6"/>
  <c r="K504" i="6"/>
  <c r="T504" i="6"/>
  <c r="U504" i="6"/>
  <c r="J504" i="6"/>
  <c r="CK504" i="6"/>
  <c r="BJ504" i="6"/>
  <c r="BZ504" i="6"/>
  <c r="AW504" i="6"/>
  <c r="AJ504" i="6"/>
  <c r="AF504" i="6"/>
  <c r="B503" i="9"/>
  <c r="Y504" i="6" l="1"/>
  <c r="AX504" i="6"/>
  <c r="CL504" i="6"/>
  <c r="AS504" i="6"/>
  <c r="V504" i="6"/>
  <c r="BK504" i="6"/>
  <c r="BL504" i="6" s="1"/>
  <c r="BM504" i="6" s="1"/>
  <c r="BN504" i="6" s="1"/>
  <c r="BO504" i="6" s="1"/>
  <c r="BP504" i="6" s="1"/>
  <c r="BQ504" i="6" s="1"/>
  <c r="BR504" i="6" s="1"/>
  <c r="AQ504" i="6" l="1"/>
  <c r="BT504" i="6"/>
  <c r="BG504" i="6" s="1"/>
  <c r="AK504" i="6"/>
  <c r="AL504" i="6" s="1"/>
  <c r="AM504" i="6" s="1"/>
  <c r="AN504" i="6" s="1"/>
  <c r="AO504" i="6" s="1"/>
  <c r="AR504" i="6" s="1"/>
  <c r="AY504" i="6"/>
  <c r="BS504" i="6"/>
  <c r="BU504" i="6" s="1"/>
  <c r="CI504" i="6"/>
  <c r="Z504" i="6"/>
  <c r="AG504" i="6" l="1"/>
  <c r="AA504" i="6"/>
  <c r="AB504" i="6" s="1"/>
  <c r="AC504" i="6" s="1"/>
  <c r="AD504" i="6" s="1"/>
  <c r="AE504" i="6" s="1"/>
  <c r="AP504" i="6"/>
  <c r="AT504" i="6" s="1"/>
  <c r="CA504" i="6"/>
  <c r="CB504" i="6" s="1"/>
  <c r="CC504" i="6" s="1"/>
  <c r="AZ504" i="6"/>
  <c r="BA504" i="6" s="1"/>
  <c r="BB504" i="6" s="1"/>
  <c r="BC504" i="6" s="1"/>
  <c r="BD504" i="6" s="1"/>
  <c r="BE504" i="6"/>
  <c r="CD504" i="6" l="1"/>
  <c r="CE504" i="6" s="1"/>
  <c r="CF504" i="6" s="1"/>
  <c r="CG504" i="6" s="1"/>
  <c r="CM504" i="6"/>
  <c r="CN504" i="6" s="1"/>
  <c r="CP504" i="6" l="1"/>
  <c r="E503" i="9"/>
  <c r="CH504" i="6"/>
  <c r="CJ504" i="6"/>
  <c r="BW504" i="6" s="1"/>
  <c r="CO504" i="6" s="1"/>
  <c r="CQ504" i="6" s="1"/>
  <c r="CS504" i="6" l="1"/>
  <c r="CR504" i="6"/>
  <c r="CT504" i="6" l="1"/>
  <c r="CU504" i="6" s="1"/>
  <c r="CV504" i="6" s="1"/>
  <c r="CX504" i="6" s="1"/>
  <c r="CW504" i="6"/>
  <c r="CY504" i="6"/>
  <c r="CZ504" i="6" l="1"/>
  <c r="DA504" i="6" s="1"/>
  <c r="DB504" i="6"/>
  <c r="DG504" i="6"/>
  <c r="DC504" i="6" l="1"/>
  <c r="DE504" i="6" s="1"/>
  <c r="D503" i="9"/>
  <c r="F505" i="6"/>
  <c r="Q505" i="6"/>
  <c r="S505" i="6"/>
  <c r="W505" i="6"/>
  <c r="P505" i="6"/>
  <c r="L505" i="6"/>
  <c r="R505" i="6"/>
  <c r="O505" i="6"/>
  <c r="I505" i="6"/>
  <c r="BI505" i="6" l="1"/>
  <c r="BY505" i="6"/>
  <c r="J505" i="6"/>
  <c r="K505" i="6"/>
  <c r="T505" i="6"/>
  <c r="U505" i="6"/>
  <c r="CK505" i="6"/>
  <c r="AW505" i="6"/>
  <c r="AF505" i="6"/>
  <c r="BZ505" i="6"/>
  <c r="BJ505" i="6"/>
  <c r="AJ505" i="6"/>
  <c r="B504" i="9"/>
  <c r="Y505" i="6" l="1"/>
  <c r="V505" i="6"/>
  <c r="AS505" i="6"/>
  <c r="BK505" i="6"/>
  <c r="BL505" i="6" s="1"/>
  <c r="AX505" i="6"/>
  <c r="CL505" i="6"/>
  <c r="BS505" i="6" l="1"/>
  <c r="AQ505" i="6"/>
  <c r="BM505" i="6"/>
  <c r="BN505" i="6" s="1"/>
  <c r="BO505" i="6" s="1"/>
  <c r="BP505" i="6" s="1"/>
  <c r="BQ505" i="6" s="1"/>
  <c r="BR505" i="6" s="1"/>
  <c r="CI505" i="6"/>
  <c r="AK505" i="6"/>
  <c r="AL505" i="6" s="1"/>
  <c r="AM505" i="6" s="1"/>
  <c r="AN505" i="6" s="1"/>
  <c r="AO505" i="6" s="1"/>
  <c r="Z505" i="6"/>
  <c r="AY505" i="6"/>
  <c r="AZ505" i="6" s="1"/>
  <c r="BA505" i="6" s="1"/>
  <c r="BB505" i="6" s="1"/>
  <c r="BC505" i="6" s="1"/>
  <c r="BD505" i="6" s="1"/>
  <c r="BE505" i="6" l="1"/>
  <c r="BU505" i="6"/>
  <c r="AP505" i="6"/>
  <c r="AT505" i="6" s="1"/>
  <c r="CA505" i="6"/>
  <c r="CB505" i="6" s="1"/>
  <c r="CC505" i="6" s="1"/>
  <c r="AR505" i="6"/>
  <c r="BT505" i="6"/>
  <c r="BG505" i="6" s="1"/>
  <c r="AG505" i="6"/>
  <c r="AA505" i="6"/>
  <c r="AB505" i="6" s="1"/>
  <c r="AC505" i="6" s="1"/>
  <c r="AD505" i="6" s="1"/>
  <c r="AE505" i="6" s="1"/>
  <c r="CD505" i="6" l="1"/>
  <c r="CE505" i="6" s="1"/>
  <c r="CF505" i="6" s="1"/>
  <c r="CG505" i="6" s="1"/>
  <c r="CM505" i="6"/>
  <c r="CN505" i="6" s="1"/>
  <c r="CP505" i="6" l="1"/>
  <c r="E504" i="9"/>
  <c r="CJ505" i="6"/>
  <c r="BW505" i="6" s="1"/>
  <c r="CO505" i="6" s="1"/>
  <c r="CQ505" i="6" s="1"/>
  <c r="CH505" i="6"/>
  <c r="CS505" i="6" l="1"/>
  <c r="CR505" i="6"/>
  <c r="CW505" i="6" l="1"/>
  <c r="CT505" i="6"/>
  <c r="CU505" i="6" s="1"/>
  <c r="CV505" i="6" s="1"/>
  <c r="CX505" i="6" s="1"/>
  <c r="CY505" i="6"/>
  <c r="CZ505" i="6" l="1"/>
  <c r="DA505" i="6" s="1"/>
  <c r="DB505" i="6"/>
  <c r="DG505" i="6"/>
  <c r="DC505" i="6" l="1"/>
  <c r="DE505" i="6" s="1"/>
  <c r="D504" i="9"/>
  <c r="F506" i="6"/>
  <c r="Q506" i="6"/>
  <c r="P506" i="6"/>
  <c r="S506" i="6"/>
  <c r="W506" i="6"/>
  <c r="L506" i="6"/>
  <c r="I506" i="6"/>
  <c r="R506" i="6"/>
  <c r="O506" i="6"/>
  <c r="BI506" i="6" l="1"/>
  <c r="BY506" i="6"/>
  <c r="T506" i="6"/>
  <c r="U506" i="6"/>
  <c r="K506" i="6"/>
  <c r="J506" i="6"/>
  <c r="AW506" i="6"/>
  <c r="AJ506" i="6"/>
  <c r="AF506" i="6"/>
  <c r="CK506" i="6"/>
  <c r="BZ506" i="6"/>
  <c r="BJ506" i="6"/>
  <c r="B505" i="9"/>
  <c r="Y506" i="6" l="1"/>
  <c r="AS506" i="6"/>
  <c r="V506" i="6"/>
  <c r="AY506" i="6" s="1"/>
  <c r="AZ506" i="6" s="1"/>
  <c r="BA506" i="6" s="1"/>
  <c r="BB506" i="6" s="1"/>
  <c r="BC506" i="6" s="1"/>
  <c r="BD506" i="6" s="1"/>
  <c r="BK506" i="6"/>
  <c r="BL506" i="6" s="1"/>
  <c r="CL506" i="6"/>
  <c r="AX506" i="6"/>
  <c r="BE506" i="6" l="1"/>
  <c r="BS506" i="6"/>
  <c r="Z506" i="6"/>
  <c r="AQ506" i="6"/>
  <c r="CI506" i="6"/>
  <c r="BM506" i="6"/>
  <c r="BN506" i="6" s="1"/>
  <c r="BO506" i="6" s="1"/>
  <c r="BP506" i="6" s="1"/>
  <c r="BQ506" i="6" s="1"/>
  <c r="BR506" i="6" s="1"/>
  <c r="AK506" i="6"/>
  <c r="AL506" i="6" s="1"/>
  <c r="AM506" i="6" s="1"/>
  <c r="AN506" i="6" s="1"/>
  <c r="AO506" i="6" s="1"/>
  <c r="BT506" i="6" l="1"/>
  <c r="BG506" i="6" s="1"/>
  <c r="AG506" i="6"/>
  <c r="AA506" i="6"/>
  <c r="AB506" i="6" s="1"/>
  <c r="AC506" i="6" s="1"/>
  <c r="AD506" i="6" s="1"/>
  <c r="AE506" i="6" s="1"/>
  <c r="AR506" i="6"/>
  <c r="AP506" i="6"/>
  <c r="AT506" i="6" s="1"/>
  <c r="CA506" i="6"/>
  <c r="CB506" i="6" s="1"/>
  <c r="CC506" i="6" s="1"/>
  <c r="BU506" i="6"/>
  <c r="CM506" i="6" l="1"/>
  <c r="CN506" i="6" s="1"/>
  <c r="CD506" i="6"/>
  <c r="CE506" i="6" s="1"/>
  <c r="CF506" i="6" s="1"/>
  <c r="CG506" i="6" s="1"/>
  <c r="CP506" i="6" l="1"/>
  <c r="E505" i="9"/>
  <c r="CJ506" i="6"/>
  <c r="BW506" i="6" s="1"/>
  <c r="CO506" i="6" s="1"/>
  <c r="CQ506" i="6" s="1"/>
  <c r="CH506" i="6"/>
  <c r="CR506" i="6" l="1"/>
  <c r="CS506" i="6"/>
  <c r="CT506" i="6" l="1"/>
  <c r="CU506" i="6" s="1"/>
  <c r="CV506" i="6" s="1"/>
  <c r="CX506" i="6" s="1"/>
  <c r="CY506" i="6"/>
  <c r="CW506" i="6"/>
  <c r="CZ506" i="6" l="1"/>
  <c r="DA506" i="6" s="1"/>
  <c r="DG506" i="6"/>
  <c r="DB506" i="6"/>
  <c r="D505" i="9" l="1"/>
  <c r="DC506" i="6"/>
  <c r="DE506" i="6" s="1"/>
  <c r="F507" i="6"/>
  <c r="B506" i="9"/>
  <c r="Q507" i="6"/>
  <c r="L507" i="6"/>
  <c r="I507" i="6"/>
  <c r="S507" i="6"/>
  <c r="W507" i="6"/>
  <c r="R507" i="6"/>
  <c r="O507" i="6"/>
  <c r="P507" i="6"/>
  <c r="K507" i="6" l="1"/>
  <c r="T507" i="6"/>
  <c r="J507" i="6"/>
  <c r="U507" i="6"/>
  <c r="AJ507" i="6"/>
  <c r="AF507" i="6"/>
  <c r="Y507" i="6" s="1"/>
  <c r="CK507" i="6"/>
  <c r="BJ507" i="6"/>
  <c r="BZ507" i="6"/>
  <c r="AW507" i="6"/>
  <c r="BI507" i="6"/>
  <c r="BY507" i="6"/>
  <c r="V507" i="6" l="1"/>
  <c r="AK507" i="6" s="1"/>
  <c r="AL507" i="6" s="1"/>
  <c r="AM507" i="6" s="1"/>
  <c r="AN507" i="6" s="1"/>
  <c r="AO507" i="6" s="1"/>
  <c r="CA507" i="6" s="1"/>
  <c r="CB507" i="6" s="1"/>
  <c r="CC507" i="6" s="1"/>
  <c r="CD507" i="6" s="1"/>
  <c r="CE507" i="6" s="1"/>
  <c r="CF507" i="6" s="1"/>
  <c r="CG507" i="6" s="1"/>
  <c r="AX507" i="6"/>
  <c r="BK507" i="6"/>
  <c r="BL507" i="6" s="1"/>
  <c r="BM507" i="6" s="1"/>
  <c r="BN507" i="6" s="1"/>
  <c r="BO507" i="6" s="1"/>
  <c r="BP507" i="6" s="1"/>
  <c r="BQ507" i="6" s="1"/>
  <c r="CL507" i="6"/>
  <c r="AS507" i="6"/>
  <c r="BS507" i="6"/>
  <c r="CI507" i="6"/>
  <c r="AY507" i="6"/>
  <c r="AZ507" i="6" s="1"/>
  <c r="BA507" i="6" s="1"/>
  <c r="BB507" i="6" s="1"/>
  <c r="BC507" i="6" s="1"/>
  <c r="BD507" i="6" s="1"/>
  <c r="AQ507" i="6"/>
  <c r="CM507" i="6" l="1"/>
  <c r="AR507" i="6"/>
  <c r="Z507" i="6"/>
  <c r="AP507" i="6"/>
  <c r="AT507" i="6" s="1"/>
  <c r="BR507" i="6"/>
  <c r="BU507" i="6" s="1"/>
  <c r="BT507" i="6"/>
  <c r="BG507" i="6" s="1"/>
  <c r="BE507" i="6"/>
  <c r="CH507" i="6"/>
  <c r="CJ507" i="6"/>
  <c r="BW507" i="6" s="1"/>
  <c r="AG507" i="6" l="1"/>
  <c r="CN507" i="6" s="1"/>
  <c r="AA507" i="6"/>
  <c r="AB507" i="6" s="1"/>
  <c r="AC507" i="6" s="1"/>
  <c r="AD507" i="6" s="1"/>
  <c r="AE507" i="6" s="1"/>
  <c r="CP507" i="6" l="1"/>
  <c r="E506" i="9"/>
  <c r="CO507" i="6"/>
  <c r="CQ507" i="6" s="1"/>
  <c r="CS507" i="6" l="1"/>
  <c r="CR507" i="6"/>
  <c r="CY507" i="6" l="1"/>
  <c r="CW507" i="6"/>
  <c r="CT507" i="6"/>
  <c r="CU507" i="6" s="1"/>
  <c r="CV507" i="6" s="1"/>
  <c r="CX507" i="6" s="1"/>
  <c r="CZ507" i="6" l="1"/>
  <c r="DA507" i="6" s="1"/>
  <c r="DG507" i="6"/>
  <c r="DB507" i="6"/>
  <c r="DC507" i="6" l="1"/>
  <c r="DE507" i="6" s="1"/>
  <c r="D506" i="9"/>
  <c r="F508" i="6"/>
  <c r="R508" i="6"/>
  <c r="I508" i="6"/>
  <c r="W508" i="6"/>
  <c r="P508" i="6"/>
  <c r="O508" i="6"/>
  <c r="L508" i="6"/>
  <c r="Q508" i="6"/>
  <c r="S508" i="6"/>
  <c r="BY508" i="6" l="1"/>
  <c r="BI508" i="6"/>
  <c r="BJ508" i="6"/>
  <c r="AW508" i="6"/>
  <c r="AF508" i="6"/>
  <c r="BZ508" i="6"/>
  <c r="CK508" i="6"/>
  <c r="AJ508" i="6"/>
  <c r="T508" i="6"/>
  <c r="U508" i="6"/>
  <c r="K508" i="6"/>
  <c r="J508" i="6"/>
  <c r="B507" i="9"/>
  <c r="AS508" i="6" l="1"/>
  <c r="CL508" i="6"/>
  <c r="AX508" i="6"/>
  <c r="V508" i="6"/>
  <c r="AK508" i="6" s="1"/>
  <c r="AL508" i="6" s="1"/>
  <c r="AM508" i="6" s="1"/>
  <c r="AN508" i="6" s="1"/>
  <c r="AO508" i="6" s="1"/>
  <c r="AP508" i="6" s="1"/>
  <c r="BK508" i="6"/>
  <c r="BL508" i="6" s="1"/>
  <c r="BM508" i="6" s="1"/>
  <c r="BN508" i="6" s="1"/>
  <c r="BO508" i="6" s="1"/>
  <c r="BP508" i="6" s="1"/>
  <c r="BQ508" i="6" s="1"/>
  <c r="Y508" i="6"/>
  <c r="CI508" i="6" l="1"/>
  <c r="BS508" i="6"/>
  <c r="BR508" i="6"/>
  <c r="BU508" i="6" s="1"/>
  <c r="BT508" i="6"/>
  <c r="BG508" i="6" s="1"/>
  <c r="CA508" i="6"/>
  <c r="CB508" i="6" s="1"/>
  <c r="CC508" i="6" s="1"/>
  <c r="AQ508" i="6"/>
  <c r="AT508" i="6" s="1"/>
  <c r="AY508" i="6"/>
  <c r="AZ508" i="6" s="1"/>
  <c r="BA508" i="6" s="1"/>
  <c r="BB508" i="6" s="1"/>
  <c r="BC508" i="6" s="1"/>
  <c r="BD508" i="6" s="1"/>
  <c r="Z508" i="6"/>
  <c r="AR508" i="6"/>
  <c r="AG508" i="6" l="1"/>
  <c r="AA508" i="6"/>
  <c r="AB508" i="6" s="1"/>
  <c r="AC508" i="6" s="1"/>
  <c r="AD508" i="6" s="1"/>
  <c r="AE508" i="6" s="1"/>
  <c r="BE508" i="6"/>
  <c r="CN508" i="6" s="1"/>
  <c r="CD508" i="6"/>
  <c r="CE508" i="6" s="1"/>
  <c r="CF508" i="6" s="1"/>
  <c r="CG508" i="6" s="1"/>
  <c r="CM508" i="6"/>
  <c r="CH508" i="6" l="1"/>
  <c r="CJ508" i="6"/>
  <c r="BW508" i="6" s="1"/>
  <c r="CP508" i="6"/>
  <c r="CO508" i="6"/>
  <c r="CQ508" i="6" s="1"/>
  <c r="E507" i="9"/>
  <c r="CR508" i="6" l="1"/>
  <c r="CS508" i="6"/>
  <c r="CW508" i="6" l="1"/>
  <c r="CY508" i="6"/>
  <c r="CT508" i="6"/>
  <c r="CU508" i="6" s="1"/>
  <c r="CV508" i="6" s="1"/>
  <c r="CX508" i="6" s="1"/>
  <c r="CZ508" i="6" l="1"/>
  <c r="DA508" i="6" s="1"/>
  <c r="DG508" i="6"/>
  <c r="DB508" i="6"/>
  <c r="DC508" i="6" l="1"/>
  <c r="DE508" i="6" s="1"/>
  <c r="D507" i="9"/>
  <c r="F509" i="6"/>
  <c r="W509" i="6"/>
  <c r="I509" i="6"/>
  <c r="R509" i="6"/>
  <c r="S509" i="6"/>
  <c r="L509" i="6"/>
  <c r="O509" i="6"/>
  <c r="Q509" i="6"/>
  <c r="P509" i="6"/>
  <c r="BI509" i="6" l="1"/>
  <c r="BY509" i="6"/>
  <c r="K509" i="6"/>
  <c r="U509" i="6"/>
  <c r="J509" i="6"/>
  <c r="T509" i="6"/>
  <c r="AW509" i="6"/>
  <c r="AF509" i="6"/>
  <c r="Y509" i="6" s="1"/>
  <c r="CK509" i="6"/>
  <c r="AJ509" i="6"/>
  <c r="BJ509" i="6"/>
  <c r="BZ509" i="6"/>
  <c r="B508" i="9"/>
  <c r="AS509" i="6" l="1"/>
  <c r="CL509" i="6"/>
  <c r="V509" i="6"/>
  <c r="AX509" i="6"/>
  <c r="BK509" i="6"/>
  <c r="BL509" i="6" s="1"/>
  <c r="BM509" i="6" s="1"/>
  <c r="BN509" i="6" s="1"/>
  <c r="BO509" i="6" s="1"/>
  <c r="BP509" i="6" s="1"/>
  <c r="BQ509" i="6" s="1"/>
  <c r="BR509" i="6" s="1"/>
  <c r="BU509" i="6" s="1"/>
  <c r="BS509" i="6"/>
  <c r="AQ509" i="6" l="1"/>
  <c r="AK509" i="6"/>
  <c r="AL509" i="6" s="1"/>
  <c r="AM509" i="6" s="1"/>
  <c r="AN509" i="6" s="1"/>
  <c r="AO509" i="6" s="1"/>
  <c r="AR509" i="6" s="1"/>
  <c r="AY509" i="6"/>
  <c r="AZ509" i="6" s="1"/>
  <c r="BA509" i="6" s="1"/>
  <c r="BB509" i="6" s="1"/>
  <c r="BC509" i="6" s="1"/>
  <c r="BD509" i="6" s="1"/>
  <c r="CI509" i="6"/>
  <c r="BT509" i="6"/>
  <c r="BG509" i="6" s="1"/>
  <c r="Z509" i="6"/>
  <c r="CN509" i="6"/>
  <c r="AG509" i="6" l="1"/>
  <c r="AA509" i="6"/>
  <c r="AB509" i="6" s="1"/>
  <c r="AC509" i="6" s="1"/>
  <c r="AD509" i="6" s="1"/>
  <c r="AE509" i="6" s="1"/>
  <c r="AP509" i="6"/>
  <c r="AT509" i="6" s="1"/>
  <c r="CA509" i="6"/>
  <c r="CB509" i="6" s="1"/>
  <c r="CC509" i="6" s="1"/>
  <c r="BE509" i="6"/>
  <c r="CO509" i="6"/>
  <c r="E508" i="9"/>
  <c r="CP509" i="6"/>
  <c r="CD509" i="6" l="1"/>
  <c r="CE509" i="6" s="1"/>
  <c r="CF509" i="6" s="1"/>
  <c r="CG509" i="6" s="1"/>
  <c r="CM509" i="6"/>
  <c r="CQ509" i="6"/>
  <c r="CH509" i="6" l="1"/>
  <c r="CJ509" i="6"/>
  <c r="BW509" i="6" s="1"/>
  <c r="CS509" i="6"/>
  <c r="CR509" i="6"/>
  <c r="CW509" i="6" l="1"/>
  <c r="CT509" i="6"/>
  <c r="CU509" i="6" s="1"/>
  <c r="CV509" i="6" s="1"/>
  <c r="CX509" i="6" s="1"/>
  <c r="CY509" i="6"/>
  <c r="CZ509" i="6" l="1"/>
  <c r="DA509" i="6" s="1"/>
  <c r="F510" i="6" s="1"/>
  <c r="DB509" i="6"/>
  <c r="R510" i="6"/>
  <c r="DG509" i="6"/>
  <c r="P510" i="6"/>
  <c r="Q510" i="6"/>
  <c r="L510" i="6"/>
  <c r="W510" i="6"/>
  <c r="O510" i="6"/>
  <c r="S510" i="6"/>
  <c r="I510" i="6"/>
  <c r="D508" i="9" l="1"/>
  <c r="DC509" i="6"/>
  <c r="DE509" i="6" s="1"/>
  <c r="BI510" i="6"/>
  <c r="BY510" i="6"/>
  <c r="J510" i="6"/>
  <c r="U510" i="6"/>
  <c r="K510" i="6"/>
  <c r="T510" i="6"/>
  <c r="AW510" i="6"/>
  <c r="CK510" i="6"/>
  <c r="AF510" i="6"/>
  <c r="BJ510" i="6"/>
  <c r="BZ510" i="6"/>
  <c r="AJ510" i="6"/>
  <c r="B509" i="9"/>
  <c r="Y510" i="6" l="1"/>
  <c r="AX510" i="6"/>
  <c r="CL510" i="6"/>
  <c r="V510" i="6"/>
  <c r="AY510" i="6" s="1"/>
  <c r="AZ510" i="6" s="1"/>
  <c r="BA510" i="6" s="1"/>
  <c r="BB510" i="6" s="1"/>
  <c r="BC510" i="6" s="1"/>
  <c r="BD510" i="6" s="1"/>
  <c r="BK510" i="6"/>
  <c r="BL510" i="6" s="1"/>
  <c r="BM510" i="6" s="1"/>
  <c r="BN510" i="6" s="1"/>
  <c r="BO510" i="6" s="1"/>
  <c r="BP510" i="6" s="1"/>
  <c r="BQ510" i="6" s="1"/>
  <c r="AS510" i="6"/>
  <c r="AQ510" i="6"/>
  <c r="AK510" i="6"/>
  <c r="AL510" i="6" s="1"/>
  <c r="AM510" i="6" s="1"/>
  <c r="AN510" i="6" s="1"/>
  <c r="AO510" i="6" s="1"/>
  <c r="CA510" i="6" s="1"/>
  <c r="CB510" i="6" s="1"/>
  <c r="CC510" i="6" s="1"/>
  <c r="Z510" i="6" l="1"/>
  <c r="CI510" i="6"/>
  <c r="BE510" i="6"/>
  <c r="CD510" i="6"/>
  <c r="CE510" i="6" s="1"/>
  <c r="CF510" i="6" s="1"/>
  <c r="CG510" i="6" s="1"/>
  <c r="CM510" i="6"/>
  <c r="BR510" i="6"/>
  <c r="BU510" i="6" s="1"/>
  <c r="BT510" i="6"/>
  <c r="BG510" i="6" s="1"/>
  <c r="AG510" i="6"/>
  <c r="AA510" i="6"/>
  <c r="AB510" i="6" s="1"/>
  <c r="AC510" i="6" s="1"/>
  <c r="AD510" i="6" s="1"/>
  <c r="AE510" i="6" s="1"/>
  <c r="AR510" i="6"/>
  <c r="AP510" i="6"/>
  <c r="AT510" i="6" s="1"/>
  <c r="BS510" i="6"/>
  <c r="CN510" i="6" l="1"/>
  <c r="CH510" i="6"/>
  <c r="CJ510" i="6"/>
  <c r="BW510" i="6" s="1"/>
  <c r="E509" i="9" l="1"/>
  <c r="CO510" i="6"/>
  <c r="CP510" i="6"/>
  <c r="CQ510" i="6" l="1"/>
  <c r="CS510" i="6" s="1"/>
  <c r="B603" i="9" l="1"/>
  <c r="CR510" i="6"/>
  <c r="CT510" i="6" l="1"/>
  <c r="CU510" i="6" s="1"/>
  <c r="CV510" i="6" s="1"/>
  <c r="CX510" i="6" s="1"/>
  <c r="CW510" i="6"/>
  <c r="CY510" i="6"/>
  <c r="E603" i="9"/>
  <c r="CZ510" i="6" l="1"/>
  <c r="DA510" i="6" s="1"/>
  <c r="D603" i="9"/>
  <c r="DB510" i="6"/>
  <c r="DG510" i="6"/>
  <c r="D509" i="9" l="1"/>
  <c r="DC510" i="6"/>
  <c r="DE510" i="6" s="1"/>
  <c r="F511" i="6"/>
  <c r="B604" i="9"/>
  <c r="R511" i="6"/>
  <c r="I511" i="6"/>
  <c r="O511" i="6"/>
  <c r="S511" i="6"/>
  <c r="L511" i="6"/>
  <c r="Q511" i="6"/>
  <c r="W511" i="6"/>
  <c r="P511" i="6"/>
  <c r="BY511" i="6" l="1"/>
  <c r="BI511" i="6"/>
  <c r="BZ511" i="6"/>
  <c r="AJ511" i="6"/>
  <c r="CK511" i="6"/>
  <c r="BJ511" i="6"/>
  <c r="AF511" i="6"/>
  <c r="Y511" i="6" s="1"/>
  <c r="AW511" i="6"/>
  <c r="U511" i="6"/>
  <c r="K511" i="6"/>
  <c r="J511" i="6"/>
  <c r="T511" i="6"/>
  <c r="B510" i="9"/>
  <c r="E604" i="9"/>
  <c r="CR511" i="6"/>
  <c r="CW511" i="6" l="1"/>
  <c r="BK511" i="6"/>
  <c r="BL511" i="6" s="1"/>
  <c r="V511" i="6"/>
  <c r="CI511" i="6" s="1"/>
  <c r="AS511" i="6"/>
  <c r="CL511" i="6"/>
  <c r="AX511" i="6"/>
  <c r="AY511" i="6"/>
  <c r="AZ511" i="6" s="1"/>
  <c r="BA511" i="6" s="1"/>
  <c r="BB511" i="6" s="1"/>
  <c r="BC511" i="6" s="1"/>
  <c r="BD511" i="6" s="1"/>
  <c r="D604" i="9"/>
  <c r="BS511" i="6" l="1"/>
  <c r="BE511" i="6"/>
  <c r="AK511" i="6"/>
  <c r="AL511" i="6" s="1"/>
  <c r="AM511" i="6" s="1"/>
  <c r="AN511" i="6" s="1"/>
  <c r="AO511" i="6" s="1"/>
  <c r="AP511" i="6" s="1"/>
  <c r="AT511" i="6" s="1"/>
  <c r="AQ511" i="6"/>
  <c r="Z511" i="6"/>
  <c r="BM511" i="6"/>
  <c r="BN511" i="6" s="1"/>
  <c r="BO511" i="6" s="1"/>
  <c r="BP511" i="6" s="1"/>
  <c r="BQ511" i="6" s="1"/>
  <c r="CY511" i="6"/>
  <c r="CT511" i="6"/>
  <c r="CU511" i="6" s="1"/>
  <c r="CV511" i="6" s="1"/>
  <c r="CX511" i="6" s="1"/>
  <c r="CZ511" i="6" s="1"/>
  <c r="DA511" i="6" s="1"/>
  <c r="B605" i="9"/>
  <c r="DG511" i="6"/>
  <c r="DB511" i="6"/>
  <c r="AR511" i="6" l="1"/>
  <c r="CA511" i="6"/>
  <c r="CB511" i="6" s="1"/>
  <c r="CC511" i="6" s="1"/>
  <c r="CD511" i="6" s="1"/>
  <c r="CE511" i="6" s="1"/>
  <c r="CF511" i="6" s="1"/>
  <c r="CG511" i="6" s="1"/>
  <c r="CH511" i="6" s="1"/>
  <c r="DC511" i="6"/>
  <c r="DE511" i="6" s="1"/>
  <c r="D510" i="9"/>
  <c r="F512" i="6"/>
  <c r="BR511" i="6"/>
  <c r="BU511" i="6" s="1"/>
  <c r="BT511" i="6"/>
  <c r="BG511" i="6" s="1"/>
  <c r="AG511" i="6"/>
  <c r="AA511" i="6"/>
  <c r="AB511" i="6" s="1"/>
  <c r="AC511" i="6" s="1"/>
  <c r="AD511" i="6" s="1"/>
  <c r="AE511" i="6" s="1"/>
  <c r="E605" i="9"/>
  <c r="P512" i="6"/>
  <c r="I512" i="6"/>
  <c r="S512" i="6"/>
  <c r="L512" i="6"/>
  <c r="Q512" i="6"/>
  <c r="O512" i="6"/>
  <c r="R512" i="6"/>
  <c r="W512" i="6"/>
  <c r="CJ511" i="6" l="1"/>
  <c r="BW511" i="6" s="1"/>
  <c r="CM511" i="6"/>
  <c r="CN511" i="6" s="1"/>
  <c r="CK512" i="6"/>
  <c r="AJ512" i="6"/>
  <c r="AW512" i="6"/>
  <c r="BZ512" i="6"/>
  <c r="AF512" i="6"/>
  <c r="Y512" i="6" s="1"/>
  <c r="BJ512" i="6"/>
  <c r="U512" i="6"/>
  <c r="T512" i="6"/>
  <c r="J512" i="6"/>
  <c r="K512" i="6"/>
  <c r="BY512" i="6"/>
  <c r="BI512" i="6"/>
  <c r="B511" i="9"/>
  <c r="E510" i="9"/>
  <c r="CP511" i="6"/>
  <c r="D605" i="9"/>
  <c r="CR512" i="6"/>
  <c r="CO511" i="6" l="1"/>
  <c r="CQ511" i="6" s="1"/>
  <c r="CS511" i="6" s="1"/>
  <c r="CW512" i="6"/>
  <c r="V512" i="6"/>
  <c r="AQ512" i="6" s="1"/>
  <c r="BK512" i="6"/>
  <c r="BL512" i="6" s="1"/>
  <c r="BM512" i="6" s="1"/>
  <c r="BN512" i="6" s="1"/>
  <c r="BO512" i="6" s="1"/>
  <c r="BP512" i="6" s="1"/>
  <c r="BQ512" i="6" s="1"/>
  <c r="BR512" i="6" s="1"/>
  <c r="AX512" i="6"/>
  <c r="CL512" i="6"/>
  <c r="AS512" i="6"/>
  <c r="Z512" i="6"/>
  <c r="AK512" i="6"/>
  <c r="AL512" i="6" s="1"/>
  <c r="AM512" i="6" s="1"/>
  <c r="AN512" i="6" s="1"/>
  <c r="AO512" i="6" s="1"/>
  <c r="AP512" i="6" s="1"/>
  <c r="AT512" i="6" s="1"/>
  <c r="B606" i="9"/>
  <c r="AY512" i="6" l="1"/>
  <c r="AZ512" i="6" s="1"/>
  <c r="BA512" i="6" s="1"/>
  <c r="BB512" i="6" s="1"/>
  <c r="BC512" i="6" s="1"/>
  <c r="BD512" i="6" s="1"/>
  <c r="BS512" i="6"/>
  <c r="BU512" i="6" s="1"/>
  <c r="CI512" i="6"/>
  <c r="CT512" i="6"/>
  <c r="CU512" i="6" s="1"/>
  <c r="CV512" i="6" s="1"/>
  <c r="CX512" i="6" s="1"/>
  <c r="AR512" i="6"/>
  <c r="AG512" i="6"/>
  <c r="AA512" i="6"/>
  <c r="AB512" i="6" s="1"/>
  <c r="AC512" i="6" s="1"/>
  <c r="AD512" i="6" s="1"/>
  <c r="AE512" i="6" s="1"/>
  <c r="BT512" i="6"/>
  <c r="BG512" i="6" s="1"/>
  <c r="CA512" i="6"/>
  <c r="CB512" i="6" s="1"/>
  <c r="CC512" i="6" s="1"/>
  <c r="CD512" i="6" s="1"/>
  <c r="CE512" i="6" s="1"/>
  <c r="CF512" i="6" s="1"/>
  <c r="CG512" i="6" s="1"/>
  <c r="CY512" i="6"/>
  <c r="E606" i="9"/>
  <c r="BE512" i="6" l="1"/>
  <c r="CZ512" i="6"/>
  <c r="DA512" i="6" s="1"/>
  <c r="F513" i="6" s="1"/>
  <c r="CH512" i="6"/>
  <c r="CJ512" i="6"/>
  <c r="BW512" i="6" s="1"/>
  <c r="CM512" i="6"/>
  <c r="CN512" i="6" s="1"/>
  <c r="D606" i="9"/>
  <c r="B607" i="9"/>
  <c r="DG512" i="6"/>
  <c r="DB512" i="6"/>
  <c r="L513" i="6"/>
  <c r="R513" i="6"/>
  <c r="O513" i="6"/>
  <c r="W513" i="6"/>
  <c r="S513" i="6"/>
  <c r="Q513" i="6"/>
  <c r="P513" i="6"/>
  <c r="I513" i="6"/>
  <c r="DC512" i="6" l="1"/>
  <c r="DE512" i="6" s="1"/>
  <c r="D511" i="9"/>
  <c r="U513" i="6"/>
  <c r="J513" i="6"/>
  <c r="T513" i="6"/>
  <c r="K513" i="6"/>
  <c r="BI513" i="6"/>
  <c r="BY513" i="6"/>
  <c r="AJ513" i="6"/>
  <c r="BZ513" i="6"/>
  <c r="CK513" i="6"/>
  <c r="AF513" i="6"/>
  <c r="Y513" i="6" s="1"/>
  <c r="BJ513" i="6"/>
  <c r="AW513" i="6"/>
  <c r="CP512" i="6"/>
  <c r="E511" i="9"/>
  <c r="B512" i="9"/>
  <c r="CO512" i="6"/>
  <c r="E607" i="9"/>
  <c r="CR513" i="6"/>
  <c r="CW513" i="6" l="1"/>
  <c r="V513" i="6"/>
  <c r="AK513" i="6" s="1"/>
  <c r="AL513" i="6" s="1"/>
  <c r="AM513" i="6" s="1"/>
  <c r="AN513" i="6" s="1"/>
  <c r="AO513" i="6" s="1"/>
  <c r="AP513" i="6" s="1"/>
  <c r="BK513" i="6"/>
  <c r="BL513" i="6" s="1"/>
  <c r="BM513" i="6" s="1"/>
  <c r="BN513" i="6" s="1"/>
  <c r="BO513" i="6" s="1"/>
  <c r="BP513" i="6" s="1"/>
  <c r="BQ513" i="6" s="1"/>
  <c r="BR513" i="6" s="1"/>
  <c r="AX513" i="6"/>
  <c r="AS513" i="6"/>
  <c r="CL513" i="6"/>
  <c r="CQ512" i="6"/>
  <c r="CS512" i="6" s="1"/>
  <c r="D607" i="9"/>
  <c r="BS513" i="6" l="1"/>
  <c r="CI513" i="6"/>
  <c r="AY513" i="6"/>
  <c r="AZ513" i="6" s="1"/>
  <c r="BA513" i="6" s="1"/>
  <c r="BB513" i="6" s="1"/>
  <c r="BC513" i="6" s="1"/>
  <c r="BD513" i="6" s="1"/>
  <c r="BT513" i="6"/>
  <c r="BG513" i="6" s="1"/>
  <c r="BU513" i="6"/>
  <c r="AR513" i="6"/>
  <c r="CT513" i="6"/>
  <c r="CU513" i="6" s="1"/>
  <c r="CV513" i="6" s="1"/>
  <c r="CX513" i="6" s="1"/>
  <c r="CZ513" i="6" s="1"/>
  <c r="DA513" i="6" s="1"/>
  <c r="AQ513" i="6"/>
  <c r="AT513" i="6" s="1"/>
  <c r="Z513" i="6"/>
  <c r="CA513" i="6"/>
  <c r="CB513" i="6" s="1"/>
  <c r="CC513" i="6" s="1"/>
  <c r="CD513" i="6" s="1"/>
  <c r="CE513" i="6" s="1"/>
  <c r="CF513" i="6" s="1"/>
  <c r="CG513" i="6" s="1"/>
  <c r="CH513" i="6" s="1"/>
  <c r="CY513" i="6"/>
  <c r="B608" i="9"/>
  <c r="DB513" i="6"/>
  <c r="DG513" i="6"/>
  <c r="BE513" i="6" l="1"/>
  <c r="D512" i="9"/>
  <c r="DC513" i="6"/>
  <c r="DE513" i="6" s="1"/>
  <c r="F514" i="6"/>
  <c r="CJ513" i="6"/>
  <c r="BW513" i="6" s="1"/>
  <c r="AG513" i="6"/>
  <c r="CN513" i="6" s="1"/>
  <c r="AA513" i="6"/>
  <c r="AB513" i="6" s="1"/>
  <c r="AC513" i="6" s="1"/>
  <c r="AD513" i="6" s="1"/>
  <c r="AE513" i="6" s="1"/>
  <c r="CM513" i="6"/>
  <c r="E608" i="9"/>
  <c r="L514" i="6"/>
  <c r="W514" i="6"/>
  <c r="P514" i="6"/>
  <c r="Q514" i="6"/>
  <c r="S514" i="6"/>
  <c r="I514" i="6"/>
  <c r="R514" i="6"/>
  <c r="O514" i="6"/>
  <c r="K514" i="6" l="1"/>
  <c r="U514" i="6"/>
  <c r="T514" i="6"/>
  <c r="J514" i="6"/>
  <c r="BY514" i="6"/>
  <c r="BI514" i="6"/>
  <c r="AJ514" i="6"/>
  <c r="AW514" i="6"/>
  <c r="AF514" i="6"/>
  <c r="BJ514" i="6"/>
  <c r="BZ514" i="6"/>
  <c r="CK514" i="6"/>
  <c r="CP513" i="6"/>
  <c r="E512" i="9"/>
  <c r="CO513" i="6"/>
  <c r="B513" i="9"/>
  <c r="D608" i="9"/>
  <c r="CR514" i="6"/>
  <c r="Y514" i="6" l="1"/>
  <c r="CW514" i="6"/>
  <c r="V514" i="6"/>
  <c r="AY514" i="6" s="1"/>
  <c r="AZ514" i="6" s="1"/>
  <c r="BA514" i="6" s="1"/>
  <c r="BB514" i="6" s="1"/>
  <c r="BC514" i="6" s="1"/>
  <c r="BD514" i="6" s="1"/>
  <c r="AX514" i="6"/>
  <c r="BK514" i="6"/>
  <c r="BL514" i="6" s="1"/>
  <c r="BM514" i="6" s="1"/>
  <c r="BN514" i="6" s="1"/>
  <c r="BO514" i="6" s="1"/>
  <c r="BP514" i="6" s="1"/>
  <c r="BQ514" i="6" s="1"/>
  <c r="BR514" i="6" s="1"/>
  <c r="CL514" i="6"/>
  <c r="AS514" i="6"/>
  <c r="BS514" i="6"/>
  <c r="CQ513" i="6"/>
  <c r="CS513" i="6" s="1"/>
  <c r="B609" i="9"/>
  <c r="AQ514" i="6" l="1"/>
  <c r="BT514" i="6"/>
  <c r="BG514" i="6" s="1"/>
  <c r="BE514" i="6"/>
  <c r="AK514" i="6"/>
  <c r="AL514" i="6" s="1"/>
  <c r="AM514" i="6" s="1"/>
  <c r="AN514" i="6" s="1"/>
  <c r="AO514" i="6" s="1"/>
  <c r="AP514" i="6" s="1"/>
  <c r="AT514" i="6" s="1"/>
  <c r="CI514" i="6"/>
  <c r="CY514" i="6"/>
  <c r="BU514" i="6"/>
  <c r="Z514" i="6"/>
  <c r="CT514" i="6"/>
  <c r="CU514" i="6" s="1"/>
  <c r="CV514" i="6" s="1"/>
  <c r="CX514" i="6" s="1"/>
  <c r="E609" i="9"/>
  <c r="AR514" i="6" l="1"/>
  <c r="CA514" i="6"/>
  <c r="CB514" i="6" s="1"/>
  <c r="CC514" i="6" s="1"/>
  <c r="CD514" i="6" s="1"/>
  <c r="CE514" i="6" s="1"/>
  <c r="CF514" i="6" s="1"/>
  <c r="CG514" i="6" s="1"/>
  <c r="AG514" i="6"/>
  <c r="AA514" i="6"/>
  <c r="AB514" i="6" s="1"/>
  <c r="AC514" i="6" s="1"/>
  <c r="AD514" i="6" s="1"/>
  <c r="AE514" i="6" s="1"/>
  <c r="CZ514" i="6"/>
  <c r="DA514" i="6" s="1"/>
  <c r="D609" i="9"/>
  <c r="DG514" i="6"/>
  <c r="DB514" i="6"/>
  <c r="CH514" i="6" l="1"/>
  <c r="CJ514" i="6"/>
  <c r="BW514" i="6" s="1"/>
  <c r="CM514" i="6"/>
  <c r="CN514" i="6" s="1"/>
  <c r="CO514" i="6" s="1"/>
  <c r="DC514" i="6"/>
  <c r="DE514" i="6" s="1"/>
  <c r="D513" i="9"/>
  <c r="F515" i="6"/>
  <c r="B610" i="9"/>
  <c r="I515" i="6"/>
  <c r="W515" i="6"/>
  <c r="L515" i="6"/>
  <c r="S515" i="6"/>
  <c r="O515" i="6"/>
  <c r="Q515" i="6"/>
  <c r="R515" i="6"/>
  <c r="P515" i="6"/>
  <c r="CP514" i="6" l="1"/>
  <c r="E513" i="9"/>
  <c r="CQ514" i="6"/>
  <c r="CS514" i="6" s="1"/>
  <c r="BY515" i="6"/>
  <c r="BI515" i="6"/>
  <c r="AW515" i="6"/>
  <c r="BZ515" i="6"/>
  <c r="AJ515" i="6"/>
  <c r="CK515" i="6"/>
  <c r="BJ515" i="6"/>
  <c r="AF515" i="6"/>
  <c r="T515" i="6"/>
  <c r="U515" i="6"/>
  <c r="K515" i="6"/>
  <c r="J515" i="6"/>
  <c r="B514" i="9"/>
  <c r="E610" i="9"/>
  <c r="CR515" i="6"/>
  <c r="Y515" i="6" l="1"/>
  <c r="CW515" i="6"/>
  <c r="AX515" i="6"/>
  <c r="CL515" i="6"/>
  <c r="BK515" i="6"/>
  <c r="BL515" i="6" s="1"/>
  <c r="BM515" i="6" s="1"/>
  <c r="BN515" i="6" s="1"/>
  <c r="BO515" i="6" s="1"/>
  <c r="BP515" i="6" s="1"/>
  <c r="BQ515" i="6" s="1"/>
  <c r="BR515" i="6" s="1"/>
  <c r="AS515" i="6"/>
  <c r="V515" i="6"/>
  <c r="CI515" i="6" s="1"/>
  <c r="D610" i="9"/>
  <c r="AY515" i="6" l="1"/>
  <c r="AZ515" i="6" s="1"/>
  <c r="BA515" i="6" s="1"/>
  <c r="BB515" i="6" s="1"/>
  <c r="BC515" i="6" s="1"/>
  <c r="BD515" i="6" s="1"/>
  <c r="AQ515" i="6"/>
  <c r="Z515" i="6"/>
  <c r="AG515" i="6" s="1"/>
  <c r="BT515" i="6"/>
  <c r="BG515" i="6" s="1"/>
  <c r="AA515" i="6"/>
  <c r="AB515" i="6" s="1"/>
  <c r="AC515" i="6" s="1"/>
  <c r="AD515" i="6" s="1"/>
  <c r="AE515" i="6" s="1"/>
  <c r="BS515" i="6"/>
  <c r="BU515" i="6" s="1"/>
  <c r="AK515" i="6"/>
  <c r="AL515" i="6" s="1"/>
  <c r="AM515" i="6" s="1"/>
  <c r="AN515" i="6" s="1"/>
  <c r="AO515" i="6" s="1"/>
  <c r="CT515" i="6"/>
  <c r="CU515" i="6" s="1"/>
  <c r="CV515" i="6" s="1"/>
  <c r="CX515" i="6" s="1"/>
  <c r="CZ515" i="6" s="1"/>
  <c r="DA515" i="6" s="1"/>
  <c r="CY515" i="6"/>
  <c r="B611" i="9"/>
  <c r="DG515" i="6"/>
  <c r="DB515" i="6"/>
  <c r="BE515" i="6" l="1"/>
  <c r="DC515" i="6"/>
  <c r="DE515" i="6" s="1"/>
  <c r="D514" i="9"/>
  <c r="F516" i="6"/>
  <c r="AP515" i="6"/>
  <c r="AT515" i="6" s="1"/>
  <c r="CA515" i="6"/>
  <c r="CB515" i="6" s="1"/>
  <c r="CC515" i="6" s="1"/>
  <c r="AR515" i="6"/>
  <c r="E611" i="9"/>
  <c r="S516" i="6"/>
  <c r="L516" i="6"/>
  <c r="I516" i="6"/>
  <c r="W516" i="6"/>
  <c r="O516" i="6"/>
  <c r="P516" i="6"/>
  <c r="Q516" i="6"/>
  <c r="R516" i="6"/>
  <c r="BY516" i="6" l="1"/>
  <c r="BI516" i="6"/>
  <c r="BJ516" i="6"/>
  <c r="CK516" i="6"/>
  <c r="AJ516" i="6"/>
  <c r="BZ516" i="6"/>
  <c r="AW516" i="6"/>
  <c r="AF516" i="6"/>
  <c r="T516" i="6"/>
  <c r="K516" i="6"/>
  <c r="J516" i="6"/>
  <c r="U516" i="6"/>
  <c r="CD515" i="6"/>
  <c r="CE515" i="6" s="1"/>
  <c r="CF515" i="6" s="1"/>
  <c r="CG515" i="6" s="1"/>
  <c r="CM515" i="6"/>
  <c r="CN515" i="6" s="1"/>
  <c r="B515" i="9"/>
  <c r="D611" i="9"/>
  <c r="B612" i="9"/>
  <c r="CR516" i="6"/>
  <c r="CW516" i="6" l="1"/>
  <c r="CH515" i="6"/>
  <c r="CJ515" i="6"/>
  <c r="BW515" i="6" s="1"/>
  <c r="CO515" i="6"/>
  <c r="CP515" i="6"/>
  <c r="E514" i="9"/>
  <c r="AS516" i="6"/>
  <c r="CL516" i="6"/>
  <c r="V516" i="6"/>
  <c r="BS516" i="6" s="1"/>
  <c r="BK516" i="6"/>
  <c r="BL516" i="6" s="1"/>
  <c r="AX516" i="6"/>
  <c r="Y516" i="6"/>
  <c r="E612" i="9"/>
  <c r="CQ515" i="6" l="1"/>
  <c r="CS515" i="6" s="1"/>
  <c r="CI516" i="6"/>
  <c r="CT516" i="6"/>
  <c r="CU516" i="6" s="1"/>
  <c r="CV516" i="6" s="1"/>
  <c r="CX516" i="6" s="1"/>
  <c r="AK516" i="6"/>
  <c r="AL516" i="6" s="1"/>
  <c r="AM516" i="6" s="1"/>
  <c r="AN516" i="6" s="1"/>
  <c r="AO516" i="6" s="1"/>
  <c r="AY516" i="6"/>
  <c r="AZ516" i="6" s="1"/>
  <c r="BA516" i="6" s="1"/>
  <c r="BB516" i="6" s="1"/>
  <c r="BC516" i="6" s="1"/>
  <c r="BD516" i="6" s="1"/>
  <c r="CY516" i="6"/>
  <c r="Z516" i="6"/>
  <c r="AQ516" i="6"/>
  <c r="BM516" i="6"/>
  <c r="BN516" i="6" s="1"/>
  <c r="BO516" i="6" s="1"/>
  <c r="BP516" i="6" s="1"/>
  <c r="BQ516" i="6" s="1"/>
  <c r="D612" i="9"/>
  <c r="CZ516" i="6" l="1"/>
  <c r="DA516" i="6" s="1"/>
  <c r="F517" i="6" s="1"/>
  <c r="AP516" i="6"/>
  <c r="AT516" i="6" s="1"/>
  <c r="CA516" i="6"/>
  <c r="CB516" i="6" s="1"/>
  <c r="CC516" i="6" s="1"/>
  <c r="AR516" i="6"/>
  <c r="BR516" i="6"/>
  <c r="BU516" i="6" s="1"/>
  <c r="BT516" i="6"/>
  <c r="BG516" i="6" s="1"/>
  <c r="BE516" i="6"/>
  <c r="AG516" i="6"/>
  <c r="AA516" i="6"/>
  <c r="AB516" i="6" s="1"/>
  <c r="AC516" i="6" s="1"/>
  <c r="AD516" i="6" s="1"/>
  <c r="AE516" i="6" s="1"/>
  <c r="B613" i="9"/>
  <c r="DG516" i="6"/>
  <c r="DB516" i="6"/>
  <c r="L517" i="6"/>
  <c r="P517" i="6"/>
  <c r="S517" i="6"/>
  <c r="W517" i="6"/>
  <c r="Q517" i="6"/>
  <c r="I517" i="6"/>
  <c r="R517" i="6"/>
  <c r="O517" i="6"/>
  <c r="DC516" i="6" l="1"/>
  <c r="DE516" i="6" s="1"/>
  <c r="D515" i="9"/>
  <c r="K517" i="6"/>
  <c r="U517" i="6"/>
  <c r="T517" i="6"/>
  <c r="J517" i="6"/>
  <c r="CK517" i="6"/>
  <c r="AJ517" i="6"/>
  <c r="BZ517" i="6"/>
  <c r="AW517" i="6"/>
  <c r="AF517" i="6"/>
  <c r="Y517" i="6" s="1"/>
  <c r="BJ517" i="6"/>
  <c r="BY517" i="6"/>
  <c r="BI517" i="6"/>
  <c r="B516" i="9"/>
  <c r="CD516" i="6"/>
  <c r="CE516" i="6" s="1"/>
  <c r="CF516" i="6" s="1"/>
  <c r="CG516" i="6" s="1"/>
  <c r="CM516" i="6"/>
  <c r="CN516" i="6" s="1"/>
  <c r="E613" i="9"/>
  <c r="CR517" i="6"/>
  <c r="CW517" i="6" l="1"/>
  <c r="CP516" i="6"/>
  <c r="CO516" i="6"/>
  <c r="E515" i="9"/>
  <c r="AX517" i="6"/>
  <c r="CL517" i="6"/>
  <c r="AS517" i="6"/>
  <c r="BK517" i="6"/>
  <c r="BL517" i="6" s="1"/>
  <c r="BM517" i="6" s="1"/>
  <c r="BN517" i="6" s="1"/>
  <c r="BO517" i="6" s="1"/>
  <c r="BP517" i="6" s="1"/>
  <c r="BQ517" i="6" s="1"/>
  <c r="V517" i="6"/>
  <c r="BS517" i="6" s="1"/>
  <c r="CH516" i="6"/>
  <c r="CJ516" i="6"/>
  <c r="BW516" i="6" s="1"/>
  <c r="D613" i="9"/>
  <c r="Z517" i="6" l="1"/>
  <c r="AY517" i="6"/>
  <c r="AZ517" i="6" s="1"/>
  <c r="BA517" i="6" s="1"/>
  <c r="BB517" i="6" s="1"/>
  <c r="BC517" i="6" s="1"/>
  <c r="BD517" i="6" s="1"/>
  <c r="AQ517" i="6"/>
  <c r="AK517" i="6"/>
  <c r="AL517" i="6" s="1"/>
  <c r="AM517" i="6" s="1"/>
  <c r="AN517" i="6" s="1"/>
  <c r="AO517" i="6" s="1"/>
  <c r="AP517" i="6" s="1"/>
  <c r="AT517" i="6" s="1"/>
  <c r="CQ516" i="6"/>
  <c r="CS516" i="6" s="1"/>
  <c r="BR517" i="6"/>
  <c r="BU517" i="6" s="1"/>
  <c r="BT517" i="6"/>
  <c r="BG517" i="6" s="1"/>
  <c r="BE517" i="6"/>
  <c r="CI517" i="6"/>
  <c r="CT517" i="6"/>
  <c r="CU517" i="6" s="1"/>
  <c r="CV517" i="6" s="1"/>
  <c r="CX517" i="6" s="1"/>
  <c r="AG517" i="6"/>
  <c r="CN517" i="6" s="1"/>
  <c r="AA517" i="6"/>
  <c r="AB517" i="6" s="1"/>
  <c r="AC517" i="6" s="1"/>
  <c r="AD517" i="6" s="1"/>
  <c r="AE517" i="6" s="1"/>
  <c r="CY517" i="6"/>
  <c r="B614" i="9"/>
  <c r="AR517" i="6" l="1"/>
  <c r="CA517" i="6"/>
  <c r="CB517" i="6" s="1"/>
  <c r="CC517" i="6" s="1"/>
  <c r="CD517" i="6" s="1"/>
  <c r="CE517" i="6" s="1"/>
  <c r="CF517" i="6" s="1"/>
  <c r="CG517" i="6" s="1"/>
  <c r="CZ517" i="6"/>
  <c r="DA517" i="6" s="1"/>
  <c r="F518" i="6" s="1"/>
  <c r="CO517" i="6"/>
  <c r="E516" i="9"/>
  <c r="CP517" i="6"/>
  <c r="E614" i="9"/>
  <c r="DG517" i="6"/>
  <c r="DB517" i="6"/>
  <c r="O518" i="6"/>
  <c r="L518" i="6"/>
  <c r="P518" i="6"/>
  <c r="W518" i="6"/>
  <c r="I518" i="6"/>
  <c r="S518" i="6"/>
  <c r="Q518" i="6"/>
  <c r="R518" i="6"/>
  <c r="CM517" i="6" l="1"/>
  <c r="DC517" i="6"/>
  <c r="DE517" i="6" s="1"/>
  <c r="D516" i="9"/>
  <c r="J518" i="6"/>
  <c r="K518" i="6"/>
  <c r="T518" i="6"/>
  <c r="U518" i="6"/>
  <c r="BZ518" i="6"/>
  <c r="CK518" i="6"/>
  <c r="AF518" i="6"/>
  <c r="AJ518" i="6"/>
  <c r="BJ518" i="6"/>
  <c r="AW518" i="6"/>
  <c r="BI518" i="6"/>
  <c r="BY518" i="6"/>
  <c r="CH517" i="6"/>
  <c r="CJ517" i="6"/>
  <c r="BW517" i="6" s="1"/>
  <c r="B517" i="9"/>
  <c r="CQ517" i="6"/>
  <c r="CS517" i="6" s="1"/>
  <c r="D614" i="9"/>
  <c r="CR518" i="6"/>
  <c r="Y518" i="6" l="1"/>
  <c r="CW518" i="6"/>
  <c r="AX518" i="6"/>
  <c r="AS518" i="6"/>
  <c r="CL518" i="6"/>
  <c r="BK518" i="6"/>
  <c r="BL518" i="6" s="1"/>
  <c r="V518" i="6"/>
  <c r="CT518" i="6" s="1"/>
  <c r="CU518" i="6" s="1"/>
  <c r="CV518" i="6" s="1"/>
  <c r="CX518" i="6" s="1"/>
  <c r="B615" i="9"/>
  <c r="CI518" i="6" l="1"/>
  <c r="AK518" i="6"/>
  <c r="AL518" i="6" s="1"/>
  <c r="AM518" i="6" s="1"/>
  <c r="AN518" i="6" s="1"/>
  <c r="AO518" i="6" s="1"/>
  <c r="CA518" i="6" s="1"/>
  <c r="CB518" i="6" s="1"/>
  <c r="CC518" i="6" s="1"/>
  <c r="CD518" i="6" s="1"/>
  <c r="CE518" i="6" s="1"/>
  <c r="CF518" i="6" s="1"/>
  <c r="CG518" i="6" s="1"/>
  <c r="AY518" i="6"/>
  <c r="AZ518" i="6" s="1"/>
  <c r="BA518" i="6" s="1"/>
  <c r="BB518" i="6" s="1"/>
  <c r="BC518" i="6" s="1"/>
  <c r="BD518" i="6" s="1"/>
  <c r="Z518" i="6"/>
  <c r="AA518" i="6" s="1"/>
  <c r="AB518" i="6" s="1"/>
  <c r="AC518" i="6" s="1"/>
  <c r="AD518" i="6" s="1"/>
  <c r="AE518" i="6" s="1"/>
  <c r="BM518" i="6"/>
  <c r="BN518" i="6" s="1"/>
  <c r="BO518" i="6" s="1"/>
  <c r="BP518" i="6" s="1"/>
  <c r="BQ518" i="6" s="1"/>
  <c r="BR518" i="6" s="1"/>
  <c r="BU518" i="6" s="1"/>
  <c r="CY518" i="6"/>
  <c r="CZ518" i="6" s="1"/>
  <c r="DA518" i="6" s="1"/>
  <c r="BS518" i="6"/>
  <c r="AQ518" i="6"/>
  <c r="E615" i="9"/>
  <c r="DG518" i="6"/>
  <c r="DB518" i="6"/>
  <c r="AG518" i="6" l="1"/>
  <c r="CN518" i="6" s="1"/>
  <c r="AP518" i="6"/>
  <c r="AT518" i="6" s="1"/>
  <c r="AR518" i="6"/>
  <c r="CM518" i="6"/>
  <c r="BE518" i="6"/>
  <c r="DC518" i="6"/>
  <c r="DE518" i="6" s="1"/>
  <c r="D517" i="9"/>
  <c r="F519" i="6"/>
  <c r="CO518" i="6"/>
  <c r="CP518" i="6"/>
  <c r="E517" i="9"/>
  <c r="BT518" i="6"/>
  <c r="BG518" i="6" s="1"/>
  <c r="CH518" i="6"/>
  <c r="CJ518" i="6"/>
  <c r="BW518" i="6" s="1"/>
  <c r="D615" i="9"/>
  <c r="W519" i="6"/>
  <c r="I519" i="6"/>
  <c r="R519" i="6"/>
  <c r="S519" i="6"/>
  <c r="Q519" i="6"/>
  <c r="O519" i="6"/>
  <c r="P519" i="6"/>
  <c r="L519" i="6"/>
  <c r="BY519" i="6" l="1"/>
  <c r="BI519" i="6"/>
  <c r="J519" i="6"/>
  <c r="K519" i="6"/>
  <c r="T519" i="6"/>
  <c r="U519" i="6"/>
  <c r="AJ519" i="6"/>
  <c r="AW519" i="6"/>
  <c r="AF519" i="6"/>
  <c r="BJ519" i="6"/>
  <c r="BZ519" i="6"/>
  <c r="CK519" i="6"/>
  <c r="CQ518" i="6"/>
  <c r="CS518" i="6" s="1"/>
  <c r="B518" i="9"/>
  <c r="B616" i="9"/>
  <c r="Y519" i="6" l="1"/>
  <c r="BK519" i="6"/>
  <c r="BL519" i="6" s="1"/>
  <c r="BM519" i="6" s="1"/>
  <c r="BN519" i="6" s="1"/>
  <c r="BO519" i="6" s="1"/>
  <c r="BP519" i="6" s="1"/>
  <c r="BQ519" i="6" s="1"/>
  <c r="BR519" i="6" s="1"/>
  <c r="V519" i="6"/>
  <c r="AY519" i="6" s="1"/>
  <c r="AZ519" i="6" s="1"/>
  <c r="BA519" i="6" s="1"/>
  <c r="BB519" i="6" s="1"/>
  <c r="BC519" i="6" s="1"/>
  <c r="BD519" i="6" s="1"/>
  <c r="AS519" i="6"/>
  <c r="CL519" i="6"/>
  <c r="AX519" i="6"/>
  <c r="BE519" i="6" s="1"/>
  <c r="CN519" i="6"/>
  <c r="Z519" i="6"/>
  <c r="E616" i="9"/>
  <c r="CR519" i="6"/>
  <c r="AQ519" i="6" l="1"/>
  <c r="CI519" i="6"/>
  <c r="BS519" i="6"/>
  <c r="BU519" i="6" s="1"/>
  <c r="AK519" i="6"/>
  <c r="AL519" i="6" s="1"/>
  <c r="AM519" i="6" s="1"/>
  <c r="AN519" i="6" s="1"/>
  <c r="AO519" i="6" s="1"/>
  <c r="CA519" i="6" s="1"/>
  <c r="CB519" i="6" s="1"/>
  <c r="CC519" i="6" s="1"/>
  <c r="CM519" i="6" s="1"/>
  <c r="CT519" i="6"/>
  <c r="CU519" i="6" s="1"/>
  <c r="CV519" i="6" s="1"/>
  <c r="CX519" i="6" s="1"/>
  <c r="CW519" i="6"/>
  <c r="CY519" i="6"/>
  <c r="CO519" i="6"/>
  <c r="CP519" i="6"/>
  <c r="E518" i="9"/>
  <c r="BT519" i="6"/>
  <c r="BG519" i="6" s="1"/>
  <c r="AG519" i="6"/>
  <c r="AA519" i="6"/>
  <c r="AB519" i="6" s="1"/>
  <c r="AC519" i="6" s="1"/>
  <c r="AD519" i="6" s="1"/>
  <c r="AE519" i="6" s="1"/>
  <c r="D616" i="9"/>
  <c r="B617" i="9"/>
  <c r="CQ519" i="6" l="1"/>
  <c r="CS519" i="6" s="1"/>
  <c r="CD519" i="6"/>
  <c r="CE519" i="6" s="1"/>
  <c r="CF519" i="6" s="1"/>
  <c r="CG519" i="6" s="1"/>
  <c r="CH519" i="6" s="1"/>
  <c r="AP519" i="6"/>
  <c r="AT519" i="6" s="1"/>
  <c r="AR519" i="6"/>
  <c r="CZ519" i="6"/>
  <c r="DA519" i="6" s="1"/>
  <c r="E617" i="9"/>
  <c r="DG519" i="6"/>
  <c r="DB519" i="6"/>
  <c r="CJ519" i="6" l="1"/>
  <c r="BW519" i="6" s="1"/>
  <c r="DC519" i="6"/>
  <c r="DE519" i="6" s="1"/>
  <c r="D518" i="9"/>
  <c r="F520" i="6"/>
  <c r="D617" i="9"/>
  <c r="B618" i="9"/>
  <c r="P520" i="6"/>
  <c r="S520" i="6"/>
  <c r="W520" i="6"/>
  <c r="Q520" i="6"/>
  <c r="O520" i="6"/>
  <c r="R520" i="6"/>
  <c r="L520" i="6"/>
  <c r="I520" i="6"/>
  <c r="J520" i="6" l="1"/>
  <c r="T520" i="6"/>
  <c r="U520" i="6"/>
  <c r="K520" i="6"/>
  <c r="AF520" i="6"/>
  <c r="Y520" i="6" s="1"/>
  <c r="CK520" i="6"/>
  <c r="BZ520" i="6"/>
  <c r="AW520" i="6"/>
  <c r="BJ520" i="6"/>
  <c r="AJ520" i="6"/>
  <c r="BY520" i="6"/>
  <c r="BI520" i="6"/>
  <c r="B519" i="9"/>
  <c r="E618" i="9"/>
  <c r="CR520" i="6"/>
  <c r="CW520" i="6" l="1"/>
  <c r="V520" i="6"/>
  <c r="AY520" i="6" s="1"/>
  <c r="AZ520" i="6" s="1"/>
  <c r="BA520" i="6" s="1"/>
  <c r="BB520" i="6" s="1"/>
  <c r="BC520" i="6" s="1"/>
  <c r="BD520" i="6" s="1"/>
  <c r="AX520" i="6"/>
  <c r="BE520" i="6" s="1"/>
  <c r="AS520" i="6"/>
  <c r="BK520" i="6"/>
  <c r="BL520" i="6" s="1"/>
  <c r="BM520" i="6" s="1"/>
  <c r="BN520" i="6" s="1"/>
  <c r="BO520" i="6" s="1"/>
  <c r="BP520" i="6" s="1"/>
  <c r="BQ520" i="6" s="1"/>
  <c r="BR520" i="6" s="1"/>
  <c r="CL520" i="6"/>
  <c r="D618" i="9"/>
  <c r="AK520" i="6" l="1"/>
  <c r="AL520" i="6" s="1"/>
  <c r="AM520" i="6" s="1"/>
  <c r="AN520" i="6" s="1"/>
  <c r="AO520" i="6" s="1"/>
  <c r="AQ520" i="6"/>
  <c r="Z520" i="6"/>
  <c r="BT520" i="6"/>
  <c r="BG520" i="6" s="1"/>
  <c r="BS520" i="6"/>
  <c r="BU520" i="6" s="1"/>
  <c r="CY520" i="6"/>
  <c r="CI520" i="6"/>
  <c r="CT520" i="6"/>
  <c r="CU520" i="6" s="1"/>
  <c r="CV520" i="6" s="1"/>
  <c r="CX520" i="6" s="1"/>
  <c r="CZ520" i="6" s="1"/>
  <c r="DA520" i="6" s="1"/>
  <c r="B619" i="9"/>
  <c r="DG520" i="6"/>
  <c r="DB520" i="6"/>
  <c r="DC520" i="6" l="1"/>
  <c r="DE520" i="6" s="1"/>
  <c r="D519" i="9"/>
  <c r="F521" i="6"/>
  <c r="AP520" i="6"/>
  <c r="AT520" i="6" s="1"/>
  <c r="CA520" i="6"/>
  <c r="CB520" i="6" s="1"/>
  <c r="CC520" i="6" s="1"/>
  <c r="AG520" i="6"/>
  <c r="AA520" i="6"/>
  <c r="AB520" i="6" s="1"/>
  <c r="AC520" i="6" s="1"/>
  <c r="AD520" i="6" s="1"/>
  <c r="AE520" i="6" s="1"/>
  <c r="AR520" i="6"/>
  <c r="E619" i="9"/>
  <c r="S521" i="6"/>
  <c r="Q521" i="6"/>
  <c r="W521" i="6"/>
  <c r="O521" i="6"/>
  <c r="P521" i="6"/>
  <c r="R521" i="6"/>
  <c r="I521" i="6"/>
  <c r="L521" i="6"/>
  <c r="J521" i="6" l="1"/>
  <c r="K521" i="6"/>
  <c r="T521" i="6"/>
  <c r="U521" i="6"/>
  <c r="BI521" i="6"/>
  <c r="BY521" i="6"/>
  <c r="CK521" i="6"/>
  <c r="BJ521" i="6"/>
  <c r="AJ521" i="6"/>
  <c r="AW521" i="6"/>
  <c r="AF521" i="6"/>
  <c r="Y521" i="6" s="1"/>
  <c r="BZ521" i="6"/>
  <c r="CD520" i="6"/>
  <c r="CE520" i="6" s="1"/>
  <c r="CF520" i="6" s="1"/>
  <c r="CG520" i="6" s="1"/>
  <c r="CM520" i="6"/>
  <c r="CN520" i="6" s="1"/>
  <c r="B520" i="9"/>
  <c r="D619" i="9"/>
  <c r="CR521" i="6"/>
  <c r="CW521" i="6" l="1"/>
  <c r="BK521" i="6"/>
  <c r="BL521" i="6" s="1"/>
  <c r="AS521" i="6"/>
  <c r="CL521" i="6"/>
  <c r="V521" i="6"/>
  <c r="AQ521" i="6" s="1"/>
  <c r="AX521" i="6"/>
  <c r="CH520" i="6"/>
  <c r="CJ520" i="6"/>
  <c r="BW520" i="6" s="1"/>
  <c r="CO520" i="6" s="1"/>
  <c r="CQ520" i="6" s="1"/>
  <c r="CS520" i="6" s="1"/>
  <c r="CP520" i="6"/>
  <c r="E519" i="9"/>
  <c r="B620" i="9"/>
  <c r="AK521" i="6" l="1"/>
  <c r="AL521" i="6" s="1"/>
  <c r="AM521" i="6" s="1"/>
  <c r="AN521" i="6" s="1"/>
  <c r="AO521" i="6" s="1"/>
  <c r="AP521" i="6" s="1"/>
  <c r="AT521" i="6" s="1"/>
  <c r="Z521" i="6"/>
  <c r="AY521" i="6"/>
  <c r="AZ521" i="6" s="1"/>
  <c r="BA521" i="6" s="1"/>
  <c r="BB521" i="6" s="1"/>
  <c r="BC521" i="6" s="1"/>
  <c r="BD521" i="6" s="1"/>
  <c r="BS521" i="6"/>
  <c r="CI521" i="6"/>
  <c r="CY521" i="6"/>
  <c r="AG521" i="6"/>
  <c r="AA521" i="6"/>
  <c r="AB521" i="6" s="1"/>
  <c r="AC521" i="6" s="1"/>
  <c r="AD521" i="6" s="1"/>
  <c r="AE521" i="6" s="1"/>
  <c r="BM521" i="6"/>
  <c r="BN521" i="6" s="1"/>
  <c r="BO521" i="6" s="1"/>
  <c r="BP521" i="6" s="1"/>
  <c r="BQ521" i="6" s="1"/>
  <c r="CT521" i="6"/>
  <c r="CU521" i="6" s="1"/>
  <c r="CV521" i="6" s="1"/>
  <c r="CX521" i="6" s="1"/>
  <c r="E620" i="9"/>
  <c r="CZ521" i="6" l="1"/>
  <c r="DA521" i="6" s="1"/>
  <c r="AR521" i="6"/>
  <c r="CA521" i="6"/>
  <c r="CB521" i="6" s="1"/>
  <c r="CC521" i="6" s="1"/>
  <c r="CD521" i="6" s="1"/>
  <c r="CE521" i="6" s="1"/>
  <c r="CF521" i="6" s="1"/>
  <c r="CG521" i="6" s="1"/>
  <c r="BE521" i="6"/>
  <c r="F522" i="6"/>
  <c r="BR521" i="6"/>
  <c r="BU521" i="6" s="1"/>
  <c r="BT521" i="6"/>
  <c r="BG521" i="6" s="1"/>
  <c r="D620" i="9"/>
  <c r="DG521" i="6"/>
  <c r="DB521" i="6"/>
  <c r="R522" i="6"/>
  <c r="L522" i="6"/>
  <c r="Q522" i="6"/>
  <c r="S522" i="6"/>
  <c r="I522" i="6"/>
  <c r="O522" i="6"/>
  <c r="P522" i="6"/>
  <c r="W522" i="6"/>
  <c r="DC521" i="6" l="1"/>
  <c r="DE521" i="6" s="1"/>
  <c r="D520" i="9"/>
  <c r="CM521" i="6"/>
  <c r="CN521" i="6" s="1"/>
  <c r="E520" i="9" s="1"/>
  <c r="CK522" i="6"/>
  <c r="AF522" i="6"/>
  <c r="BJ522" i="6"/>
  <c r="BZ522" i="6"/>
  <c r="AJ522" i="6"/>
  <c r="AW522" i="6"/>
  <c r="BY522" i="6"/>
  <c r="BI522" i="6"/>
  <c r="T522" i="6"/>
  <c r="U522" i="6"/>
  <c r="J522" i="6"/>
  <c r="K522" i="6"/>
  <c r="CH521" i="6"/>
  <c r="CJ521" i="6"/>
  <c r="BW521" i="6" s="1"/>
  <c r="CP521" i="6"/>
  <c r="B521" i="9"/>
  <c r="B621" i="9"/>
  <c r="CO521" i="6" l="1"/>
  <c r="CQ521" i="6" s="1"/>
  <c r="CS521" i="6" s="1"/>
  <c r="Y522" i="6"/>
  <c r="V522" i="6"/>
  <c r="AQ522" i="6" s="1"/>
  <c r="BK522" i="6"/>
  <c r="BL522" i="6" s="1"/>
  <c r="BM522" i="6" s="1"/>
  <c r="BN522" i="6" s="1"/>
  <c r="BO522" i="6" s="1"/>
  <c r="BP522" i="6" s="1"/>
  <c r="BQ522" i="6" s="1"/>
  <c r="BR522" i="6" s="1"/>
  <c r="AS522" i="6"/>
  <c r="AX522" i="6"/>
  <c r="CL522" i="6"/>
  <c r="E621" i="9"/>
  <c r="Z522" i="6" l="1"/>
  <c r="CI522" i="6"/>
  <c r="AK522" i="6"/>
  <c r="AL522" i="6" s="1"/>
  <c r="AM522" i="6" s="1"/>
  <c r="AN522" i="6" s="1"/>
  <c r="AO522" i="6" s="1"/>
  <c r="AP522" i="6" s="1"/>
  <c r="AT522" i="6" s="1"/>
  <c r="AG522" i="6"/>
  <c r="AA522" i="6"/>
  <c r="AB522" i="6" s="1"/>
  <c r="AC522" i="6" s="1"/>
  <c r="AD522" i="6" s="1"/>
  <c r="AE522" i="6" s="1"/>
  <c r="BT522" i="6"/>
  <c r="BG522" i="6" s="1"/>
  <c r="BS522" i="6"/>
  <c r="BU522" i="6" s="1"/>
  <c r="AY522" i="6"/>
  <c r="AZ522" i="6" s="1"/>
  <c r="BA522" i="6" s="1"/>
  <c r="BB522" i="6" s="1"/>
  <c r="BC522" i="6" s="1"/>
  <c r="BD522" i="6" s="1"/>
  <c r="D621" i="9"/>
  <c r="AR522" i="6" l="1"/>
  <c r="CA522" i="6"/>
  <c r="CB522" i="6" s="1"/>
  <c r="CC522" i="6" s="1"/>
  <c r="CD522" i="6" s="1"/>
  <c r="CE522" i="6" s="1"/>
  <c r="CF522" i="6" s="1"/>
  <c r="CG522" i="6" s="1"/>
  <c r="CH522" i="6" s="1"/>
  <c r="BE522" i="6"/>
  <c r="B622" i="9"/>
  <c r="CM522" i="6" l="1"/>
  <c r="CN522" i="6" s="1"/>
  <c r="CJ522" i="6"/>
  <c r="BW522" i="6" s="1"/>
  <c r="E521" i="9"/>
  <c r="CP522" i="6"/>
  <c r="CO522" i="6"/>
  <c r="CQ522" i="6" s="1"/>
  <c r="E622" i="9"/>
  <c r="CS522" i="6" l="1"/>
  <c r="D622" i="9"/>
  <c r="B623" i="9"/>
  <c r="CR522" i="6"/>
  <c r="CW522" i="6" l="1"/>
  <c r="CT522" i="6"/>
  <c r="CU522" i="6" s="1"/>
  <c r="CV522" i="6" s="1"/>
  <c r="CX522" i="6" s="1"/>
  <c r="CY522" i="6"/>
  <c r="E623" i="9"/>
  <c r="CZ522" i="6" l="1"/>
  <c r="DA522" i="6" s="1"/>
  <c r="D623" i="9"/>
  <c r="B624" i="9"/>
  <c r="DG522" i="6"/>
  <c r="DB522" i="6"/>
  <c r="DC522" i="6" l="1"/>
  <c r="DE522" i="6" s="1"/>
  <c r="D521" i="9"/>
  <c r="F523" i="6"/>
  <c r="E624" i="9"/>
  <c r="L523" i="6"/>
  <c r="O523" i="6"/>
  <c r="P523" i="6"/>
  <c r="S523" i="6"/>
  <c r="Q523" i="6"/>
  <c r="R523" i="6"/>
  <c r="W523" i="6"/>
  <c r="I523" i="6"/>
  <c r="K523" i="6" l="1"/>
  <c r="T523" i="6"/>
  <c r="U523" i="6"/>
  <c r="J523" i="6"/>
  <c r="AJ523" i="6"/>
  <c r="AF523" i="6"/>
  <c r="Y523" i="6" s="1"/>
  <c r="BJ523" i="6"/>
  <c r="BZ523" i="6"/>
  <c r="CK523" i="6"/>
  <c r="AW523" i="6"/>
  <c r="BI523" i="6"/>
  <c r="BY523" i="6"/>
  <c r="B522" i="9"/>
  <c r="D624" i="9"/>
  <c r="AS523" i="6" l="1"/>
  <c r="CL523" i="6"/>
  <c r="V523" i="6"/>
  <c r="AQ523" i="6" s="1"/>
  <c r="BK523" i="6"/>
  <c r="BL523" i="6" s="1"/>
  <c r="AX523" i="6"/>
  <c r="CN523" i="6"/>
  <c r="B625" i="9"/>
  <c r="CR523" i="6"/>
  <c r="CW523" i="6" l="1"/>
  <c r="CY523" i="6"/>
  <c r="CT523" i="6"/>
  <c r="CU523" i="6" s="1"/>
  <c r="CV523" i="6" s="1"/>
  <c r="CX523" i="6" s="1"/>
  <c r="AK523" i="6"/>
  <c r="AL523" i="6" s="1"/>
  <c r="AM523" i="6" s="1"/>
  <c r="AN523" i="6" s="1"/>
  <c r="AO523" i="6" s="1"/>
  <c r="Z523" i="6"/>
  <c r="AY523" i="6"/>
  <c r="AZ523" i="6" s="1"/>
  <c r="BA523" i="6" s="1"/>
  <c r="BB523" i="6" s="1"/>
  <c r="BC523" i="6" s="1"/>
  <c r="BD523" i="6" s="1"/>
  <c r="CO523" i="6"/>
  <c r="CP523" i="6"/>
  <c r="E522" i="9"/>
  <c r="BM523" i="6"/>
  <c r="BN523" i="6" s="1"/>
  <c r="BO523" i="6" s="1"/>
  <c r="BP523" i="6" s="1"/>
  <c r="BQ523" i="6" s="1"/>
  <c r="BR523" i="6" s="1"/>
  <c r="CI523" i="6"/>
  <c r="BS523" i="6"/>
  <c r="E625" i="9"/>
  <c r="BU523" i="6" l="1"/>
  <c r="BE523" i="6"/>
  <c r="AP523" i="6"/>
  <c r="AT523" i="6" s="1"/>
  <c r="CA523" i="6"/>
  <c r="CB523" i="6" s="1"/>
  <c r="CC523" i="6" s="1"/>
  <c r="AR523" i="6"/>
  <c r="BT523" i="6"/>
  <c r="BG523" i="6" s="1"/>
  <c r="CQ523" i="6"/>
  <c r="CS523" i="6" s="1"/>
  <c r="AG523" i="6"/>
  <c r="AA523" i="6"/>
  <c r="AB523" i="6" s="1"/>
  <c r="AC523" i="6" s="1"/>
  <c r="AD523" i="6" s="1"/>
  <c r="AE523" i="6" s="1"/>
  <c r="CZ523" i="6"/>
  <c r="DA523" i="6" s="1"/>
  <c r="D625" i="9"/>
  <c r="B626" i="9"/>
  <c r="DG523" i="6"/>
  <c r="DB523" i="6"/>
  <c r="DC523" i="6" l="1"/>
  <c r="DE523" i="6" s="1"/>
  <c r="D522" i="9"/>
  <c r="F524" i="6"/>
  <c r="CD523" i="6"/>
  <c r="CE523" i="6" s="1"/>
  <c r="CF523" i="6" s="1"/>
  <c r="CG523" i="6" s="1"/>
  <c r="CM523" i="6"/>
  <c r="E626" i="9"/>
  <c r="S524" i="6"/>
  <c r="P524" i="6"/>
  <c r="O524" i="6"/>
  <c r="R524" i="6"/>
  <c r="L524" i="6"/>
  <c r="I524" i="6"/>
  <c r="W524" i="6"/>
  <c r="Q524" i="6"/>
  <c r="AF524" i="6" l="1"/>
  <c r="BZ524" i="6"/>
  <c r="CK524" i="6"/>
  <c r="AW524" i="6"/>
  <c r="BJ524" i="6"/>
  <c r="AJ524" i="6"/>
  <c r="U524" i="6"/>
  <c r="J524" i="6"/>
  <c r="T524" i="6"/>
  <c r="K524" i="6"/>
  <c r="BI524" i="6"/>
  <c r="BY524" i="6"/>
  <c r="CH523" i="6"/>
  <c r="CJ523" i="6"/>
  <c r="BW523" i="6" s="1"/>
  <c r="B523" i="9"/>
  <c r="D626" i="9"/>
  <c r="CR524" i="6"/>
  <c r="CW524" i="6" l="1"/>
  <c r="V524" i="6"/>
  <c r="BS524" i="6" s="1"/>
  <c r="BK524" i="6"/>
  <c r="BL524" i="6" s="1"/>
  <c r="BM524" i="6" s="1"/>
  <c r="BN524" i="6" s="1"/>
  <c r="BO524" i="6" s="1"/>
  <c r="BP524" i="6" s="1"/>
  <c r="BQ524" i="6" s="1"/>
  <c r="BR524" i="6" s="1"/>
  <c r="BU524" i="6" s="1"/>
  <c r="AX524" i="6"/>
  <c r="AS524" i="6"/>
  <c r="CL524" i="6"/>
  <c r="Y524" i="6"/>
  <c r="B627" i="9"/>
  <c r="CI524" i="6" l="1"/>
  <c r="AY524" i="6"/>
  <c r="AZ524" i="6" s="1"/>
  <c r="BA524" i="6" s="1"/>
  <c r="BB524" i="6" s="1"/>
  <c r="BC524" i="6" s="1"/>
  <c r="BD524" i="6" s="1"/>
  <c r="Z524" i="6"/>
  <c r="AK524" i="6"/>
  <c r="AL524" i="6" s="1"/>
  <c r="AM524" i="6" s="1"/>
  <c r="AN524" i="6" s="1"/>
  <c r="AO524" i="6" s="1"/>
  <c r="BT524" i="6"/>
  <c r="BG524" i="6" s="1"/>
  <c r="CY524" i="6"/>
  <c r="AQ524" i="6"/>
  <c r="CT524" i="6"/>
  <c r="CU524" i="6" s="1"/>
  <c r="CV524" i="6" s="1"/>
  <c r="CX524" i="6" s="1"/>
  <c r="CZ524" i="6" s="1"/>
  <c r="DA524" i="6" s="1"/>
  <c r="E627" i="9"/>
  <c r="DG524" i="6"/>
  <c r="DB524" i="6"/>
  <c r="BE524" i="6" l="1"/>
  <c r="DC524" i="6"/>
  <c r="DE524" i="6" s="1"/>
  <c r="D523" i="9"/>
  <c r="F525" i="6"/>
  <c r="AP524" i="6"/>
  <c r="AT524" i="6" s="1"/>
  <c r="CA524" i="6"/>
  <c r="CB524" i="6" s="1"/>
  <c r="CC524" i="6" s="1"/>
  <c r="AR524" i="6"/>
  <c r="AG524" i="6"/>
  <c r="AA524" i="6"/>
  <c r="AB524" i="6" s="1"/>
  <c r="AC524" i="6" s="1"/>
  <c r="AD524" i="6" s="1"/>
  <c r="AE524" i="6" s="1"/>
  <c r="D627" i="9"/>
  <c r="W525" i="6"/>
  <c r="Q525" i="6"/>
  <c r="S525" i="6"/>
  <c r="I525" i="6"/>
  <c r="P525" i="6"/>
  <c r="R525" i="6"/>
  <c r="O525" i="6"/>
  <c r="L525" i="6"/>
  <c r="BI525" i="6" l="1"/>
  <c r="BY525" i="6"/>
  <c r="T525" i="6"/>
  <c r="J525" i="6"/>
  <c r="CN525" i="6" s="1"/>
  <c r="U525" i="6"/>
  <c r="K525" i="6"/>
  <c r="AF525" i="6"/>
  <c r="Y525" i="6" s="1"/>
  <c r="CK525" i="6"/>
  <c r="BJ525" i="6"/>
  <c r="AJ525" i="6"/>
  <c r="BZ525" i="6"/>
  <c r="AW525" i="6"/>
  <c r="CD524" i="6"/>
  <c r="CE524" i="6" s="1"/>
  <c r="CF524" i="6" s="1"/>
  <c r="CG524" i="6" s="1"/>
  <c r="CM524" i="6"/>
  <c r="CN524" i="6" s="1"/>
  <c r="B524" i="9"/>
  <c r="B628" i="9"/>
  <c r="CH524" i="6" l="1"/>
  <c r="CJ524" i="6"/>
  <c r="BW524" i="6" s="1"/>
  <c r="CP525" i="6"/>
  <c r="CO525" i="6"/>
  <c r="E524" i="9"/>
  <c r="AS525" i="6"/>
  <c r="V525" i="6"/>
  <c r="AK525" i="6" s="1"/>
  <c r="AL525" i="6" s="1"/>
  <c r="AM525" i="6" s="1"/>
  <c r="AN525" i="6" s="1"/>
  <c r="AO525" i="6" s="1"/>
  <c r="AP525" i="6" s="1"/>
  <c r="BK525" i="6"/>
  <c r="BL525" i="6" s="1"/>
  <c r="AX525" i="6"/>
  <c r="CL525" i="6"/>
  <c r="E523" i="9"/>
  <c r="CO524" i="6"/>
  <c r="CP524" i="6"/>
  <c r="E628" i="9"/>
  <c r="CQ525" i="6" l="1"/>
  <c r="AQ525" i="6"/>
  <c r="AT525" i="6" s="1"/>
  <c r="Z525" i="6"/>
  <c r="CA525" i="6"/>
  <c r="CB525" i="6" s="1"/>
  <c r="CC525" i="6" s="1"/>
  <c r="CD525" i="6" s="1"/>
  <c r="CE525" i="6" s="1"/>
  <c r="CF525" i="6" s="1"/>
  <c r="CG525" i="6" s="1"/>
  <c r="CH525" i="6" s="1"/>
  <c r="AR525" i="6"/>
  <c r="CS525" i="6"/>
  <c r="AA525" i="6"/>
  <c r="AB525" i="6" s="1"/>
  <c r="AC525" i="6" s="1"/>
  <c r="AD525" i="6" s="1"/>
  <c r="AE525" i="6" s="1"/>
  <c r="AG525" i="6"/>
  <c r="BS525" i="6"/>
  <c r="CI525" i="6"/>
  <c r="BM525" i="6"/>
  <c r="BN525" i="6" s="1"/>
  <c r="BO525" i="6" s="1"/>
  <c r="BP525" i="6" s="1"/>
  <c r="BQ525" i="6" s="1"/>
  <c r="CQ524" i="6"/>
  <c r="CS524" i="6" s="1"/>
  <c r="AY525" i="6"/>
  <c r="AZ525" i="6" s="1"/>
  <c r="BA525" i="6" s="1"/>
  <c r="BB525" i="6" s="1"/>
  <c r="BC525" i="6" s="1"/>
  <c r="BD525" i="6" s="1"/>
  <c r="D628" i="9"/>
  <c r="CR525" i="6"/>
  <c r="CM525" i="6" l="1"/>
  <c r="CJ525" i="6"/>
  <c r="BW525" i="6" s="1"/>
  <c r="CW525" i="6"/>
  <c r="CY525" i="6"/>
  <c r="CT525" i="6"/>
  <c r="CU525" i="6" s="1"/>
  <c r="CV525" i="6" s="1"/>
  <c r="CX525" i="6" s="1"/>
  <c r="BE525" i="6"/>
  <c r="BR525" i="6"/>
  <c r="BU525" i="6" s="1"/>
  <c r="BT525" i="6"/>
  <c r="BG525" i="6" s="1"/>
  <c r="B629" i="9"/>
  <c r="CZ525" i="6" l="1"/>
  <c r="DA525" i="6" s="1"/>
  <c r="E629" i="9"/>
  <c r="DB525" i="6"/>
  <c r="DG525" i="6"/>
  <c r="D524" i="9" l="1"/>
  <c r="DC525" i="6"/>
  <c r="DE525" i="6" s="1"/>
  <c r="F526" i="6"/>
  <c r="D629" i="9"/>
  <c r="R526" i="6"/>
  <c r="W526" i="6"/>
  <c r="L526" i="6"/>
  <c r="O526" i="6"/>
  <c r="I526" i="6"/>
  <c r="P526" i="6"/>
  <c r="Q526" i="6"/>
  <c r="S526" i="6"/>
  <c r="BI526" i="6" l="1"/>
  <c r="BY526" i="6"/>
  <c r="T526" i="6"/>
  <c r="K526" i="6"/>
  <c r="U526" i="6"/>
  <c r="J526" i="6"/>
  <c r="AW526" i="6"/>
  <c r="BZ526" i="6"/>
  <c r="BJ526" i="6"/>
  <c r="AF526" i="6"/>
  <c r="AJ526" i="6"/>
  <c r="CK526" i="6"/>
  <c r="B525" i="9"/>
  <c r="B630" i="9"/>
  <c r="CR526" i="6"/>
  <c r="Y526" i="6" l="1"/>
  <c r="CW526" i="6"/>
  <c r="CL526" i="6"/>
  <c r="V526" i="6"/>
  <c r="CY526" i="6" s="1"/>
  <c r="BK526" i="6"/>
  <c r="BL526" i="6" s="1"/>
  <c r="AS526" i="6"/>
  <c r="AX526" i="6"/>
  <c r="BS526" i="6"/>
  <c r="E630" i="9"/>
  <c r="Z526" i="6" l="1"/>
  <c r="AK526" i="6"/>
  <c r="AL526" i="6" s="1"/>
  <c r="AM526" i="6" s="1"/>
  <c r="AN526" i="6" s="1"/>
  <c r="AO526" i="6" s="1"/>
  <c r="CA526" i="6" s="1"/>
  <c r="CB526" i="6" s="1"/>
  <c r="CC526" i="6" s="1"/>
  <c r="CD526" i="6" s="1"/>
  <c r="CE526" i="6" s="1"/>
  <c r="CF526" i="6" s="1"/>
  <c r="CG526" i="6" s="1"/>
  <c r="CH526" i="6" s="1"/>
  <c r="BM526" i="6"/>
  <c r="BN526" i="6" s="1"/>
  <c r="BO526" i="6" s="1"/>
  <c r="BP526" i="6" s="1"/>
  <c r="BQ526" i="6" s="1"/>
  <c r="BR526" i="6" s="1"/>
  <c r="BU526" i="6" s="1"/>
  <c r="AQ526" i="6"/>
  <c r="AG526" i="6"/>
  <c r="AA526" i="6"/>
  <c r="AB526" i="6" s="1"/>
  <c r="AC526" i="6" s="1"/>
  <c r="AD526" i="6" s="1"/>
  <c r="AE526" i="6" s="1"/>
  <c r="CT526" i="6"/>
  <c r="CU526" i="6" s="1"/>
  <c r="CV526" i="6" s="1"/>
  <c r="CX526" i="6" s="1"/>
  <c r="CZ526" i="6" s="1"/>
  <c r="DA526" i="6" s="1"/>
  <c r="AY526" i="6"/>
  <c r="AZ526" i="6" s="1"/>
  <c r="BA526" i="6" s="1"/>
  <c r="BB526" i="6" s="1"/>
  <c r="BC526" i="6" s="1"/>
  <c r="BD526" i="6" s="1"/>
  <c r="CI526" i="6"/>
  <c r="D630" i="9"/>
  <c r="DG526" i="6"/>
  <c r="DB526" i="6"/>
  <c r="AR526" i="6" l="1"/>
  <c r="AP526" i="6"/>
  <c r="AT526" i="6" s="1"/>
  <c r="BT526" i="6"/>
  <c r="BG526" i="6" s="1"/>
  <c r="DC526" i="6"/>
  <c r="DE526" i="6" s="1"/>
  <c r="D525" i="9"/>
  <c r="F527" i="6"/>
  <c r="CM526" i="6"/>
  <c r="CN526" i="6" s="1"/>
  <c r="CJ526" i="6"/>
  <c r="BW526" i="6" s="1"/>
  <c r="BE526" i="6"/>
  <c r="B631" i="9"/>
  <c r="L527" i="6"/>
  <c r="W527" i="6"/>
  <c r="Q527" i="6"/>
  <c r="I527" i="6"/>
  <c r="P527" i="6"/>
  <c r="R527" i="6"/>
  <c r="S527" i="6"/>
  <c r="O527" i="6"/>
  <c r="BI527" i="6" l="1"/>
  <c r="BY527" i="6"/>
  <c r="U527" i="6"/>
  <c r="K527" i="6"/>
  <c r="T527" i="6"/>
  <c r="J527" i="6"/>
  <c r="AW527" i="6"/>
  <c r="BZ527" i="6"/>
  <c r="CK527" i="6"/>
  <c r="AJ527" i="6"/>
  <c r="BJ527" i="6"/>
  <c r="AF527" i="6"/>
  <c r="Y527" i="6" s="1"/>
  <c r="CO526" i="6"/>
  <c r="CP526" i="6"/>
  <c r="E525" i="9"/>
  <c r="B526" i="9"/>
  <c r="E631" i="9"/>
  <c r="CQ526" i="6" l="1"/>
  <c r="CS526" i="6" s="1"/>
  <c r="CN527" i="6"/>
  <c r="CL527" i="6"/>
  <c r="AS527" i="6"/>
  <c r="V527" i="6"/>
  <c r="AQ527" i="6" s="1"/>
  <c r="BK527" i="6"/>
  <c r="BL527" i="6" s="1"/>
  <c r="BM527" i="6" s="1"/>
  <c r="BN527" i="6" s="1"/>
  <c r="BO527" i="6" s="1"/>
  <c r="BP527" i="6" s="1"/>
  <c r="BQ527" i="6" s="1"/>
  <c r="BR527" i="6" s="1"/>
  <c r="AX527" i="6"/>
  <c r="D631" i="9"/>
  <c r="CR527" i="6"/>
  <c r="CI527" i="6" l="1"/>
  <c r="AK527" i="6"/>
  <c r="AL527" i="6" s="1"/>
  <c r="AM527" i="6" s="1"/>
  <c r="AN527" i="6" s="1"/>
  <c r="AO527" i="6" s="1"/>
  <c r="AP527" i="6" s="1"/>
  <c r="AT527" i="6" s="1"/>
  <c r="AY527" i="6"/>
  <c r="AZ527" i="6" s="1"/>
  <c r="BA527" i="6" s="1"/>
  <c r="BB527" i="6" s="1"/>
  <c r="BC527" i="6" s="1"/>
  <c r="BD527" i="6" s="1"/>
  <c r="BS527" i="6"/>
  <c r="BU527" i="6" s="1"/>
  <c r="CT527" i="6"/>
  <c r="CU527" i="6" s="1"/>
  <c r="CV527" i="6" s="1"/>
  <c r="CX527" i="6" s="1"/>
  <c r="CW527" i="6"/>
  <c r="CY527" i="6"/>
  <c r="BT527" i="6"/>
  <c r="BG527" i="6" s="1"/>
  <c r="Z527" i="6"/>
  <c r="E526" i="9"/>
  <c r="CP527" i="6"/>
  <c r="CO527" i="6"/>
  <c r="CQ527" i="6" s="1"/>
  <c r="CS527" i="6" s="1"/>
  <c r="B632" i="9"/>
  <c r="AR527" i="6" l="1"/>
  <c r="CA527" i="6"/>
  <c r="CB527" i="6" s="1"/>
  <c r="CC527" i="6" s="1"/>
  <c r="CD527" i="6" s="1"/>
  <c r="CE527" i="6" s="1"/>
  <c r="CF527" i="6" s="1"/>
  <c r="CG527" i="6" s="1"/>
  <c r="CH527" i="6" s="1"/>
  <c r="BE527" i="6"/>
  <c r="CZ527" i="6"/>
  <c r="DA527" i="6" s="1"/>
  <c r="F528" i="6" s="1"/>
  <c r="AG527" i="6"/>
  <c r="AA527" i="6"/>
  <c r="AB527" i="6" s="1"/>
  <c r="AC527" i="6" s="1"/>
  <c r="AD527" i="6" s="1"/>
  <c r="AE527" i="6" s="1"/>
  <c r="E632" i="9"/>
  <c r="DB527" i="6"/>
  <c r="DG527" i="6"/>
  <c r="W528" i="6"/>
  <c r="O528" i="6"/>
  <c r="R528" i="6"/>
  <c r="I528" i="6"/>
  <c r="S528" i="6"/>
  <c r="L528" i="6"/>
  <c r="Q528" i="6"/>
  <c r="P528" i="6"/>
  <c r="CJ527" i="6" l="1"/>
  <c r="BW527" i="6" s="1"/>
  <c r="CM527" i="6"/>
  <c r="D526" i="9"/>
  <c r="DC527" i="6"/>
  <c r="DE527" i="6" s="1"/>
  <c r="BI528" i="6"/>
  <c r="BY528" i="6"/>
  <c r="U528" i="6"/>
  <c r="K528" i="6"/>
  <c r="J528" i="6"/>
  <c r="T528" i="6"/>
  <c r="AJ528" i="6"/>
  <c r="BZ528" i="6"/>
  <c r="AW528" i="6"/>
  <c r="BJ528" i="6"/>
  <c r="CK528" i="6"/>
  <c r="AF528" i="6"/>
  <c r="Y528" i="6" s="1"/>
  <c r="B527" i="9"/>
  <c r="D632" i="9"/>
  <c r="CR528" i="6"/>
  <c r="CW528" i="6" l="1"/>
  <c r="AX528" i="6"/>
  <c r="AS528" i="6"/>
  <c r="BK528" i="6"/>
  <c r="BL528" i="6" s="1"/>
  <c r="BM528" i="6" s="1"/>
  <c r="BN528" i="6" s="1"/>
  <c r="BO528" i="6" s="1"/>
  <c r="BP528" i="6" s="1"/>
  <c r="BQ528" i="6" s="1"/>
  <c r="BR528" i="6" s="1"/>
  <c r="BU528" i="6" s="1"/>
  <c r="CL528" i="6"/>
  <c r="V528" i="6"/>
  <c r="BS528" i="6" s="1"/>
  <c r="B633" i="9"/>
  <c r="AY528" i="6" l="1"/>
  <c r="AZ528" i="6" s="1"/>
  <c r="BA528" i="6" s="1"/>
  <c r="BB528" i="6" s="1"/>
  <c r="BC528" i="6" s="1"/>
  <c r="BD528" i="6" s="1"/>
  <c r="AQ528" i="6"/>
  <c r="AK528" i="6"/>
  <c r="AL528" i="6" s="1"/>
  <c r="AM528" i="6" s="1"/>
  <c r="AN528" i="6" s="1"/>
  <c r="AO528" i="6" s="1"/>
  <c r="AP528" i="6" s="1"/>
  <c r="AT528" i="6" s="1"/>
  <c r="CY528" i="6"/>
  <c r="CI528" i="6"/>
  <c r="BT528" i="6"/>
  <c r="BG528" i="6" s="1"/>
  <c r="Z528" i="6"/>
  <c r="CT528" i="6"/>
  <c r="CU528" i="6" s="1"/>
  <c r="CV528" i="6" s="1"/>
  <c r="CX528" i="6" s="1"/>
  <c r="E633" i="9"/>
  <c r="CZ528" i="6" l="1"/>
  <c r="DA528" i="6" s="1"/>
  <c r="BE528" i="6"/>
  <c r="AR528" i="6"/>
  <c r="CA528" i="6"/>
  <c r="CB528" i="6" s="1"/>
  <c r="CC528" i="6" s="1"/>
  <c r="CM528" i="6" s="1"/>
  <c r="CN528" i="6" s="1"/>
  <c r="F529" i="6"/>
  <c r="AG528" i="6"/>
  <c r="AA528" i="6"/>
  <c r="AB528" i="6" s="1"/>
  <c r="AC528" i="6" s="1"/>
  <c r="AD528" i="6" s="1"/>
  <c r="AE528" i="6" s="1"/>
  <c r="D633" i="9"/>
  <c r="DB528" i="6"/>
  <c r="DG528" i="6"/>
  <c r="Q529" i="6"/>
  <c r="L529" i="6"/>
  <c r="P529" i="6"/>
  <c r="S529" i="6"/>
  <c r="O529" i="6"/>
  <c r="W529" i="6"/>
  <c r="R529" i="6"/>
  <c r="I529" i="6"/>
  <c r="D527" i="9" l="1"/>
  <c r="DC528" i="6"/>
  <c r="DE528" i="6" s="1"/>
  <c r="CD528" i="6"/>
  <c r="CE528" i="6" s="1"/>
  <c r="CF528" i="6" s="1"/>
  <c r="CG528" i="6" s="1"/>
  <c r="CJ528" i="6" s="1"/>
  <c r="BW528" i="6" s="1"/>
  <c r="T529" i="6"/>
  <c r="J529" i="6"/>
  <c r="U529" i="6"/>
  <c r="K529" i="6"/>
  <c r="CK529" i="6"/>
  <c r="BJ529" i="6"/>
  <c r="BZ529" i="6"/>
  <c r="AF529" i="6"/>
  <c r="Y529" i="6" s="1"/>
  <c r="AW529" i="6"/>
  <c r="AJ529" i="6"/>
  <c r="BY529" i="6"/>
  <c r="BI529" i="6"/>
  <c r="CP528" i="6"/>
  <c r="CO528" i="6"/>
  <c r="E527" i="9"/>
  <c r="B528" i="9"/>
  <c r="B634" i="9"/>
  <c r="CR529" i="6"/>
  <c r="CH528" i="6" l="1"/>
  <c r="CW529" i="6"/>
  <c r="CQ528" i="6"/>
  <c r="CS528" i="6" s="1"/>
  <c r="AX529" i="6"/>
  <c r="CL529" i="6"/>
  <c r="BK529" i="6"/>
  <c r="BL529" i="6" s="1"/>
  <c r="BM529" i="6" s="1"/>
  <c r="BN529" i="6" s="1"/>
  <c r="BO529" i="6" s="1"/>
  <c r="BP529" i="6" s="1"/>
  <c r="BQ529" i="6" s="1"/>
  <c r="BR529" i="6" s="1"/>
  <c r="V529" i="6"/>
  <c r="AQ529" i="6" s="1"/>
  <c r="AS529" i="6"/>
  <c r="E634" i="9"/>
  <c r="CI529" i="6" l="1"/>
  <c r="Z529" i="6"/>
  <c r="AG529" i="6" s="1"/>
  <c r="BS529" i="6"/>
  <c r="BU529" i="6" s="1"/>
  <c r="AY529" i="6"/>
  <c r="AZ529" i="6" s="1"/>
  <c r="BA529" i="6" s="1"/>
  <c r="BB529" i="6" s="1"/>
  <c r="BC529" i="6" s="1"/>
  <c r="BD529" i="6" s="1"/>
  <c r="BT529" i="6"/>
  <c r="BG529" i="6" s="1"/>
  <c r="CT529" i="6"/>
  <c r="CU529" i="6" s="1"/>
  <c r="CV529" i="6" s="1"/>
  <c r="CX529" i="6" s="1"/>
  <c r="CZ529" i="6" s="1"/>
  <c r="DA529" i="6" s="1"/>
  <c r="AK529" i="6"/>
  <c r="AL529" i="6" s="1"/>
  <c r="AM529" i="6" s="1"/>
  <c r="AN529" i="6" s="1"/>
  <c r="AO529" i="6" s="1"/>
  <c r="CY529" i="6"/>
  <c r="D634" i="9"/>
  <c r="DB529" i="6"/>
  <c r="DG529" i="6"/>
  <c r="AA529" i="6" l="1"/>
  <c r="AB529" i="6" s="1"/>
  <c r="AC529" i="6" s="1"/>
  <c r="AD529" i="6" s="1"/>
  <c r="AE529" i="6" s="1"/>
  <c r="D528" i="9"/>
  <c r="DC529" i="6"/>
  <c r="DE529" i="6" s="1"/>
  <c r="AP529" i="6"/>
  <c r="AT529" i="6" s="1"/>
  <c r="AR529" i="6"/>
  <c r="CA529" i="6"/>
  <c r="CB529" i="6" s="1"/>
  <c r="CC529" i="6" s="1"/>
  <c r="F530" i="6"/>
  <c r="BE529" i="6"/>
  <c r="B635" i="9"/>
  <c r="R530" i="6"/>
  <c r="Q530" i="6"/>
  <c r="P530" i="6"/>
  <c r="L530" i="6"/>
  <c r="O530" i="6"/>
  <c r="S530" i="6"/>
  <c r="I530" i="6"/>
  <c r="W530" i="6"/>
  <c r="AJ530" i="6" l="1"/>
  <c r="AF530" i="6"/>
  <c r="BZ530" i="6"/>
  <c r="CK530" i="6"/>
  <c r="BJ530" i="6"/>
  <c r="AW530" i="6"/>
  <c r="K530" i="6"/>
  <c r="T530" i="6"/>
  <c r="U530" i="6"/>
  <c r="J530" i="6"/>
  <c r="BI530" i="6"/>
  <c r="BY530" i="6"/>
  <c r="B529" i="9"/>
  <c r="CM529" i="6"/>
  <c r="CN529" i="6" s="1"/>
  <c r="CD529" i="6"/>
  <c r="CE529" i="6" s="1"/>
  <c r="CF529" i="6" s="1"/>
  <c r="CG529" i="6" s="1"/>
  <c r="E635" i="9"/>
  <c r="CR530" i="6"/>
  <c r="Y530" i="6" l="1"/>
  <c r="CW530" i="6"/>
  <c r="BK530" i="6"/>
  <c r="BL530" i="6" s="1"/>
  <c r="AS530" i="6"/>
  <c r="CL530" i="6"/>
  <c r="V530" i="6"/>
  <c r="AQ530" i="6" s="1"/>
  <c r="AX530" i="6"/>
  <c r="CH529" i="6"/>
  <c r="CJ529" i="6"/>
  <c r="BW529" i="6" s="1"/>
  <c r="CP529" i="6"/>
  <c r="E528" i="9"/>
  <c r="CO529" i="6"/>
  <c r="D635" i="9"/>
  <c r="CQ529" i="6" l="1"/>
  <c r="CS529" i="6" s="1"/>
  <c r="BM530" i="6"/>
  <c r="BN530" i="6" s="1"/>
  <c r="BO530" i="6" s="1"/>
  <c r="BP530" i="6" s="1"/>
  <c r="BQ530" i="6" s="1"/>
  <c r="BR530" i="6" s="1"/>
  <c r="AK530" i="6"/>
  <c r="AL530" i="6" s="1"/>
  <c r="AM530" i="6" s="1"/>
  <c r="AN530" i="6" s="1"/>
  <c r="AO530" i="6" s="1"/>
  <c r="AP530" i="6" s="1"/>
  <c r="AT530" i="6" s="1"/>
  <c r="Z530" i="6"/>
  <c r="CT530" i="6"/>
  <c r="CU530" i="6" s="1"/>
  <c r="CV530" i="6" s="1"/>
  <c r="CX530" i="6" s="1"/>
  <c r="CZ530" i="6" s="1"/>
  <c r="DA530" i="6" s="1"/>
  <c r="AY530" i="6"/>
  <c r="AZ530" i="6" s="1"/>
  <c r="BA530" i="6" s="1"/>
  <c r="BB530" i="6" s="1"/>
  <c r="BC530" i="6" s="1"/>
  <c r="BD530" i="6" s="1"/>
  <c r="CI530" i="6"/>
  <c r="BS530" i="6"/>
  <c r="CY530" i="6"/>
  <c r="B636" i="9"/>
  <c r="DG530" i="6"/>
  <c r="DB530" i="6"/>
  <c r="BU530" i="6" l="1"/>
  <c r="AR530" i="6"/>
  <c r="CA530" i="6"/>
  <c r="CB530" i="6" s="1"/>
  <c r="CC530" i="6" s="1"/>
  <c r="CD530" i="6" s="1"/>
  <c r="CE530" i="6" s="1"/>
  <c r="CF530" i="6" s="1"/>
  <c r="CG530" i="6" s="1"/>
  <c r="BT530" i="6"/>
  <c r="BG530" i="6" s="1"/>
  <c r="DC530" i="6"/>
  <c r="DE530" i="6" s="1"/>
  <c r="D529" i="9"/>
  <c r="F531" i="6"/>
  <c r="AG530" i="6"/>
  <c r="AA530" i="6"/>
  <c r="AB530" i="6" s="1"/>
  <c r="AC530" i="6" s="1"/>
  <c r="AD530" i="6" s="1"/>
  <c r="AE530" i="6" s="1"/>
  <c r="BE530" i="6"/>
  <c r="E636" i="9"/>
  <c r="O531" i="6"/>
  <c r="S531" i="6"/>
  <c r="L531" i="6"/>
  <c r="R531" i="6"/>
  <c r="W531" i="6"/>
  <c r="P531" i="6"/>
  <c r="I531" i="6"/>
  <c r="Q531" i="6"/>
  <c r="CM530" i="6" l="1"/>
  <c r="CN530" i="6" s="1"/>
  <c r="K531" i="6"/>
  <c r="T531" i="6"/>
  <c r="U531" i="6"/>
  <c r="J531" i="6"/>
  <c r="BI531" i="6"/>
  <c r="BY531" i="6"/>
  <c r="AF531" i="6"/>
  <c r="Y531" i="6" s="1"/>
  <c r="CK531" i="6"/>
  <c r="AW531" i="6"/>
  <c r="BZ531" i="6"/>
  <c r="BJ531" i="6"/>
  <c r="AJ531" i="6"/>
  <c r="CH530" i="6"/>
  <c r="CJ530" i="6"/>
  <c r="BW530" i="6" s="1"/>
  <c r="CO530" i="6"/>
  <c r="E529" i="9"/>
  <c r="CP530" i="6"/>
  <c r="B530" i="9"/>
  <c r="D636" i="9"/>
  <c r="B637" i="9"/>
  <c r="CR531" i="6"/>
  <c r="CW531" i="6" l="1"/>
  <c r="AX531" i="6"/>
  <c r="AS531" i="6"/>
  <c r="CL531" i="6"/>
  <c r="BK531" i="6"/>
  <c r="BL531" i="6" s="1"/>
  <c r="V531" i="6"/>
  <c r="CI531" i="6" s="1"/>
  <c r="CQ530" i="6"/>
  <c r="CS530" i="6" s="1"/>
  <c r="E637" i="9"/>
  <c r="Z531" i="6" l="1"/>
  <c r="BS531" i="6"/>
  <c r="AK531" i="6"/>
  <c r="AL531" i="6" s="1"/>
  <c r="AM531" i="6" s="1"/>
  <c r="AN531" i="6" s="1"/>
  <c r="AO531" i="6" s="1"/>
  <c r="CA531" i="6" s="1"/>
  <c r="CB531" i="6" s="1"/>
  <c r="CC531" i="6" s="1"/>
  <c r="CD531" i="6" s="1"/>
  <c r="CE531" i="6" s="1"/>
  <c r="CF531" i="6" s="1"/>
  <c r="CG531" i="6" s="1"/>
  <c r="AQ531" i="6"/>
  <c r="AY531" i="6"/>
  <c r="AZ531" i="6" s="1"/>
  <c r="BA531" i="6" s="1"/>
  <c r="BB531" i="6" s="1"/>
  <c r="BC531" i="6" s="1"/>
  <c r="BD531" i="6" s="1"/>
  <c r="CY531" i="6"/>
  <c r="AG531" i="6"/>
  <c r="AA531" i="6"/>
  <c r="AB531" i="6" s="1"/>
  <c r="AC531" i="6" s="1"/>
  <c r="AD531" i="6" s="1"/>
  <c r="AE531" i="6" s="1"/>
  <c r="BM531" i="6"/>
  <c r="BN531" i="6" s="1"/>
  <c r="BO531" i="6" s="1"/>
  <c r="BP531" i="6" s="1"/>
  <c r="BQ531" i="6" s="1"/>
  <c r="BR531" i="6" s="1"/>
  <c r="BU531" i="6" s="1"/>
  <c r="CT531" i="6"/>
  <c r="CU531" i="6" s="1"/>
  <c r="CV531" i="6" s="1"/>
  <c r="CX531" i="6" s="1"/>
  <c r="D637" i="9"/>
  <c r="AR531" i="6" l="1"/>
  <c r="CZ531" i="6"/>
  <c r="DA531" i="6" s="1"/>
  <c r="F532" i="6" s="1"/>
  <c r="CM531" i="6"/>
  <c r="CN531" i="6" s="1"/>
  <c r="E530" i="9" s="1"/>
  <c r="BT531" i="6"/>
  <c r="BG531" i="6" s="1"/>
  <c r="AP531" i="6"/>
  <c r="AT531" i="6" s="1"/>
  <c r="BE531" i="6"/>
  <c r="CH531" i="6"/>
  <c r="CJ531" i="6"/>
  <c r="BW531" i="6" s="1"/>
  <c r="B638" i="9"/>
  <c r="DB531" i="6"/>
  <c r="DG531" i="6"/>
  <c r="O532" i="6"/>
  <c r="P532" i="6"/>
  <c r="I532" i="6"/>
  <c r="S532" i="6"/>
  <c r="R532" i="6"/>
  <c r="L532" i="6"/>
  <c r="Q532" i="6"/>
  <c r="W532" i="6"/>
  <c r="D530" i="9" l="1"/>
  <c r="DC531" i="6"/>
  <c r="DE531" i="6" s="1"/>
  <c r="CP531" i="6"/>
  <c r="CO531" i="6"/>
  <c r="CK532" i="6"/>
  <c r="AF532" i="6"/>
  <c r="BJ532" i="6"/>
  <c r="AW532" i="6"/>
  <c r="AX532" i="6" s="1"/>
  <c r="BZ532" i="6"/>
  <c r="AJ532" i="6"/>
  <c r="K532" i="6"/>
  <c r="U532" i="6"/>
  <c r="J532" i="6"/>
  <c r="T532" i="6"/>
  <c r="BY532" i="6"/>
  <c r="BI532" i="6"/>
  <c r="B531" i="9"/>
  <c r="E638" i="9"/>
  <c r="CQ531" i="6" l="1"/>
  <c r="CS531" i="6" s="1"/>
  <c r="CN532" i="6"/>
  <c r="CL532" i="6"/>
  <c r="AS532" i="6"/>
  <c r="BK532" i="6"/>
  <c r="BL532" i="6" s="1"/>
  <c r="V532" i="6"/>
  <c r="AQ532" i="6" s="1"/>
  <c r="Y532" i="6"/>
  <c r="Z532" i="6" s="1"/>
  <c r="D638" i="9"/>
  <c r="CR532" i="6"/>
  <c r="AK532" i="6" l="1"/>
  <c r="AL532" i="6" s="1"/>
  <c r="AM532" i="6" s="1"/>
  <c r="AN532" i="6" s="1"/>
  <c r="AO532" i="6" s="1"/>
  <c r="AP532" i="6" s="1"/>
  <c r="AT532" i="6" s="1"/>
  <c r="BM532" i="6"/>
  <c r="BN532" i="6" s="1"/>
  <c r="BO532" i="6" s="1"/>
  <c r="BP532" i="6" s="1"/>
  <c r="BQ532" i="6" s="1"/>
  <c r="BR532" i="6" s="1"/>
  <c r="CT532" i="6"/>
  <c r="CU532" i="6" s="1"/>
  <c r="CV532" i="6" s="1"/>
  <c r="CX532" i="6" s="1"/>
  <c r="CY532" i="6"/>
  <c r="CW532" i="6"/>
  <c r="AG532" i="6"/>
  <c r="AA532" i="6"/>
  <c r="AB532" i="6" s="1"/>
  <c r="AC532" i="6" s="1"/>
  <c r="AD532" i="6" s="1"/>
  <c r="AE532" i="6" s="1"/>
  <c r="BS532" i="6"/>
  <c r="BU532" i="6" s="1"/>
  <c r="AY532" i="6"/>
  <c r="CA532" i="6"/>
  <c r="CB532" i="6" s="1"/>
  <c r="CC532" i="6" s="1"/>
  <c r="BT532" i="6"/>
  <c r="BG532" i="6" s="1"/>
  <c r="CI532" i="6"/>
  <c r="AR532" i="6"/>
  <c r="E531" i="9"/>
  <c r="CP532" i="6"/>
  <c r="CO532" i="6"/>
  <c r="CQ532" i="6" s="1"/>
  <c r="CS532" i="6" s="1"/>
  <c r="B639" i="9"/>
  <c r="CZ532" i="6" l="1"/>
  <c r="DA532" i="6" s="1"/>
  <c r="AZ532" i="6"/>
  <c r="BA532" i="6" s="1"/>
  <c r="BB532" i="6" s="1"/>
  <c r="BC532" i="6" s="1"/>
  <c r="BD532" i="6" s="1"/>
  <c r="BE532" i="6"/>
  <c r="CD532" i="6"/>
  <c r="CE532" i="6" s="1"/>
  <c r="CF532" i="6" s="1"/>
  <c r="CG532" i="6" s="1"/>
  <c r="CM532" i="6"/>
  <c r="E639" i="9"/>
  <c r="DB532" i="6"/>
  <c r="DG532" i="6"/>
  <c r="D531" i="9" l="1"/>
  <c r="DC532" i="6"/>
  <c r="DE532" i="6" s="1"/>
  <c r="CH532" i="6"/>
  <c r="CJ532" i="6"/>
  <c r="BW532" i="6" s="1"/>
  <c r="F533" i="6"/>
  <c r="D639" i="9"/>
  <c r="L533" i="6"/>
  <c r="W533" i="6"/>
  <c r="O533" i="6"/>
  <c r="Q533" i="6"/>
  <c r="P533" i="6"/>
  <c r="R533" i="6"/>
  <c r="I533" i="6"/>
  <c r="S533" i="6"/>
  <c r="K533" i="6" l="1"/>
  <c r="J533" i="6"/>
  <c r="T533" i="6"/>
  <c r="U533" i="6"/>
  <c r="BI533" i="6"/>
  <c r="BY533" i="6"/>
  <c r="BZ533" i="6"/>
  <c r="AW533" i="6"/>
  <c r="AJ533" i="6"/>
  <c r="AF533" i="6"/>
  <c r="BJ533" i="6"/>
  <c r="CK533" i="6"/>
  <c r="B532" i="9"/>
  <c r="B640" i="9"/>
  <c r="CR533" i="6"/>
  <c r="Y533" i="6" l="1"/>
  <c r="CW533" i="6"/>
  <c r="AX533" i="6"/>
  <c r="BK533" i="6"/>
  <c r="BL533" i="6" s="1"/>
  <c r="BM533" i="6" s="1"/>
  <c r="BN533" i="6" s="1"/>
  <c r="BO533" i="6" s="1"/>
  <c r="BP533" i="6" s="1"/>
  <c r="BQ533" i="6" s="1"/>
  <c r="BR533" i="6" s="1"/>
  <c r="V533" i="6"/>
  <c r="CI533" i="6" s="1"/>
  <c r="CL533" i="6"/>
  <c r="AS533" i="6"/>
  <c r="E640" i="9"/>
  <c r="BT533" i="6" l="1"/>
  <c r="BG533" i="6" s="1"/>
  <c r="AQ533" i="6"/>
  <c r="AY533" i="6"/>
  <c r="AZ533" i="6" s="1"/>
  <c r="BA533" i="6" s="1"/>
  <c r="BB533" i="6" s="1"/>
  <c r="BC533" i="6" s="1"/>
  <c r="BD533" i="6" s="1"/>
  <c r="CY533" i="6"/>
  <c r="Z533" i="6"/>
  <c r="AK533" i="6"/>
  <c r="AL533" i="6" s="1"/>
  <c r="AM533" i="6" s="1"/>
  <c r="AN533" i="6" s="1"/>
  <c r="AO533" i="6" s="1"/>
  <c r="AR533" i="6" s="1"/>
  <c r="BS533" i="6"/>
  <c r="BU533" i="6" s="1"/>
  <c r="CT533" i="6"/>
  <c r="CU533" i="6" s="1"/>
  <c r="CV533" i="6" s="1"/>
  <c r="CX533" i="6" s="1"/>
  <c r="CZ533" i="6" s="1"/>
  <c r="DA533" i="6" s="1"/>
  <c r="D640" i="9"/>
  <c r="B641" i="9"/>
  <c r="DG533" i="6"/>
  <c r="DB533" i="6"/>
  <c r="DC533" i="6" l="1"/>
  <c r="DE533" i="6" s="1"/>
  <c r="D532" i="9"/>
  <c r="F534" i="6"/>
  <c r="AG533" i="6"/>
  <c r="AA533" i="6"/>
  <c r="AB533" i="6" s="1"/>
  <c r="AC533" i="6" s="1"/>
  <c r="AD533" i="6" s="1"/>
  <c r="AE533" i="6" s="1"/>
  <c r="CA533" i="6"/>
  <c r="CB533" i="6" s="1"/>
  <c r="CC533" i="6" s="1"/>
  <c r="AP533" i="6"/>
  <c r="AT533" i="6" s="1"/>
  <c r="BE533" i="6"/>
  <c r="E641" i="9"/>
  <c r="I534" i="6"/>
  <c r="O534" i="6"/>
  <c r="Q534" i="6"/>
  <c r="W534" i="6"/>
  <c r="R534" i="6"/>
  <c r="P534" i="6"/>
  <c r="S534" i="6"/>
  <c r="L534" i="6"/>
  <c r="BY534" i="6" l="1"/>
  <c r="BI534" i="6"/>
  <c r="BJ534" i="6"/>
  <c r="AF534" i="6"/>
  <c r="AW534" i="6"/>
  <c r="BZ534" i="6"/>
  <c r="AJ534" i="6"/>
  <c r="CK534" i="6"/>
  <c r="K534" i="6"/>
  <c r="J534" i="6"/>
  <c r="T534" i="6"/>
  <c r="U534" i="6"/>
  <c r="CD533" i="6"/>
  <c r="CE533" i="6" s="1"/>
  <c r="CF533" i="6" s="1"/>
  <c r="CG533" i="6" s="1"/>
  <c r="CM533" i="6"/>
  <c r="CN533" i="6" s="1"/>
  <c r="B533" i="9"/>
  <c r="D641" i="9"/>
  <c r="CR534" i="6"/>
  <c r="CW534" i="6" l="1"/>
  <c r="Y534" i="6"/>
  <c r="CH533" i="6"/>
  <c r="CJ533" i="6"/>
  <c r="BW533" i="6" s="1"/>
  <c r="BK534" i="6"/>
  <c r="BL534" i="6" s="1"/>
  <c r="AS534" i="6"/>
  <c r="AX534" i="6"/>
  <c r="V534" i="6"/>
  <c r="CY534" i="6" s="1"/>
  <c r="CL534" i="6"/>
  <c r="E532" i="9"/>
  <c r="CO533" i="6"/>
  <c r="CP533" i="6"/>
  <c r="B642" i="9"/>
  <c r="BM534" i="6" l="1"/>
  <c r="BN534" i="6" s="1"/>
  <c r="BO534" i="6" s="1"/>
  <c r="BP534" i="6" s="1"/>
  <c r="BQ534" i="6" s="1"/>
  <c r="BR534" i="6" s="1"/>
  <c r="Z534" i="6"/>
  <c r="BS534" i="6"/>
  <c r="AK534" i="6"/>
  <c r="AL534" i="6" s="1"/>
  <c r="AM534" i="6" s="1"/>
  <c r="AN534" i="6" s="1"/>
  <c r="AO534" i="6" s="1"/>
  <c r="AP534" i="6" s="1"/>
  <c r="CI534" i="6"/>
  <c r="AA534" i="6"/>
  <c r="AB534" i="6" s="1"/>
  <c r="AC534" i="6" s="1"/>
  <c r="AD534" i="6" s="1"/>
  <c r="AE534" i="6" s="1"/>
  <c r="AG534" i="6"/>
  <c r="AY534" i="6"/>
  <c r="AZ534" i="6" s="1"/>
  <c r="BA534" i="6" s="1"/>
  <c r="BB534" i="6" s="1"/>
  <c r="BC534" i="6" s="1"/>
  <c r="BD534" i="6" s="1"/>
  <c r="CT534" i="6"/>
  <c r="CU534" i="6" s="1"/>
  <c r="CV534" i="6" s="1"/>
  <c r="CX534" i="6" s="1"/>
  <c r="CZ534" i="6" s="1"/>
  <c r="DA534" i="6" s="1"/>
  <c r="CQ533" i="6"/>
  <c r="CS533" i="6" s="1"/>
  <c r="AQ534" i="6"/>
  <c r="E642" i="9"/>
  <c r="DG534" i="6"/>
  <c r="DB534" i="6"/>
  <c r="BT534" i="6" l="1"/>
  <c r="BG534" i="6" s="1"/>
  <c r="BU534" i="6"/>
  <c r="AR534" i="6"/>
  <c r="AT534" i="6"/>
  <c r="CA534" i="6"/>
  <c r="CB534" i="6" s="1"/>
  <c r="CC534" i="6" s="1"/>
  <c r="CD534" i="6" s="1"/>
  <c r="CE534" i="6" s="1"/>
  <c r="CF534" i="6" s="1"/>
  <c r="CG534" i="6" s="1"/>
  <c r="CH534" i="6" s="1"/>
  <c r="DC534" i="6"/>
  <c r="DE534" i="6" s="1"/>
  <c r="D533" i="9"/>
  <c r="F535" i="6"/>
  <c r="BE534" i="6"/>
  <c r="D642" i="9"/>
  <c r="W535" i="6"/>
  <c r="S535" i="6"/>
  <c r="L535" i="6"/>
  <c r="O535" i="6"/>
  <c r="Q535" i="6"/>
  <c r="R535" i="6"/>
  <c r="P535" i="6"/>
  <c r="I535" i="6"/>
  <c r="CJ534" i="6" l="1"/>
  <c r="BW534" i="6" s="1"/>
  <c r="CM534" i="6"/>
  <c r="CN534" i="6" s="1"/>
  <c r="K535" i="6"/>
  <c r="T535" i="6"/>
  <c r="J535" i="6"/>
  <c r="U535" i="6"/>
  <c r="BY535" i="6"/>
  <c r="BI535" i="6"/>
  <c r="AJ535" i="6"/>
  <c r="BJ535" i="6"/>
  <c r="AF535" i="6"/>
  <c r="AW535" i="6"/>
  <c r="BZ535" i="6"/>
  <c r="CK535" i="6"/>
  <c r="E533" i="9"/>
  <c r="CO534" i="6"/>
  <c r="CQ534" i="6" s="1"/>
  <c r="CS534" i="6" s="1"/>
  <c r="CP534" i="6"/>
  <c r="B534" i="9"/>
  <c r="B643" i="9"/>
  <c r="CR535" i="6"/>
  <c r="Y535" i="6" l="1"/>
  <c r="CW535" i="6"/>
  <c r="BK535" i="6"/>
  <c r="BL535" i="6" s="1"/>
  <c r="AS535" i="6"/>
  <c r="CL535" i="6"/>
  <c r="AX535" i="6"/>
  <c r="V535" i="6"/>
  <c r="AQ535" i="6" s="1"/>
  <c r="E643" i="9"/>
  <c r="AY535" i="6" l="1"/>
  <c r="AZ535" i="6" s="1"/>
  <c r="BA535" i="6" s="1"/>
  <c r="BB535" i="6" s="1"/>
  <c r="BC535" i="6" s="1"/>
  <c r="BD535" i="6" s="1"/>
  <c r="BS535" i="6"/>
  <c r="AK535" i="6"/>
  <c r="AL535" i="6" s="1"/>
  <c r="AM535" i="6" s="1"/>
  <c r="AN535" i="6" s="1"/>
  <c r="AO535" i="6" s="1"/>
  <c r="AP535" i="6" s="1"/>
  <c r="AT535" i="6" s="1"/>
  <c r="BM535" i="6"/>
  <c r="BN535" i="6" s="1"/>
  <c r="BO535" i="6" s="1"/>
  <c r="BP535" i="6" s="1"/>
  <c r="BQ535" i="6" s="1"/>
  <c r="BR535" i="6" s="1"/>
  <c r="BU535" i="6" s="1"/>
  <c r="CT535" i="6"/>
  <c r="CU535" i="6" s="1"/>
  <c r="CV535" i="6" s="1"/>
  <c r="CX535" i="6" s="1"/>
  <c r="Z535" i="6"/>
  <c r="CI535" i="6"/>
  <c r="CY535" i="6"/>
  <c r="D643" i="9"/>
  <c r="CZ535" i="6" l="1"/>
  <c r="DA535" i="6" s="1"/>
  <c r="AR535" i="6"/>
  <c r="CA535" i="6"/>
  <c r="CB535" i="6" s="1"/>
  <c r="CC535" i="6" s="1"/>
  <c r="CD535" i="6" s="1"/>
  <c r="CE535" i="6" s="1"/>
  <c r="CF535" i="6" s="1"/>
  <c r="CG535" i="6" s="1"/>
  <c r="BE535" i="6"/>
  <c r="F536" i="6"/>
  <c r="AA535" i="6"/>
  <c r="AB535" i="6" s="1"/>
  <c r="AC535" i="6" s="1"/>
  <c r="AD535" i="6" s="1"/>
  <c r="AE535" i="6" s="1"/>
  <c r="AG535" i="6"/>
  <c r="BT535" i="6"/>
  <c r="BG535" i="6" s="1"/>
  <c r="B644" i="9"/>
  <c r="DG535" i="6"/>
  <c r="DB535" i="6"/>
  <c r="W536" i="6"/>
  <c r="O536" i="6"/>
  <c r="R536" i="6"/>
  <c r="Q536" i="6"/>
  <c r="L536" i="6"/>
  <c r="P536" i="6"/>
  <c r="S536" i="6"/>
  <c r="I536" i="6"/>
  <c r="CM535" i="6" l="1"/>
  <c r="CN535" i="6" s="1"/>
  <c r="DC535" i="6"/>
  <c r="DE535" i="6" s="1"/>
  <c r="D534" i="9"/>
  <c r="K536" i="6"/>
  <c r="U536" i="6"/>
  <c r="J536" i="6"/>
  <c r="T536" i="6"/>
  <c r="BY536" i="6"/>
  <c r="BI536" i="6"/>
  <c r="AW536" i="6"/>
  <c r="AF536" i="6"/>
  <c r="CK536" i="6"/>
  <c r="AJ536" i="6"/>
  <c r="BJ536" i="6"/>
  <c r="BZ536" i="6"/>
  <c r="CH535" i="6"/>
  <c r="CJ535" i="6"/>
  <c r="BW535" i="6" s="1"/>
  <c r="CP535" i="6"/>
  <c r="CO535" i="6"/>
  <c r="CQ535" i="6" s="1"/>
  <c r="CS535" i="6" s="1"/>
  <c r="E534" i="9"/>
  <c r="B535" i="9"/>
  <c r="E644" i="9"/>
  <c r="CR536" i="6"/>
  <c r="Y536" i="6" l="1"/>
  <c r="CW536" i="6"/>
  <c r="CL536" i="6"/>
  <c r="BK536" i="6"/>
  <c r="BL536" i="6" s="1"/>
  <c r="BM536" i="6" s="1"/>
  <c r="BN536" i="6" s="1"/>
  <c r="BO536" i="6" s="1"/>
  <c r="BP536" i="6" s="1"/>
  <c r="BQ536" i="6" s="1"/>
  <c r="BR536" i="6" s="1"/>
  <c r="V536" i="6"/>
  <c r="CT536" i="6" s="1"/>
  <c r="CU536" i="6" s="1"/>
  <c r="CV536" i="6" s="1"/>
  <c r="CX536" i="6" s="1"/>
  <c r="AX536" i="6"/>
  <c r="AS536" i="6"/>
  <c r="AK536" i="6"/>
  <c r="AL536" i="6" s="1"/>
  <c r="AM536" i="6" s="1"/>
  <c r="AN536" i="6" s="1"/>
  <c r="AO536" i="6" s="1"/>
  <c r="AP536" i="6" s="1"/>
  <c r="D644" i="9"/>
  <c r="CI536" i="6" l="1"/>
  <c r="AY536" i="6"/>
  <c r="AZ536" i="6" s="1"/>
  <c r="BA536" i="6" s="1"/>
  <c r="BB536" i="6" s="1"/>
  <c r="BC536" i="6" s="1"/>
  <c r="BD536" i="6" s="1"/>
  <c r="BS536" i="6"/>
  <c r="BU536" i="6" s="1"/>
  <c r="CY536" i="6"/>
  <c r="CZ536" i="6" s="1"/>
  <c r="DA536" i="6" s="1"/>
  <c r="AQ536" i="6"/>
  <c r="AT536" i="6" s="1"/>
  <c r="AR536" i="6"/>
  <c r="Z536" i="6"/>
  <c r="BT536" i="6"/>
  <c r="BG536" i="6" s="1"/>
  <c r="CA536" i="6"/>
  <c r="CB536" i="6" s="1"/>
  <c r="CC536" i="6" s="1"/>
  <c r="B645" i="9"/>
  <c r="DB536" i="6"/>
  <c r="DG536" i="6"/>
  <c r="D535" i="9" l="1"/>
  <c r="DC536" i="6"/>
  <c r="DE536" i="6" s="1"/>
  <c r="F537" i="6"/>
  <c r="AG536" i="6"/>
  <c r="AA536" i="6"/>
  <c r="AB536" i="6" s="1"/>
  <c r="AC536" i="6" s="1"/>
  <c r="AD536" i="6" s="1"/>
  <c r="AE536" i="6" s="1"/>
  <c r="CD536" i="6"/>
  <c r="CE536" i="6" s="1"/>
  <c r="CF536" i="6" s="1"/>
  <c r="CG536" i="6" s="1"/>
  <c r="CM536" i="6"/>
  <c r="CN536" i="6" s="1"/>
  <c r="BE536" i="6"/>
  <c r="E645" i="9"/>
  <c r="R537" i="6"/>
  <c r="S537" i="6"/>
  <c r="I537" i="6"/>
  <c r="Q537" i="6"/>
  <c r="P537" i="6"/>
  <c r="L537" i="6"/>
  <c r="O537" i="6"/>
  <c r="W537" i="6"/>
  <c r="AF537" i="6" l="1"/>
  <c r="BJ537" i="6"/>
  <c r="AW537" i="6"/>
  <c r="CK537" i="6"/>
  <c r="BZ537" i="6"/>
  <c r="AJ537" i="6"/>
  <c r="BY537" i="6"/>
  <c r="BI537" i="6"/>
  <c r="J537" i="6"/>
  <c r="K537" i="6"/>
  <c r="U537" i="6"/>
  <c r="T537" i="6"/>
  <c r="CP536" i="6"/>
  <c r="E535" i="9"/>
  <c r="CO536" i="6"/>
  <c r="CH536" i="6"/>
  <c r="CJ536" i="6"/>
  <c r="BW536" i="6" s="1"/>
  <c r="B536" i="9"/>
  <c r="D645" i="9"/>
  <c r="CR537" i="6"/>
  <c r="CW537" i="6" l="1"/>
  <c r="V537" i="6"/>
  <c r="CI537" i="6" s="1"/>
  <c r="BK537" i="6"/>
  <c r="BL537" i="6" s="1"/>
  <c r="BM537" i="6" s="1"/>
  <c r="BN537" i="6" s="1"/>
  <c r="BO537" i="6" s="1"/>
  <c r="BP537" i="6" s="1"/>
  <c r="BQ537" i="6" s="1"/>
  <c r="BR537" i="6" s="1"/>
  <c r="AS537" i="6"/>
  <c r="CL537" i="6"/>
  <c r="AX537" i="6"/>
  <c r="AK537" i="6"/>
  <c r="AL537" i="6" s="1"/>
  <c r="AM537" i="6" s="1"/>
  <c r="AN537" i="6" s="1"/>
  <c r="AO537" i="6" s="1"/>
  <c r="AP537" i="6" s="1"/>
  <c r="AT537" i="6" s="1"/>
  <c r="AQ537" i="6"/>
  <c r="CQ536" i="6"/>
  <c r="CS536" i="6" s="1"/>
  <c r="Y537" i="6"/>
  <c r="Z537" i="6" s="1"/>
  <c r="B646" i="9"/>
  <c r="AY537" i="6" l="1"/>
  <c r="AZ537" i="6" s="1"/>
  <c r="BA537" i="6" s="1"/>
  <c r="BB537" i="6" s="1"/>
  <c r="BC537" i="6" s="1"/>
  <c r="BD537" i="6" s="1"/>
  <c r="AG537" i="6"/>
  <c r="AA537" i="6"/>
  <c r="AB537" i="6" s="1"/>
  <c r="AC537" i="6" s="1"/>
  <c r="AD537" i="6" s="1"/>
  <c r="AE537" i="6" s="1"/>
  <c r="CY537" i="6"/>
  <c r="BS537" i="6"/>
  <c r="BU537" i="6" s="1"/>
  <c r="BT537" i="6"/>
  <c r="BG537" i="6" s="1"/>
  <c r="AR537" i="6"/>
  <c r="CA537" i="6"/>
  <c r="CB537" i="6" s="1"/>
  <c r="CC537" i="6" s="1"/>
  <c r="CD537" i="6" s="1"/>
  <c r="CE537" i="6" s="1"/>
  <c r="CF537" i="6" s="1"/>
  <c r="CG537" i="6" s="1"/>
  <c r="CT537" i="6"/>
  <c r="CU537" i="6" s="1"/>
  <c r="CV537" i="6" s="1"/>
  <c r="CX537" i="6" s="1"/>
  <c r="CZ537" i="6" s="1"/>
  <c r="DA537" i="6" s="1"/>
  <c r="E646" i="9"/>
  <c r="DB537" i="6"/>
  <c r="DG537" i="6"/>
  <c r="BE537" i="6" l="1"/>
  <c r="D536" i="9"/>
  <c r="DC537" i="6"/>
  <c r="DE537" i="6" s="1"/>
  <c r="F538" i="6"/>
  <c r="CH537" i="6"/>
  <c r="CJ537" i="6"/>
  <c r="BW537" i="6" s="1"/>
  <c r="CM537" i="6"/>
  <c r="CN537" i="6" s="1"/>
  <c r="D646" i="9"/>
  <c r="S538" i="6"/>
  <c r="W538" i="6"/>
  <c r="P538" i="6"/>
  <c r="Q538" i="6"/>
  <c r="I538" i="6"/>
  <c r="R538" i="6"/>
  <c r="L538" i="6"/>
  <c r="O538" i="6"/>
  <c r="J538" i="6" l="1"/>
  <c r="T538" i="6"/>
  <c r="K538" i="6"/>
  <c r="U538" i="6"/>
  <c r="BY538" i="6"/>
  <c r="BI538" i="6"/>
  <c r="AJ538" i="6"/>
  <c r="BJ538" i="6"/>
  <c r="CK538" i="6"/>
  <c r="AW538" i="6"/>
  <c r="BZ538" i="6"/>
  <c r="AF538" i="6"/>
  <c r="Y538" i="6" s="1"/>
  <c r="CP537" i="6"/>
  <c r="E536" i="9"/>
  <c r="CO537" i="6"/>
  <c r="B537" i="9"/>
  <c r="B647" i="9"/>
  <c r="CR538" i="6"/>
  <c r="CW538" i="6" l="1"/>
  <c r="AX538" i="6"/>
  <c r="BK538" i="6"/>
  <c r="BL538" i="6" s="1"/>
  <c r="BM538" i="6" s="1"/>
  <c r="BN538" i="6" s="1"/>
  <c r="BO538" i="6" s="1"/>
  <c r="BP538" i="6" s="1"/>
  <c r="BQ538" i="6" s="1"/>
  <c r="BR538" i="6" s="1"/>
  <c r="V538" i="6"/>
  <c r="CI538" i="6" s="1"/>
  <c r="AS538" i="6"/>
  <c r="CL538" i="6"/>
  <c r="CQ537" i="6"/>
  <c r="CS537" i="6" s="1"/>
  <c r="E647" i="9"/>
  <c r="BT538" i="6" l="1"/>
  <c r="BG538" i="6" s="1"/>
  <c r="BS538" i="6"/>
  <c r="BU538" i="6" s="1"/>
  <c r="AK538" i="6"/>
  <c r="AL538" i="6" s="1"/>
  <c r="AM538" i="6" s="1"/>
  <c r="AN538" i="6" s="1"/>
  <c r="AO538" i="6" s="1"/>
  <c r="Z538" i="6"/>
  <c r="CY538" i="6"/>
  <c r="AY538" i="6"/>
  <c r="AZ538" i="6" s="1"/>
  <c r="BA538" i="6" s="1"/>
  <c r="BB538" i="6" s="1"/>
  <c r="BC538" i="6" s="1"/>
  <c r="BD538" i="6" s="1"/>
  <c r="CT538" i="6"/>
  <c r="CU538" i="6" s="1"/>
  <c r="CV538" i="6" s="1"/>
  <c r="CX538" i="6" s="1"/>
  <c r="AQ538" i="6"/>
  <c r="D647" i="9"/>
  <c r="CZ538" i="6" l="1"/>
  <c r="DA538" i="6" s="1"/>
  <c r="F539" i="6" s="1"/>
  <c r="AG538" i="6"/>
  <c r="AA538" i="6"/>
  <c r="AB538" i="6" s="1"/>
  <c r="AC538" i="6" s="1"/>
  <c r="AD538" i="6" s="1"/>
  <c r="AE538" i="6" s="1"/>
  <c r="AP538" i="6"/>
  <c r="AT538" i="6" s="1"/>
  <c r="CA538" i="6"/>
  <c r="CB538" i="6" s="1"/>
  <c r="CC538" i="6" s="1"/>
  <c r="AR538" i="6"/>
  <c r="BE538" i="6"/>
  <c r="B648" i="9"/>
  <c r="DG538" i="6"/>
  <c r="DB538" i="6"/>
  <c r="P539" i="6"/>
  <c r="O539" i="6"/>
  <c r="Q539" i="6"/>
  <c r="I539" i="6"/>
  <c r="L539" i="6"/>
  <c r="R539" i="6"/>
  <c r="W539" i="6"/>
  <c r="S539" i="6"/>
  <c r="DC538" i="6" l="1"/>
  <c r="DE538" i="6" s="1"/>
  <c r="D537" i="9"/>
  <c r="CK539" i="6"/>
  <c r="BZ539" i="6"/>
  <c r="BJ539" i="6"/>
  <c r="AF539" i="6"/>
  <c r="Y539" i="6" s="1"/>
  <c r="AW539" i="6"/>
  <c r="AJ539" i="6"/>
  <c r="U539" i="6"/>
  <c r="J539" i="6"/>
  <c r="T539" i="6"/>
  <c r="K539" i="6"/>
  <c r="BI539" i="6"/>
  <c r="BY539" i="6"/>
  <c r="CD538" i="6"/>
  <c r="CE538" i="6" s="1"/>
  <c r="CF538" i="6" s="1"/>
  <c r="CG538" i="6" s="1"/>
  <c r="CM538" i="6"/>
  <c r="CN538" i="6" s="1"/>
  <c r="B538" i="9"/>
  <c r="E648" i="9"/>
  <c r="CR539" i="6"/>
  <c r="CW539" i="6" l="1"/>
  <c r="AS539" i="6"/>
  <c r="BK539" i="6"/>
  <c r="BL539" i="6" s="1"/>
  <c r="CL539" i="6"/>
  <c r="AX539" i="6"/>
  <c r="V539" i="6"/>
  <c r="AQ539" i="6" s="1"/>
  <c r="CH538" i="6"/>
  <c r="CJ538" i="6"/>
  <c r="BW538" i="6" s="1"/>
  <c r="E537" i="9"/>
  <c r="CO538" i="6"/>
  <c r="CP538" i="6"/>
  <c r="D648" i="9"/>
  <c r="B649" i="9"/>
  <c r="AK539" i="6" l="1"/>
  <c r="AL539" i="6" s="1"/>
  <c r="AM539" i="6" s="1"/>
  <c r="AN539" i="6" s="1"/>
  <c r="AO539" i="6" s="1"/>
  <c r="AR539" i="6" s="1"/>
  <c r="BS539" i="6"/>
  <c r="BM539" i="6"/>
  <c r="BN539" i="6" s="1"/>
  <c r="BO539" i="6" s="1"/>
  <c r="BP539" i="6" s="1"/>
  <c r="BQ539" i="6" s="1"/>
  <c r="BR539" i="6" s="1"/>
  <c r="BU539" i="6" s="1"/>
  <c r="CI539" i="6"/>
  <c r="Z539" i="6"/>
  <c r="CY539" i="6"/>
  <c r="CQ538" i="6"/>
  <c r="CS538" i="6" s="1"/>
  <c r="AY539" i="6"/>
  <c r="AZ539" i="6" s="1"/>
  <c r="BA539" i="6" s="1"/>
  <c r="BB539" i="6" s="1"/>
  <c r="BC539" i="6" s="1"/>
  <c r="BD539" i="6" s="1"/>
  <c r="CT539" i="6"/>
  <c r="CU539" i="6" s="1"/>
  <c r="CV539" i="6" s="1"/>
  <c r="CX539" i="6" s="1"/>
  <c r="CZ539" i="6" s="1"/>
  <c r="DA539" i="6" s="1"/>
  <c r="E649" i="9"/>
  <c r="DG539" i="6"/>
  <c r="DB539" i="6"/>
  <c r="DC539" i="6" l="1"/>
  <c r="DE539" i="6" s="1"/>
  <c r="D538" i="9"/>
  <c r="F540" i="6"/>
  <c r="BT539" i="6"/>
  <c r="BG539" i="6" s="1"/>
  <c r="AP539" i="6"/>
  <c r="AT539" i="6" s="1"/>
  <c r="CA539" i="6"/>
  <c r="CB539" i="6" s="1"/>
  <c r="CC539" i="6" s="1"/>
  <c r="AG539" i="6"/>
  <c r="AA539" i="6"/>
  <c r="AB539" i="6" s="1"/>
  <c r="AC539" i="6" s="1"/>
  <c r="AD539" i="6" s="1"/>
  <c r="AE539" i="6" s="1"/>
  <c r="BE539" i="6"/>
  <c r="D649" i="9"/>
  <c r="S540" i="6"/>
  <c r="I540" i="6"/>
  <c r="P540" i="6"/>
  <c r="W540" i="6"/>
  <c r="Q540" i="6"/>
  <c r="O540" i="6"/>
  <c r="L540" i="6"/>
  <c r="R540" i="6"/>
  <c r="BZ540" i="6" l="1"/>
  <c r="AW540" i="6"/>
  <c r="AJ540" i="6"/>
  <c r="AF540" i="6"/>
  <c r="Y540" i="6" s="1"/>
  <c r="CK540" i="6"/>
  <c r="BJ540" i="6"/>
  <c r="BY540" i="6"/>
  <c r="BI540" i="6"/>
  <c r="U540" i="6"/>
  <c r="T540" i="6"/>
  <c r="K540" i="6"/>
  <c r="J540" i="6"/>
  <c r="B539" i="9"/>
  <c r="CD539" i="6"/>
  <c r="CE539" i="6" s="1"/>
  <c r="CF539" i="6" s="1"/>
  <c r="CG539" i="6" s="1"/>
  <c r="CM539" i="6"/>
  <c r="CN539" i="6" s="1"/>
  <c r="B650" i="9"/>
  <c r="CR540" i="6"/>
  <c r="CW540" i="6" l="1"/>
  <c r="CL540" i="6"/>
  <c r="AX540" i="6"/>
  <c r="AS540" i="6"/>
  <c r="BK540" i="6"/>
  <c r="BL540" i="6" s="1"/>
  <c r="V540" i="6"/>
  <c r="CI540" i="6" s="1"/>
  <c r="CO539" i="6"/>
  <c r="CP539" i="6"/>
  <c r="E538" i="9"/>
  <c r="CH539" i="6"/>
  <c r="CJ539" i="6"/>
  <c r="BW539" i="6" s="1"/>
  <c r="E650" i="9"/>
  <c r="AK540" i="6" l="1"/>
  <c r="AL540" i="6" s="1"/>
  <c r="AM540" i="6" s="1"/>
  <c r="AN540" i="6" s="1"/>
  <c r="AO540" i="6" s="1"/>
  <c r="CA540" i="6" s="1"/>
  <c r="CB540" i="6" s="1"/>
  <c r="CC540" i="6" s="1"/>
  <c r="CD540" i="6" s="1"/>
  <c r="CE540" i="6" s="1"/>
  <c r="CF540" i="6" s="1"/>
  <c r="CG540" i="6" s="1"/>
  <c r="CH540" i="6" s="1"/>
  <c r="AQ540" i="6"/>
  <c r="BS540" i="6"/>
  <c r="AY540" i="6"/>
  <c r="AZ540" i="6" s="1"/>
  <c r="BA540" i="6" s="1"/>
  <c r="BB540" i="6" s="1"/>
  <c r="BC540" i="6" s="1"/>
  <c r="BD540" i="6" s="1"/>
  <c r="CQ539" i="6"/>
  <c r="CS539" i="6" s="1"/>
  <c r="Z540" i="6"/>
  <c r="CT540" i="6"/>
  <c r="CU540" i="6" s="1"/>
  <c r="CV540" i="6" s="1"/>
  <c r="CX540" i="6" s="1"/>
  <c r="AR540" i="6"/>
  <c r="BM540" i="6"/>
  <c r="BN540" i="6" s="1"/>
  <c r="BO540" i="6" s="1"/>
  <c r="BP540" i="6" s="1"/>
  <c r="BQ540" i="6" s="1"/>
  <c r="BR540" i="6" s="1"/>
  <c r="BU540" i="6" s="1"/>
  <c r="CY540" i="6"/>
  <c r="D650" i="9"/>
  <c r="CM540" i="6" l="1"/>
  <c r="CN540" i="6" s="1"/>
  <c r="AP540" i="6"/>
  <c r="AT540" i="6" s="1"/>
  <c r="CJ540" i="6"/>
  <c r="BW540" i="6" s="1"/>
  <c r="BE540" i="6"/>
  <c r="CZ540" i="6"/>
  <c r="DA540" i="6" s="1"/>
  <c r="F541" i="6" s="1"/>
  <c r="BT540" i="6"/>
  <c r="BG540" i="6" s="1"/>
  <c r="AG540" i="6"/>
  <c r="AA540" i="6"/>
  <c r="AB540" i="6" s="1"/>
  <c r="AC540" i="6" s="1"/>
  <c r="AD540" i="6" s="1"/>
  <c r="AE540" i="6" s="1"/>
  <c r="CP540" i="6"/>
  <c r="CO540" i="6"/>
  <c r="E539" i="9"/>
  <c r="B651" i="9"/>
  <c r="DG540" i="6"/>
  <c r="DB540" i="6"/>
  <c r="W541" i="6"/>
  <c r="L541" i="6"/>
  <c r="I541" i="6"/>
  <c r="P541" i="6"/>
  <c r="S541" i="6"/>
  <c r="O541" i="6"/>
  <c r="R541" i="6"/>
  <c r="Q541" i="6"/>
  <c r="CQ540" i="6" l="1"/>
  <c r="CS540" i="6" s="1"/>
  <c r="DC540" i="6"/>
  <c r="DE540" i="6" s="1"/>
  <c r="D539" i="9"/>
  <c r="BI541" i="6"/>
  <c r="BY541" i="6"/>
  <c r="U541" i="6"/>
  <c r="J541" i="6"/>
  <c r="K541" i="6"/>
  <c r="T541" i="6"/>
  <c r="AF541" i="6"/>
  <c r="BJ541" i="6"/>
  <c r="AJ541" i="6"/>
  <c r="AW541" i="6"/>
  <c r="CK541" i="6"/>
  <c r="BZ541" i="6"/>
  <c r="B540" i="9"/>
  <c r="E651" i="9"/>
  <c r="CR541" i="6"/>
  <c r="Y541" i="6" l="1"/>
  <c r="CW541" i="6"/>
  <c r="BK541" i="6"/>
  <c r="BL541" i="6" s="1"/>
  <c r="BM541" i="6" s="1"/>
  <c r="BN541" i="6" s="1"/>
  <c r="BO541" i="6" s="1"/>
  <c r="BP541" i="6" s="1"/>
  <c r="BQ541" i="6" s="1"/>
  <c r="BR541" i="6" s="1"/>
  <c r="AS541" i="6"/>
  <c r="CL541" i="6"/>
  <c r="V541" i="6"/>
  <c r="AQ541" i="6" s="1"/>
  <c r="AX541" i="6"/>
  <c r="D651" i="9"/>
  <c r="Z541" i="6" l="1"/>
  <c r="AY541" i="6"/>
  <c r="AZ541" i="6" s="1"/>
  <c r="BA541" i="6" s="1"/>
  <c r="BB541" i="6" s="1"/>
  <c r="BC541" i="6" s="1"/>
  <c r="BD541" i="6" s="1"/>
  <c r="BS541" i="6"/>
  <c r="BU541" i="6" s="1"/>
  <c r="AG541" i="6"/>
  <c r="AA541" i="6"/>
  <c r="AB541" i="6" s="1"/>
  <c r="AC541" i="6" s="1"/>
  <c r="AD541" i="6" s="1"/>
  <c r="AE541" i="6" s="1"/>
  <c r="AK541" i="6"/>
  <c r="AL541" i="6" s="1"/>
  <c r="AM541" i="6" s="1"/>
  <c r="AN541" i="6" s="1"/>
  <c r="AO541" i="6" s="1"/>
  <c r="BT541" i="6"/>
  <c r="BG541" i="6" s="1"/>
  <c r="CY541" i="6"/>
  <c r="CI541" i="6"/>
  <c r="CT541" i="6"/>
  <c r="CU541" i="6" s="1"/>
  <c r="CV541" i="6" s="1"/>
  <c r="CX541" i="6" s="1"/>
  <c r="B652" i="9"/>
  <c r="BE541" i="6" l="1"/>
  <c r="CZ541" i="6"/>
  <c r="DA541" i="6" s="1"/>
  <c r="F542" i="6" s="1"/>
  <c r="AR541" i="6"/>
  <c r="AP541" i="6"/>
  <c r="AT541" i="6" s="1"/>
  <c r="CA541" i="6"/>
  <c r="CB541" i="6" s="1"/>
  <c r="CC541" i="6" s="1"/>
  <c r="E652" i="9"/>
  <c r="DB541" i="6"/>
  <c r="DG541" i="6"/>
  <c r="L542" i="6"/>
  <c r="W542" i="6"/>
  <c r="P542" i="6"/>
  <c r="S542" i="6"/>
  <c r="Q542" i="6"/>
  <c r="O542" i="6"/>
  <c r="I542" i="6"/>
  <c r="R542" i="6"/>
  <c r="D540" i="9" l="1"/>
  <c r="DC541" i="6"/>
  <c r="DE541" i="6" s="1"/>
  <c r="K542" i="6"/>
  <c r="T542" i="6"/>
  <c r="U542" i="6"/>
  <c r="J542" i="6"/>
  <c r="BY542" i="6"/>
  <c r="BI542" i="6"/>
  <c r="AJ542" i="6"/>
  <c r="CK542" i="6"/>
  <c r="AW542" i="6"/>
  <c r="BJ542" i="6"/>
  <c r="AF542" i="6"/>
  <c r="Y542" i="6" s="1"/>
  <c r="BZ542" i="6"/>
  <c r="CD541" i="6"/>
  <c r="CE541" i="6" s="1"/>
  <c r="CF541" i="6" s="1"/>
  <c r="CG541" i="6" s="1"/>
  <c r="CM541" i="6"/>
  <c r="CN541" i="6" s="1"/>
  <c r="B541" i="9"/>
  <c r="D652" i="9"/>
  <c r="B653" i="9"/>
  <c r="CR542" i="6"/>
  <c r="CW542" i="6" l="1"/>
  <c r="CH541" i="6"/>
  <c r="CJ541" i="6"/>
  <c r="BW541" i="6" s="1"/>
  <c r="CL542" i="6"/>
  <c r="V542" i="6"/>
  <c r="AQ542" i="6" s="1"/>
  <c r="AX542" i="6"/>
  <c r="AS542" i="6"/>
  <c r="BK542" i="6"/>
  <c r="BL542" i="6" s="1"/>
  <c r="CO541" i="6"/>
  <c r="E540" i="9"/>
  <c r="CP541" i="6"/>
  <c r="E653" i="9"/>
  <c r="AK542" i="6" l="1"/>
  <c r="AL542" i="6" s="1"/>
  <c r="AM542" i="6" s="1"/>
  <c r="AN542" i="6" s="1"/>
  <c r="AO542" i="6" s="1"/>
  <c r="AP542" i="6" s="1"/>
  <c r="AT542" i="6" s="1"/>
  <c r="CI542" i="6"/>
  <c r="BM542" i="6"/>
  <c r="BN542" i="6" s="1"/>
  <c r="BO542" i="6" s="1"/>
  <c r="BP542" i="6" s="1"/>
  <c r="BQ542" i="6" s="1"/>
  <c r="BR542" i="6" s="1"/>
  <c r="CQ541" i="6"/>
  <c r="CS541" i="6" s="1"/>
  <c r="CY542" i="6"/>
  <c r="BS542" i="6"/>
  <c r="Z542" i="6"/>
  <c r="AY542" i="6"/>
  <c r="CT542" i="6"/>
  <c r="CU542" i="6" s="1"/>
  <c r="CV542" i="6" s="1"/>
  <c r="CX542" i="6" s="1"/>
  <c r="CZ542" i="6" s="1"/>
  <c r="DA542" i="6" s="1"/>
  <c r="D653" i="9"/>
  <c r="DG542" i="6"/>
  <c r="DB542" i="6"/>
  <c r="CA542" i="6" l="1"/>
  <c r="CB542" i="6" s="1"/>
  <c r="CC542" i="6" s="1"/>
  <c r="BU542" i="6"/>
  <c r="BT542" i="6"/>
  <c r="BG542" i="6" s="1"/>
  <c r="AR542" i="6"/>
  <c r="DC542" i="6"/>
  <c r="DE542" i="6" s="1"/>
  <c r="D541" i="9"/>
  <c r="F543" i="6"/>
  <c r="CD542" i="6"/>
  <c r="CE542" i="6" s="1"/>
  <c r="CF542" i="6" s="1"/>
  <c r="CG542" i="6" s="1"/>
  <c r="CM542" i="6"/>
  <c r="CN542" i="6" s="1"/>
  <c r="AG542" i="6"/>
  <c r="AA542" i="6"/>
  <c r="AB542" i="6" s="1"/>
  <c r="AC542" i="6" s="1"/>
  <c r="AD542" i="6" s="1"/>
  <c r="AE542" i="6" s="1"/>
  <c r="AZ542" i="6"/>
  <c r="BA542" i="6" s="1"/>
  <c r="BB542" i="6" s="1"/>
  <c r="BC542" i="6" s="1"/>
  <c r="BD542" i="6" s="1"/>
  <c r="BE542" i="6"/>
  <c r="B654" i="9"/>
  <c r="L543" i="6"/>
  <c r="I543" i="6"/>
  <c r="O543" i="6"/>
  <c r="R543" i="6"/>
  <c r="W543" i="6"/>
  <c r="Q543" i="6"/>
  <c r="P543" i="6"/>
  <c r="S543" i="6"/>
  <c r="BI543" i="6" l="1"/>
  <c r="BY543" i="6"/>
  <c r="BJ543" i="6"/>
  <c r="BZ543" i="6"/>
  <c r="CK543" i="6"/>
  <c r="AF543" i="6"/>
  <c r="Y543" i="6" s="1"/>
  <c r="AJ543" i="6"/>
  <c r="AW543" i="6"/>
  <c r="K543" i="6"/>
  <c r="U543" i="6"/>
  <c r="J543" i="6"/>
  <c r="T543" i="6"/>
  <c r="CH542" i="6"/>
  <c r="CJ542" i="6"/>
  <c r="BW542" i="6" s="1"/>
  <c r="E541" i="9"/>
  <c r="CO542" i="6"/>
  <c r="CP542" i="6"/>
  <c r="B542" i="9"/>
  <c r="E654" i="9"/>
  <c r="CR543" i="6"/>
  <c r="CW543" i="6" l="1"/>
  <c r="CQ542" i="6"/>
  <c r="CS542" i="6" s="1"/>
  <c r="AX543" i="6"/>
  <c r="V543" i="6"/>
  <c r="AK543" i="6" s="1"/>
  <c r="AL543" i="6" s="1"/>
  <c r="AM543" i="6" s="1"/>
  <c r="AN543" i="6" s="1"/>
  <c r="AO543" i="6" s="1"/>
  <c r="AP543" i="6" s="1"/>
  <c r="CL543" i="6"/>
  <c r="AS543" i="6"/>
  <c r="BK543" i="6"/>
  <c r="BL543" i="6" s="1"/>
  <c r="D654" i="9"/>
  <c r="B655" i="9"/>
  <c r="BS543" i="6" l="1"/>
  <c r="CI543" i="6"/>
  <c r="Z543" i="6"/>
  <c r="AY543" i="6"/>
  <c r="AZ543" i="6" s="1"/>
  <c r="BA543" i="6" s="1"/>
  <c r="BB543" i="6" s="1"/>
  <c r="BC543" i="6" s="1"/>
  <c r="BD543" i="6" s="1"/>
  <c r="CA543" i="6"/>
  <c r="CB543" i="6" s="1"/>
  <c r="CC543" i="6" s="1"/>
  <c r="CD543" i="6" s="1"/>
  <c r="CE543" i="6" s="1"/>
  <c r="CF543" i="6" s="1"/>
  <c r="CG543" i="6" s="1"/>
  <c r="CH543" i="6" s="1"/>
  <c r="AQ543" i="6"/>
  <c r="AT543" i="6" s="1"/>
  <c r="BM543" i="6"/>
  <c r="BN543" i="6" s="1"/>
  <c r="BO543" i="6" s="1"/>
  <c r="BP543" i="6" s="1"/>
  <c r="BQ543" i="6" s="1"/>
  <c r="BR543" i="6" s="1"/>
  <c r="BU543" i="6" s="1"/>
  <c r="CT543" i="6"/>
  <c r="CU543" i="6" s="1"/>
  <c r="CV543" i="6" s="1"/>
  <c r="CX543" i="6" s="1"/>
  <c r="CZ543" i="6" s="1"/>
  <c r="DA543" i="6" s="1"/>
  <c r="CY543" i="6"/>
  <c r="AR543" i="6"/>
  <c r="E655" i="9"/>
  <c r="DG543" i="6"/>
  <c r="DB543" i="6"/>
  <c r="DC543" i="6" l="1"/>
  <c r="DE543" i="6" s="1"/>
  <c r="D542" i="9"/>
  <c r="F544" i="6"/>
  <c r="BT543" i="6"/>
  <c r="BG543" i="6" s="1"/>
  <c r="AG543" i="6"/>
  <c r="AA543" i="6"/>
  <c r="AB543" i="6" s="1"/>
  <c r="AC543" i="6" s="1"/>
  <c r="AD543" i="6" s="1"/>
  <c r="AE543" i="6" s="1"/>
  <c r="CJ543" i="6"/>
  <c r="BW543" i="6" s="1"/>
  <c r="CM543" i="6"/>
  <c r="BE543" i="6"/>
  <c r="CN543" i="6" s="1"/>
  <c r="D655" i="9"/>
  <c r="S544" i="6"/>
  <c r="O544" i="6"/>
  <c r="Q544" i="6"/>
  <c r="L544" i="6"/>
  <c r="W544" i="6"/>
  <c r="I544" i="6"/>
  <c r="R544" i="6"/>
  <c r="P544" i="6"/>
  <c r="BY544" i="6" l="1"/>
  <c r="BI544" i="6"/>
  <c r="J544" i="6"/>
  <c r="K544" i="6"/>
  <c r="T544" i="6"/>
  <c r="U544" i="6"/>
  <c r="AF544" i="6"/>
  <c r="Y544" i="6" s="1"/>
  <c r="AJ544" i="6"/>
  <c r="CK544" i="6"/>
  <c r="BJ544" i="6"/>
  <c r="BZ544" i="6"/>
  <c r="AW544" i="6"/>
  <c r="B543" i="9"/>
  <c r="CP543" i="6"/>
  <c r="E542" i="9"/>
  <c r="CO543" i="6"/>
  <c r="CQ543" i="6" s="1"/>
  <c r="CS543" i="6" s="1"/>
  <c r="B656" i="9"/>
  <c r="CR544" i="6"/>
  <c r="CW544" i="6" l="1"/>
  <c r="BK544" i="6"/>
  <c r="BL544" i="6" s="1"/>
  <c r="AS544" i="6"/>
  <c r="V544" i="6"/>
  <c r="AK544" i="6" s="1"/>
  <c r="AL544" i="6" s="1"/>
  <c r="AM544" i="6" s="1"/>
  <c r="AN544" i="6" s="1"/>
  <c r="AO544" i="6" s="1"/>
  <c r="AP544" i="6" s="1"/>
  <c r="AX544" i="6"/>
  <c r="CL544" i="6"/>
  <c r="E656" i="9"/>
  <c r="BS544" i="6" l="1"/>
  <c r="AQ544" i="6"/>
  <c r="AT544" i="6" s="1"/>
  <c r="AY544" i="6"/>
  <c r="AZ544" i="6" s="1"/>
  <c r="BA544" i="6" s="1"/>
  <c r="BB544" i="6" s="1"/>
  <c r="BC544" i="6" s="1"/>
  <c r="BD544" i="6" s="1"/>
  <c r="AR544" i="6"/>
  <c r="Z544" i="6"/>
  <c r="CA544" i="6"/>
  <c r="CB544" i="6" s="1"/>
  <c r="CC544" i="6" s="1"/>
  <c r="CI544" i="6"/>
  <c r="CY544" i="6"/>
  <c r="BM544" i="6"/>
  <c r="BN544" i="6" s="1"/>
  <c r="BO544" i="6" s="1"/>
  <c r="BP544" i="6" s="1"/>
  <c r="BQ544" i="6" s="1"/>
  <c r="CT544" i="6"/>
  <c r="CU544" i="6" s="1"/>
  <c r="CV544" i="6" s="1"/>
  <c r="CX544" i="6" s="1"/>
  <c r="D656" i="9"/>
  <c r="CZ544" i="6" l="1"/>
  <c r="DA544" i="6" s="1"/>
  <c r="F545" i="6" s="1"/>
  <c r="BE544" i="6"/>
  <c r="CN544" i="6" s="1"/>
  <c r="AG544" i="6"/>
  <c r="AA544" i="6"/>
  <c r="AB544" i="6" s="1"/>
  <c r="AC544" i="6" s="1"/>
  <c r="AD544" i="6" s="1"/>
  <c r="AE544" i="6" s="1"/>
  <c r="CD544" i="6"/>
  <c r="CE544" i="6" s="1"/>
  <c r="CF544" i="6" s="1"/>
  <c r="CG544" i="6" s="1"/>
  <c r="CM544" i="6"/>
  <c r="BR544" i="6"/>
  <c r="BU544" i="6" s="1"/>
  <c r="BT544" i="6"/>
  <c r="BG544" i="6" s="1"/>
  <c r="B657" i="9"/>
  <c r="DB544" i="6"/>
  <c r="DG544" i="6"/>
  <c r="W545" i="6"/>
  <c r="O545" i="6"/>
  <c r="Q545" i="6"/>
  <c r="I545" i="6"/>
  <c r="L545" i="6"/>
  <c r="P545" i="6"/>
  <c r="R545" i="6"/>
  <c r="S545" i="6"/>
  <c r="D543" i="9" l="1"/>
  <c r="DC544" i="6"/>
  <c r="DE544" i="6" s="1"/>
  <c r="CP544" i="6"/>
  <c r="E543" i="9"/>
  <c r="CO544" i="6"/>
  <c r="BI545" i="6"/>
  <c r="BY545" i="6"/>
  <c r="K545" i="6"/>
  <c r="U545" i="6"/>
  <c r="J545" i="6"/>
  <c r="T545" i="6"/>
  <c r="BJ545" i="6"/>
  <c r="AJ545" i="6"/>
  <c r="AW545" i="6"/>
  <c r="BZ545" i="6"/>
  <c r="AF545" i="6"/>
  <c r="Y545" i="6" s="1"/>
  <c r="CK545" i="6"/>
  <c r="CH544" i="6"/>
  <c r="CJ544" i="6"/>
  <c r="BW544" i="6" s="1"/>
  <c r="B544" i="9"/>
  <c r="E657" i="9"/>
  <c r="CQ544" i="6" l="1"/>
  <c r="CS544" i="6" s="1"/>
  <c r="AS545" i="6"/>
  <c r="AX545" i="6"/>
  <c r="V545" i="6"/>
  <c r="AK545" i="6" s="1"/>
  <c r="AL545" i="6" s="1"/>
  <c r="AM545" i="6" s="1"/>
  <c r="AN545" i="6" s="1"/>
  <c r="AO545" i="6" s="1"/>
  <c r="AP545" i="6" s="1"/>
  <c r="BK545" i="6"/>
  <c r="BL545" i="6" s="1"/>
  <c r="BM545" i="6" s="1"/>
  <c r="BN545" i="6" s="1"/>
  <c r="BO545" i="6" s="1"/>
  <c r="BP545" i="6" s="1"/>
  <c r="BQ545" i="6" s="1"/>
  <c r="BR545" i="6" s="1"/>
  <c r="BU545" i="6" s="1"/>
  <c r="CL545" i="6"/>
  <c r="BS545" i="6"/>
  <c r="Z545" i="6"/>
  <c r="CN545" i="6"/>
  <c r="D657" i="9"/>
  <c r="CR545" i="6"/>
  <c r="AQ545" i="6" l="1"/>
  <c r="AT545" i="6" s="1"/>
  <c r="CA545" i="6"/>
  <c r="CB545" i="6" s="1"/>
  <c r="CC545" i="6" s="1"/>
  <c r="CD545" i="6" s="1"/>
  <c r="CE545" i="6" s="1"/>
  <c r="CF545" i="6" s="1"/>
  <c r="CG545" i="6" s="1"/>
  <c r="AY545" i="6"/>
  <c r="CI545" i="6"/>
  <c r="CY545" i="6"/>
  <c r="CT545" i="6"/>
  <c r="CU545" i="6" s="1"/>
  <c r="CV545" i="6" s="1"/>
  <c r="CX545" i="6" s="1"/>
  <c r="CW545" i="6"/>
  <c r="CO545" i="6"/>
  <c r="CP545" i="6"/>
  <c r="E544" i="9"/>
  <c r="BT545" i="6"/>
  <c r="BG545" i="6" s="1"/>
  <c r="AG545" i="6"/>
  <c r="AA545" i="6"/>
  <c r="AB545" i="6" s="1"/>
  <c r="AC545" i="6" s="1"/>
  <c r="AD545" i="6" s="1"/>
  <c r="AE545" i="6" s="1"/>
  <c r="AR545" i="6"/>
  <c r="B658" i="9"/>
  <c r="AZ545" i="6" l="1"/>
  <c r="BA545" i="6" s="1"/>
  <c r="BB545" i="6" s="1"/>
  <c r="BC545" i="6" s="1"/>
  <c r="BD545" i="6" s="1"/>
  <c r="BE545" i="6"/>
  <c r="CH545" i="6"/>
  <c r="CJ545" i="6"/>
  <c r="BW545" i="6" s="1"/>
  <c r="CM545" i="6"/>
  <c r="CQ545" i="6"/>
  <c r="CS545" i="6" s="1"/>
  <c r="CZ545" i="6"/>
  <c r="DA545" i="6" s="1"/>
  <c r="E658" i="9"/>
  <c r="DB545" i="6"/>
  <c r="DG545" i="6"/>
  <c r="D544" i="9" l="1"/>
  <c r="DC545" i="6"/>
  <c r="DE545" i="6" s="1"/>
  <c r="F546" i="6"/>
  <c r="D658" i="9"/>
  <c r="B659" i="9"/>
  <c r="O546" i="6"/>
  <c r="R546" i="6"/>
  <c r="S546" i="6"/>
  <c r="P546" i="6"/>
  <c r="L546" i="6"/>
  <c r="I546" i="6"/>
  <c r="Q546" i="6"/>
  <c r="W546" i="6"/>
  <c r="CK546" i="6" l="1"/>
  <c r="AJ546" i="6"/>
  <c r="AF546" i="6"/>
  <c r="BZ546" i="6"/>
  <c r="AW546" i="6"/>
  <c r="BJ546" i="6"/>
  <c r="K546" i="6"/>
  <c r="U546" i="6"/>
  <c r="T546" i="6"/>
  <c r="J546" i="6"/>
  <c r="BY546" i="6"/>
  <c r="BI546" i="6"/>
  <c r="B545" i="9"/>
  <c r="E659" i="9"/>
  <c r="CR546" i="6"/>
  <c r="Y546" i="6" l="1"/>
  <c r="CW546" i="6"/>
  <c r="AS546" i="6"/>
  <c r="BK546" i="6"/>
  <c r="BL546" i="6" s="1"/>
  <c r="BM546" i="6" s="1"/>
  <c r="BN546" i="6" s="1"/>
  <c r="BO546" i="6" s="1"/>
  <c r="BP546" i="6" s="1"/>
  <c r="BQ546" i="6" s="1"/>
  <c r="BR546" i="6" s="1"/>
  <c r="V546" i="6"/>
  <c r="CY546" i="6" s="1"/>
  <c r="AX546" i="6"/>
  <c r="CL546" i="6"/>
  <c r="AK546" i="6"/>
  <c r="AL546" i="6" s="1"/>
  <c r="AM546" i="6" s="1"/>
  <c r="AN546" i="6" s="1"/>
  <c r="AO546" i="6" s="1"/>
  <c r="D659" i="9"/>
  <c r="BS546" i="6" l="1"/>
  <c r="BU546" i="6" s="1"/>
  <c r="Z546" i="6"/>
  <c r="AQ546" i="6"/>
  <c r="CI546" i="6"/>
  <c r="CT546" i="6"/>
  <c r="CU546" i="6" s="1"/>
  <c r="CV546" i="6" s="1"/>
  <c r="CX546" i="6" s="1"/>
  <c r="CZ546" i="6" s="1"/>
  <c r="DA546" i="6" s="1"/>
  <c r="AR546" i="6"/>
  <c r="AP546" i="6"/>
  <c r="BT546" i="6"/>
  <c r="BG546" i="6" s="1"/>
  <c r="AY546" i="6"/>
  <c r="AZ546" i="6" s="1"/>
  <c r="BA546" i="6" s="1"/>
  <c r="BB546" i="6" s="1"/>
  <c r="BC546" i="6" s="1"/>
  <c r="BD546" i="6" s="1"/>
  <c r="CA546" i="6"/>
  <c r="CB546" i="6" s="1"/>
  <c r="CC546" i="6" s="1"/>
  <c r="CD546" i="6" s="1"/>
  <c r="CE546" i="6" s="1"/>
  <c r="CF546" i="6" s="1"/>
  <c r="CG546" i="6" s="1"/>
  <c r="CH546" i="6" s="1"/>
  <c r="B660" i="9"/>
  <c r="DB546" i="6"/>
  <c r="DG546" i="6"/>
  <c r="D545" i="9" l="1"/>
  <c r="DC546" i="6"/>
  <c r="DE546" i="6" s="1"/>
  <c r="F547" i="6"/>
  <c r="AG546" i="6"/>
  <c r="AA546" i="6"/>
  <c r="AB546" i="6" s="1"/>
  <c r="AC546" i="6" s="1"/>
  <c r="AD546" i="6" s="1"/>
  <c r="AE546" i="6" s="1"/>
  <c r="CJ546" i="6"/>
  <c r="BW546" i="6" s="1"/>
  <c r="CO546" i="6" s="1"/>
  <c r="AT546" i="6"/>
  <c r="BE546" i="6"/>
  <c r="CM546" i="6"/>
  <c r="CN546" i="6" s="1"/>
  <c r="E660" i="9"/>
  <c r="P547" i="6"/>
  <c r="S547" i="6"/>
  <c r="O547" i="6"/>
  <c r="Q547" i="6"/>
  <c r="I547" i="6"/>
  <c r="L547" i="6"/>
  <c r="W547" i="6"/>
  <c r="R547" i="6"/>
  <c r="AW547" i="6" l="1"/>
  <c r="CK547" i="6"/>
  <c r="AJ547" i="6"/>
  <c r="BJ547" i="6"/>
  <c r="BZ547" i="6"/>
  <c r="AF547" i="6"/>
  <c r="K547" i="6"/>
  <c r="T547" i="6"/>
  <c r="J547" i="6"/>
  <c r="U547" i="6"/>
  <c r="BY547" i="6"/>
  <c r="BI547" i="6"/>
  <c r="B546" i="9"/>
  <c r="CP546" i="6"/>
  <c r="CQ546" i="6" s="1"/>
  <c r="CS546" i="6" s="1"/>
  <c r="E545" i="9"/>
  <c r="D660" i="9"/>
  <c r="Y547" i="6" l="1"/>
  <c r="AX547" i="6"/>
  <c r="AS547" i="6"/>
  <c r="CL547" i="6"/>
  <c r="V547" i="6"/>
  <c r="AK547" i="6" s="1"/>
  <c r="AL547" i="6" s="1"/>
  <c r="AM547" i="6" s="1"/>
  <c r="AN547" i="6" s="1"/>
  <c r="AO547" i="6" s="1"/>
  <c r="BK547" i="6"/>
  <c r="BL547" i="6" s="1"/>
  <c r="BM547" i="6" s="1"/>
  <c r="BN547" i="6" s="1"/>
  <c r="BO547" i="6" s="1"/>
  <c r="BP547" i="6" s="1"/>
  <c r="BQ547" i="6" s="1"/>
  <c r="B661" i="9"/>
  <c r="AY547" i="6" l="1"/>
  <c r="AZ547" i="6" s="1"/>
  <c r="BA547" i="6" s="1"/>
  <c r="BB547" i="6" s="1"/>
  <c r="BC547" i="6" s="1"/>
  <c r="BD547" i="6" s="1"/>
  <c r="BS547" i="6"/>
  <c r="AP547" i="6"/>
  <c r="CA547" i="6"/>
  <c r="CB547" i="6" s="1"/>
  <c r="CC547" i="6" s="1"/>
  <c r="CD547" i="6" s="1"/>
  <c r="CE547" i="6" s="1"/>
  <c r="CF547" i="6" s="1"/>
  <c r="CG547" i="6" s="1"/>
  <c r="CH547" i="6" s="1"/>
  <c r="CI547" i="6"/>
  <c r="AQ547" i="6"/>
  <c r="Z547" i="6"/>
  <c r="AG547" i="6" s="1"/>
  <c r="CN547" i="6" s="1"/>
  <c r="BR547" i="6"/>
  <c r="BU547" i="6" s="1"/>
  <c r="BT547" i="6"/>
  <c r="BG547" i="6" s="1"/>
  <c r="AR547" i="6"/>
  <c r="BE547" i="6"/>
  <c r="E661" i="9"/>
  <c r="AT547" i="6" l="1"/>
  <c r="AA547" i="6"/>
  <c r="AB547" i="6" s="1"/>
  <c r="AC547" i="6" s="1"/>
  <c r="AD547" i="6" s="1"/>
  <c r="AE547" i="6" s="1"/>
  <c r="CM547" i="6"/>
  <c r="CJ547" i="6"/>
  <c r="BW547" i="6" s="1"/>
  <c r="E546" i="9"/>
  <c r="CO547" i="6"/>
  <c r="CP547" i="6"/>
  <c r="D661" i="9"/>
  <c r="CQ547" i="6" l="1"/>
  <c r="B662" i="9"/>
  <c r="CS547" i="6" l="1"/>
  <c r="E662" i="9"/>
  <c r="CR547" i="6"/>
  <c r="CW547" i="6" l="1"/>
  <c r="CT547" i="6"/>
  <c r="CU547" i="6" s="1"/>
  <c r="CV547" i="6" s="1"/>
  <c r="CX547" i="6" s="1"/>
  <c r="CY547" i="6"/>
  <c r="D662" i="9"/>
  <c r="CZ547" i="6" l="1"/>
  <c r="DA547" i="6" s="1"/>
  <c r="B663" i="9"/>
  <c r="DG547" i="6"/>
  <c r="DB547" i="6"/>
  <c r="DC547" i="6" l="1"/>
  <c r="DE547" i="6" s="1"/>
  <c r="D546" i="9"/>
  <c r="F548" i="6"/>
  <c r="E663" i="9"/>
  <c r="S548" i="6"/>
  <c r="P548" i="6"/>
  <c r="Q548" i="6"/>
  <c r="W548" i="6"/>
  <c r="I548" i="6"/>
  <c r="L548" i="6"/>
  <c r="O548" i="6"/>
  <c r="R548" i="6"/>
  <c r="K548" i="6" l="1"/>
  <c r="U548" i="6"/>
  <c r="J548" i="6"/>
  <c r="T548" i="6"/>
  <c r="CK548" i="6"/>
  <c r="BJ548" i="6"/>
  <c r="BZ548" i="6"/>
  <c r="AJ548" i="6"/>
  <c r="AF548" i="6"/>
  <c r="Y548" i="6" s="1"/>
  <c r="AW548" i="6"/>
  <c r="BI548" i="6"/>
  <c r="BY548" i="6"/>
  <c r="B547" i="9"/>
  <c r="D663" i="9"/>
  <c r="CR548" i="6"/>
  <c r="CW548" i="6" l="1"/>
  <c r="V548" i="6"/>
  <c r="AK548" i="6" s="1"/>
  <c r="AL548" i="6" s="1"/>
  <c r="AM548" i="6" s="1"/>
  <c r="AN548" i="6" s="1"/>
  <c r="AO548" i="6" s="1"/>
  <c r="AP548" i="6" s="1"/>
  <c r="CL548" i="6"/>
  <c r="AX548" i="6"/>
  <c r="BK548" i="6"/>
  <c r="BL548" i="6" s="1"/>
  <c r="BM548" i="6" s="1"/>
  <c r="BN548" i="6" s="1"/>
  <c r="BO548" i="6" s="1"/>
  <c r="BP548" i="6" s="1"/>
  <c r="BQ548" i="6" s="1"/>
  <c r="BR548" i="6" s="1"/>
  <c r="AS548" i="6"/>
  <c r="AY548" i="6"/>
  <c r="AZ548" i="6" s="1"/>
  <c r="BA548" i="6" s="1"/>
  <c r="BB548" i="6" s="1"/>
  <c r="BC548" i="6" s="1"/>
  <c r="BD548" i="6" s="1"/>
  <c r="BS548" i="6"/>
  <c r="B664" i="9"/>
  <c r="BE548" i="6" l="1"/>
  <c r="CN548" i="6" s="1"/>
  <c r="E547" i="9" s="1"/>
  <c r="CI548" i="6"/>
  <c r="AQ548" i="6"/>
  <c r="AT548" i="6" s="1"/>
  <c r="Z548" i="6"/>
  <c r="CT548" i="6"/>
  <c r="CU548" i="6" s="1"/>
  <c r="CV548" i="6" s="1"/>
  <c r="CX548" i="6" s="1"/>
  <c r="CZ548" i="6" s="1"/>
  <c r="DA548" i="6" s="1"/>
  <c r="BU548" i="6"/>
  <c r="AR548" i="6"/>
  <c r="BT548" i="6"/>
  <c r="BG548" i="6" s="1"/>
  <c r="CA548" i="6"/>
  <c r="CB548" i="6" s="1"/>
  <c r="CC548" i="6" s="1"/>
  <c r="CD548" i="6" s="1"/>
  <c r="CE548" i="6" s="1"/>
  <c r="CF548" i="6" s="1"/>
  <c r="CG548" i="6" s="1"/>
  <c r="CY548" i="6"/>
  <c r="E664" i="9"/>
  <c r="DB548" i="6"/>
  <c r="DG548" i="6"/>
  <c r="CP548" i="6" l="1"/>
  <c r="D547" i="9"/>
  <c r="DC548" i="6"/>
  <c r="DE548" i="6" s="1"/>
  <c r="F549" i="6"/>
  <c r="AG548" i="6"/>
  <c r="AA548" i="6"/>
  <c r="AB548" i="6" s="1"/>
  <c r="AC548" i="6" s="1"/>
  <c r="AD548" i="6" s="1"/>
  <c r="AE548" i="6" s="1"/>
  <c r="CM548" i="6"/>
  <c r="CH548" i="6"/>
  <c r="CJ548" i="6"/>
  <c r="BW548" i="6" s="1"/>
  <c r="CO548" i="6" s="1"/>
  <c r="CQ548" i="6" s="1"/>
  <c r="CS548" i="6" s="1"/>
  <c r="D664" i="9"/>
  <c r="W549" i="6"/>
  <c r="R549" i="6"/>
  <c r="S549" i="6"/>
  <c r="L549" i="6"/>
  <c r="O549" i="6"/>
  <c r="Q549" i="6"/>
  <c r="P549" i="6"/>
  <c r="I549" i="6"/>
  <c r="T549" i="6" l="1"/>
  <c r="K549" i="6"/>
  <c r="U549" i="6"/>
  <c r="J549" i="6"/>
  <c r="BI549" i="6"/>
  <c r="BY549" i="6"/>
  <c r="BJ549" i="6"/>
  <c r="AF549" i="6"/>
  <c r="Y549" i="6" s="1"/>
  <c r="BZ549" i="6"/>
  <c r="AJ549" i="6"/>
  <c r="AW549" i="6"/>
  <c r="CK549" i="6"/>
  <c r="B548" i="9"/>
  <c r="B665" i="9"/>
  <c r="CR549" i="6"/>
  <c r="CW549" i="6" l="1"/>
  <c r="AX549" i="6"/>
  <c r="BK549" i="6"/>
  <c r="BL549" i="6" s="1"/>
  <c r="BM549" i="6" s="1"/>
  <c r="BN549" i="6" s="1"/>
  <c r="BO549" i="6" s="1"/>
  <c r="BP549" i="6" s="1"/>
  <c r="BQ549" i="6" s="1"/>
  <c r="V549" i="6"/>
  <c r="AY549" i="6" s="1"/>
  <c r="AZ549" i="6" s="1"/>
  <c r="BA549" i="6" s="1"/>
  <c r="BB549" i="6" s="1"/>
  <c r="BC549" i="6" s="1"/>
  <c r="BD549" i="6" s="1"/>
  <c r="CL549" i="6"/>
  <c r="AS549" i="6"/>
  <c r="E665" i="9"/>
  <c r="BE549" i="6" l="1"/>
  <c r="Z549" i="6"/>
  <c r="AG549" i="6" s="1"/>
  <c r="BS549" i="6"/>
  <c r="CI549" i="6"/>
  <c r="AK549" i="6"/>
  <c r="AL549" i="6" s="1"/>
  <c r="AM549" i="6" s="1"/>
  <c r="AN549" i="6" s="1"/>
  <c r="AO549" i="6" s="1"/>
  <c r="AP549" i="6" s="1"/>
  <c r="AT549" i="6" s="1"/>
  <c r="CY549" i="6"/>
  <c r="BR549" i="6"/>
  <c r="BU549" i="6" s="1"/>
  <c r="BT549" i="6"/>
  <c r="BG549" i="6" s="1"/>
  <c r="CT549" i="6"/>
  <c r="CU549" i="6" s="1"/>
  <c r="CV549" i="6" s="1"/>
  <c r="CX549" i="6" s="1"/>
  <c r="CZ549" i="6" s="1"/>
  <c r="DA549" i="6" s="1"/>
  <c r="AQ549" i="6"/>
  <c r="D665" i="9"/>
  <c r="DB549" i="6"/>
  <c r="DG549" i="6"/>
  <c r="AA549" i="6" l="1"/>
  <c r="AB549" i="6" s="1"/>
  <c r="AC549" i="6" s="1"/>
  <c r="AD549" i="6" s="1"/>
  <c r="AE549" i="6" s="1"/>
  <c r="CA549" i="6"/>
  <c r="CB549" i="6" s="1"/>
  <c r="CC549" i="6" s="1"/>
  <c r="CD549" i="6" s="1"/>
  <c r="CE549" i="6" s="1"/>
  <c r="CF549" i="6" s="1"/>
  <c r="CG549" i="6" s="1"/>
  <c r="AR549" i="6"/>
  <c r="D548" i="9"/>
  <c r="DC549" i="6"/>
  <c r="DE549" i="6" s="1"/>
  <c r="F550" i="6"/>
  <c r="B666" i="9"/>
  <c r="R550" i="6"/>
  <c r="I550" i="6"/>
  <c r="O550" i="6"/>
  <c r="Q550" i="6"/>
  <c r="L550" i="6"/>
  <c r="S550" i="6"/>
  <c r="P550" i="6"/>
  <c r="W550" i="6"/>
  <c r="CM549" i="6" l="1"/>
  <c r="CN549" i="6" s="1"/>
  <c r="CP549" i="6" s="1"/>
  <c r="CH549" i="6"/>
  <c r="CJ549" i="6"/>
  <c r="BW549" i="6" s="1"/>
  <c r="E548" i="9"/>
  <c r="CO549" i="6"/>
  <c r="BJ550" i="6"/>
  <c r="CK550" i="6"/>
  <c r="AJ550" i="6"/>
  <c r="AW550" i="6"/>
  <c r="AF550" i="6"/>
  <c r="BZ550" i="6"/>
  <c r="BY550" i="6"/>
  <c r="BI550" i="6"/>
  <c r="J550" i="6"/>
  <c r="U550" i="6"/>
  <c r="T550" i="6"/>
  <c r="K550" i="6"/>
  <c r="B549" i="9"/>
  <c r="E666" i="9"/>
  <c r="CR550" i="6"/>
  <c r="CQ549" i="6" l="1"/>
  <c r="CS549" i="6" s="1"/>
  <c r="Y550" i="6"/>
  <c r="CW550" i="6"/>
  <c r="V550" i="6"/>
  <c r="AK550" i="6" s="1"/>
  <c r="AL550" i="6" s="1"/>
  <c r="AM550" i="6" s="1"/>
  <c r="AN550" i="6" s="1"/>
  <c r="AO550" i="6" s="1"/>
  <c r="AP550" i="6" s="1"/>
  <c r="AS550" i="6"/>
  <c r="BK550" i="6"/>
  <c r="BL550" i="6" s="1"/>
  <c r="BM550" i="6" s="1"/>
  <c r="BN550" i="6" s="1"/>
  <c r="BO550" i="6" s="1"/>
  <c r="BP550" i="6" s="1"/>
  <c r="BQ550" i="6" s="1"/>
  <c r="AX550" i="6"/>
  <c r="CL550" i="6"/>
  <c r="BS550" i="6"/>
  <c r="D666" i="9"/>
  <c r="CI550" i="6" l="1"/>
  <c r="Z550" i="6"/>
  <c r="BT550" i="6"/>
  <c r="BG550" i="6" s="1"/>
  <c r="BR550" i="6"/>
  <c r="BU550" i="6" s="1"/>
  <c r="CY550" i="6"/>
  <c r="AR550" i="6"/>
  <c r="AQ550" i="6"/>
  <c r="AT550" i="6" s="1"/>
  <c r="AY550" i="6"/>
  <c r="AZ550" i="6" s="1"/>
  <c r="BA550" i="6" s="1"/>
  <c r="BB550" i="6" s="1"/>
  <c r="BC550" i="6" s="1"/>
  <c r="BD550" i="6" s="1"/>
  <c r="CT550" i="6"/>
  <c r="CU550" i="6" s="1"/>
  <c r="CV550" i="6" s="1"/>
  <c r="CX550" i="6" s="1"/>
  <c r="AG550" i="6"/>
  <c r="AA550" i="6"/>
  <c r="AB550" i="6" s="1"/>
  <c r="AC550" i="6" s="1"/>
  <c r="AD550" i="6" s="1"/>
  <c r="AE550" i="6" s="1"/>
  <c r="CA550" i="6"/>
  <c r="CB550" i="6" s="1"/>
  <c r="CC550" i="6" s="1"/>
  <c r="CD550" i="6" s="1"/>
  <c r="CE550" i="6" s="1"/>
  <c r="CF550" i="6" s="1"/>
  <c r="CG550" i="6" s="1"/>
  <c r="CH550" i="6" s="1"/>
  <c r="B667" i="9"/>
  <c r="CZ550" i="6" l="1"/>
  <c r="DA550" i="6" s="1"/>
  <c r="CJ550" i="6"/>
  <c r="BW550" i="6" s="1"/>
  <c r="F551" i="6"/>
  <c r="CM550" i="6"/>
  <c r="CN550" i="6" s="1"/>
  <c r="BE550" i="6"/>
  <c r="E667" i="9"/>
  <c r="DB550" i="6"/>
  <c r="DG550" i="6"/>
  <c r="S551" i="6"/>
  <c r="W551" i="6"/>
  <c r="P551" i="6"/>
  <c r="O551" i="6"/>
  <c r="L551" i="6"/>
  <c r="I551" i="6"/>
  <c r="Q551" i="6"/>
  <c r="R551" i="6"/>
  <c r="D549" i="9" l="1"/>
  <c r="DC550" i="6"/>
  <c r="DE550" i="6" s="1"/>
  <c r="U551" i="6"/>
  <c r="T551" i="6"/>
  <c r="K551" i="6"/>
  <c r="J551" i="6"/>
  <c r="BI551" i="6"/>
  <c r="BY551" i="6"/>
  <c r="AJ551" i="6"/>
  <c r="CK551" i="6"/>
  <c r="BZ551" i="6"/>
  <c r="AF551" i="6"/>
  <c r="AW551" i="6"/>
  <c r="BJ551" i="6"/>
  <c r="CP550" i="6"/>
  <c r="E549" i="9"/>
  <c r="CO550" i="6"/>
  <c r="B550" i="9"/>
  <c r="D667" i="9"/>
  <c r="CR551" i="6"/>
  <c r="CQ550" i="6" l="1"/>
  <c r="CS550" i="6" s="1"/>
  <c r="Y551" i="6"/>
  <c r="CW551" i="6"/>
  <c r="AS551" i="6"/>
  <c r="AX551" i="6"/>
  <c r="BK551" i="6"/>
  <c r="BL551" i="6" s="1"/>
  <c r="V551" i="6"/>
  <c r="BS551" i="6" s="1"/>
  <c r="CL551" i="6"/>
  <c r="B668" i="9"/>
  <c r="AY551" i="6" l="1"/>
  <c r="AZ551" i="6" s="1"/>
  <c r="BA551" i="6" s="1"/>
  <c r="BB551" i="6" s="1"/>
  <c r="BC551" i="6" s="1"/>
  <c r="BD551" i="6" s="1"/>
  <c r="Z551" i="6"/>
  <c r="AK551" i="6"/>
  <c r="AL551" i="6" s="1"/>
  <c r="AM551" i="6" s="1"/>
  <c r="AN551" i="6" s="1"/>
  <c r="AO551" i="6" s="1"/>
  <c r="CT551" i="6"/>
  <c r="CU551" i="6" s="1"/>
  <c r="CV551" i="6" s="1"/>
  <c r="CX551" i="6" s="1"/>
  <c r="CI551" i="6"/>
  <c r="BM551" i="6"/>
  <c r="BN551" i="6" s="1"/>
  <c r="BO551" i="6" s="1"/>
  <c r="BP551" i="6" s="1"/>
  <c r="BQ551" i="6" s="1"/>
  <c r="BR551" i="6" s="1"/>
  <c r="BU551" i="6" s="1"/>
  <c r="AQ551" i="6"/>
  <c r="CY551" i="6"/>
  <c r="E668" i="9"/>
  <c r="CZ551" i="6" l="1"/>
  <c r="DA551" i="6" s="1"/>
  <c r="BE551" i="6"/>
  <c r="F552" i="6"/>
  <c r="AP551" i="6"/>
  <c r="AT551" i="6" s="1"/>
  <c r="CA551" i="6"/>
  <c r="CB551" i="6" s="1"/>
  <c r="CC551" i="6" s="1"/>
  <c r="BT551" i="6"/>
  <c r="BG551" i="6" s="1"/>
  <c r="AG551" i="6"/>
  <c r="AA551" i="6"/>
  <c r="AB551" i="6" s="1"/>
  <c r="AC551" i="6" s="1"/>
  <c r="AD551" i="6" s="1"/>
  <c r="AE551" i="6" s="1"/>
  <c r="AR551" i="6"/>
  <c r="D668" i="9"/>
  <c r="DB551" i="6"/>
  <c r="DG551" i="6"/>
  <c r="Q552" i="6"/>
  <c r="R552" i="6"/>
  <c r="S552" i="6"/>
  <c r="W552" i="6"/>
  <c r="L552" i="6"/>
  <c r="I552" i="6"/>
  <c r="P552" i="6"/>
  <c r="O552" i="6"/>
  <c r="D550" i="9" l="1"/>
  <c r="DC551" i="6"/>
  <c r="DE551" i="6" s="1"/>
  <c r="BY552" i="6"/>
  <c r="BI552" i="6"/>
  <c r="K552" i="6"/>
  <c r="J552" i="6"/>
  <c r="T552" i="6"/>
  <c r="U552" i="6"/>
  <c r="AW552" i="6"/>
  <c r="CK552" i="6"/>
  <c r="AF552" i="6"/>
  <c r="AJ552" i="6"/>
  <c r="BZ552" i="6"/>
  <c r="BJ552" i="6"/>
  <c r="B551" i="9"/>
  <c r="CD551" i="6"/>
  <c r="CE551" i="6" s="1"/>
  <c r="CF551" i="6" s="1"/>
  <c r="CG551" i="6" s="1"/>
  <c r="CM551" i="6"/>
  <c r="CN551" i="6" s="1"/>
  <c r="B669" i="9"/>
  <c r="Y552" i="6" l="1"/>
  <c r="AX552" i="6"/>
  <c r="V552" i="6"/>
  <c r="AY552" i="6" s="1"/>
  <c r="AZ552" i="6" s="1"/>
  <c r="BA552" i="6" s="1"/>
  <c r="BB552" i="6" s="1"/>
  <c r="BC552" i="6" s="1"/>
  <c r="BD552" i="6" s="1"/>
  <c r="CL552" i="6"/>
  <c r="AS552" i="6"/>
  <c r="BK552" i="6"/>
  <c r="BL552" i="6" s="1"/>
  <c r="CN552" i="6"/>
  <c r="E550" i="9"/>
  <c r="CP551" i="6"/>
  <c r="CH551" i="6"/>
  <c r="CJ551" i="6"/>
  <c r="BW551" i="6" s="1"/>
  <c r="CO551" i="6" s="1"/>
  <c r="CQ551" i="6" s="1"/>
  <c r="CS551" i="6" s="1"/>
  <c r="E669" i="9"/>
  <c r="CR552" i="6"/>
  <c r="BE552" i="6" l="1"/>
  <c r="CY552" i="6"/>
  <c r="CW552" i="6"/>
  <c r="CT552" i="6"/>
  <c r="CU552" i="6" s="1"/>
  <c r="CV552" i="6" s="1"/>
  <c r="CX552" i="6" s="1"/>
  <c r="AK552" i="6"/>
  <c r="AL552" i="6" s="1"/>
  <c r="AM552" i="6" s="1"/>
  <c r="AN552" i="6" s="1"/>
  <c r="AO552" i="6" s="1"/>
  <c r="CI552" i="6"/>
  <c r="AQ552" i="6"/>
  <c r="BS552" i="6"/>
  <c r="Z552" i="6"/>
  <c r="CP552" i="6"/>
  <c r="E551" i="9"/>
  <c r="BM552" i="6"/>
  <c r="BN552" i="6" s="1"/>
  <c r="BO552" i="6" s="1"/>
  <c r="BP552" i="6" s="1"/>
  <c r="BQ552" i="6" s="1"/>
  <c r="D669" i="9"/>
  <c r="BR552" i="6" l="1"/>
  <c r="BU552" i="6" s="1"/>
  <c r="BT552" i="6"/>
  <c r="BG552" i="6" s="1"/>
  <c r="AP552" i="6"/>
  <c r="AT552" i="6" s="1"/>
  <c r="CA552" i="6"/>
  <c r="CB552" i="6" s="1"/>
  <c r="CC552" i="6" s="1"/>
  <c r="AG552" i="6"/>
  <c r="AA552" i="6"/>
  <c r="AB552" i="6" s="1"/>
  <c r="AC552" i="6" s="1"/>
  <c r="AD552" i="6" s="1"/>
  <c r="AE552" i="6" s="1"/>
  <c r="CZ552" i="6"/>
  <c r="DA552" i="6" s="1"/>
  <c r="AR552" i="6"/>
  <c r="B670" i="9"/>
  <c r="DG552" i="6"/>
  <c r="DB552" i="6"/>
  <c r="DC552" i="6" l="1"/>
  <c r="DE552" i="6" s="1"/>
  <c r="D551" i="9"/>
  <c r="F553" i="6"/>
  <c r="CD552" i="6"/>
  <c r="CE552" i="6" s="1"/>
  <c r="CF552" i="6" s="1"/>
  <c r="CG552" i="6" s="1"/>
  <c r="CM552" i="6"/>
  <c r="E670" i="9"/>
  <c r="O553" i="6"/>
  <c r="I553" i="6"/>
  <c r="Q553" i="6"/>
  <c r="L553" i="6"/>
  <c r="S553" i="6"/>
  <c r="R553" i="6"/>
  <c r="P553" i="6"/>
  <c r="W553" i="6"/>
  <c r="BJ553" i="6" l="1"/>
  <c r="AJ553" i="6"/>
  <c r="CK553" i="6"/>
  <c r="BZ553" i="6"/>
  <c r="AF553" i="6"/>
  <c r="AW553" i="6"/>
  <c r="BY553" i="6"/>
  <c r="BI553" i="6"/>
  <c r="K553" i="6"/>
  <c r="U553" i="6"/>
  <c r="J553" i="6"/>
  <c r="T553" i="6"/>
  <c r="B552" i="9"/>
  <c r="CH552" i="6"/>
  <c r="CJ552" i="6"/>
  <c r="BW552" i="6" s="1"/>
  <c r="CO552" i="6" s="1"/>
  <c r="CQ552" i="6" s="1"/>
  <c r="CS552" i="6" s="1"/>
  <c r="D670" i="9"/>
  <c r="CN553" i="6" l="1"/>
  <c r="Y553" i="6"/>
  <c r="CL553" i="6"/>
  <c r="V553" i="6"/>
  <c r="AK553" i="6" s="1"/>
  <c r="AL553" i="6" s="1"/>
  <c r="AM553" i="6" s="1"/>
  <c r="AN553" i="6" s="1"/>
  <c r="AO553" i="6" s="1"/>
  <c r="AP553" i="6" s="1"/>
  <c r="AX553" i="6"/>
  <c r="AS553" i="6"/>
  <c r="BK553" i="6"/>
  <c r="BL553" i="6" s="1"/>
  <c r="B671" i="9"/>
  <c r="CR553" i="6"/>
  <c r="Z553" i="6" l="1"/>
  <c r="AY553" i="6"/>
  <c r="AZ553" i="6" s="1"/>
  <c r="BA553" i="6" s="1"/>
  <c r="BB553" i="6" s="1"/>
  <c r="BC553" i="6" s="1"/>
  <c r="BD553" i="6" s="1"/>
  <c r="CT553" i="6"/>
  <c r="CU553" i="6" s="1"/>
  <c r="CV553" i="6" s="1"/>
  <c r="CX553" i="6" s="1"/>
  <c r="CY553" i="6"/>
  <c r="CW553" i="6"/>
  <c r="BS553" i="6"/>
  <c r="AQ553" i="6"/>
  <c r="AT553" i="6" s="1"/>
  <c r="AR553" i="6"/>
  <c r="BM553" i="6"/>
  <c r="BN553" i="6" s="1"/>
  <c r="BO553" i="6" s="1"/>
  <c r="BP553" i="6" s="1"/>
  <c r="BQ553" i="6" s="1"/>
  <c r="BR553" i="6" s="1"/>
  <c r="AG553" i="6"/>
  <c r="AA553" i="6"/>
  <c r="AB553" i="6" s="1"/>
  <c r="AC553" i="6" s="1"/>
  <c r="AD553" i="6" s="1"/>
  <c r="AE553" i="6" s="1"/>
  <c r="CA553" i="6"/>
  <c r="CB553" i="6" s="1"/>
  <c r="CC553" i="6" s="1"/>
  <c r="CD553" i="6" s="1"/>
  <c r="CE553" i="6" s="1"/>
  <c r="CF553" i="6" s="1"/>
  <c r="CG553" i="6" s="1"/>
  <c r="CI553" i="6"/>
  <c r="E552" i="9"/>
  <c r="CP553" i="6"/>
  <c r="CO553" i="6"/>
  <c r="E671" i="9"/>
  <c r="CZ553" i="6" l="1"/>
  <c r="DA553" i="6" s="1"/>
  <c r="BU553" i="6"/>
  <c r="CQ553" i="6"/>
  <c r="CS553" i="6" s="1"/>
  <c r="BE553" i="6"/>
  <c r="BT553" i="6"/>
  <c r="BG553" i="6" s="1"/>
  <c r="F554" i="6"/>
  <c r="CH553" i="6"/>
  <c r="CJ553" i="6"/>
  <c r="BW553" i="6" s="1"/>
  <c r="CM553" i="6"/>
  <c r="D671" i="9"/>
  <c r="B672" i="9"/>
  <c r="DB553" i="6"/>
  <c r="DG553" i="6"/>
  <c r="I554" i="6"/>
  <c r="O554" i="6"/>
  <c r="P554" i="6"/>
  <c r="R554" i="6"/>
  <c r="S554" i="6"/>
  <c r="Q554" i="6"/>
  <c r="W554" i="6"/>
  <c r="L554" i="6"/>
  <c r="D552" i="9" l="1"/>
  <c r="DC553" i="6"/>
  <c r="DE553" i="6" s="1"/>
  <c r="AW554" i="6"/>
  <c r="CK554" i="6"/>
  <c r="AJ554" i="6"/>
  <c r="BZ554" i="6"/>
  <c r="AF554" i="6"/>
  <c r="Y554" i="6" s="1"/>
  <c r="BJ554" i="6"/>
  <c r="BI554" i="6"/>
  <c r="BY554" i="6"/>
  <c r="K554" i="6"/>
  <c r="U554" i="6"/>
  <c r="J554" i="6"/>
  <c r="T554" i="6"/>
  <c r="B553" i="9"/>
  <c r="E672" i="9"/>
  <c r="AX554" i="6" l="1"/>
  <c r="CL554" i="6"/>
  <c r="BK554" i="6"/>
  <c r="BL554" i="6" s="1"/>
  <c r="AS554" i="6"/>
  <c r="V554" i="6"/>
  <c r="AQ554" i="6" s="1"/>
  <c r="AY554" i="6"/>
  <c r="AZ554" i="6" s="1"/>
  <c r="BA554" i="6" s="1"/>
  <c r="BB554" i="6" s="1"/>
  <c r="BC554" i="6" s="1"/>
  <c r="BD554" i="6" s="1"/>
  <c r="Z554" i="6"/>
  <c r="CN554" i="6"/>
  <c r="D672" i="9"/>
  <c r="CR554" i="6"/>
  <c r="BM554" i="6" l="1"/>
  <c r="BN554" i="6" s="1"/>
  <c r="BO554" i="6" s="1"/>
  <c r="BP554" i="6" s="1"/>
  <c r="BQ554" i="6" s="1"/>
  <c r="CW554" i="6"/>
  <c r="CT554" i="6"/>
  <c r="CU554" i="6" s="1"/>
  <c r="CV554" i="6" s="1"/>
  <c r="CX554" i="6" s="1"/>
  <c r="CZ554" i="6" s="1"/>
  <c r="DA554" i="6" s="1"/>
  <c r="CY554" i="6"/>
  <c r="BR554" i="6"/>
  <c r="BT554" i="6"/>
  <c r="BG554" i="6" s="1"/>
  <c r="BE554" i="6"/>
  <c r="AG554" i="6"/>
  <c r="AA554" i="6"/>
  <c r="AB554" i="6" s="1"/>
  <c r="AC554" i="6" s="1"/>
  <c r="AD554" i="6" s="1"/>
  <c r="AE554" i="6" s="1"/>
  <c r="E553" i="9"/>
  <c r="CP554" i="6"/>
  <c r="CO554" i="6"/>
  <c r="AK554" i="6"/>
  <c r="AL554" i="6" s="1"/>
  <c r="AM554" i="6" s="1"/>
  <c r="AN554" i="6" s="1"/>
  <c r="AO554" i="6" s="1"/>
  <c r="CI554" i="6"/>
  <c r="BS554" i="6"/>
  <c r="B673" i="9"/>
  <c r="DG554" i="6"/>
  <c r="DB554" i="6"/>
  <c r="DC554" i="6" l="1"/>
  <c r="DE554" i="6" s="1"/>
  <c r="D553" i="9"/>
  <c r="AP554" i="6"/>
  <c r="AT554" i="6" s="1"/>
  <c r="AR554" i="6"/>
  <c r="CA554" i="6"/>
  <c r="CB554" i="6" s="1"/>
  <c r="CC554" i="6" s="1"/>
  <c r="BU554" i="6"/>
  <c r="CQ554" i="6"/>
  <c r="CS554" i="6" s="1"/>
  <c r="F555" i="6"/>
  <c r="E673" i="9"/>
  <c r="Q555" i="6"/>
  <c r="L555" i="6"/>
  <c r="S555" i="6"/>
  <c r="P555" i="6"/>
  <c r="O555" i="6"/>
  <c r="R555" i="6"/>
  <c r="I555" i="6"/>
  <c r="W555" i="6"/>
  <c r="AF555" i="6" l="1"/>
  <c r="BJ555" i="6"/>
  <c r="AW555" i="6"/>
  <c r="AJ555" i="6"/>
  <c r="BZ555" i="6"/>
  <c r="CK555" i="6"/>
  <c r="U555" i="6"/>
  <c r="T555" i="6"/>
  <c r="J555" i="6"/>
  <c r="K555" i="6"/>
  <c r="BI555" i="6"/>
  <c r="BY555" i="6"/>
  <c r="CD554" i="6"/>
  <c r="CE554" i="6" s="1"/>
  <c r="CF554" i="6" s="1"/>
  <c r="CG554" i="6" s="1"/>
  <c r="CM554" i="6"/>
  <c r="B554" i="9"/>
  <c r="D673" i="9"/>
  <c r="CH554" i="6" l="1"/>
  <c r="CJ554" i="6"/>
  <c r="BW554" i="6" s="1"/>
  <c r="CL555" i="6"/>
  <c r="AX555" i="6"/>
  <c r="V555" i="6"/>
  <c r="AK555" i="6" s="1"/>
  <c r="AL555" i="6" s="1"/>
  <c r="AM555" i="6" s="1"/>
  <c r="AN555" i="6" s="1"/>
  <c r="AO555" i="6" s="1"/>
  <c r="AP555" i="6" s="1"/>
  <c r="BK555" i="6"/>
  <c r="BL555" i="6" s="1"/>
  <c r="BM555" i="6" s="1"/>
  <c r="BN555" i="6" s="1"/>
  <c r="BO555" i="6" s="1"/>
  <c r="BP555" i="6" s="1"/>
  <c r="BQ555" i="6" s="1"/>
  <c r="BR555" i="6" s="1"/>
  <c r="AS555" i="6"/>
  <c r="CN555" i="6"/>
  <c r="Y555" i="6"/>
  <c r="B674" i="9"/>
  <c r="CR555" i="6"/>
  <c r="Z555" i="6" l="1"/>
  <c r="CY555" i="6"/>
  <c r="CW555" i="6"/>
  <c r="CT555" i="6"/>
  <c r="CU555" i="6" s="1"/>
  <c r="CV555" i="6" s="1"/>
  <c r="CX555" i="6" s="1"/>
  <c r="BT555" i="6"/>
  <c r="BG555" i="6" s="1"/>
  <c r="CI555" i="6"/>
  <c r="BS555" i="6"/>
  <c r="BU555" i="6" s="1"/>
  <c r="AR555" i="6"/>
  <c r="CP555" i="6"/>
  <c r="E554" i="9"/>
  <c r="CA555" i="6"/>
  <c r="CB555" i="6" s="1"/>
  <c r="CC555" i="6" s="1"/>
  <c r="CD555" i="6" s="1"/>
  <c r="CE555" i="6" s="1"/>
  <c r="CF555" i="6" s="1"/>
  <c r="CG555" i="6" s="1"/>
  <c r="CH555" i="6" s="1"/>
  <c r="AQ555" i="6"/>
  <c r="AT555" i="6" s="1"/>
  <c r="AG555" i="6"/>
  <c r="AA555" i="6"/>
  <c r="AB555" i="6" s="1"/>
  <c r="AC555" i="6" s="1"/>
  <c r="AD555" i="6" s="1"/>
  <c r="AE555" i="6" s="1"/>
  <c r="AY555" i="6"/>
  <c r="AZ555" i="6" s="1"/>
  <c r="BA555" i="6" s="1"/>
  <c r="BB555" i="6" s="1"/>
  <c r="BC555" i="6" s="1"/>
  <c r="BD555" i="6" s="1"/>
  <c r="E674" i="9"/>
  <c r="CM555" i="6" l="1"/>
  <c r="BE555" i="6"/>
  <c r="CZ555" i="6"/>
  <c r="DA555" i="6" s="1"/>
  <c r="CJ555" i="6"/>
  <c r="BW555" i="6" s="1"/>
  <c r="CO555" i="6" s="1"/>
  <c r="CQ555" i="6" s="1"/>
  <c r="CS555" i="6" s="1"/>
  <c r="D674" i="9"/>
  <c r="DG555" i="6"/>
  <c r="DB555" i="6"/>
  <c r="DC555" i="6" l="1"/>
  <c r="DE555" i="6" s="1"/>
  <c r="D554" i="9"/>
  <c r="F556" i="6"/>
  <c r="B675" i="9"/>
  <c r="L556" i="6"/>
  <c r="I556" i="6"/>
  <c r="R556" i="6"/>
  <c r="P556" i="6"/>
  <c r="W556" i="6"/>
  <c r="Q556" i="6"/>
  <c r="O556" i="6"/>
  <c r="S556" i="6"/>
  <c r="AJ556" i="6" l="1"/>
  <c r="BJ556" i="6"/>
  <c r="AW556" i="6"/>
  <c r="CK556" i="6"/>
  <c r="AF556" i="6"/>
  <c r="Y556" i="6" s="1"/>
  <c r="BZ556" i="6"/>
  <c r="BY556" i="6"/>
  <c r="BI556" i="6"/>
  <c r="T556" i="6"/>
  <c r="J556" i="6"/>
  <c r="K556" i="6"/>
  <c r="U556" i="6"/>
  <c r="B555" i="9"/>
  <c r="E675" i="9"/>
  <c r="CR556" i="6"/>
  <c r="CW556" i="6" l="1"/>
  <c r="AS556" i="6"/>
  <c r="BK556" i="6"/>
  <c r="BL556" i="6" s="1"/>
  <c r="BM556" i="6" s="1"/>
  <c r="BN556" i="6" s="1"/>
  <c r="BO556" i="6" s="1"/>
  <c r="BP556" i="6" s="1"/>
  <c r="BQ556" i="6" s="1"/>
  <c r="CL556" i="6"/>
  <c r="V556" i="6"/>
  <c r="BS556" i="6" s="1"/>
  <c r="AX556" i="6"/>
  <c r="D675" i="9"/>
  <c r="AK556" i="6" l="1"/>
  <c r="AL556" i="6" s="1"/>
  <c r="AM556" i="6" s="1"/>
  <c r="AN556" i="6" s="1"/>
  <c r="AO556" i="6" s="1"/>
  <c r="AP556" i="6" s="1"/>
  <c r="AT556" i="6" s="1"/>
  <c r="AQ556" i="6"/>
  <c r="CI556" i="6"/>
  <c r="Z556" i="6"/>
  <c r="AG556" i="6" s="1"/>
  <c r="CT556" i="6"/>
  <c r="CU556" i="6" s="1"/>
  <c r="CV556" i="6" s="1"/>
  <c r="CX556" i="6" s="1"/>
  <c r="BR556" i="6"/>
  <c r="BU556" i="6" s="1"/>
  <c r="BT556" i="6"/>
  <c r="BG556" i="6" s="1"/>
  <c r="CA556" i="6"/>
  <c r="CB556" i="6" s="1"/>
  <c r="CC556" i="6" s="1"/>
  <c r="CY556" i="6"/>
  <c r="AY556" i="6"/>
  <c r="AZ556" i="6" s="1"/>
  <c r="BA556" i="6" s="1"/>
  <c r="BB556" i="6" s="1"/>
  <c r="BC556" i="6" s="1"/>
  <c r="BD556" i="6" s="1"/>
  <c r="B676" i="9"/>
  <c r="AR556" i="6" l="1"/>
  <c r="AA556" i="6"/>
  <c r="AB556" i="6" s="1"/>
  <c r="AC556" i="6" s="1"/>
  <c r="AD556" i="6" s="1"/>
  <c r="AE556" i="6" s="1"/>
  <c r="CZ556" i="6"/>
  <c r="DA556" i="6" s="1"/>
  <c r="F557" i="6" s="1"/>
  <c r="CD556" i="6"/>
  <c r="CE556" i="6" s="1"/>
  <c r="CF556" i="6" s="1"/>
  <c r="CG556" i="6" s="1"/>
  <c r="CM556" i="6"/>
  <c r="CN556" i="6" s="1"/>
  <c r="BE556" i="6"/>
  <c r="E676" i="9"/>
  <c r="DG556" i="6"/>
  <c r="DB556" i="6"/>
  <c r="R557" i="6"/>
  <c r="L557" i="6"/>
  <c r="P557" i="6"/>
  <c r="S557" i="6"/>
  <c r="Q557" i="6"/>
  <c r="O557" i="6"/>
  <c r="I557" i="6"/>
  <c r="W557" i="6"/>
  <c r="DC556" i="6" l="1"/>
  <c r="DE556" i="6" s="1"/>
  <c r="D555" i="9"/>
  <c r="AW557" i="6"/>
  <c r="BJ557" i="6"/>
  <c r="BZ557" i="6"/>
  <c r="CK557" i="6"/>
  <c r="AF557" i="6"/>
  <c r="Y557" i="6" s="1"/>
  <c r="AJ557" i="6"/>
  <c r="U557" i="6"/>
  <c r="J557" i="6"/>
  <c r="K557" i="6"/>
  <c r="T557" i="6"/>
  <c r="BY557" i="6"/>
  <c r="BI557" i="6"/>
  <c r="B556" i="9"/>
  <c r="E555" i="9"/>
  <c r="CP556" i="6"/>
  <c r="CH556" i="6"/>
  <c r="CJ556" i="6"/>
  <c r="BW556" i="6" s="1"/>
  <c r="CO556" i="6" s="1"/>
  <c r="CQ556" i="6" s="1"/>
  <c r="CS556" i="6" s="1"/>
  <c r="D676" i="9"/>
  <c r="CN557" i="6" l="1"/>
  <c r="BK557" i="6"/>
  <c r="BL557" i="6" s="1"/>
  <c r="AS557" i="6"/>
  <c r="AX557" i="6"/>
  <c r="V557" i="6"/>
  <c r="AY557" i="6" s="1"/>
  <c r="AZ557" i="6" s="1"/>
  <c r="BA557" i="6" s="1"/>
  <c r="BB557" i="6" s="1"/>
  <c r="BC557" i="6" s="1"/>
  <c r="BD557" i="6" s="1"/>
  <c r="CL557" i="6"/>
  <c r="B677" i="9"/>
  <c r="CR557" i="6"/>
  <c r="BM557" i="6" l="1"/>
  <c r="BN557" i="6" s="1"/>
  <c r="BO557" i="6" s="1"/>
  <c r="BP557" i="6" s="1"/>
  <c r="BQ557" i="6" s="1"/>
  <c r="BE557" i="6"/>
  <c r="AQ557" i="6"/>
  <c r="Z557" i="6"/>
  <c r="AG557" i="6" s="1"/>
  <c r="BS557" i="6"/>
  <c r="CW557" i="6"/>
  <c r="CT557" i="6"/>
  <c r="CU557" i="6" s="1"/>
  <c r="CV557" i="6" s="1"/>
  <c r="CX557" i="6" s="1"/>
  <c r="CY557" i="6"/>
  <c r="BR557" i="6"/>
  <c r="BT557" i="6"/>
  <c r="BG557" i="6" s="1"/>
  <c r="CO557" i="6"/>
  <c r="CP557" i="6"/>
  <c r="E556" i="9"/>
  <c r="CI557" i="6"/>
  <c r="AK557" i="6"/>
  <c r="AL557" i="6" s="1"/>
  <c r="AM557" i="6" s="1"/>
  <c r="AN557" i="6" s="1"/>
  <c r="AO557" i="6" s="1"/>
  <c r="E677" i="9"/>
  <c r="AA557" i="6" l="1"/>
  <c r="AB557" i="6" s="1"/>
  <c r="AC557" i="6" s="1"/>
  <c r="AD557" i="6" s="1"/>
  <c r="AE557" i="6" s="1"/>
  <c r="BU557" i="6"/>
  <c r="CQ557" i="6"/>
  <c r="CS557" i="6" s="1"/>
  <c r="AP557" i="6"/>
  <c r="AT557" i="6" s="1"/>
  <c r="CA557" i="6"/>
  <c r="CB557" i="6" s="1"/>
  <c r="CC557" i="6" s="1"/>
  <c r="AR557" i="6"/>
  <c r="CZ557" i="6"/>
  <c r="DA557" i="6" s="1"/>
  <c r="D677" i="9"/>
  <c r="DG557" i="6"/>
  <c r="DB557" i="6"/>
  <c r="DC557" i="6" l="1"/>
  <c r="DE557" i="6" s="1"/>
  <c r="D556" i="9"/>
  <c r="F558" i="6"/>
  <c r="CD557" i="6"/>
  <c r="CE557" i="6" s="1"/>
  <c r="CF557" i="6" s="1"/>
  <c r="CG557" i="6" s="1"/>
  <c r="CM557" i="6"/>
  <c r="B678" i="9"/>
  <c r="Q558" i="6"/>
  <c r="S558" i="6"/>
  <c r="W558" i="6"/>
  <c r="P558" i="6"/>
  <c r="I558" i="6"/>
  <c r="O558" i="6"/>
  <c r="L558" i="6"/>
  <c r="R558" i="6"/>
  <c r="U558" i="6" l="1"/>
  <c r="T558" i="6"/>
  <c r="K558" i="6"/>
  <c r="J558" i="6"/>
  <c r="BY558" i="6"/>
  <c r="BI558" i="6"/>
  <c r="BZ558" i="6"/>
  <c r="AF558" i="6"/>
  <c r="Y558" i="6" s="1"/>
  <c r="CK558" i="6"/>
  <c r="AJ558" i="6"/>
  <c r="AW558" i="6"/>
  <c r="BJ558" i="6"/>
  <c r="B557" i="9"/>
  <c r="CH557" i="6"/>
  <c r="CJ557" i="6"/>
  <c r="BW557" i="6" s="1"/>
  <c r="E678" i="9"/>
  <c r="CR558" i="6"/>
  <c r="CW558" i="6" l="1"/>
  <c r="AS558" i="6"/>
  <c r="CL558" i="6"/>
  <c r="AX558" i="6"/>
  <c r="V558" i="6"/>
  <c r="CI558" i="6" s="1"/>
  <c r="BK558" i="6"/>
  <c r="BL558" i="6" s="1"/>
  <c r="D678" i="9"/>
  <c r="AK558" i="6" l="1"/>
  <c r="AL558" i="6" s="1"/>
  <c r="AM558" i="6" s="1"/>
  <c r="AN558" i="6" s="1"/>
  <c r="AO558" i="6" s="1"/>
  <c r="AY558" i="6"/>
  <c r="AZ558" i="6" s="1"/>
  <c r="BA558" i="6" s="1"/>
  <c r="BB558" i="6" s="1"/>
  <c r="BC558" i="6" s="1"/>
  <c r="BD558" i="6" s="1"/>
  <c r="BS558" i="6"/>
  <c r="AQ558" i="6"/>
  <c r="Z558" i="6"/>
  <c r="CY558" i="6"/>
  <c r="BM558" i="6"/>
  <c r="BN558" i="6" s="1"/>
  <c r="BO558" i="6" s="1"/>
  <c r="BP558" i="6" s="1"/>
  <c r="BQ558" i="6" s="1"/>
  <c r="BR558" i="6" s="1"/>
  <c r="BU558" i="6" s="1"/>
  <c r="CT558" i="6"/>
  <c r="CU558" i="6" s="1"/>
  <c r="CV558" i="6" s="1"/>
  <c r="CX558" i="6" s="1"/>
  <c r="CZ558" i="6" s="1"/>
  <c r="DA558" i="6" s="1"/>
  <c r="B679" i="9"/>
  <c r="DG558" i="6"/>
  <c r="DB558" i="6"/>
  <c r="BT558" i="6" l="1"/>
  <c r="BG558" i="6" s="1"/>
  <c r="DC558" i="6"/>
  <c r="DE558" i="6" s="1"/>
  <c r="D557" i="9"/>
  <c r="F559" i="6"/>
  <c r="AG558" i="6"/>
  <c r="AA558" i="6"/>
  <c r="AB558" i="6" s="1"/>
  <c r="AC558" i="6" s="1"/>
  <c r="AD558" i="6" s="1"/>
  <c r="AE558" i="6" s="1"/>
  <c r="AP558" i="6"/>
  <c r="AT558" i="6" s="1"/>
  <c r="CA558" i="6"/>
  <c r="CB558" i="6" s="1"/>
  <c r="CC558" i="6" s="1"/>
  <c r="AR558" i="6"/>
  <c r="BE558" i="6"/>
  <c r="E679" i="9"/>
  <c r="Q559" i="6"/>
  <c r="R559" i="6"/>
  <c r="W559" i="6"/>
  <c r="I559" i="6"/>
  <c r="S559" i="6"/>
  <c r="P559" i="6"/>
  <c r="O559" i="6"/>
  <c r="L559" i="6"/>
  <c r="BI559" i="6" l="1"/>
  <c r="BY559" i="6"/>
  <c r="J559" i="6"/>
  <c r="T559" i="6"/>
  <c r="K559" i="6"/>
  <c r="U559" i="6"/>
  <c r="AF559" i="6"/>
  <c r="AW559" i="6"/>
  <c r="BJ559" i="6"/>
  <c r="CK559" i="6"/>
  <c r="BZ559" i="6"/>
  <c r="AJ559" i="6"/>
  <c r="CD558" i="6"/>
  <c r="CE558" i="6" s="1"/>
  <c r="CF558" i="6" s="1"/>
  <c r="CG558" i="6" s="1"/>
  <c r="CM558" i="6"/>
  <c r="CN558" i="6" s="1"/>
  <c r="B558" i="9"/>
  <c r="D679" i="9"/>
  <c r="CR559" i="6"/>
  <c r="CW559" i="6" l="1"/>
  <c r="AX559" i="6"/>
  <c r="BK559" i="6"/>
  <c r="BL559" i="6" s="1"/>
  <c r="BM559" i="6" s="1"/>
  <c r="BN559" i="6" s="1"/>
  <c r="BO559" i="6" s="1"/>
  <c r="BP559" i="6" s="1"/>
  <c r="BQ559" i="6" s="1"/>
  <c r="CL559" i="6"/>
  <c r="V559" i="6"/>
  <c r="AK559" i="6" s="1"/>
  <c r="AL559" i="6" s="1"/>
  <c r="AM559" i="6" s="1"/>
  <c r="AN559" i="6" s="1"/>
  <c r="AO559" i="6" s="1"/>
  <c r="AP559" i="6" s="1"/>
  <c r="AS559" i="6"/>
  <c r="CH558" i="6"/>
  <c r="CJ558" i="6"/>
  <c r="BW558" i="6" s="1"/>
  <c r="CO558" i="6" s="1"/>
  <c r="CQ558" i="6" s="1"/>
  <c r="CS558" i="6" s="1"/>
  <c r="E557" i="9"/>
  <c r="CP558" i="6"/>
  <c r="Y559" i="6"/>
  <c r="Z559" i="6" s="1"/>
  <c r="B680" i="9"/>
  <c r="AQ559" i="6" l="1"/>
  <c r="CT559" i="6"/>
  <c r="CU559" i="6" s="1"/>
  <c r="CV559" i="6" s="1"/>
  <c r="CX559" i="6" s="1"/>
  <c r="BR559" i="6"/>
  <c r="BT559" i="6"/>
  <c r="BG559" i="6" s="1"/>
  <c r="AG559" i="6"/>
  <c r="CN559" i="6" s="1"/>
  <c r="AA559" i="6"/>
  <c r="AB559" i="6" s="1"/>
  <c r="AC559" i="6" s="1"/>
  <c r="AD559" i="6" s="1"/>
  <c r="AE559" i="6" s="1"/>
  <c r="AR559" i="6"/>
  <c r="CA559" i="6"/>
  <c r="CB559" i="6" s="1"/>
  <c r="CC559" i="6" s="1"/>
  <c r="CI559" i="6"/>
  <c r="AT559" i="6"/>
  <c r="AY559" i="6"/>
  <c r="AZ559" i="6" s="1"/>
  <c r="BA559" i="6" s="1"/>
  <c r="BB559" i="6" s="1"/>
  <c r="BC559" i="6" s="1"/>
  <c r="BD559" i="6" s="1"/>
  <c r="BS559" i="6"/>
  <c r="CY559" i="6"/>
  <c r="E680" i="9"/>
  <c r="CZ559" i="6" l="1"/>
  <c r="DA559" i="6" s="1"/>
  <c r="F560" i="6" s="1"/>
  <c r="E558" i="9"/>
  <c r="CP559" i="6"/>
  <c r="CD559" i="6"/>
  <c r="CE559" i="6" s="1"/>
  <c r="CF559" i="6" s="1"/>
  <c r="CG559" i="6" s="1"/>
  <c r="CM559" i="6"/>
  <c r="BE559" i="6"/>
  <c r="BU559" i="6"/>
  <c r="D680" i="9"/>
  <c r="B681" i="9"/>
  <c r="DB559" i="6"/>
  <c r="DG559" i="6"/>
  <c r="Q560" i="6"/>
  <c r="I560" i="6"/>
  <c r="O560" i="6"/>
  <c r="S560" i="6"/>
  <c r="P560" i="6"/>
  <c r="R560" i="6"/>
  <c r="W560" i="6"/>
  <c r="L560" i="6"/>
  <c r="D558" i="9" l="1"/>
  <c r="DC559" i="6"/>
  <c r="DE559" i="6" s="1"/>
  <c r="CK560" i="6"/>
  <c r="BZ560" i="6"/>
  <c r="AJ560" i="6"/>
  <c r="AW560" i="6"/>
  <c r="AF560" i="6"/>
  <c r="Y560" i="6" s="1"/>
  <c r="BJ560" i="6"/>
  <c r="BY560" i="6"/>
  <c r="BI560" i="6"/>
  <c r="J560" i="6"/>
  <c r="K560" i="6"/>
  <c r="T560" i="6"/>
  <c r="U560" i="6"/>
  <c r="CH559" i="6"/>
  <c r="CJ559" i="6"/>
  <c r="BW559" i="6" s="1"/>
  <c r="CO559" i="6" s="1"/>
  <c r="CQ559" i="6" s="1"/>
  <c r="CS559" i="6" s="1"/>
  <c r="B559" i="9"/>
  <c r="E681" i="9"/>
  <c r="CR560" i="6"/>
  <c r="CW560" i="6" l="1"/>
  <c r="AX560" i="6"/>
  <c r="V560" i="6"/>
  <c r="AQ560" i="6" s="1"/>
  <c r="BK560" i="6"/>
  <c r="BL560" i="6" s="1"/>
  <c r="BM560" i="6" s="1"/>
  <c r="BN560" i="6" s="1"/>
  <c r="BO560" i="6" s="1"/>
  <c r="BP560" i="6" s="1"/>
  <c r="BQ560" i="6" s="1"/>
  <c r="BR560" i="6" s="1"/>
  <c r="CL560" i="6"/>
  <c r="AS560" i="6"/>
  <c r="D681" i="9"/>
  <c r="CI560" i="6" l="1"/>
  <c r="AY560" i="6"/>
  <c r="AZ560" i="6" s="1"/>
  <c r="BA560" i="6" s="1"/>
  <c r="BB560" i="6" s="1"/>
  <c r="BC560" i="6" s="1"/>
  <c r="BD560" i="6" s="1"/>
  <c r="CY560" i="6"/>
  <c r="CT560" i="6"/>
  <c r="CU560" i="6" s="1"/>
  <c r="CV560" i="6" s="1"/>
  <c r="CX560" i="6" s="1"/>
  <c r="CZ560" i="6" s="1"/>
  <c r="DA560" i="6" s="1"/>
  <c r="AK560" i="6"/>
  <c r="AL560" i="6" s="1"/>
  <c r="AM560" i="6" s="1"/>
  <c r="AN560" i="6" s="1"/>
  <c r="AO560" i="6" s="1"/>
  <c r="AR560" i="6" s="1"/>
  <c r="BT560" i="6"/>
  <c r="BG560" i="6" s="1"/>
  <c r="Z560" i="6"/>
  <c r="BS560" i="6"/>
  <c r="BU560" i="6" s="1"/>
  <c r="B682" i="9"/>
  <c r="DB560" i="6"/>
  <c r="DG560" i="6"/>
  <c r="D559" i="9" l="1"/>
  <c r="DC560" i="6"/>
  <c r="DE560" i="6" s="1"/>
  <c r="F561" i="6"/>
  <c r="AP560" i="6"/>
  <c r="AT560" i="6" s="1"/>
  <c r="CA560" i="6"/>
  <c r="CB560" i="6" s="1"/>
  <c r="CC560" i="6" s="1"/>
  <c r="AG560" i="6"/>
  <c r="AA560" i="6"/>
  <c r="AB560" i="6" s="1"/>
  <c r="AC560" i="6" s="1"/>
  <c r="AD560" i="6" s="1"/>
  <c r="AE560" i="6" s="1"/>
  <c r="BE560" i="6"/>
  <c r="E682" i="9"/>
  <c r="O561" i="6"/>
  <c r="I561" i="6"/>
  <c r="W561" i="6"/>
  <c r="P561" i="6"/>
  <c r="Q561" i="6"/>
  <c r="S561" i="6"/>
  <c r="R561" i="6"/>
  <c r="L561" i="6"/>
  <c r="BY561" i="6" l="1"/>
  <c r="BI561" i="6"/>
  <c r="BZ561" i="6"/>
  <c r="CK561" i="6"/>
  <c r="AJ561" i="6"/>
  <c r="BJ561" i="6"/>
  <c r="AF561" i="6"/>
  <c r="AW561" i="6"/>
  <c r="K561" i="6"/>
  <c r="T561" i="6"/>
  <c r="U561" i="6"/>
  <c r="J561" i="6"/>
  <c r="CD560" i="6"/>
  <c r="CE560" i="6" s="1"/>
  <c r="CF560" i="6" s="1"/>
  <c r="CG560" i="6" s="1"/>
  <c r="CM560" i="6"/>
  <c r="CN560" i="6" s="1"/>
  <c r="B560" i="9"/>
  <c r="D682" i="9"/>
  <c r="B683" i="9"/>
  <c r="CR561" i="6"/>
  <c r="CW561" i="6" l="1"/>
  <c r="CH560" i="6"/>
  <c r="CJ560" i="6"/>
  <c r="BW560" i="6" s="1"/>
  <c r="CO560" i="6" s="1"/>
  <c r="CQ560" i="6" s="1"/>
  <c r="CS560" i="6" s="1"/>
  <c r="CL561" i="6"/>
  <c r="V561" i="6"/>
  <c r="AY561" i="6" s="1"/>
  <c r="AZ561" i="6" s="1"/>
  <c r="BA561" i="6" s="1"/>
  <c r="BB561" i="6" s="1"/>
  <c r="BC561" i="6" s="1"/>
  <c r="BD561" i="6" s="1"/>
  <c r="BK561" i="6"/>
  <c r="BL561" i="6" s="1"/>
  <c r="AS561" i="6"/>
  <c r="AX561" i="6"/>
  <c r="Y561" i="6"/>
  <c r="E559" i="9"/>
  <c r="CP560" i="6"/>
  <c r="E683" i="9"/>
  <c r="Z561" i="6" l="1"/>
  <c r="AQ561" i="6"/>
  <c r="BE561" i="6"/>
  <c r="BS561" i="6"/>
  <c r="CY561" i="6"/>
  <c r="AG561" i="6"/>
  <c r="AA561" i="6"/>
  <c r="AB561" i="6" s="1"/>
  <c r="AC561" i="6" s="1"/>
  <c r="AD561" i="6" s="1"/>
  <c r="AE561" i="6" s="1"/>
  <c r="CI561" i="6"/>
  <c r="BM561" i="6"/>
  <c r="BN561" i="6" s="1"/>
  <c r="BO561" i="6" s="1"/>
  <c r="BP561" i="6" s="1"/>
  <c r="BQ561" i="6" s="1"/>
  <c r="BR561" i="6" s="1"/>
  <c r="BU561" i="6" s="1"/>
  <c r="AK561" i="6"/>
  <c r="AL561" i="6" s="1"/>
  <c r="AM561" i="6" s="1"/>
  <c r="AN561" i="6" s="1"/>
  <c r="AO561" i="6" s="1"/>
  <c r="CT561" i="6"/>
  <c r="CU561" i="6" s="1"/>
  <c r="CV561" i="6" s="1"/>
  <c r="CX561" i="6" s="1"/>
  <c r="CZ561" i="6" s="1"/>
  <c r="DA561" i="6" s="1"/>
  <c r="D683" i="9"/>
  <c r="DG561" i="6"/>
  <c r="DB561" i="6"/>
  <c r="DC561" i="6" l="1"/>
  <c r="DE561" i="6" s="1"/>
  <c r="D560" i="9"/>
  <c r="F562" i="6"/>
  <c r="BT561" i="6"/>
  <c r="BG561" i="6" s="1"/>
  <c r="AP561" i="6"/>
  <c r="AT561" i="6" s="1"/>
  <c r="AR561" i="6"/>
  <c r="CA561" i="6"/>
  <c r="CB561" i="6" s="1"/>
  <c r="CC561" i="6" s="1"/>
  <c r="B684" i="9"/>
  <c r="O562" i="6"/>
  <c r="S562" i="6"/>
  <c r="L562" i="6"/>
  <c r="I562" i="6"/>
  <c r="P562" i="6"/>
  <c r="Q562" i="6"/>
  <c r="R562" i="6"/>
  <c r="W562" i="6"/>
  <c r="AJ562" i="6" l="1"/>
  <c r="AW562" i="6"/>
  <c r="BJ562" i="6"/>
  <c r="CK562" i="6"/>
  <c r="BZ562" i="6"/>
  <c r="AF562" i="6"/>
  <c r="Y562" i="6" s="1"/>
  <c r="BY562" i="6"/>
  <c r="BI562" i="6"/>
  <c r="K562" i="6"/>
  <c r="J562" i="6"/>
  <c r="U562" i="6"/>
  <c r="T562" i="6"/>
  <c r="CD561" i="6"/>
  <c r="CE561" i="6" s="1"/>
  <c r="CF561" i="6" s="1"/>
  <c r="CG561" i="6" s="1"/>
  <c r="CM561" i="6"/>
  <c r="CN561" i="6" s="1"/>
  <c r="B561" i="9"/>
  <c r="E684" i="9"/>
  <c r="CR562" i="6"/>
  <c r="CW562" i="6" l="1"/>
  <c r="AS562" i="6"/>
  <c r="V562" i="6"/>
  <c r="AQ562" i="6" s="1"/>
  <c r="BK562" i="6"/>
  <c r="BL562" i="6" s="1"/>
  <c r="CL562" i="6"/>
  <c r="AX562" i="6"/>
  <c r="CI562" i="6"/>
  <c r="CH561" i="6"/>
  <c r="CJ561" i="6"/>
  <c r="BW561" i="6" s="1"/>
  <c r="CO561" i="6" s="1"/>
  <c r="E560" i="9"/>
  <c r="CP561" i="6"/>
  <c r="D684" i="9"/>
  <c r="AK562" i="6" l="1"/>
  <c r="AL562" i="6" s="1"/>
  <c r="AM562" i="6" s="1"/>
  <c r="AN562" i="6" s="1"/>
  <c r="AO562" i="6" s="1"/>
  <c r="AP562" i="6" s="1"/>
  <c r="AT562" i="6" s="1"/>
  <c r="CY562" i="6"/>
  <c r="AY562" i="6"/>
  <c r="AZ562" i="6" s="1"/>
  <c r="BA562" i="6" s="1"/>
  <c r="BB562" i="6" s="1"/>
  <c r="BC562" i="6" s="1"/>
  <c r="BD562" i="6" s="1"/>
  <c r="Z562" i="6"/>
  <c r="BM562" i="6"/>
  <c r="BN562" i="6" s="1"/>
  <c r="BO562" i="6" s="1"/>
  <c r="BP562" i="6" s="1"/>
  <c r="BQ562" i="6" s="1"/>
  <c r="BS562" i="6"/>
  <c r="CT562" i="6"/>
  <c r="CU562" i="6" s="1"/>
  <c r="CV562" i="6" s="1"/>
  <c r="CX562" i="6" s="1"/>
  <c r="CZ562" i="6" s="1"/>
  <c r="DA562" i="6" s="1"/>
  <c r="CQ561" i="6"/>
  <c r="CS561" i="6" s="1"/>
  <c r="AR562" i="6"/>
  <c r="B685" i="9"/>
  <c r="DB562" i="6"/>
  <c r="DG562" i="6"/>
  <c r="CA562" i="6" l="1"/>
  <c r="CB562" i="6" s="1"/>
  <c r="CC562" i="6" s="1"/>
  <c r="CD562" i="6" s="1"/>
  <c r="CE562" i="6" s="1"/>
  <c r="CF562" i="6" s="1"/>
  <c r="CG562" i="6" s="1"/>
  <c r="CH562" i="6" s="1"/>
  <c r="D561" i="9"/>
  <c r="DC562" i="6"/>
  <c r="DE562" i="6" s="1"/>
  <c r="F563" i="6"/>
  <c r="BR562" i="6"/>
  <c r="BU562" i="6" s="1"/>
  <c r="BT562" i="6"/>
  <c r="BG562" i="6" s="1"/>
  <c r="AG562" i="6"/>
  <c r="AA562" i="6"/>
  <c r="AB562" i="6" s="1"/>
  <c r="AC562" i="6" s="1"/>
  <c r="AD562" i="6" s="1"/>
  <c r="AE562" i="6" s="1"/>
  <c r="BE562" i="6"/>
  <c r="E685" i="9"/>
  <c r="I563" i="6"/>
  <c r="Q563" i="6"/>
  <c r="L563" i="6"/>
  <c r="W563" i="6"/>
  <c r="S563" i="6"/>
  <c r="O563" i="6"/>
  <c r="P563" i="6"/>
  <c r="R563" i="6"/>
  <c r="CM562" i="6" l="1"/>
  <c r="CN562" i="6" s="1"/>
  <c r="CJ562" i="6"/>
  <c r="BW562" i="6" s="1"/>
  <c r="CO562" i="6" s="1"/>
  <c r="BI563" i="6"/>
  <c r="BY563" i="6"/>
  <c r="BZ563" i="6"/>
  <c r="AJ563" i="6"/>
  <c r="AW563" i="6"/>
  <c r="BJ563" i="6"/>
  <c r="AF563" i="6"/>
  <c r="CK563" i="6"/>
  <c r="K563" i="6"/>
  <c r="J563" i="6"/>
  <c r="T563" i="6"/>
  <c r="U563" i="6"/>
  <c r="B562" i="9"/>
  <c r="CP562" i="6"/>
  <c r="CQ562" i="6" s="1"/>
  <c r="CS562" i="6" s="1"/>
  <c r="E561" i="9"/>
  <c r="D685" i="9"/>
  <c r="CR563" i="6"/>
  <c r="Y563" i="6" l="1"/>
  <c r="CW563" i="6"/>
  <c r="BK563" i="6"/>
  <c r="BL563" i="6" s="1"/>
  <c r="AX563" i="6"/>
  <c r="V563" i="6"/>
  <c r="AQ563" i="6" s="1"/>
  <c r="AS563" i="6"/>
  <c r="CL563" i="6"/>
  <c r="BS563" i="6"/>
  <c r="B686" i="9"/>
  <c r="CI563" i="6" l="1"/>
  <c r="AK563" i="6"/>
  <c r="AL563" i="6" s="1"/>
  <c r="AM563" i="6" s="1"/>
  <c r="AN563" i="6" s="1"/>
  <c r="AO563" i="6" s="1"/>
  <c r="AR563" i="6" s="1"/>
  <c r="AY563" i="6"/>
  <c r="AZ563" i="6" s="1"/>
  <c r="BA563" i="6" s="1"/>
  <c r="BB563" i="6" s="1"/>
  <c r="BC563" i="6" s="1"/>
  <c r="BD563" i="6" s="1"/>
  <c r="Z563" i="6"/>
  <c r="BM563" i="6"/>
  <c r="BN563" i="6" s="1"/>
  <c r="BO563" i="6" s="1"/>
  <c r="BP563" i="6" s="1"/>
  <c r="BQ563" i="6" s="1"/>
  <c r="CT563" i="6"/>
  <c r="CU563" i="6" s="1"/>
  <c r="CV563" i="6" s="1"/>
  <c r="CX563" i="6" s="1"/>
  <c r="CZ563" i="6" s="1"/>
  <c r="DA563" i="6" s="1"/>
  <c r="CY563" i="6"/>
  <c r="E686" i="9"/>
  <c r="DB563" i="6"/>
  <c r="DG563" i="6"/>
  <c r="D562" i="9" l="1"/>
  <c r="DC563" i="6"/>
  <c r="DE563" i="6" s="1"/>
  <c r="F564" i="6"/>
  <c r="AP563" i="6"/>
  <c r="AT563" i="6" s="1"/>
  <c r="CA563" i="6"/>
  <c r="CB563" i="6" s="1"/>
  <c r="CC563" i="6" s="1"/>
  <c r="AG563" i="6"/>
  <c r="AA563" i="6"/>
  <c r="AB563" i="6" s="1"/>
  <c r="AC563" i="6" s="1"/>
  <c r="AD563" i="6" s="1"/>
  <c r="AE563" i="6" s="1"/>
  <c r="BE563" i="6"/>
  <c r="BR563" i="6"/>
  <c r="BU563" i="6" s="1"/>
  <c r="BT563" i="6"/>
  <c r="BG563" i="6" s="1"/>
  <c r="D686" i="9"/>
  <c r="R564" i="6"/>
  <c r="Q564" i="6"/>
  <c r="O564" i="6"/>
  <c r="I564" i="6"/>
  <c r="W564" i="6"/>
  <c r="P564" i="6"/>
  <c r="S564" i="6"/>
  <c r="L564" i="6"/>
  <c r="BI564" i="6" l="1"/>
  <c r="BY564" i="6"/>
  <c r="AJ564" i="6"/>
  <c r="CK564" i="6"/>
  <c r="BZ564" i="6"/>
  <c r="AF564" i="6"/>
  <c r="Y564" i="6" s="1"/>
  <c r="BJ564" i="6"/>
  <c r="AW564" i="6"/>
  <c r="U564" i="6"/>
  <c r="K564" i="6"/>
  <c r="T564" i="6"/>
  <c r="J564" i="6"/>
  <c r="CD563" i="6"/>
  <c r="CE563" i="6" s="1"/>
  <c r="CF563" i="6" s="1"/>
  <c r="CG563" i="6" s="1"/>
  <c r="CM563" i="6"/>
  <c r="CN563" i="6" s="1"/>
  <c r="B563" i="9"/>
  <c r="B687" i="9"/>
  <c r="CN564" i="6" l="1"/>
  <c r="V564" i="6"/>
  <c r="AQ564" i="6" s="1"/>
  <c r="CL564" i="6"/>
  <c r="BK564" i="6"/>
  <c r="BL564" i="6" s="1"/>
  <c r="BM564" i="6" s="1"/>
  <c r="BN564" i="6" s="1"/>
  <c r="BO564" i="6" s="1"/>
  <c r="BP564" i="6" s="1"/>
  <c r="BQ564" i="6" s="1"/>
  <c r="BR564" i="6" s="1"/>
  <c r="AS564" i="6"/>
  <c r="AX564" i="6"/>
  <c r="E562" i="9"/>
  <c r="CP563" i="6"/>
  <c r="CH563" i="6"/>
  <c r="CJ563" i="6"/>
  <c r="BW563" i="6" s="1"/>
  <c r="CO563" i="6" s="1"/>
  <c r="CQ563" i="6" s="1"/>
  <c r="CS563" i="6" s="1"/>
  <c r="E687" i="9"/>
  <c r="CR564" i="6"/>
  <c r="AY564" i="6" l="1"/>
  <c r="AZ564" i="6" s="1"/>
  <c r="BA564" i="6" s="1"/>
  <c r="BB564" i="6" s="1"/>
  <c r="BC564" i="6" s="1"/>
  <c r="BD564" i="6" s="1"/>
  <c r="CI564" i="6"/>
  <c r="CW564" i="6"/>
  <c r="CT564" i="6"/>
  <c r="CU564" i="6" s="1"/>
  <c r="CV564" i="6" s="1"/>
  <c r="CX564" i="6" s="1"/>
  <c r="CY564" i="6"/>
  <c r="BT564" i="6"/>
  <c r="BG564" i="6" s="1"/>
  <c r="AK564" i="6"/>
  <c r="AL564" i="6" s="1"/>
  <c r="AM564" i="6" s="1"/>
  <c r="AN564" i="6" s="1"/>
  <c r="AO564" i="6" s="1"/>
  <c r="CO564" i="6"/>
  <c r="CP564" i="6"/>
  <c r="E563" i="9"/>
  <c r="BS564" i="6"/>
  <c r="BU564" i="6" s="1"/>
  <c r="Z564" i="6"/>
  <c r="D687" i="9"/>
  <c r="B688" i="9"/>
  <c r="BE564" i="6" l="1"/>
  <c r="CZ564" i="6"/>
  <c r="DA564" i="6" s="1"/>
  <c r="F565" i="6" s="1"/>
  <c r="CQ564" i="6"/>
  <c r="CS564" i="6" s="1"/>
  <c r="AG564" i="6"/>
  <c r="AA564" i="6"/>
  <c r="AB564" i="6" s="1"/>
  <c r="AC564" i="6" s="1"/>
  <c r="AD564" i="6" s="1"/>
  <c r="AE564" i="6" s="1"/>
  <c r="CA564" i="6"/>
  <c r="CB564" i="6" s="1"/>
  <c r="CC564" i="6" s="1"/>
  <c r="AP564" i="6"/>
  <c r="AT564" i="6" s="1"/>
  <c r="AR564" i="6"/>
  <c r="E688" i="9"/>
  <c r="DG564" i="6"/>
  <c r="DB564" i="6"/>
  <c r="O565" i="6"/>
  <c r="P565" i="6"/>
  <c r="I565" i="6"/>
  <c r="L565" i="6"/>
  <c r="S565" i="6"/>
  <c r="R565" i="6"/>
  <c r="W565" i="6"/>
  <c r="Q565" i="6"/>
  <c r="DC564" i="6" l="1"/>
  <c r="DE564" i="6" s="1"/>
  <c r="D563" i="9"/>
  <c r="AW565" i="6"/>
  <c r="BJ565" i="6"/>
  <c r="CK565" i="6"/>
  <c r="AJ565" i="6"/>
  <c r="AF565" i="6"/>
  <c r="BZ565" i="6"/>
  <c r="K565" i="6"/>
  <c r="J565" i="6"/>
  <c r="U565" i="6"/>
  <c r="T565" i="6"/>
  <c r="BY565" i="6"/>
  <c r="BI565" i="6"/>
  <c r="CD564" i="6"/>
  <c r="CE564" i="6" s="1"/>
  <c r="CF564" i="6" s="1"/>
  <c r="CG564" i="6" s="1"/>
  <c r="CM564" i="6"/>
  <c r="B564" i="9"/>
  <c r="D688" i="9"/>
  <c r="CR565" i="6"/>
  <c r="CW565" i="6" l="1"/>
  <c r="CH564" i="6"/>
  <c r="CJ564" i="6"/>
  <c r="BW564" i="6" s="1"/>
  <c r="Y565" i="6"/>
  <c r="Z565" i="6" s="1"/>
  <c r="BK565" i="6"/>
  <c r="BL565" i="6" s="1"/>
  <c r="BM565" i="6" s="1"/>
  <c r="BN565" i="6" s="1"/>
  <c r="BO565" i="6" s="1"/>
  <c r="BP565" i="6" s="1"/>
  <c r="BQ565" i="6" s="1"/>
  <c r="AS565" i="6"/>
  <c r="AX565" i="6"/>
  <c r="BE565" i="6" s="1"/>
  <c r="CL565" i="6"/>
  <c r="V565" i="6"/>
  <c r="AQ565" i="6" s="1"/>
  <c r="CI565" i="6"/>
  <c r="AY565" i="6"/>
  <c r="AZ565" i="6" s="1"/>
  <c r="BA565" i="6" s="1"/>
  <c r="BB565" i="6" s="1"/>
  <c r="BC565" i="6" s="1"/>
  <c r="BD565" i="6" s="1"/>
  <c r="AK565" i="6"/>
  <c r="AL565" i="6" s="1"/>
  <c r="AM565" i="6" s="1"/>
  <c r="AN565" i="6" s="1"/>
  <c r="AO565" i="6" s="1"/>
  <c r="AP565" i="6" s="1"/>
  <c r="AT565" i="6" s="1"/>
  <c r="BS565" i="6"/>
  <c r="B689" i="9"/>
  <c r="AG565" i="6" l="1"/>
  <c r="AA565" i="6"/>
  <c r="AB565" i="6" s="1"/>
  <c r="AC565" i="6" s="1"/>
  <c r="AD565" i="6" s="1"/>
  <c r="AE565" i="6" s="1"/>
  <c r="BR565" i="6"/>
  <c r="BU565" i="6" s="1"/>
  <c r="BT565" i="6"/>
  <c r="BG565" i="6" s="1"/>
  <c r="CA565" i="6"/>
  <c r="CB565" i="6" s="1"/>
  <c r="CC565" i="6" s="1"/>
  <c r="CT565" i="6"/>
  <c r="CU565" i="6" s="1"/>
  <c r="CV565" i="6" s="1"/>
  <c r="CX565" i="6" s="1"/>
  <c r="AR565" i="6"/>
  <c r="CY565" i="6"/>
  <c r="E689" i="9"/>
  <c r="CZ565" i="6" l="1"/>
  <c r="DA565" i="6" s="1"/>
  <c r="CD565" i="6"/>
  <c r="CE565" i="6" s="1"/>
  <c r="CF565" i="6" s="1"/>
  <c r="CG565" i="6" s="1"/>
  <c r="CM565" i="6"/>
  <c r="CN565" i="6" s="1"/>
  <c r="D689" i="9"/>
  <c r="DB565" i="6"/>
  <c r="DG565" i="6"/>
  <c r="D564" i="9" l="1"/>
  <c r="DC565" i="6"/>
  <c r="DE565" i="6" s="1"/>
  <c r="CP565" i="6"/>
  <c r="CO565" i="6"/>
  <c r="CQ565" i="6" s="1"/>
  <c r="CS565" i="6" s="1"/>
  <c r="E564" i="9"/>
  <c r="CH565" i="6"/>
  <c r="CJ565" i="6"/>
  <c r="BW565" i="6" s="1"/>
  <c r="F566" i="6"/>
  <c r="B690" i="9"/>
  <c r="Q566" i="6"/>
  <c r="I566" i="6"/>
  <c r="L566" i="6"/>
  <c r="W566" i="6"/>
  <c r="R566" i="6"/>
  <c r="S566" i="6"/>
  <c r="P566" i="6"/>
  <c r="O566" i="6"/>
  <c r="BY566" i="6" l="1"/>
  <c r="BI566" i="6"/>
  <c r="AW566" i="6"/>
  <c r="BJ566" i="6"/>
  <c r="AF566" i="6"/>
  <c r="Y566" i="6" s="1"/>
  <c r="CK566" i="6"/>
  <c r="BZ566" i="6"/>
  <c r="AJ566" i="6"/>
  <c r="K566" i="6"/>
  <c r="J566" i="6"/>
  <c r="U566" i="6"/>
  <c r="T566" i="6"/>
  <c r="B565" i="9"/>
  <c r="E690" i="9"/>
  <c r="CN566" i="6" l="1"/>
  <c r="AS566" i="6"/>
  <c r="AX566" i="6"/>
  <c r="V566" i="6"/>
  <c r="AK566" i="6" s="1"/>
  <c r="AL566" i="6" s="1"/>
  <c r="AM566" i="6" s="1"/>
  <c r="AN566" i="6" s="1"/>
  <c r="AO566" i="6" s="1"/>
  <c r="AP566" i="6" s="1"/>
  <c r="BK566" i="6"/>
  <c r="BL566" i="6" s="1"/>
  <c r="BM566" i="6" s="1"/>
  <c r="BN566" i="6" s="1"/>
  <c r="BO566" i="6" s="1"/>
  <c r="BP566" i="6" s="1"/>
  <c r="BQ566" i="6" s="1"/>
  <c r="BR566" i="6" s="1"/>
  <c r="CL566" i="6"/>
  <c r="D690" i="9"/>
  <c r="CR566" i="6"/>
  <c r="AY566" i="6" l="1"/>
  <c r="AZ566" i="6" s="1"/>
  <c r="BA566" i="6" s="1"/>
  <c r="BB566" i="6" s="1"/>
  <c r="BC566" i="6" s="1"/>
  <c r="BD566" i="6" s="1"/>
  <c r="Z566" i="6"/>
  <c r="CT566" i="6"/>
  <c r="CU566" i="6" s="1"/>
  <c r="CV566" i="6" s="1"/>
  <c r="CX566" i="6" s="1"/>
  <c r="CY566" i="6"/>
  <c r="CW566" i="6"/>
  <c r="BE566" i="6"/>
  <c r="AR566" i="6"/>
  <c r="BS566" i="6"/>
  <c r="BU566" i="6" s="1"/>
  <c r="AQ566" i="6"/>
  <c r="AT566" i="6" s="1"/>
  <c r="CI566" i="6"/>
  <c r="CA566" i="6"/>
  <c r="CB566" i="6" s="1"/>
  <c r="CC566" i="6" s="1"/>
  <c r="CD566" i="6" s="1"/>
  <c r="CE566" i="6" s="1"/>
  <c r="CF566" i="6" s="1"/>
  <c r="CG566" i="6" s="1"/>
  <c r="BT566" i="6"/>
  <c r="BG566" i="6" s="1"/>
  <c r="E565" i="9"/>
  <c r="CP566" i="6"/>
  <c r="CO566" i="6"/>
  <c r="CQ566" i="6" s="1"/>
  <c r="CS566" i="6" s="1"/>
  <c r="AG566" i="6"/>
  <c r="AA566" i="6"/>
  <c r="AB566" i="6" s="1"/>
  <c r="AC566" i="6" s="1"/>
  <c r="AD566" i="6" s="1"/>
  <c r="AE566" i="6" s="1"/>
  <c r="B691" i="9"/>
  <c r="CM566" i="6" l="1"/>
  <c r="CZ566" i="6"/>
  <c r="DA566" i="6" s="1"/>
  <c r="CH566" i="6"/>
  <c r="CJ566" i="6"/>
  <c r="BW566" i="6" s="1"/>
  <c r="E691" i="9"/>
  <c r="DB566" i="6"/>
  <c r="DG566" i="6"/>
  <c r="D565" i="9" l="1"/>
  <c r="DC566" i="6"/>
  <c r="DE566" i="6" s="1"/>
  <c r="F567" i="6"/>
  <c r="D691" i="9"/>
  <c r="Q567" i="6"/>
  <c r="I567" i="6"/>
  <c r="W567" i="6"/>
  <c r="R567" i="6"/>
  <c r="S567" i="6"/>
  <c r="P567" i="6"/>
  <c r="L567" i="6"/>
  <c r="O567" i="6"/>
  <c r="BY567" i="6" l="1"/>
  <c r="BI567" i="6"/>
  <c r="AF567" i="6"/>
  <c r="Y567" i="6" s="1"/>
  <c r="AJ567" i="6"/>
  <c r="AW567" i="6"/>
  <c r="BZ567" i="6"/>
  <c r="CK567" i="6"/>
  <c r="BJ567" i="6"/>
  <c r="T567" i="6"/>
  <c r="U567" i="6"/>
  <c r="J567" i="6"/>
  <c r="K567" i="6"/>
  <c r="B566" i="9"/>
  <c r="B692" i="9"/>
  <c r="CR567" i="6"/>
  <c r="CW567" i="6" l="1"/>
  <c r="AX567" i="6"/>
  <c r="V567" i="6"/>
  <c r="BS567" i="6" s="1"/>
  <c r="CL567" i="6"/>
  <c r="BK567" i="6"/>
  <c r="BL567" i="6" s="1"/>
  <c r="BM567" i="6" s="1"/>
  <c r="BN567" i="6" s="1"/>
  <c r="BO567" i="6" s="1"/>
  <c r="BP567" i="6" s="1"/>
  <c r="BQ567" i="6" s="1"/>
  <c r="BR567" i="6" s="1"/>
  <c r="BU567" i="6" s="1"/>
  <c r="AS567" i="6"/>
  <c r="E692" i="9"/>
  <c r="AK567" i="6" l="1"/>
  <c r="AL567" i="6" s="1"/>
  <c r="AM567" i="6" s="1"/>
  <c r="AN567" i="6" s="1"/>
  <c r="AO567" i="6" s="1"/>
  <c r="CA567" i="6" s="1"/>
  <c r="CB567" i="6" s="1"/>
  <c r="CC567" i="6" s="1"/>
  <c r="CI567" i="6"/>
  <c r="AQ567" i="6"/>
  <c r="Z567" i="6"/>
  <c r="AG567" i="6" s="1"/>
  <c r="BT567" i="6"/>
  <c r="BG567" i="6" s="1"/>
  <c r="CT567" i="6"/>
  <c r="CU567" i="6" s="1"/>
  <c r="CV567" i="6" s="1"/>
  <c r="CX567" i="6" s="1"/>
  <c r="AY567" i="6"/>
  <c r="AZ567" i="6" s="1"/>
  <c r="BA567" i="6" s="1"/>
  <c r="BB567" i="6" s="1"/>
  <c r="BC567" i="6" s="1"/>
  <c r="BD567" i="6" s="1"/>
  <c r="CY567" i="6"/>
  <c r="D692" i="9"/>
  <c r="AP567" i="6" l="1"/>
  <c r="AT567" i="6" s="1"/>
  <c r="AR567" i="6"/>
  <c r="AA567" i="6"/>
  <c r="AB567" i="6" s="1"/>
  <c r="AC567" i="6" s="1"/>
  <c r="AD567" i="6" s="1"/>
  <c r="AE567" i="6" s="1"/>
  <c r="CZ567" i="6"/>
  <c r="DA567" i="6" s="1"/>
  <c r="F568" i="6" s="1"/>
  <c r="CD567" i="6"/>
  <c r="CE567" i="6" s="1"/>
  <c r="CF567" i="6" s="1"/>
  <c r="CG567" i="6" s="1"/>
  <c r="CM567" i="6"/>
  <c r="CN567" i="6" s="1"/>
  <c r="BE567" i="6"/>
  <c r="B693" i="9"/>
  <c r="DB567" i="6"/>
  <c r="DG567" i="6"/>
  <c r="L568" i="6"/>
  <c r="R568" i="6"/>
  <c r="I568" i="6"/>
  <c r="S568" i="6"/>
  <c r="W568" i="6"/>
  <c r="P568" i="6"/>
  <c r="O568" i="6"/>
  <c r="Q568" i="6"/>
  <c r="D566" i="9" l="1"/>
  <c r="DC567" i="6"/>
  <c r="DE567" i="6" s="1"/>
  <c r="BY568" i="6"/>
  <c r="BI568" i="6"/>
  <c r="CK568" i="6"/>
  <c r="BZ568" i="6"/>
  <c r="BJ568" i="6"/>
  <c r="AJ568" i="6"/>
  <c r="AF568" i="6"/>
  <c r="AW568" i="6"/>
  <c r="U568" i="6"/>
  <c r="T568" i="6"/>
  <c r="J568" i="6"/>
  <c r="K568" i="6"/>
  <c r="CH567" i="6"/>
  <c r="CJ567" i="6"/>
  <c r="BW567" i="6" s="1"/>
  <c r="CP567" i="6"/>
  <c r="E566" i="9"/>
  <c r="CO567" i="6"/>
  <c r="B567" i="9"/>
  <c r="E693" i="9"/>
  <c r="Y568" i="6" l="1"/>
  <c r="CQ567" i="6"/>
  <c r="CS567" i="6" s="1"/>
  <c r="CN568" i="6"/>
  <c r="AS568" i="6"/>
  <c r="V568" i="6"/>
  <c r="AK568" i="6" s="1"/>
  <c r="AL568" i="6" s="1"/>
  <c r="AM568" i="6" s="1"/>
  <c r="AN568" i="6" s="1"/>
  <c r="AO568" i="6" s="1"/>
  <c r="AP568" i="6" s="1"/>
  <c r="AT568" i="6" s="1"/>
  <c r="CL568" i="6"/>
  <c r="BK568" i="6"/>
  <c r="BL568" i="6" s="1"/>
  <c r="BM568" i="6" s="1"/>
  <c r="BN568" i="6" s="1"/>
  <c r="BO568" i="6" s="1"/>
  <c r="BP568" i="6" s="1"/>
  <c r="BQ568" i="6" s="1"/>
  <c r="BR568" i="6" s="1"/>
  <c r="AQ568" i="6"/>
  <c r="AX568" i="6"/>
  <c r="D693" i="9"/>
  <c r="CR568" i="6"/>
  <c r="BS568" i="6" l="1"/>
  <c r="BU568" i="6" s="1"/>
  <c r="Z568" i="6"/>
  <c r="CW568" i="6"/>
  <c r="CY568" i="6"/>
  <c r="CT568" i="6"/>
  <c r="CU568" i="6" s="1"/>
  <c r="CV568" i="6" s="1"/>
  <c r="CX568" i="6" s="1"/>
  <c r="BT568" i="6"/>
  <c r="BG568" i="6" s="1"/>
  <c r="AR568" i="6"/>
  <c r="AY568" i="6"/>
  <c r="CA568" i="6"/>
  <c r="CB568" i="6" s="1"/>
  <c r="CC568" i="6" s="1"/>
  <c r="AG568" i="6"/>
  <c r="AA568" i="6"/>
  <c r="AB568" i="6" s="1"/>
  <c r="AC568" i="6" s="1"/>
  <c r="AD568" i="6" s="1"/>
  <c r="AE568" i="6" s="1"/>
  <c r="CI568" i="6"/>
  <c r="CP568" i="6"/>
  <c r="E567" i="9"/>
  <c r="CO568" i="6"/>
  <c r="CQ568" i="6" s="1"/>
  <c r="CS568" i="6" s="1"/>
  <c r="B694" i="9"/>
  <c r="CD568" i="6" l="1"/>
  <c r="CE568" i="6" s="1"/>
  <c r="CF568" i="6" s="1"/>
  <c r="CG568" i="6" s="1"/>
  <c r="CM568" i="6"/>
  <c r="AZ568" i="6"/>
  <c r="BA568" i="6" s="1"/>
  <c r="BB568" i="6" s="1"/>
  <c r="BC568" i="6" s="1"/>
  <c r="BD568" i="6" s="1"/>
  <c r="BE568" i="6"/>
  <c r="CZ568" i="6"/>
  <c r="DA568" i="6" s="1"/>
  <c r="E694" i="9"/>
  <c r="DG568" i="6"/>
  <c r="DB568" i="6"/>
  <c r="DC568" i="6" l="1"/>
  <c r="DE568" i="6" s="1"/>
  <c r="D567" i="9"/>
  <c r="F569" i="6"/>
  <c r="CH568" i="6"/>
  <c r="CJ568" i="6"/>
  <c r="BW568" i="6" s="1"/>
  <c r="D694" i="9"/>
  <c r="R569" i="6"/>
  <c r="L569" i="6"/>
  <c r="I569" i="6"/>
  <c r="P569" i="6"/>
  <c r="S569" i="6"/>
  <c r="Q569" i="6"/>
  <c r="W569" i="6"/>
  <c r="O569" i="6"/>
  <c r="AW569" i="6" l="1"/>
  <c r="BZ569" i="6"/>
  <c r="AF569" i="6"/>
  <c r="BJ569" i="6"/>
  <c r="CK569" i="6"/>
  <c r="AJ569" i="6"/>
  <c r="BI569" i="6"/>
  <c r="BY569" i="6"/>
  <c r="J569" i="6"/>
  <c r="K569" i="6"/>
  <c r="U569" i="6"/>
  <c r="T569" i="6"/>
  <c r="B568" i="9"/>
  <c r="B695" i="9"/>
  <c r="CR569" i="6"/>
  <c r="CW569" i="6" l="1"/>
  <c r="AS569" i="6"/>
  <c r="BK569" i="6"/>
  <c r="BL569" i="6" s="1"/>
  <c r="CL569" i="6"/>
  <c r="AX569" i="6"/>
  <c r="V569" i="6"/>
  <c r="BS569" i="6" s="1"/>
  <c r="Y569" i="6"/>
  <c r="E695" i="9"/>
  <c r="AK569" i="6" l="1"/>
  <c r="AL569" i="6" s="1"/>
  <c r="AM569" i="6" s="1"/>
  <c r="AN569" i="6" s="1"/>
  <c r="AO569" i="6" s="1"/>
  <c r="CI569" i="6"/>
  <c r="AQ569" i="6"/>
  <c r="CY569" i="6"/>
  <c r="BM569" i="6"/>
  <c r="BN569" i="6" s="1"/>
  <c r="BO569" i="6" s="1"/>
  <c r="BP569" i="6" s="1"/>
  <c r="BQ569" i="6" s="1"/>
  <c r="BR569" i="6" s="1"/>
  <c r="BU569" i="6" s="1"/>
  <c r="Z569" i="6"/>
  <c r="AY569" i="6"/>
  <c r="AZ569" i="6" s="1"/>
  <c r="BA569" i="6" s="1"/>
  <c r="BB569" i="6" s="1"/>
  <c r="BC569" i="6" s="1"/>
  <c r="BD569" i="6" s="1"/>
  <c r="CT569" i="6"/>
  <c r="CU569" i="6" s="1"/>
  <c r="CV569" i="6" s="1"/>
  <c r="CX569" i="6" s="1"/>
  <c r="CZ569" i="6" s="1"/>
  <c r="DA569" i="6" s="1"/>
  <c r="D695" i="9"/>
  <c r="DB569" i="6"/>
  <c r="DG569" i="6"/>
  <c r="BT569" i="6" l="1"/>
  <c r="BG569" i="6" s="1"/>
  <c r="D568" i="9"/>
  <c r="DC569" i="6"/>
  <c r="DE569" i="6" s="1"/>
  <c r="F570" i="6"/>
  <c r="BE569" i="6"/>
  <c r="AP569" i="6"/>
  <c r="AT569" i="6" s="1"/>
  <c r="CA569" i="6"/>
  <c r="CB569" i="6" s="1"/>
  <c r="CC569" i="6" s="1"/>
  <c r="AG569" i="6"/>
  <c r="AA569" i="6"/>
  <c r="AB569" i="6" s="1"/>
  <c r="AC569" i="6" s="1"/>
  <c r="AD569" i="6" s="1"/>
  <c r="AE569" i="6" s="1"/>
  <c r="AR569" i="6"/>
  <c r="B696" i="9"/>
  <c r="L570" i="6"/>
  <c r="R570" i="6"/>
  <c r="O570" i="6"/>
  <c r="W570" i="6"/>
  <c r="P570" i="6"/>
  <c r="I570" i="6"/>
  <c r="S570" i="6"/>
  <c r="Q570" i="6"/>
  <c r="J570" i="6" l="1"/>
  <c r="U570" i="6"/>
  <c r="T570" i="6"/>
  <c r="K570" i="6"/>
  <c r="BI570" i="6"/>
  <c r="BY570" i="6"/>
  <c r="BJ570" i="6"/>
  <c r="AJ570" i="6"/>
  <c r="BZ570" i="6"/>
  <c r="CK570" i="6"/>
  <c r="AF570" i="6"/>
  <c r="Y570" i="6" s="1"/>
  <c r="AW570" i="6"/>
  <c r="B569" i="9"/>
  <c r="CD569" i="6"/>
  <c r="CE569" i="6" s="1"/>
  <c r="CF569" i="6" s="1"/>
  <c r="CG569" i="6" s="1"/>
  <c r="CM569" i="6"/>
  <c r="CN569" i="6" s="1"/>
  <c r="E696" i="9"/>
  <c r="CR570" i="6"/>
  <c r="CW570" i="6" l="1"/>
  <c r="CL570" i="6"/>
  <c r="V570" i="6"/>
  <c r="CI570" i="6" s="1"/>
  <c r="AX570" i="6"/>
  <c r="AS570" i="6"/>
  <c r="BK570" i="6"/>
  <c r="BL570" i="6" s="1"/>
  <c r="AQ570" i="6"/>
  <c r="CP569" i="6"/>
  <c r="E568" i="9"/>
  <c r="CH569" i="6"/>
  <c r="CJ569" i="6"/>
  <c r="BW569" i="6" s="1"/>
  <c r="CO569" i="6" s="1"/>
  <c r="CQ569" i="6" s="1"/>
  <c r="CS569" i="6" s="1"/>
  <c r="D696" i="9"/>
  <c r="AY570" i="6" l="1"/>
  <c r="AZ570" i="6" s="1"/>
  <c r="BA570" i="6" s="1"/>
  <c r="BB570" i="6" s="1"/>
  <c r="BC570" i="6" s="1"/>
  <c r="BD570" i="6" s="1"/>
  <c r="Z570" i="6"/>
  <c r="BS570" i="6"/>
  <c r="CY570" i="6"/>
  <c r="AK570" i="6"/>
  <c r="AL570" i="6" s="1"/>
  <c r="AM570" i="6" s="1"/>
  <c r="AN570" i="6" s="1"/>
  <c r="AO570" i="6" s="1"/>
  <c r="BM570" i="6"/>
  <c r="BN570" i="6" s="1"/>
  <c r="BO570" i="6" s="1"/>
  <c r="BP570" i="6" s="1"/>
  <c r="BQ570" i="6" s="1"/>
  <c r="CT570" i="6"/>
  <c r="CU570" i="6" s="1"/>
  <c r="CV570" i="6" s="1"/>
  <c r="CX570" i="6" s="1"/>
  <c r="CZ570" i="6" s="1"/>
  <c r="DA570" i="6" s="1"/>
  <c r="B697" i="9"/>
  <c r="DG570" i="6"/>
  <c r="DB570" i="6"/>
  <c r="DC570" i="6" l="1"/>
  <c r="DE570" i="6" s="1"/>
  <c r="D569" i="9"/>
  <c r="F571" i="6"/>
  <c r="AG570" i="6"/>
  <c r="AA570" i="6"/>
  <c r="AB570" i="6" s="1"/>
  <c r="AC570" i="6" s="1"/>
  <c r="AD570" i="6" s="1"/>
  <c r="AE570" i="6" s="1"/>
  <c r="BR570" i="6"/>
  <c r="BU570" i="6" s="1"/>
  <c r="BT570" i="6"/>
  <c r="BG570" i="6" s="1"/>
  <c r="BE570" i="6"/>
  <c r="AP570" i="6"/>
  <c r="AT570" i="6" s="1"/>
  <c r="CA570" i="6"/>
  <c r="CB570" i="6" s="1"/>
  <c r="CC570" i="6" s="1"/>
  <c r="AR570" i="6"/>
  <c r="E697" i="9"/>
  <c r="Q571" i="6"/>
  <c r="O571" i="6"/>
  <c r="L571" i="6"/>
  <c r="S571" i="6"/>
  <c r="W571" i="6"/>
  <c r="P571" i="6"/>
  <c r="R571" i="6"/>
  <c r="I571" i="6"/>
  <c r="J571" i="6" l="1"/>
  <c r="K571" i="6"/>
  <c r="U571" i="6"/>
  <c r="T571" i="6"/>
  <c r="BI571" i="6"/>
  <c r="BY571" i="6"/>
  <c r="BZ571" i="6"/>
  <c r="CK571" i="6"/>
  <c r="AF571" i="6"/>
  <c r="AW571" i="6"/>
  <c r="BJ571" i="6"/>
  <c r="AJ571" i="6"/>
  <c r="CD570" i="6"/>
  <c r="CE570" i="6" s="1"/>
  <c r="CF570" i="6" s="1"/>
  <c r="CG570" i="6" s="1"/>
  <c r="CM570" i="6"/>
  <c r="CN570" i="6" s="1"/>
  <c r="B570" i="9"/>
  <c r="D697" i="9"/>
  <c r="CR571" i="6"/>
  <c r="Y571" i="6" l="1"/>
  <c r="CW571" i="6"/>
  <c r="AS571" i="6"/>
  <c r="V571" i="6"/>
  <c r="AQ571" i="6" s="1"/>
  <c r="CL571" i="6"/>
  <c r="BK571" i="6"/>
  <c r="BL571" i="6" s="1"/>
  <c r="AX571" i="6"/>
  <c r="AY571" i="6"/>
  <c r="AZ571" i="6" s="1"/>
  <c r="BA571" i="6" s="1"/>
  <c r="BB571" i="6" s="1"/>
  <c r="BC571" i="6" s="1"/>
  <c r="BD571" i="6" s="1"/>
  <c r="E569" i="9"/>
  <c r="CO570" i="6"/>
  <c r="CP570" i="6"/>
  <c r="CH570" i="6"/>
  <c r="CJ570" i="6"/>
  <c r="BW570" i="6" s="1"/>
  <c r="B698" i="9"/>
  <c r="BE571" i="6" l="1"/>
  <c r="CQ570" i="6"/>
  <c r="CS570" i="6" s="1"/>
  <c r="BM571" i="6"/>
  <c r="BN571" i="6" s="1"/>
  <c r="BO571" i="6" s="1"/>
  <c r="BP571" i="6" s="1"/>
  <c r="BQ571" i="6" s="1"/>
  <c r="CI571" i="6"/>
  <c r="AK571" i="6"/>
  <c r="AL571" i="6" s="1"/>
  <c r="AM571" i="6" s="1"/>
  <c r="AN571" i="6" s="1"/>
  <c r="AO571" i="6" s="1"/>
  <c r="Z571" i="6"/>
  <c r="BS571" i="6"/>
  <c r="CT571" i="6"/>
  <c r="CU571" i="6" s="1"/>
  <c r="CV571" i="6" s="1"/>
  <c r="CX571" i="6" s="1"/>
  <c r="CZ571" i="6" s="1"/>
  <c r="DA571" i="6" s="1"/>
  <c r="CY571" i="6"/>
  <c r="E698" i="9"/>
  <c r="DG571" i="6"/>
  <c r="DB571" i="6"/>
  <c r="DC571" i="6" l="1"/>
  <c r="DE571" i="6" s="1"/>
  <c r="D570" i="9"/>
  <c r="F572" i="6"/>
  <c r="BR571" i="6"/>
  <c r="BU571" i="6" s="1"/>
  <c r="BT571" i="6"/>
  <c r="BG571" i="6" s="1"/>
  <c r="AG571" i="6"/>
  <c r="AA571" i="6"/>
  <c r="AB571" i="6" s="1"/>
  <c r="AC571" i="6" s="1"/>
  <c r="AD571" i="6" s="1"/>
  <c r="AE571" i="6" s="1"/>
  <c r="AP571" i="6"/>
  <c r="AT571" i="6" s="1"/>
  <c r="CA571" i="6"/>
  <c r="CB571" i="6" s="1"/>
  <c r="CC571" i="6" s="1"/>
  <c r="AR571" i="6"/>
  <c r="D698" i="9"/>
  <c r="B699" i="9"/>
  <c r="I572" i="6"/>
  <c r="W572" i="6"/>
  <c r="O572" i="6"/>
  <c r="L572" i="6"/>
  <c r="Q572" i="6"/>
  <c r="P572" i="6"/>
  <c r="S572" i="6"/>
  <c r="R572" i="6"/>
  <c r="BI572" i="6" l="1"/>
  <c r="BY572" i="6"/>
  <c r="CK572" i="6"/>
  <c r="BZ572" i="6"/>
  <c r="BJ572" i="6"/>
  <c r="AF572" i="6"/>
  <c r="Y572" i="6" s="1"/>
  <c r="AW572" i="6"/>
  <c r="AJ572" i="6"/>
  <c r="K572" i="6"/>
  <c r="U572" i="6"/>
  <c r="J572" i="6"/>
  <c r="T572" i="6"/>
  <c r="B571" i="9"/>
  <c r="CD571" i="6"/>
  <c r="CE571" i="6" s="1"/>
  <c r="CF571" i="6" s="1"/>
  <c r="CG571" i="6" s="1"/>
  <c r="CM571" i="6"/>
  <c r="CN571" i="6" s="1"/>
  <c r="E699" i="9"/>
  <c r="CR572" i="6"/>
  <c r="CW572" i="6" l="1"/>
  <c r="CH571" i="6"/>
  <c r="CJ571" i="6"/>
  <c r="BW571" i="6" s="1"/>
  <c r="Z572" i="6"/>
  <c r="E570" i="9"/>
  <c r="CO571" i="6"/>
  <c r="CP571" i="6"/>
  <c r="V572" i="6"/>
  <c r="BS572" i="6" s="1"/>
  <c r="CL572" i="6"/>
  <c r="AX572" i="6"/>
  <c r="AS572" i="6"/>
  <c r="BK572" i="6"/>
  <c r="BL572" i="6" s="1"/>
  <c r="BM572" i="6" s="1"/>
  <c r="BN572" i="6" s="1"/>
  <c r="BO572" i="6" s="1"/>
  <c r="BP572" i="6" s="1"/>
  <c r="BQ572" i="6" s="1"/>
  <c r="BR572" i="6" s="1"/>
  <c r="BU572" i="6" s="1"/>
  <c r="D699" i="9"/>
  <c r="AQ572" i="6" l="1"/>
  <c r="AY572" i="6"/>
  <c r="AZ572" i="6" s="1"/>
  <c r="BA572" i="6" s="1"/>
  <c r="BB572" i="6" s="1"/>
  <c r="BC572" i="6" s="1"/>
  <c r="BD572" i="6" s="1"/>
  <c r="CI572" i="6"/>
  <c r="AK572" i="6"/>
  <c r="AL572" i="6" s="1"/>
  <c r="AM572" i="6" s="1"/>
  <c r="AN572" i="6" s="1"/>
  <c r="AO572" i="6" s="1"/>
  <c r="AR572" i="6" s="1"/>
  <c r="CQ571" i="6"/>
  <c r="CS571" i="6" s="1"/>
  <c r="CT572" i="6"/>
  <c r="CU572" i="6" s="1"/>
  <c r="CV572" i="6" s="1"/>
  <c r="CX572" i="6" s="1"/>
  <c r="CZ572" i="6" s="1"/>
  <c r="DA572" i="6" s="1"/>
  <c r="AG572" i="6"/>
  <c r="AA572" i="6"/>
  <c r="AB572" i="6" s="1"/>
  <c r="AC572" i="6" s="1"/>
  <c r="AD572" i="6" s="1"/>
  <c r="AE572" i="6" s="1"/>
  <c r="BT572" i="6"/>
  <c r="BG572" i="6" s="1"/>
  <c r="CY572" i="6"/>
  <c r="B700" i="9"/>
  <c r="DG572" i="6"/>
  <c r="DB572" i="6"/>
  <c r="BE572" i="6" l="1"/>
  <c r="AP572" i="6"/>
  <c r="AT572" i="6" s="1"/>
  <c r="CA572" i="6"/>
  <c r="CB572" i="6" s="1"/>
  <c r="CC572" i="6" s="1"/>
  <c r="DC572" i="6"/>
  <c r="DE572" i="6" s="1"/>
  <c r="D571" i="9"/>
  <c r="F573" i="6"/>
  <c r="E700" i="9"/>
  <c r="S573" i="6"/>
  <c r="Q573" i="6"/>
  <c r="L573" i="6"/>
  <c r="W573" i="6"/>
  <c r="O573" i="6"/>
  <c r="I573" i="6"/>
  <c r="P573" i="6"/>
  <c r="R573" i="6"/>
  <c r="CD572" i="6" l="1"/>
  <c r="CE572" i="6" s="1"/>
  <c r="CF572" i="6" s="1"/>
  <c r="CG572" i="6" s="1"/>
  <c r="CM572" i="6"/>
  <c r="CN572" i="6" s="1"/>
  <c r="BI573" i="6"/>
  <c r="BY573" i="6"/>
  <c r="U573" i="6"/>
  <c r="K573" i="6"/>
  <c r="J573" i="6"/>
  <c r="T573" i="6"/>
  <c r="AJ573" i="6"/>
  <c r="CK573" i="6"/>
  <c r="BJ573" i="6"/>
  <c r="AW573" i="6"/>
  <c r="BZ573" i="6"/>
  <c r="AF573" i="6"/>
  <c r="Y573" i="6" s="1"/>
  <c r="B572" i="9"/>
  <c r="D700" i="9"/>
  <c r="CO572" i="6" l="1"/>
  <c r="CP572" i="6"/>
  <c r="E571" i="9"/>
  <c r="CH572" i="6"/>
  <c r="CJ572" i="6"/>
  <c r="BW572" i="6" s="1"/>
  <c r="V573" i="6"/>
  <c r="AQ573" i="6" s="1"/>
  <c r="BK573" i="6"/>
  <c r="BL573" i="6" s="1"/>
  <c r="BM573" i="6" s="1"/>
  <c r="BN573" i="6" s="1"/>
  <c r="BO573" i="6" s="1"/>
  <c r="BP573" i="6" s="1"/>
  <c r="BQ573" i="6" s="1"/>
  <c r="BR573" i="6" s="1"/>
  <c r="AS573" i="6"/>
  <c r="CL573" i="6"/>
  <c r="AX573" i="6"/>
  <c r="B701" i="9"/>
  <c r="AK573" i="6" l="1"/>
  <c r="AL573" i="6" s="1"/>
  <c r="AM573" i="6" s="1"/>
  <c r="AN573" i="6" s="1"/>
  <c r="AO573" i="6" s="1"/>
  <c r="AP573" i="6" s="1"/>
  <c r="AT573" i="6" s="1"/>
  <c r="Z573" i="6"/>
  <c r="AG573" i="6" s="1"/>
  <c r="CI573" i="6"/>
  <c r="AY573" i="6"/>
  <c r="AZ573" i="6" s="1"/>
  <c r="BA573" i="6" s="1"/>
  <c r="BB573" i="6" s="1"/>
  <c r="BC573" i="6" s="1"/>
  <c r="BD573" i="6" s="1"/>
  <c r="BS573" i="6"/>
  <c r="BU573" i="6" s="1"/>
  <c r="BE573" i="6"/>
  <c r="CQ572" i="6"/>
  <c r="CS572" i="6" s="1"/>
  <c r="AR573" i="6"/>
  <c r="CA573" i="6"/>
  <c r="CB573" i="6" s="1"/>
  <c r="CC573" i="6" s="1"/>
  <c r="BT573" i="6"/>
  <c r="BG573" i="6" s="1"/>
  <c r="AA573" i="6"/>
  <c r="AB573" i="6" s="1"/>
  <c r="AC573" i="6" s="1"/>
  <c r="AD573" i="6" s="1"/>
  <c r="AE573" i="6" s="1"/>
  <c r="E701" i="9"/>
  <c r="CD573" i="6" l="1"/>
  <c r="CE573" i="6" s="1"/>
  <c r="CF573" i="6" s="1"/>
  <c r="CG573" i="6" s="1"/>
  <c r="CM573" i="6"/>
  <c r="CN573" i="6" s="1"/>
  <c r="D701" i="9"/>
  <c r="CO573" i="6" l="1"/>
  <c r="E572" i="9"/>
  <c r="CP573" i="6"/>
  <c r="CH573" i="6"/>
  <c r="CJ573" i="6"/>
  <c r="BW573" i="6" s="1"/>
  <c r="B702" i="9"/>
  <c r="CQ573" i="6" l="1"/>
  <c r="E702" i="9"/>
  <c r="CS573" i="6" l="1"/>
  <c r="D702" i="9"/>
  <c r="CR573" i="6"/>
  <c r="CY573" i="6" l="1"/>
  <c r="CT573" i="6"/>
  <c r="CU573" i="6" s="1"/>
  <c r="CV573" i="6" s="1"/>
  <c r="CX573" i="6" s="1"/>
  <c r="CW573" i="6"/>
  <c r="B703" i="9"/>
  <c r="CZ573" i="6" l="1"/>
  <c r="DA573" i="6" s="1"/>
  <c r="F574" i="6" s="1"/>
  <c r="E703" i="9"/>
  <c r="DG573" i="6"/>
  <c r="DB573" i="6"/>
  <c r="W574" i="6"/>
  <c r="Q574" i="6"/>
  <c r="P574" i="6"/>
  <c r="O574" i="6"/>
  <c r="I574" i="6"/>
  <c r="S574" i="6"/>
  <c r="R574" i="6"/>
  <c r="L574" i="6"/>
  <c r="DC573" i="6" l="1"/>
  <c r="DE573" i="6" s="1"/>
  <c r="D572" i="9"/>
  <c r="T574" i="6"/>
  <c r="U574" i="6"/>
  <c r="J574" i="6"/>
  <c r="K574" i="6"/>
  <c r="BI574" i="6"/>
  <c r="BY574" i="6"/>
  <c r="BZ574" i="6"/>
  <c r="AJ574" i="6"/>
  <c r="AW574" i="6"/>
  <c r="AF574" i="6"/>
  <c r="Y574" i="6" s="1"/>
  <c r="BJ574" i="6"/>
  <c r="CK574" i="6"/>
  <c r="B573" i="9"/>
  <c r="D703" i="9"/>
  <c r="CR574" i="6"/>
  <c r="CW574" i="6" l="1"/>
  <c r="V574" i="6"/>
  <c r="CI574" i="6" s="1"/>
  <c r="BK574" i="6"/>
  <c r="BL574" i="6" s="1"/>
  <c r="BM574" i="6" s="1"/>
  <c r="BN574" i="6" s="1"/>
  <c r="BO574" i="6" s="1"/>
  <c r="BP574" i="6" s="1"/>
  <c r="BQ574" i="6" s="1"/>
  <c r="AS574" i="6"/>
  <c r="CL574" i="6"/>
  <c r="AX574" i="6"/>
  <c r="AK574" i="6"/>
  <c r="AL574" i="6" s="1"/>
  <c r="AM574" i="6" s="1"/>
  <c r="AN574" i="6" s="1"/>
  <c r="AO574" i="6" s="1"/>
  <c r="B704" i="9"/>
  <c r="BR574" i="6" l="1"/>
  <c r="BT574" i="6"/>
  <c r="BG574" i="6" s="1"/>
  <c r="AR574" i="6"/>
  <c r="AP574" i="6"/>
  <c r="CT574" i="6"/>
  <c r="CU574" i="6" s="1"/>
  <c r="CV574" i="6" s="1"/>
  <c r="CX574" i="6" s="1"/>
  <c r="CZ574" i="6" s="1"/>
  <c r="DA574" i="6" s="1"/>
  <c r="AY574" i="6"/>
  <c r="AZ574" i="6" s="1"/>
  <c r="BA574" i="6" s="1"/>
  <c r="BB574" i="6" s="1"/>
  <c r="BC574" i="6" s="1"/>
  <c r="BD574" i="6" s="1"/>
  <c r="Z574" i="6"/>
  <c r="AQ574" i="6"/>
  <c r="BS574" i="6"/>
  <c r="CA574" i="6"/>
  <c r="CB574" i="6" s="1"/>
  <c r="CC574" i="6" s="1"/>
  <c r="CD574" i="6" s="1"/>
  <c r="CE574" i="6" s="1"/>
  <c r="CF574" i="6" s="1"/>
  <c r="CG574" i="6" s="1"/>
  <c r="CH574" i="6" s="1"/>
  <c r="CY574" i="6"/>
  <c r="E704" i="9"/>
  <c r="DB574" i="6"/>
  <c r="DG574" i="6"/>
  <c r="AT574" i="6" l="1"/>
  <c r="D573" i="9"/>
  <c r="DC574" i="6"/>
  <c r="DE574" i="6" s="1"/>
  <c r="F575" i="6"/>
  <c r="CM574" i="6"/>
  <c r="CN574" i="6" s="1"/>
  <c r="BE574" i="6"/>
  <c r="CJ574" i="6"/>
  <c r="BW574" i="6" s="1"/>
  <c r="AG574" i="6"/>
  <c r="AA574" i="6"/>
  <c r="AB574" i="6" s="1"/>
  <c r="AC574" i="6" s="1"/>
  <c r="AD574" i="6" s="1"/>
  <c r="AE574" i="6" s="1"/>
  <c r="BU574" i="6"/>
  <c r="D704" i="9"/>
  <c r="Q575" i="6"/>
  <c r="L575" i="6"/>
  <c r="I575" i="6"/>
  <c r="P575" i="6"/>
  <c r="S575" i="6"/>
  <c r="O575" i="6"/>
  <c r="R575" i="6"/>
  <c r="W575" i="6"/>
  <c r="AJ575" i="6" l="1"/>
  <c r="AW575" i="6"/>
  <c r="BZ575" i="6"/>
  <c r="AF575" i="6"/>
  <c r="Y575" i="6" s="1"/>
  <c r="BJ575" i="6"/>
  <c r="CK575" i="6"/>
  <c r="BI575" i="6"/>
  <c r="BY575" i="6"/>
  <c r="K575" i="6"/>
  <c r="J575" i="6"/>
  <c r="T575" i="6"/>
  <c r="U575" i="6"/>
  <c r="CO574" i="6"/>
  <c r="E573" i="9"/>
  <c r="CP574" i="6"/>
  <c r="B574" i="9"/>
  <c r="B705" i="9"/>
  <c r="V575" i="6" l="1"/>
  <c r="CI575" i="6" s="1"/>
  <c r="BK575" i="6"/>
  <c r="BL575" i="6" s="1"/>
  <c r="BM575" i="6" s="1"/>
  <c r="BN575" i="6" s="1"/>
  <c r="BO575" i="6" s="1"/>
  <c r="BP575" i="6" s="1"/>
  <c r="BQ575" i="6" s="1"/>
  <c r="BR575" i="6" s="1"/>
  <c r="AX575" i="6"/>
  <c r="AS575" i="6"/>
  <c r="CL575" i="6"/>
  <c r="CN575" i="6"/>
  <c r="CQ574" i="6"/>
  <c r="CS574" i="6" s="1"/>
  <c r="E705" i="9"/>
  <c r="CR575" i="6"/>
  <c r="CW575" i="6" l="1"/>
  <c r="CY575" i="6"/>
  <c r="CT575" i="6"/>
  <c r="CU575" i="6" s="1"/>
  <c r="CV575" i="6" s="1"/>
  <c r="CX575" i="6" s="1"/>
  <c r="Z575" i="6"/>
  <c r="AY575" i="6"/>
  <c r="AZ575" i="6" s="1"/>
  <c r="BA575" i="6" s="1"/>
  <c r="BB575" i="6" s="1"/>
  <c r="BC575" i="6" s="1"/>
  <c r="BD575" i="6" s="1"/>
  <c r="BT575" i="6"/>
  <c r="BG575" i="6" s="1"/>
  <c r="BS575" i="6"/>
  <c r="BU575" i="6" s="1"/>
  <c r="CO575" i="6"/>
  <c r="CP575" i="6"/>
  <c r="E574" i="9"/>
  <c r="AK575" i="6"/>
  <c r="AL575" i="6" s="1"/>
  <c r="AM575" i="6" s="1"/>
  <c r="AN575" i="6" s="1"/>
  <c r="AO575" i="6" s="1"/>
  <c r="AQ575" i="6"/>
  <c r="D705" i="9"/>
  <c r="B706" i="9"/>
  <c r="AG575" i="6" l="1"/>
  <c r="AA575" i="6"/>
  <c r="AB575" i="6" s="1"/>
  <c r="AC575" i="6" s="1"/>
  <c r="AD575" i="6" s="1"/>
  <c r="AE575" i="6" s="1"/>
  <c r="BE575" i="6"/>
  <c r="CQ575" i="6"/>
  <c r="CS575" i="6" s="1"/>
  <c r="AP575" i="6"/>
  <c r="AT575" i="6" s="1"/>
  <c r="CA575" i="6"/>
  <c r="CB575" i="6" s="1"/>
  <c r="CC575" i="6" s="1"/>
  <c r="AR575" i="6"/>
  <c r="CZ575" i="6"/>
  <c r="DA575" i="6" s="1"/>
  <c r="E706" i="9"/>
  <c r="DB575" i="6"/>
  <c r="DG575" i="6"/>
  <c r="D574" i="9" l="1"/>
  <c r="DC575" i="6"/>
  <c r="DE575" i="6" s="1"/>
  <c r="CD575" i="6"/>
  <c r="CE575" i="6" s="1"/>
  <c r="CF575" i="6" s="1"/>
  <c r="CG575" i="6" s="1"/>
  <c r="CM575" i="6"/>
  <c r="F576" i="6"/>
  <c r="D706" i="9"/>
  <c r="Q576" i="6"/>
  <c r="L576" i="6"/>
  <c r="R576" i="6"/>
  <c r="O576" i="6"/>
  <c r="W576" i="6"/>
  <c r="S576" i="6"/>
  <c r="P576" i="6"/>
  <c r="I576" i="6"/>
  <c r="U576" i="6" l="1"/>
  <c r="T576" i="6"/>
  <c r="J576" i="6"/>
  <c r="K576" i="6"/>
  <c r="BY576" i="6"/>
  <c r="BI576" i="6"/>
  <c r="AJ576" i="6"/>
  <c r="AW576" i="6"/>
  <c r="BZ576" i="6"/>
  <c r="BJ576" i="6"/>
  <c r="CK576" i="6"/>
  <c r="AF576" i="6"/>
  <c r="Y576" i="6" s="1"/>
  <c r="CH575" i="6"/>
  <c r="CJ575" i="6"/>
  <c r="BW575" i="6" s="1"/>
  <c r="B575" i="9"/>
  <c r="B707" i="9"/>
  <c r="CR576" i="6"/>
  <c r="CW576" i="6" l="1"/>
  <c r="V576" i="6"/>
  <c r="AQ576" i="6" s="1"/>
  <c r="AS576" i="6"/>
  <c r="AX576" i="6"/>
  <c r="CL576" i="6"/>
  <c r="BK576" i="6"/>
  <c r="BL576" i="6" s="1"/>
  <c r="BM576" i="6" s="1"/>
  <c r="BN576" i="6" s="1"/>
  <c r="BO576" i="6" s="1"/>
  <c r="BP576" i="6" s="1"/>
  <c r="BQ576" i="6" s="1"/>
  <c r="BR576" i="6" s="1"/>
  <c r="BU576" i="6" s="1"/>
  <c r="BS576" i="6"/>
  <c r="E707" i="9"/>
  <c r="AK576" i="6" l="1"/>
  <c r="AL576" i="6" s="1"/>
  <c r="AM576" i="6" s="1"/>
  <c r="AN576" i="6" s="1"/>
  <c r="AO576" i="6" s="1"/>
  <c r="Z576" i="6"/>
  <c r="AY576" i="6"/>
  <c r="AZ576" i="6" s="1"/>
  <c r="BA576" i="6" s="1"/>
  <c r="BB576" i="6" s="1"/>
  <c r="BC576" i="6" s="1"/>
  <c r="BD576" i="6" s="1"/>
  <c r="CT576" i="6"/>
  <c r="CU576" i="6" s="1"/>
  <c r="CV576" i="6" s="1"/>
  <c r="CX576" i="6" s="1"/>
  <c r="CZ576" i="6" s="1"/>
  <c r="DA576" i="6" s="1"/>
  <c r="BT576" i="6"/>
  <c r="BG576" i="6" s="1"/>
  <c r="CI576" i="6"/>
  <c r="CY576" i="6"/>
  <c r="D707" i="9"/>
  <c r="DB576" i="6"/>
  <c r="DG576" i="6"/>
  <c r="D575" i="9" l="1"/>
  <c r="DC576" i="6"/>
  <c r="DE576" i="6" s="1"/>
  <c r="F577" i="6"/>
  <c r="AG576" i="6"/>
  <c r="CN576" i="6" s="1"/>
  <c r="AA576" i="6"/>
  <c r="AB576" i="6" s="1"/>
  <c r="AC576" i="6" s="1"/>
  <c r="AD576" i="6" s="1"/>
  <c r="AE576" i="6" s="1"/>
  <c r="AP576" i="6"/>
  <c r="AT576" i="6" s="1"/>
  <c r="CA576" i="6"/>
  <c r="CB576" i="6" s="1"/>
  <c r="CC576" i="6" s="1"/>
  <c r="AR576" i="6"/>
  <c r="BE576" i="6"/>
  <c r="B708" i="9"/>
  <c r="R577" i="6"/>
  <c r="P577" i="6"/>
  <c r="O577" i="6"/>
  <c r="W577" i="6"/>
  <c r="Q577" i="6"/>
  <c r="S577" i="6"/>
  <c r="I577" i="6"/>
  <c r="L577" i="6"/>
  <c r="U577" i="6" l="1"/>
  <c r="T577" i="6"/>
  <c r="K577" i="6"/>
  <c r="J577" i="6"/>
  <c r="BZ577" i="6"/>
  <c r="AJ577" i="6"/>
  <c r="BJ577" i="6"/>
  <c r="CK577" i="6"/>
  <c r="AF577" i="6"/>
  <c r="Y577" i="6" s="1"/>
  <c r="AW577" i="6"/>
  <c r="BI577" i="6"/>
  <c r="BY577" i="6"/>
  <c r="CD576" i="6"/>
  <c r="CE576" i="6" s="1"/>
  <c r="CF576" i="6" s="1"/>
  <c r="CG576" i="6" s="1"/>
  <c r="CM576" i="6"/>
  <c r="CO576" i="6"/>
  <c r="E575" i="9"/>
  <c r="CP576" i="6"/>
  <c r="B576" i="9"/>
  <c r="E708" i="9"/>
  <c r="CR577" i="6"/>
  <c r="CW577" i="6" l="1"/>
  <c r="CH576" i="6"/>
  <c r="CJ576" i="6"/>
  <c r="BW576" i="6" s="1"/>
  <c r="CL577" i="6"/>
  <c r="V577" i="6"/>
  <c r="CT577" i="6" s="1"/>
  <c r="CU577" i="6" s="1"/>
  <c r="CV577" i="6" s="1"/>
  <c r="CX577" i="6" s="1"/>
  <c r="AS577" i="6"/>
  <c r="BK577" i="6"/>
  <c r="BL577" i="6" s="1"/>
  <c r="AX577" i="6"/>
  <c r="CQ576" i="6"/>
  <c r="CS576" i="6" s="1"/>
  <c r="D708" i="9"/>
  <c r="AY577" i="6" l="1"/>
  <c r="AZ577" i="6" s="1"/>
  <c r="BA577" i="6" s="1"/>
  <c r="BB577" i="6" s="1"/>
  <c r="BC577" i="6" s="1"/>
  <c r="BD577" i="6" s="1"/>
  <c r="BM577" i="6"/>
  <c r="BN577" i="6" s="1"/>
  <c r="BO577" i="6" s="1"/>
  <c r="BP577" i="6" s="1"/>
  <c r="BQ577" i="6" s="1"/>
  <c r="BR577" i="6" s="1"/>
  <c r="BU577" i="6" s="1"/>
  <c r="Z577" i="6"/>
  <c r="BS577" i="6"/>
  <c r="BE577" i="6"/>
  <c r="CY577" i="6"/>
  <c r="CZ577" i="6" s="1"/>
  <c r="DA577" i="6" s="1"/>
  <c r="CI577" i="6"/>
  <c r="AQ577" i="6"/>
  <c r="AK577" i="6"/>
  <c r="AL577" i="6" s="1"/>
  <c r="AM577" i="6" s="1"/>
  <c r="AN577" i="6" s="1"/>
  <c r="AO577" i="6" s="1"/>
  <c r="B709" i="9"/>
  <c r="DG577" i="6"/>
  <c r="DB577" i="6"/>
  <c r="BT577" i="6" l="1"/>
  <c r="BG577" i="6" s="1"/>
  <c r="DC577" i="6"/>
  <c r="DE577" i="6" s="1"/>
  <c r="D576" i="9"/>
  <c r="F578" i="6"/>
  <c r="AR577" i="6"/>
  <c r="AP577" i="6"/>
  <c r="AT577" i="6" s="1"/>
  <c r="CA577" i="6"/>
  <c r="CB577" i="6" s="1"/>
  <c r="CC577" i="6" s="1"/>
  <c r="AG577" i="6"/>
  <c r="AA577" i="6"/>
  <c r="AB577" i="6" s="1"/>
  <c r="AC577" i="6" s="1"/>
  <c r="AD577" i="6" s="1"/>
  <c r="AE577" i="6" s="1"/>
  <c r="E709" i="9"/>
  <c r="O578" i="6"/>
  <c r="S578" i="6"/>
  <c r="W578" i="6"/>
  <c r="L578" i="6"/>
  <c r="P578" i="6"/>
  <c r="Q578" i="6"/>
  <c r="R578" i="6"/>
  <c r="I578" i="6"/>
  <c r="U578" i="6" l="1"/>
  <c r="T578" i="6"/>
  <c r="J578" i="6"/>
  <c r="K578" i="6"/>
  <c r="BI578" i="6"/>
  <c r="BY578" i="6"/>
  <c r="AF578" i="6"/>
  <c r="Y578" i="6" s="1"/>
  <c r="AW578" i="6"/>
  <c r="CK578" i="6"/>
  <c r="AJ578" i="6"/>
  <c r="BJ578" i="6"/>
  <c r="BZ578" i="6"/>
  <c r="CD577" i="6"/>
  <c r="CE577" i="6" s="1"/>
  <c r="CF577" i="6" s="1"/>
  <c r="CG577" i="6" s="1"/>
  <c r="CM577" i="6"/>
  <c r="CN577" i="6" s="1"/>
  <c r="B577" i="9"/>
  <c r="D709" i="9"/>
  <c r="CR578" i="6"/>
  <c r="CW578" i="6" l="1"/>
  <c r="CP577" i="6"/>
  <c r="E576" i="9"/>
  <c r="BK578" i="6"/>
  <c r="BL578" i="6" s="1"/>
  <c r="AX578" i="6"/>
  <c r="V578" i="6"/>
  <c r="CY578" i="6" s="1"/>
  <c r="CL578" i="6"/>
  <c r="AS578" i="6"/>
  <c r="CH577" i="6"/>
  <c r="CJ577" i="6"/>
  <c r="BW577" i="6" s="1"/>
  <c r="CO577" i="6" s="1"/>
  <c r="CQ577" i="6" s="1"/>
  <c r="CS577" i="6" s="1"/>
  <c r="B710" i="9"/>
  <c r="AK578" i="6" l="1"/>
  <c r="AL578" i="6" s="1"/>
  <c r="AM578" i="6" s="1"/>
  <c r="AN578" i="6" s="1"/>
  <c r="AO578" i="6" s="1"/>
  <c r="CA578" i="6" s="1"/>
  <c r="CB578" i="6" s="1"/>
  <c r="CC578" i="6" s="1"/>
  <c r="CD578" i="6" s="1"/>
  <c r="CE578" i="6" s="1"/>
  <c r="CF578" i="6" s="1"/>
  <c r="CG578" i="6" s="1"/>
  <c r="BS578" i="6"/>
  <c r="AQ578" i="6"/>
  <c r="Z578" i="6"/>
  <c r="AY578" i="6"/>
  <c r="AZ578" i="6" s="1"/>
  <c r="BA578" i="6" s="1"/>
  <c r="BB578" i="6" s="1"/>
  <c r="BC578" i="6" s="1"/>
  <c r="BD578" i="6" s="1"/>
  <c r="CT578" i="6"/>
  <c r="CU578" i="6" s="1"/>
  <c r="CV578" i="6" s="1"/>
  <c r="CX578" i="6" s="1"/>
  <c r="CZ578" i="6" s="1"/>
  <c r="DA578" i="6" s="1"/>
  <c r="BM578" i="6"/>
  <c r="BN578" i="6" s="1"/>
  <c r="BO578" i="6" s="1"/>
  <c r="BP578" i="6" s="1"/>
  <c r="BQ578" i="6" s="1"/>
  <c r="BR578" i="6" s="1"/>
  <c r="BU578" i="6" s="1"/>
  <c r="CI578" i="6"/>
  <c r="E710" i="9"/>
  <c r="DB578" i="6"/>
  <c r="DG578" i="6"/>
  <c r="AP578" i="6" l="1"/>
  <c r="AT578" i="6" s="1"/>
  <c r="CM578" i="6"/>
  <c r="CN578" i="6" s="1"/>
  <c r="CP578" i="6" s="1"/>
  <c r="AR578" i="6"/>
  <c r="D577" i="9"/>
  <c r="DC578" i="6"/>
  <c r="DE578" i="6" s="1"/>
  <c r="F579" i="6"/>
  <c r="AG578" i="6"/>
  <c r="AA578" i="6"/>
  <c r="AB578" i="6" s="1"/>
  <c r="AC578" i="6" s="1"/>
  <c r="AD578" i="6" s="1"/>
  <c r="AE578" i="6" s="1"/>
  <c r="BT578" i="6"/>
  <c r="BG578" i="6" s="1"/>
  <c r="BE578" i="6"/>
  <c r="E577" i="9"/>
  <c r="CH578" i="6"/>
  <c r="CJ578" i="6"/>
  <c r="BW578" i="6" s="1"/>
  <c r="CO578" i="6" s="1"/>
  <c r="D710" i="9"/>
  <c r="L579" i="6"/>
  <c r="I579" i="6"/>
  <c r="Q579" i="6"/>
  <c r="W579" i="6"/>
  <c r="O579" i="6"/>
  <c r="P579" i="6"/>
  <c r="S579" i="6"/>
  <c r="R579" i="6"/>
  <c r="BY579" i="6" l="1"/>
  <c r="BI579" i="6"/>
  <c r="AJ579" i="6"/>
  <c r="CK579" i="6"/>
  <c r="BJ579" i="6"/>
  <c r="AW579" i="6"/>
  <c r="BZ579" i="6"/>
  <c r="AF579" i="6"/>
  <c r="Y579" i="6" s="1"/>
  <c r="K579" i="6"/>
  <c r="U579" i="6"/>
  <c r="T579" i="6"/>
  <c r="J579" i="6"/>
  <c r="CQ578" i="6"/>
  <c r="CS578" i="6" s="1"/>
  <c r="B578" i="9"/>
  <c r="B711" i="9"/>
  <c r="CR579" i="6"/>
  <c r="CW579" i="6" l="1"/>
  <c r="AX579" i="6"/>
  <c r="CL579" i="6"/>
  <c r="V579" i="6"/>
  <c r="AY579" i="6" s="1"/>
  <c r="AZ579" i="6" s="1"/>
  <c r="BA579" i="6" s="1"/>
  <c r="BB579" i="6" s="1"/>
  <c r="BC579" i="6" s="1"/>
  <c r="BD579" i="6" s="1"/>
  <c r="BK579" i="6"/>
  <c r="BL579" i="6" s="1"/>
  <c r="BM579" i="6" s="1"/>
  <c r="BN579" i="6" s="1"/>
  <c r="BO579" i="6" s="1"/>
  <c r="BP579" i="6" s="1"/>
  <c r="BQ579" i="6" s="1"/>
  <c r="BR579" i="6" s="1"/>
  <c r="AS579" i="6"/>
  <c r="E711" i="9"/>
  <c r="AK579" i="6" l="1"/>
  <c r="AL579" i="6" s="1"/>
  <c r="AM579" i="6" s="1"/>
  <c r="AN579" i="6" s="1"/>
  <c r="AO579" i="6" s="1"/>
  <c r="AP579" i="6" s="1"/>
  <c r="BE579" i="6"/>
  <c r="CI579" i="6"/>
  <c r="Z579" i="6"/>
  <c r="AQ579" i="6"/>
  <c r="BS579" i="6"/>
  <c r="BU579" i="6" s="1"/>
  <c r="CT579" i="6"/>
  <c r="CU579" i="6" s="1"/>
  <c r="CV579" i="6" s="1"/>
  <c r="CX579" i="6" s="1"/>
  <c r="CZ579" i="6" s="1"/>
  <c r="DA579" i="6" s="1"/>
  <c r="CY579" i="6"/>
  <c r="BT579" i="6"/>
  <c r="BG579" i="6" s="1"/>
  <c r="D711" i="9"/>
  <c r="DG579" i="6"/>
  <c r="DB579" i="6"/>
  <c r="AR579" i="6" l="1"/>
  <c r="CA579" i="6"/>
  <c r="CB579" i="6" s="1"/>
  <c r="CC579" i="6" s="1"/>
  <c r="CD579" i="6" s="1"/>
  <c r="CE579" i="6" s="1"/>
  <c r="CF579" i="6" s="1"/>
  <c r="CG579" i="6" s="1"/>
  <c r="CH579" i="6" s="1"/>
  <c r="AT579" i="6"/>
  <c r="DC579" i="6"/>
  <c r="DE579" i="6" s="1"/>
  <c r="D578" i="9"/>
  <c r="F580" i="6"/>
  <c r="AG579" i="6"/>
  <c r="AA579" i="6"/>
  <c r="AB579" i="6" s="1"/>
  <c r="AC579" i="6" s="1"/>
  <c r="AD579" i="6" s="1"/>
  <c r="AE579" i="6" s="1"/>
  <c r="B712" i="9"/>
  <c r="Q580" i="6"/>
  <c r="R580" i="6"/>
  <c r="P580" i="6"/>
  <c r="S580" i="6"/>
  <c r="O580" i="6"/>
  <c r="W580" i="6"/>
  <c r="I580" i="6"/>
  <c r="L580" i="6"/>
  <c r="CM579" i="6" l="1"/>
  <c r="CN579" i="6" s="1"/>
  <c r="CJ579" i="6"/>
  <c r="BW579" i="6" s="1"/>
  <c r="K580" i="6"/>
  <c r="T580" i="6"/>
  <c r="U580" i="6"/>
  <c r="J580" i="6"/>
  <c r="AJ580" i="6"/>
  <c r="BZ580" i="6"/>
  <c r="AF580" i="6"/>
  <c r="AW580" i="6"/>
  <c r="CK580" i="6"/>
  <c r="BJ580" i="6"/>
  <c r="BI580" i="6"/>
  <c r="BY580" i="6"/>
  <c r="CO579" i="6"/>
  <c r="E578" i="9"/>
  <c r="CP579" i="6"/>
  <c r="B579" i="9"/>
  <c r="E712" i="9"/>
  <c r="BK580" i="6" l="1"/>
  <c r="BL580" i="6" s="1"/>
  <c r="V580" i="6"/>
  <c r="AQ580" i="6" s="1"/>
  <c r="AS580" i="6"/>
  <c r="AX580" i="6"/>
  <c r="CL580" i="6"/>
  <c r="Y580" i="6"/>
  <c r="Z580" i="6" s="1"/>
  <c r="CQ579" i="6"/>
  <c r="CS579" i="6" s="1"/>
  <c r="D712" i="9"/>
  <c r="B713" i="9"/>
  <c r="BM580" i="6" l="1"/>
  <c r="BN580" i="6" s="1"/>
  <c r="BO580" i="6" s="1"/>
  <c r="BP580" i="6" s="1"/>
  <c r="BQ580" i="6" s="1"/>
  <c r="BR580" i="6" s="1"/>
  <c r="BU580" i="6" s="1"/>
  <c r="BS580" i="6"/>
  <c r="AG580" i="6"/>
  <c r="AA580" i="6"/>
  <c r="AB580" i="6" s="1"/>
  <c r="AC580" i="6" s="1"/>
  <c r="AD580" i="6" s="1"/>
  <c r="AE580" i="6" s="1"/>
  <c r="AK580" i="6"/>
  <c r="AL580" i="6" s="1"/>
  <c r="AM580" i="6" s="1"/>
  <c r="AN580" i="6" s="1"/>
  <c r="AO580" i="6" s="1"/>
  <c r="BT580" i="6"/>
  <c r="BG580" i="6" s="1"/>
  <c r="CI580" i="6"/>
  <c r="AY580" i="6"/>
  <c r="AZ580" i="6" s="1"/>
  <c r="BA580" i="6" s="1"/>
  <c r="BB580" i="6" s="1"/>
  <c r="BC580" i="6" s="1"/>
  <c r="BD580" i="6" s="1"/>
  <c r="E713" i="9"/>
  <c r="BE580" i="6" l="1"/>
  <c r="AP580" i="6"/>
  <c r="AT580" i="6" s="1"/>
  <c r="CA580" i="6"/>
  <c r="CB580" i="6" s="1"/>
  <c r="CC580" i="6" s="1"/>
  <c r="AR580" i="6"/>
  <c r="D713" i="9"/>
  <c r="B714" i="9"/>
  <c r="CD580" i="6" l="1"/>
  <c r="CE580" i="6" s="1"/>
  <c r="CF580" i="6" s="1"/>
  <c r="CG580" i="6" s="1"/>
  <c r="CM580" i="6"/>
  <c r="CN580" i="6" s="1"/>
  <c r="E714" i="9"/>
  <c r="CO580" i="6" l="1"/>
  <c r="E579" i="9"/>
  <c r="CP580" i="6"/>
  <c r="CH580" i="6"/>
  <c r="CJ580" i="6"/>
  <c r="BW580" i="6" s="1"/>
  <c r="D714" i="9"/>
  <c r="CQ580" i="6" l="1"/>
  <c r="B715" i="9"/>
  <c r="CS580" i="6" l="1"/>
  <c r="E715" i="9"/>
  <c r="CR580" i="6"/>
  <c r="CW580" i="6" l="1"/>
  <c r="CY580" i="6"/>
  <c r="CT580" i="6"/>
  <c r="CU580" i="6" s="1"/>
  <c r="CV580" i="6" s="1"/>
  <c r="CX580" i="6" s="1"/>
  <c r="D715" i="9"/>
  <c r="CZ580" i="6" l="1"/>
  <c r="DA580" i="6" s="1"/>
  <c r="B716" i="9"/>
  <c r="DG580" i="6"/>
  <c r="DB580" i="6"/>
  <c r="DC580" i="6" l="1"/>
  <c r="DE580" i="6" s="1"/>
  <c r="D579" i="9"/>
  <c r="F581" i="6"/>
  <c r="E716" i="9"/>
  <c r="P581" i="6"/>
  <c r="R581" i="6"/>
  <c r="Q581" i="6"/>
  <c r="I581" i="6"/>
  <c r="L581" i="6"/>
  <c r="O581" i="6"/>
  <c r="W581" i="6"/>
  <c r="S581" i="6"/>
  <c r="AW581" i="6" l="1"/>
  <c r="BZ581" i="6"/>
  <c r="AJ581" i="6"/>
  <c r="AF581" i="6"/>
  <c r="Y581" i="6" s="1"/>
  <c r="CK581" i="6"/>
  <c r="BJ581" i="6"/>
  <c r="T581" i="6"/>
  <c r="K581" i="6"/>
  <c r="U581" i="6"/>
  <c r="J581" i="6"/>
  <c r="BY581" i="6"/>
  <c r="BI581" i="6"/>
  <c r="B580" i="9"/>
  <c r="D716" i="9"/>
  <c r="B717" i="9"/>
  <c r="CR581" i="6"/>
  <c r="CW581" i="6" l="1"/>
  <c r="V581" i="6"/>
  <c r="AK581" i="6" s="1"/>
  <c r="AL581" i="6" s="1"/>
  <c r="AM581" i="6" s="1"/>
  <c r="AN581" i="6" s="1"/>
  <c r="AO581" i="6" s="1"/>
  <c r="AP581" i="6" s="1"/>
  <c r="BK581" i="6"/>
  <c r="BL581" i="6" s="1"/>
  <c r="BM581" i="6" s="1"/>
  <c r="BN581" i="6" s="1"/>
  <c r="BO581" i="6" s="1"/>
  <c r="BP581" i="6" s="1"/>
  <c r="BQ581" i="6" s="1"/>
  <c r="BR581" i="6" s="1"/>
  <c r="AX581" i="6"/>
  <c r="AS581" i="6"/>
  <c r="CL581" i="6"/>
  <c r="AQ581" i="6"/>
  <c r="AY581" i="6"/>
  <c r="AZ581" i="6" s="1"/>
  <c r="BA581" i="6" s="1"/>
  <c r="BB581" i="6" s="1"/>
  <c r="BC581" i="6" s="1"/>
  <c r="BD581" i="6" s="1"/>
  <c r="E717" i="9"/>
  <c r="BS581" i="6" l="1"/>
  <c r="BE581" i="6"/>
  <c r="BT581" i="6"/>
  <c r="BG581" i="6" s="1"/>
  <c r="Z581" i="6"/>
  <c r="CT581" i="6"/>
  <c r="CU581" i="6" s="1"/>
  <c r="CV581" i="6" s="1"/>
  <c r="CX581" i="6" s="1"/>
  <c r="CZ581" i="6" s="1"/>
  <c r="DA581" i="6" s="1"/>
  <c r="CA581" i="6"/>
  <c r="CB581" i="6" s="1"/>
  <c r="CC581" i="6" s="1"/>
  <c r="BU581" i="6"/>
  <c r="AT581" i="6"/>
  <c r="AR581" i="6"/>
  <c r="CI581" i="6"/>
  <c r="CY581" i="6"/>
  <c r="D717" i="9"/>
  <c r="DB581" i="6"/>
  <c r="DG581" i="6"/>
  <c r="D580" i="9" l="1"/>
  <c r="DC581" i="6"/>
  <c r="DE581" i="6" s="1"/>
  <c r="F582" i="6"/>
  <c r="CD581" i="6"/>
  <c r="CE581" i="6" s="1"/>
  <c r="CF581" i="6" s="1"/>
  <c r="CG581" i="6" s="1"/>
  <c r="CM581" i="6"/>
  <c r="AG581" i="6"/>
  <c r="CN581" i="6" s="1"/>
  <c r="AA581" i="6"/>
  <c r="AB581" i="6" s="1"/>
  <c r="AC581" i="6" s="1"/>
  <c r="AD581" i="6" s="1"/>
  <c r="AE581" i="6" s="1"/>
  <c r="B718" i="9"/>
  <c r="R582" i="6"/>
  <c r="S582" i="6"/>
  <c r="O582" i="6"/>
  <c r="I582" i="6"/>
  <c r="L582" i="6"/>
  <c r="W582" i="6"/>
  <c r="Q582" i="6"/>
  <c r="P582" i="6"/>
  <c r="BI582" i="6" l="1"/>
  <c r="BY582" i="6"/>
  <c r="AJ582" i="6"/>
  <c r="AF582" i="6"/>
  <c r="Y582" i="6" s="1"/>
  <c r="BJ582" i="6"/>
  <c r="AW582" i="6"/>
  <c r="CK582" i="6"/>
  <c r="BZ582" i="6"/>
  <c r="J582" i="6"/>
  <c r="T582" i="6"/>
  <c r="U582" i="6"/>
  <c r="K582" i="6"/>
  <c r="CH581" i="6"/>
  <c r="CJ581" i="6"/>
  <c r="BW581" i="6" s="1"/>
  <c r="B581" i="9"/>
  <c r="CO581" i="6"/>
  <c r="CP581" i="6"/>
  <c r="E580" i="9"/>
  <c r="E718" i="9"/>
  <c r="CR582" i="6"/>
  <c r="CW582" i="6" l="1"/>
  <c r="CQ581" i="6"/>
  <c r="CS581" i="6" s="1"/>
  <c r="V582" i="6"/>
  <c r="AK582" i="6" s="1"/>
  <c r="AL582" i="6" s="1"/>
  <c r="AM582" i="6" s="1"/>
  <c r="AN582" i="6" s="1"/>
  <c r="AO582" i="6" s="1"/>
  <c r="AP582" i="6" s="1"/>
  <c r="AS582" i="6"/>
  <c r="BK582" i="6"/>
  <c r="BL582" i="6" s="1"/>
  <c r="CL582" i="6"/>
  <c r="AX582" i="6"/>
  <c r="D718" i="9"/>
  <c r="B719" i="9"/>
  <c r="Z582" i="6" l="1"/>
  <c r="CI582" i="6"/>
  <c r="BM582" i="6"/>
  <c r="BN582" i="6" s="1"/>
  <c r="BO582" i="6" s="1"/>
  <c r="BP582" i="6" s="1"/>
  <c r="BQ582" i="6" s="1"/>
  <c r="BR582" i="6" s="1"/>
  <c r="AQ582" i="6"/>
  <c r="AT582" i="6" s="1"/>
  <c r="CA582" i="6"/>
  <c r="CB582" i="6" s="1"/>
  <c r="CC582" i="6" s="1"/>
  <c r="BS582" i="6"/>
  <c r="AR582" i="6"/>
  <c r="CY582" i="6"/>
  <c r="AY582" i="6"/>
  <c r="AZ582" i="6" s="1"/>
  <c r="BA582" i="6" s="1"/>
  <c r="BB582" i="6" s="1"/>
  <c r="BC582" i="6" s="1"/>
  <c r="BD582" i="6" s="1"/>
  <c r="CT582" i="6"/>
  <c r="CU582" i="6" s="1"/>
  <c r="CV582" i="6" s="1"/>
  <c r="CX582" i="6" s="1"/>
  <c r="E719" i="9"/>
  <c r="CZ582" i="6" l="1"/>
  <c r="DA582" i="6" s="1"/>
  <c r="F583" i="6" s="1"/>
  <c r="CD582" i="6"/>
  <c r="CE582" i="6" s="1"/>
  <c r="CF582" i="6" s="1"/>
  <c r="CG582" i="6" s="1"/>
  <c r="CM582" i="6"/>
  <c r="AG582" i="6"/>
  <c r="CN582" i="6" s="1"/>
  <c r="AA582" i="6"/>
  <c r="AB582" i="6" s="1"/>
  <c r="AC582" i="6" s="1"/>
  <c r="AD582" i="6" s="1"/>
  <c r="AE582" i="6" s="1"/>
  <c r="BT582" i="6"/>
  <c r="BG582" i="6" s="1"/>
  <c r="BU582" i="6"/>
  <c r="BE582" i="6"/>
  <c r="D719" i="9"/>
  <c r="DG582" i="6"/>
  <c r="DB582" i="6"/>
  <c r="L583" i="6"/>
  <c r="R583" i="6"/>
  <c r="P583" i="6"/>
  <c r="Q583" i="6"/>
  <c r="O583" i="6"/>
  <c r="S583" i="6"/>
  <c r="I583" i="6"/>
  <c r="W583" i="6"/>
  <c r="DC582" i="6" l="1"/>
  <c r="DE582" i="6" s="1"/>
  <c r="D581" i="9"/>
  <c r="BJ583" i="6"/>
  <c r="AJ583" i="6"/>
  <c r="BZ583" i="6"/>
  <c r="AF583" i="6"/>
  <c r="CK583" i="6"/>
  <c r="AW583" i="6"/>
  <c r="J583" i="6"/>
  <c r="K583" i="6"/>
  <c r="T583" i="6"/>
  <c r="U583" i="6"/>
  <c r="BI583" i="6"/>
  <c r="BY583" i="6"/>
  <c r="CO582" i="6"/>
  <c r="CP582" i="6"/>
  <c r="E581" i="9"/>
  <c r="CH582" i="6"/>
  <c r="CJ582" i="6"/>
  <c r="BW582" i="6" s="1"/>
  <c r="B582" i="9"/>
  <c r="B720" i="9"/>
  <c r="CR583" i="6"/>
  <c r="CQ582" i="6" l="1"/>
  <c r="CS582" i="6" s="1"/>
  <c r="CW583" i="6"/>
  <c r="Y583" i="6"/>
  <c r="AS583" i="6"/>
  <c r="CL583" i="6"/>
  <c r="V583" i="6"/>
  <c r="AY583" i="6" s="1"/>
  <c r="AZ583" i="6" s="1"/>
  <c r="BA583" i="6" s="1"/>
  <c r="BB583" i="6" s="1"/>
  <c r="BC583" i="6" s="1"/>
  <c r="BD583" i="6" s="1"/>
  <c r="BK583" i="6"/>
  <c r="BL583" i="6" s="1"/>
  <c r="AX583" i="6"/>
  <c r="E720" i="9"/>
  <c r="Z583" i="6" l="1"/>
  <c r="AG583" i="6"/>
  <c r="CN583" i="6" s="1"/>
  <c r="AA583" i="6"/>
  <c r="AB583" i="6" s="1"/>
  <c r="AC583" i="6" s="1"/>
  <c r="AD583" i="6" s="1"/>
  <c r="AE583" i="6" s="1"/>
  <c r="CI583" i="6"/>
  <c r="AK583" i="6"/>
  <c r="AL583" i="6" s="1"/>
  <c r="AM583" i="6" s="1"/>
  <c r="AN583" i="6" s="1"/>
  <c r="AO583" i="6" s="1"/>
  <c r="AR583" i="6" s="1"/>
  <c r="BE583" i="6"/>
  <c r="BS583" i="6"/>
  <c r="CY583" i="6"/>
  <c r="AQ583" i="6"/>
  <c r="BM583" i="6"/>
  <c r="BN583" i="6" s="1"/>
  <c r="BO583" i="6" s="1"/>
  <c r="BP583" i="6" s="1"/>
  <c r="BQ583" i="6" s="1"/>
  <c r="BR583" i="6" s="1"/>
  <c r="CT583" i="6"/>
  <c r="CU583" i="6" s="1"/>
  <c r="CV583" i="6" s="1"/>
  <c r="CX583" i="6" s="1"/>
  <c r="D720" i="9"/>
  <c r="CZ583" i="6" l="1"/>
  <c r="DA583" i="6" s="1"/>
  <c r="BU583" i="6"/>
  <c r="F584" i="6"/>
  <c r="BT583" i="6"/>
  <c r="BG583" i="6" s="1"/>
  <c r="AP583" i="6"/>
  <c r="AT583" i="6" s="1"/>
  <c r="CA583" i="6"/>
  <c r="CB583" i="6" s="1"/>
  <c r="CC583" i="6" s="1"/>
  <c r="CP583" i="6"/>
  <c r="E582" i="9"/>
  <c r="B721" i="9"/>
  <c r="DG583" i="6"/>
  <c r="DB583" i="6"/>
  <c r="Q584" i="6"/>
  <c r="L584" i="6"/>
  <c r="I584" i="6"/>
  <c r="S584" i="6"/>
  <c r="W584" i="6"/>
  <c r="P584" i="6"/>
  <c r="O584" i="6"/>
  <c r="R584" i="6"/>
  <c r="DC583" i="6" l="1"/>
  <c r="DE583" i="6" s="1"/>
  <c r="D582" i="9"/>
  <c r="BI584" i="6"/>
  <c r="BY584" i="6"/>
  <c r="BJ584" i="6"/>
  <c r="AJ584" i="6"/>
  <c r="AF584" i="6"/>
  <c r="Y584" i="6" s="1"/>
  <c r="AW584" i="6"/>
  <c r="CK584" i="6"/>
  <c r="BZ584" i="6"/>
  <c r="K584" i="6"/>
  <c r="T584" i="6"/>
  <c r="J584" i="6"/>
  <c r="U584" i="6"/>
  <c r="CD583" i="6"/>
  <c r="CE583" i="6" s="1"/>
  <c r="CF583" i="6" s="1"/>
  <c r="CG583" i="6" s="1"/>
  <c r="CM583" i="6"/>
  <c r="B583" i="9"/>
  <c r="E721" i="9"/>
  <c r="CH583" i="6" l="1"/>
  <c r="CJ583" i="6"/>
  <c r="BW583" i="6" s="1"/>
  <c r="CO583" i="6" s="1"/>
  <c r="CQ583" i="6" s="1"/>
  <c r="CS583" i="6" s="1"/>
  <c r="V584" i="6"/>
  <c r="CI584" i="6" s="1"/>
  <c r="AX584" i="6"/>
  <c r="CL584" i="6"/>
  <c r="BK584" i="6"/>
  <c r="BL584" i="6" s="1"/>
  <c r="BM584" i="6" s="1"/>
  <c r="BN584" i="6" s="1"/>
  <c r="BO584" i="6" s="1"/>
  <c r="BP584" i="6" s="1"/>
  <c r="BQ584" i="6" s="1"/>
  <c r="BR584" i="6" s="1"/>
  <c r="AS584" i="6"/>
  <c r="D721" i="9"/>
  <c r="BS584" i="6" l="1"/>
  <c r="BU584" i="6" s="1"/>
  <c r="Z584" i="6"/>
  <c r="AG584" i="6" s="1"/>
  <c r="AY584" i="6"/>
  <c r="AZ584" i="6" s="1"/>
  <c r="BA584" i="6" s="1"/>
  <c r="BB584" i="6" s="1"/>
  <c r="BC584" i="6" s="1"/>
  <c r="BD584" i="6" s="1"/>
  <c r="AQ584" i="6"/>
  <c r="BT584" i="6"/>
  <c r="BG584" i="6" s="1"/>
  <c r="AK584" i="6"/>
  <c r="AL584" i="6" s="1"/>
  <c r="AM584" i="6" s="1"/>
  <c r="AN584" i="6" s="1"/>
  <c r="AO584" i="6" s="1"/>
  <c r="B722" i="9"/>
  <c r="AA584" i="6" l="1"/>
  <c r="AB584" i="6" s="1"/>
  <c r="AC584" i="6" s="1"/>
  <c r="AD584" i="6" s="1"/>
  <c r="AE584" i="6" s="1"/>
  <c r="AP584" i="6"/>
  <c r="AT584" i="6" s="1"/>
  <c r="CA584" i="6"/>
  <c r="CB584" i="6" s="1"/>
  <c r="CC584" i="6" s="1"/>
  <c r="AR584" i="6"/>
  <c r="BE584" i="6"/>
  <c r="CN584" i="6" s="1"/>
  <c r="E722" i="9"/>
  <c r="E583" i="9" l="1"/>
  <c r="CP584" i="6"/>
  <c r="CO584" i="6"/>
  <c r="CQ584" i="6" s="1"/>
  <c r="CD584" i="6"/>
  <c r="CE584" i="6" s="1"/>
  <c r="CF584" i="6" s="1"/>
  <c r="CG584" i="6" s="1"/>
  <c r="CM584" i="6"/>
  <c r="D722" i="9"/>
  <c r="CH584" i="6" l="1"/>
  <c r="CJ584" i="6"/>
  <c r="BW584" i="6" s="1"/>
  <c r="CS584" i="6"/>
  <c r="B723" i="9"/>
  <c r="CR584" i="6"/>
  <c r="CT584" i="6" l="1"/>
  <c r="CU584" i="6" s="1"/>
  <c r="CV584" i="6" s="1"/>
  <c r="CX584" i="6" s="1"/>
  <c r="CZ584" i="6" s="1"/>
  <c r="DA584" i="6" s="1"/>
  <c r="CW584" i="6"/>
  <c r="CY584" i="6"/>
  <c r="E723" i="9"/>
  <c r="DG584" i="6"/>
  <c r="DB584" i="6"/>
  <c r="DC584" i="6" l="1"/>
  <c r="DE584" i="6" s="1"/>
  <c r="D583" i="9"/>
  <c r="F585" i="6"/>
  <c r="D723" i="9"/>
  <c r="B724" i="9"/>
  <c r="W585" i="6"/>
  <c r="L585" i="6"/>
  <c r="S585" i="6"/>
  <c r="Q585" i="6"/>
  <c r="R585" i="6"/>
  <c r="P585" i="6"/>
  <c r="O585" i="6"/>
  <c r="I585" i="6"/>
  <c r="T585" i="6" l="1"/>
  <c r="K585" i="6"/>
  <c r="J585" i="6"/>
  <c r="U585" i="6"/>
  <c r="BI585" i="6"/>
  <c r="BY585" i="6"/>
  <c r="BZ585" i="6"/>
  <c r="AJ585" i="6"/>
  <c r="CK585" i="6"/>
  <c r="BJ585" i="6"/>
  <c r="AW585" i="6"/>
  <c r="AF585" i="6"/>
  <c r="B584" i="9"/>
  <c r="E724" i="9"/>
  <c r="CR585" i="6"/>
  <c r="Y585" i="6" l="1"/>
  <c r="CW585" i="6"/>
  <c r="AS585" i="6"/>
  <c r="V585" i="6"/>
  <c r="AY585" i="6" s="1"/>
  <c r="AZ585" i="6" s="1"/>
  <c r="BA585" i="6" s="1"/>
  <c r="BB585" i="6" s="1"/>
  <c r="BC585" i="6" s="1"/>
  <c r="BD585" i="6" s="1"/>
  <c r="BK585" i="6"/>
  <c r="BL585" i="6" s="1"/>
  <c r="BM585" i="6" s="1"/>
  <c r="BN585" i="6" s="1"/>
  <c r="BO585" i="6" s="1"/>
  <c r="BP585" i="6" s="1"/>
  <c r="BQ585" i="6" s="1"/>
  <c r="BR585" i="6" s="1"/>
  <c r="AX585" i="6"/>
  <c r="BE585" i="6" s="1"/>
  <c r="CL585" i="6"/>
  <c r="D724" i="9"/>
  <c r="CI585" i="6" l="1"/>
  <c r="AQ585" i="6"/>
  <c r="AK585" i="6"/>
  <c r="AL585" i="6" s="1"/>
  <c r="AM585" i="6" s="1"/>
  <c r="AN585" i="6" s="1"/>
  <c r="AO585" i="6" s="1"/>
  <c r="Z585" i="6"/>
  <c r="CY585" i="6"/>
  <c r="BS585" i="6"/>
  <c r="BU585" i="6" s="1"/>
  <c r="BT585" i="6"/>
  <c r="BG585" i="6" s="1"/>
  <c r="CT585" i="6"/>
  <c r="CU585" i="6" s="1"/>
  <c r="CV585" i="6" s="1"/>
  <c r="CX585" i="6" s="1"/>
  <c r="CZ585" i="6" s="1"/>
  <c r="DA585" i="6" s="1"/>
  <c r="B725" i="9"/>
  <c r="DG585" i="6"/>
  <c r="DB585" i="6"/>
  <c r="DC585" i="6" l="1"/>
  <c r="DE585" i="6" s="1"/>
  <c r="D584" i="9"/>
  <c r="F586" i="6"/>
  <c r="AG585" i="6"/>
  <c r="AA585" i="6"/>
  <c r="AB585" i="6" s="1"/>
  <c r="AC585" i="6" s="1"/>
  <c r="AD585" i="6" s="1"/>
  <c r="AE585" i="6" s="1"/>
  <c r="AP585" i="6"/>
  <c r="AT585" i="6" s="1"/>
  <c r="CA585" i="6"/>
  <c r="CB585" i="6" s="1"/>
  <c r="CC585" i="6" s="1"/>
  <c r="AR585" i="6"/>
  <c r="E725" i="9"/>
  <c r="O586" i="6"/>
  <c r="L586" i="6"/>
  <c r="W586" i="6"/>
  <c r="Q586" i="6"/>
  <c r="I586" i="6"/>
  <c r="P586" i="6"/>
  <c r="R586" i="6"/>
  <c r="S586" i="6"/>
  <c r="BI586" i="6" l="1"/>
  <c r="BY586" i="6"/>
  <c r="J586" i="6"/>
  <c r="K586" i="6"/>
  <c r="U586" i="6"/>
  <c r="T586" i="6"/>
  <c r="CK586" i="6"/>
  <c r="AJ586" i="6"/>
  <c r="AF586" i="6"/>
  <c r="BZ586" i="6"/>
  <c r="AW586" i="6"/>
  <c r="BJ586" i="6"/>
  <c r="CD585" i="6"/>
  <c r="CE585" i="6" s="1"/>
  <c r="CF585" i="6" s="1"/>
  <c r="CG585" i="6" s="1"/>
  <c r="CM585" i="6"/>
  <c r="CN585" i="6" s="1"/>
  <c r="B585" i="9"/>
  <c r="D725" i="9"/>
  <c r="CR586" i="6"/>
  <c r="CW586" i="6" l="1"/>
  <c r="CH585" i="6"/>
  <c r="CJ585" i="6"/>
  <c r="BW585" i="6" s="1"/>
  <c r="CO585" i="6" s="1"/>
  <c r="CQ585" i="6" s="1"/>
  <c r="CS585" i="6" s="1"/>
  <c r="V586" i="6"/>
  <c r="AK586" i="6" s="1"/>
  <c r="AL586" i="6" s="1"/>
  <c r="AM586" i="6" s="1"/>
  <c r="AN586" i="6" s="1"/>
  <c r="AO586" i="6" s="1"/>
  <c r="AP586" i="6" s="1"/>
  <c r="CL586" i="6"/>
  <c r="AS586" i="6"/>
  <c r="BK586" i="6"/>
  <c r="BL586" i="6" s="1"/>
  <c r="AX586" i="6"/>
  <c r="Y586" i="6"/>
  <c r="E584" i="9"/>
  <c r="CP585" i="6"/>
  <c r="B726" i="9"/>
  <c r="Z586" i="6" l="1"/>
  <c r="BM586" i="6"/>
  <c r="BN586" i="6" s="1"/>
  <c r="BO586" i="6" s="1"/>
  <c r="BP586" i="6" s="1"/>
  <c r="BQ586" i="6" s="1"/>
  <c r="BR586" i="6" s="1"/>
  <c r="AG586" i="6"/>
  <c r="AA586" i="6"/>
  <c r="AB586" i="6" s="1"/>
  <c r="AC586" i="6" s="1"/>
  <c r="AD586" i="6" s="1"/>
  <c r="AE586" i="6" s="1"/>
  <c r="AR586" i="6"/>
  <c r="CA586" i="6"/>
  <c r="CB586" i="6" s="1"/>
  <c r="CC586" i="6" s="1"/>
  <c r="CD586" i="6" s="1"/>
  <c r="CE586" i="6" s="1"/>
  <c r="CF586" i="6" s="1"/>
  <c r="CG586" i="6" s="1"/>
  <c r="CH586" i="6" s="1"/>
  <c r="AQ586" i="6"/>
  <c r="AT586" i="6" s="1"/>
  <c r="CY586" i="6"/>
  <c r="AY586" i="6"/>
  <c r="BS586" i="6"/>
  <c r="CI586" i="6"/>
  <c r="CT586" i="6"/>
  <c r="CU586" i="6" s="1"/>
  <c r="CV586" i="6" s="1"/>
  <c r="CX586" i="6" s="1"/>
  <c r="E726" i="9"/>
  <c r="CZ586" i="6" l="1"/>
  <c r="DA586" i="6" s="1"/>
  <c r="BT586" i="6"/>
  <c r="BG586" i="6" s="1"/>
  <c r="BU586" i="6"/>
  <c r="F587" i="6"/>
  <c r="AZ586" i="6"/>
  <c r="BA586" i="6" s="1"/>
  <c r="BB586" i="6" s="1"/>
  <c r="BC586" i="6" s="1"/>
  <c r="BD586" i="6" s="1"/>
  <c r="BE586" i="6"/>
  <c r="CM586" i="6"/>
  <c r="CN586" i="6" s="1"/>
  <c r="CJ586" i="6"/>
  <c r="BW586" i="6" s="1"/>
  <c r="D726" i="9"/>
  <c r="DB586" i="6"/>
  <c r="DG586" i="6"/>
  <c r="I587" i="6"/>
  <c r="W587" i="6"/>
  <c r="Q587" i="6"/>
  <c r="O587" i="6"/>
  <c r="R587" i="6"/>
  <c r="L587" i="6"/>
  <c r="P587" i="6"/>
  <c r="S587" i="6"/>
  <c r="D585" i="9" l="1"/>
  <c r="DC586" i="6"/>
  <c r="DE586" i="6" s="1"/>
  <c r="BY587" i="6"/>
  <c r="BI587" i="6"/>
  <c r="BZ587" i="6"/>
  <c r="AJ587" i="6"/>
  <c r="CK587" i="6"/>
  <c r="AW587" i="6"/>
  <c r="AF587" i="6"/>
  <c r="BJ587" i="6"/>
  <c r="T587" i="6"/>
  <c r="K587" i="6"/>
  <c r="J587" i="6"/>
  <c r="U587" i="6"/>
  <c r="E585" i="9"/>
  <c r="CP586" i="6"/>
  <c r="CO586" i="6"/>
  <c r="B586" i="9"/>
  <c r="B727" i="9"/>
  <c r="CQ586" i="6" l="1"/>
  <c r="CS586" i="6" s="1"/>
  <c r="BK587" i="6"/>
  <c r="BL587" i="6" s="1"/>
  <c r="V587" i="6"/>
  <c r="AQ587" i="6" s="1"/>
  <c r="AX587" i="6"/>
  <c r="AS587" i="6"/>
  <c r="CL587" i="6"/>
  <c r="Y587" i="6"/>
  <c r="E727" i="9"/>
  <c r="BS587" i="6" l="1"/>
  <c r="BM587" i="6"/>
  <c r="BN587" i="6" s="1"/>
  <c r="BO587" i="6" s="1"/>
  <c r="BP587" i="6" s="1"/>
  <c r="BQ587" i="6" s="1"/>
  <c r="Z587" i="6"/>
  <c r="AY587" i="6"/>
  <c r="AZ587" i="6" s="1"/>
  <c r="BA587" i="6" s="1"/>
  <c r="BB587" i="6" s="1"/>
  <c r="BC587" i="6" s="1"/>
  <c r="BD587" i="6" s="1"/>
  <c r="CI587" i="6"/>
  <c r="AK587" i="6"/>
  <c r="AL587" i="6" s="1"/>
  <c r="AM587" i="6" s="1"/>
  <c r="AN587" i="6" s="1"/>
  <c r="AO587" i="6" s="1"/>
  <c r="AR587" i="6" s="1"/>
  <c r="D727" i="9"/>
  <c r="B728" i="9"/>
  <c r="AG587" i="6" l="1"/>
  <c r="AA587" i="6"/>
  <c r="AB587" i="6" s="1"/>
  <c r="AC587" i="6" s="1"/>
  <c r="AD587" i="6" s="1"/>
  <c r="AE587" i="6" s="1"/>
  <c r="BR587" i="6"/>
  <c r="BU587" i="6" s="1"/>
  <c r="BT587" i="6"/>
  <c r="BG587" i="6" s="1"/>
  <c r="BE587" i="6"/>
  <c r="AP587" i="6"/>
  <c r="AT587" i="6" s="1"/>
  <c r="CA587" i="6"/>
  <c r="CB587" i="6" s="1"/>
  <c r="CC587" i="6" s="1"/>
  <c r="E728" i="9"/>
  <c r="CD587" i="6" l="1"/>
  <c r="CE587" i="6" s="1"/>
  <c r="CF587" i="6" s="1"/>
  <c r="CG587" i="6" s="1"/>
  <c r="CM587" i="6"/>
  <c r="CN587" i="6" s="1"/>
  <c r="D728" i="9"/>
  <c r="CP587" i="6" l="1"/>
  <c r="E586" i="9"/>
  <c r="CH587" i="6"/>
  <c r="CJ587" i="6"/>
  <c r="BW587" i="6" s="1"/>
  <c r="CO587" i="6" s="1"/>
  <c r="CQ587" i="6" s="1"/>
  <c r="B729" i="9"/>
  <c r="CS587" i="6" l="1"/>
  <c r="E729" i="9"/>
  <c r="CR587" i="6"/>
  <c r="CT587" i="6" l="1"/>
  <c r="CU587" i="6" s="1"/>
  <c r="CV587" i="6" s="1"/>
  <c r="CX587" i="6" s="1"/>
  <c r="CY587" i="6"/>
  <c r="CW587" i="6"/>
  <c r="D729" i="9"/>
  <c r="B730" i="9"/>
  <c r="CZ587" i="6" l="1"/>
  <c r="DA587" i="6" s="1"/>
  <c r="F588" i="6" s="1"/>
  <c r="E730" i="9"/>
  <c r="DG587" i="6"/>
  <c r="DB587" i="6"/>
  <c r="L588" i="6"/>
  <c r="R588" i="6"/>
  <c r="W588" i="6"/>
  <c r="Q588" i="6"/>
  <c r="S588" i="6"/>
  <c r="P588" i="6"/>
  <c r="I588" i="6"/>
  <c r="O588" i="6"/>
  <c r="DC587" i="6" l="1"/>
  <c r="DE587" i="6" s="1"/>
  <c r="D586" i="9"/>
  <c r="U588" i="6"/>
  <c r="T588" i="6"/>
  <c r="J588" i="6"/>
  <c r="K588" i="6"/>
  <c r="BI588" i="6"/>
  <c r="BY588" i="6"/>
  <c r="CK588" i="6"/>
  <c r="BZ588" i="6"/>
  <c r="AJ588" i="6"/>
  <c r="AW588" i="6"/>
  <c r="BJ588" i="6"/>
  <c r="AF588" i="6"/>
  <c r="Y588" i="6" s="1"/>
  <c r="B587" i="9"/>
  <c r="D730" i="9"/>
  <c r="CR588" i="6"/>
  <c r="CW588" i="6" l="1"/>
  <c r="BK588" i="6"/>
  <c r="BL588" i="6" s="1"/>
  <c r="AS588" i="6"/>
  <c r="CL588" i="6"/>
  <c r="AX588" i="6"/>
  <c r="V588" i="6"/>
  <c r="AY588" i="6" s="1"/>
  <c r="AZ588" i="6" s="1"/>
  <c r="BA588" i="6" s="1"/>
  <c r="BB588" i="6" s="1"/>
  <c r="BC588" i="6" s="1"/>
  <c r="BD588" i="6" s="1"/>
  <c r="B731" i="9"/>
  <c r="BE588" i="6" l="1"/>
  <c r="Z588" i="6"/>
  <c r="AQ588" i="6"/>
  <c r="BM588" i="6"/>
  <c r="BN588" i="6" s="1"/>
  <c r="BO588" i="6" s="1"/>
  <c r="BP588" i="6" s="1"/>
  <c r="BQ588" i="6" s="1"/>
  <c r="BR588" i="6" s="1"/>
  <c r="BU588" i="6" s="1"/>
  <c r="CI588" i="6"/>
  <c r="BS588" i="6"/>
  <c r="AK588" i="6"/>
  <c r="AL588" i="6" s="1"/>
  <c r="AM588" i="6" s="1"/>
  <c r="AN588" i="6" s="1"/>
  <c r="AO588" i="6" s="1"/>
  <c r="CT588" i="6"/>
  <c r="CU588" i="6" s="1"/>
  <c r="CV588" i="6" s="1"/>
  <c r="CX588" i="6" s="1"/>
  <c r="CZ588" i="6" s="1"/>
  <c r="DA588" i="6" s="1"/>
  <c r="CY588" i="6"/>
  <c r="E731" i="9"/>
  <c r="DB588" i="6"/>
  <c r="DG588" i="6"/>
  <c r="D587" i="9" l="1"/>
  <c r="DC588" i="6"/>
  <c r="DE588" i="6" s="1"/>
  <c r="F589" i="6"/>
  <c r="AG588" i="6"/>
  <c r="CN588" i="6" s="1"/>
  <c r="AA588" i="6"/>
  <c r="AB588" i="6" s="1"/>
  <c r="AC588" i="6" s="1"/>
  <c r="AD588" i="6" s="1"/>
  <c r="AE588" i="6" s="1"/>
  <c r="BT588" i="6"/>
  <c r="BG588" i="6" s="1"/>
  <c r="AR588" i="6"/>
  <c r="AP588" i="6"/>
  <c r="AT588" i="6" s="1"/>
  <c r="CA588" i="6"/>
  <c r="CB588" i="6" s="1"/>
  <c r="CC588" i="6" s="1"/>
  <c r="D731" i="9"/>
  <c r="L589" i="6"/>
  <c r="S589" i="6"/>
  <c r="R589" i="6"/>
  <c r="Q589" i="6"/>
  <c r="I589" i="6"/>
  <c r="W589" i="6"/>
  <c r="O589" i="6"/>
  <c r="P589" i="6"/>
  <c r="BI589" i="6" l="1"/>
  <c r="BY589" i="6"/>
  <c r="BZ589" i="6"/>
  <c r="CK589" i="6"/>
  <c r="AW589" i="6"/>
  <c r="AF589" i="6"/>
  <c r="Y589" i="6" s="1"/>
  <c r="AJ589" i="6"/>
  <c r="BJ589" i="6"/>
  <c r="K589" i="6"/>
  <c r="T589" i="6"/>
  <c r="U589" i="6"/>
  <c r="J589" i="6"/>
  <c r="CP588" i="6"/>
  <c r="E587" i="9"/>
  <c r="B588" i="9"/>
  <c r="CD588" i="6"/>
  <c r="CE588" i="6" s="1"/>
  <c r="CF588" i="6" s="1"/>
  <c r="CG588" i="6" s="1"/>
  <c r="CM588" i="6"/>
  <c r="B732" i="9"/>
  <c r="CR589" i="6"/>
  <c r="CW589" i="6" l="1"/>
  <c r="CH588" i="6"/>
  <c r="CJ588" i="6"/>
  <c r="BW588" i="6" s="1"/>
  <c r="CO588" i="6" s="1"/>
  <c r="CQ588" i="6" s="1"/>
  <c r="CS588" i="6" s="1"/>
  <c r="CL589" i="6"/>
  <c r="V589" i="6"/>
  <c r="AK589" i="6" s="1"/>
  <c r="AL589" i="6" s="1"/>
  <c r="AM589" i="6" s="1"/>
  <c r="AN589" i="6" s="1"/>
  <c r="AO589" i="6" s="1"/>
  <c r="AP589" i="6" s="1"/>
  <c r="BK589" i="6"/>
  <c r="BL589" i="6" s="1"/>
  <c r="BM589" i="6" s="1"/>
  <c r="BN589" i="6" s="1"/>
  <c r="BO589" i="6" s="1"/>
  <c r="BP589" i="6" s="1"/>
  <c r="BQ589" i="6" s="1"/>
  <c r="BR589" i="6" s="1"/>
  <c r="AS589" i="6"/>
  <c r="AX589" i="6"/>
  <c r="E732" i="9"/>
  <c r="CI589" i="6" l="1"/>
  <c r="AQ589" i="6"/>
  <c r="AT589" i="6" s="1"/>
  <c r="CA589" i="6"/>
  <c r="CB589" i="6" s="1"/>
  <c r="CC589" i="6" s="1"/>
  <c r="CD589" i="6" s="1"/>
  <c r="CE589" i="6" s="1"/>
  <c r="CF589" i="6" s="1"/>
  <c r="CG589" i="6" s="1"/>
  <c r="CH589" i="6" s="1"/>
  <c r="AR589" i="6"/>
  <c r="BS589" i="6"/>
  <c r="BU589" i="6" s="1"/>
  <c r="Z589" i="6"/>
  <c r="AG589" i="6" s="1"/>
  <c r="CN589" i="6" s="1"/>
  <c r="BT589" i="6"/>
  <c r="BG589" i="6" s="1"/>
  <c r="CT589" i="6"/>
  <c r="CU589" i="6" s="1"/>
  <c r="CV589" i="6" s="1"/>
  <c r="CX589" i="6" s="1"/>
  <c r="AY589" i="6"/>
  <c r="AZ589" i="6" s="1"/>
  <c r="BA589" i="6" s="1"/>
  <c r="BB589" i="6" s="1"/>
  <c r="BC589" i="6" s="1"/>
  <c r="BD589" i="6" s="1"/>
  <c r="CY589" i="6"/>
  <c r="D732" i="9"/>
  <c r="CZ589" i="6" l="1"/>
  <c r="DA589" i="6" s="1"/>
  <c r="CM589" i="6"/>
  <c r="CJ589" i="6"/>
  <c r="BW589" i="6" s="1"/>
  <c r="AA589" i="6"/>
  <c r="AB589" i="6" s="1"/>
  <c r="AC589" i="6" s="1"/>
  <c r="AD589" i="6" s="1"/>
  <c r="AE589" i="6" s="1"/>
  <c r="F590" i="6"/>
  <c r="CP589" i="6"/>
  <c r="CO589" i="6"/>
  <c r="E588" i="9"/>
  <c r="BE589" i="6"/>
  <c r="B733" i="9"/>
  <c r="DG589" i="6"/>
  <c r="DB589" i="6"/>
  <c r="I590" i="6"/>
  <c r="R590" i="6"/>
  <c r="W590" i="6"/>
  <c r="S590" i="6"/>
  <c r="O590" i="6"/>
  <c r="Q590" i="6"/>
  <c r="L590" i="6"/>
  <c r="P590" i="6"/>
  <c r="DC589" i="6" l="1"/>
  <c r="DE589" i="6" s="1"/>
  <c r="D588" i="9"/>
  <c r="CQ589" i="6"/>
  <c r="CS589" i="6" s="1"/>
  <c r="BY590" i="6"/>
  <c r="BI590" i="6"/>
  <c r="BZ590" i="6"/>
  <c r="BJ590" i="6"/>
  <c r="AJ590" i="6"/>
  <c r="AF590" i="6"/>
  <c r="AW590" i="6"/>
  <c r="CK590" i="6"/>
  <c r="J590" i="6"/>
  <c r="U590" i="6"/>
  <c r="T590" i="6"/>
  <c r="K590" i="6"/>
  <c r="B589" i="9"/>
  <c r="E733" i="9"/>
  <c r="CR590" i="6"/>
  <c r="Y590" i="6" l="1"/>
  <c r="CW590" i="6"/>
  <c r="AX590" i="6"/>
  <c r="AS590" i="6"/>
  <c r="CL590" i="6"/>
  <c r="V590" i="6"/>
  <c r="CI590" i="6" s="1"/>
  <c r="BK590" i="6"/>
  <c r="BL590" i="6" s="1"/>
  <c r="BM590" i="6" s="1"/>
  <c r="BN590" i="6" s="1"/>
  <c r="BO590" i="6" s="1"/>
  <c r="BP590" i="6" s="1"/>
  <c r="BQ590" i="6" s="1"/>
  <c r="BR590" i="6" s="1"/>
  <c r="D733" i="9"/>
  <c r="AK590" i="6" l="1"/>
  <c r="AL590" i="6" s="1"/>
  <c r="AM590" i="6" s="1"/>
  <c r="AN590" i="6" s="1"/>
  <c r="AO590" i="6" s="1"/>
  <c r="BT590" i="6"/>
  <c r="BG590" i="6" s="1"/>
  <c r="Z590" i="6"/>
  <c r="AY590" i="6"/>
  <c r="AQ590" i="6"/>
  <c r="CT590" i="6"/>
  <c r="CU590" i="6" s="1"/>
  <c r="CV590" i="6" s="1"/>
  <c r="CX590" i="6" s="1"/>
  <c r="CZ590" i="6" s="1"/>
  <c r="DA590" i="6" s="1"/>
  <c r="BS590" i="6"/>
  <c r="BU590" i="6" s="1"/>
  <c r="CY590" i="6"/>
  <c r="B734" i="9"/>
  <c r="DB590" i="6"/>
  <c r="DG590" i="6"/>
  <c r="D589" i="9" l="1"/>
  <c r="DC590" i="6"/>
  <c r="DE590" i="6" s="1"/>
  <c r="F591" i="6"/>
  <c r="AZ590" i="6"/>
  <c r="BA590" i="6" s="1"/>
  <c r="BB590" i="6" s="1"/>
  <c r="BC590" i="6" s="1"/>
  <c r="BD590" i="6" s="1"/>
  <c r="BE590" i="6"/>
  <c r="AG590" i="6"/>
  <c r="AA590" i="6"/>
  <c r="AB590" i="6" s="1"/>
  <c r="AC590" i="6" s="1"/>
  <c r="AD590" i="6" s="1"/>
  <c r="AE590" i="6" s="1"/>
  <c r="AP590" i="6"/>
  <c r="AT590" i="6" s="1"/>
  <c r="CA590" i="6"/>
  <c r="CB590" i="6" s="1"/>
  <c r="CC590" i="6" s="1"/>
  <c r="AR590" i="6"/>
  <c r="E734" i="9"/>
  <c r="R591" i="6"/>
  <c r="O591" i="6"/>
  <c r="L591" i="6"/>
  <c r="I591" i="6"/>
  <c r="Q591" i="6"/>
  <c r="P591" i="6"/>
  <c r="S591" i="6"/>
  <c r="W591" i="6"/>
  <c r="AF591" i="6" l="1"/>
  <c r="AJ591" i="6"/>
  <c r="AW591" i="6"/>
  <c r="BZ591" i="6"/>
  <c r="CK591" i="6"/>
  <c r="BJ591" i="6"/>
  <c r="BI591" i="6"/>
  <c r="BY591" i="6"/>
  <c r="U591" i="6"/>
  <c r="T591" i="6"/>
  <c r="J591" i="6"/>
  <c r="K591" i="6"/>
  <c r="CD590" i="6"/>
  <c r="CE590" i="6" s="1"/>
  <c r="CF590" i="6" s="1"/>
  <c r="CG590" i="6" s="1"/>
  <c r="CM590" i="6"/>
  <c r="CN590" i="6" s="1"/>
  <c r="B590" i="9"/>
  <c r="D734" i="9"/>
  <c r="CR591" i="6"/>
  <c r="CW591" i="6" l="1"/>
  <c r="CH590" i="6"/>
  <c r="CJ590" i="6"/>
  <c r="BW590" i="6" s="1"/>
  <c r="CP590" i="6"/>
  <c r="E589" i="9"/>
  <c r="CO590" i="6"/>
  <c r="CQ590" i="6" s="1"/>
  <c r="CS590" i="6" s="1"/>
  <c r="AS591" i="6"/>
  <c r="BK591" i="6"/>
  <c r="BL591" i="6" s="1"/>
  <c r="CL591" i="6"/>
  <c r="V591" i="6"/>
  <c r="AK591" i="6" s="1"/>
  <c r="AL591" i="6" s="1"/>
  <c r="AM591" i="6" s="1"/>
  <c r="AN591" i="6" s="1"/>
  <c r="AO591" i="6" s="1"/>
  <c r="AP591" i="6" s="1"/>
  <c r="AX591" i="6"/>
  <c r="AY591" i="6"/>
  <c r="AZ591" i="6" s="1"/>
  <c r="BA591" i="6" s="1"/>
  <c r="BB591" i="6" s="1"/>
  <c r="BC591" i="6" s="1"/>
  <c r="BD591" i="6" s="1"/>
  <c r="AQ591" i="6"/>
  <c r="Y591" i="6"/>
  <c r="Z591" i="6" s="1"/>
  <c r="B735" i="9"/>
  <c r="CI591" i="6" l="1"/>
  <c r="BS591" i="6"/>
  <c r="BE591" i="6"/>
  <c r="CA591" i="6"/>
  <c r="CB591" i="6" s="1"/>
  <c r="CC591" i="6" s="1"/>
  <c r="AR591" i="6"/>
  <c r="AT591" i="6"/>
  <c r="CY591" i="6"/>
  <c r="AG591" i="6"/>
  <c r="CN591" i="6" s="1"/>
  <c r="AA591" i="6"/>
  <c r="AB591" i="6" s="1"/>
  <c r="AC591" i="6" s="1"/>
  <c r="AD591" i="6" s="1"/>
  <c r="AE591" i="6" s="1"/>
  <c r="BM591" i="6"/>
  <c r="BN591" i="6" s="1"/>
  <c r="BO591" i="6" s="1"/>
  <c r="BP591" i="6" s="1"/>
  <c r="BQ591" i="6" s="1"/>
  <c r="CT591" i="6"/>
  <c r="CU591" i="6" s="1"/>
  <c r="CV591" i="6" s="1"/>
  <c r="CX591" i="6" s="1"/>
  <c r="E735" i="9"/>
  <c r="CZ591" i="6" l="1"/>
  <c r="DA591" i="6" s="1"/>
  <c r="CD591" i="6"/>
  <c r="CE591" i="6" s="1"/>
  <c r="CF591" i="6" s="1"/>
  <c r="CG591" i="6" s="1"/>
  <c r="CM591" i="6"/>
  <c r="F592" i="6"/>
  <c r="BR591" i="6"/>
  <c r="BU591" i="6" s="1"/>
  <c r="BT591" i="6"/>
  <c r="BG591" i="6" s="1"/>
  <c r="CP591" i="6"/>
  <c r="E590" i="9"/>
  <c r="CO591" i="6"/>
  <c r="D735" i="9"/>
  <c r="B736" i="9"/>
  <c r="DG591" i="6"/>
  <c r="DB591" i="6"/>
  <c r="R592" i="6"/>
  <c r="S592" i="6"/>
  <c r="Q592" i="6"/>
  <c r="O592" i="6"/>
  <c r="L592" i="6"/>
  <c r="I592" i="6"/>
  <c r="P592" i="6"/>
  <c r="W592" i="6"/>
  <c r="DC591" i="6" l="1"/>
  <c r="DE591" i="6" s="1"/>
  <c r="D590" i="9"/>
  <c r="CQ591" i="6"/>
  <c r="CS591" i="6" s="1"/>
  <c r="CH591" i="6"/>
  <c r="CJ591" i="6"/>
  <c r="BW591" i="6" s="1"/>
  <c r="AF592" i="6"/>
  <c r="AJ592" i="6"/>
  <c r="CK592" i="6"/>
  <c r="BJ592" i="6"/>
  <c r="AW592" i="6"/>
  <c r="BZ592" i="6"/>
  <c r="BY592" i="6"/>
  <c r="BI592" i="6"/>
  <c r="T592" i="6"/>
  <c r="J592" i="6"/>
  <c r="U592" i="6"/>
  <c r="K592" i="6"/>
  <c r="B591" i="9"/>
  <c r="E736" i="9"/>
  <c r="CR592" i="6"/>
  <c r="Y592" i="6" l="1"/>
  <c r="CW592" i="6"/>
  <c r="AX592" i="6"/>
  <c r="CL592" i="6"/>
  <c r="BK592" i="6"/>
  <c r="BL592" i="6" s="1"/>
  <c r="BM592" i="6" s="1"/>
  <c r="BN592" i="6" s="1"/>
  <c r="BO592" i="6" s="1"/>
  <c r="BP592" i="6" s="1"/>
  <c r="BQ592" i="6" s="1"/>
  <c r="BR592" i="6" s="1"/>
  <c r="AS592" i="6"/>
  <c r="V592" i="6"/>
  <c r="CI592" i="6" s="1"/>
  <c r="D736" i="9"/>
  <c r="BS592" i="6" l="1"/>
  <c r="AK592" i="6"/>
  <c r="AL592" i="6" s="1"/>
  <c r="AM592" i="6" s="1"/>
  <c r="AN592" i="6" s="1"/>
  <c r="AO592" i="6" s="1"/>
  <c r="AP592" i="6" s="1"/>
  <c r="AY592" i="6"/>
  <c r="AZ592" i="6" s="1"/>
  <c r="BA592" i="6" s="1"/>
  <c r="BB592" i="6" s="1"/>
  <c r="BC592" i="6" s="1"/>
  <c r="BD592" i="6" s="1"/>
  <c r="BT592" i="6"/>
  <c r="BG592" i="6" s="1"/>
  <c r="AQ592" i="6"/>
  <c r="CT592" i="6"/>
  <c r="CU592" i="6" s="1"/>
  <c r="CV592" i="6" s="1"/>
  <c r="CX592" i="6" s="1"/>
  <c r="CZ592" i="6" s="1"/>
  <c r="DA592" i="6" s="1"/>
  <c r="BU592" i="6"/>
  <c r="Z592" i="6"/>
  <c r="CY592" i="6"/>
  <c r="B737" i="9"/>
  <c r="DB592" i="6"/>
  <c r="DG592" i="6"/>
  <c r="CA592" i="6" l="1"/>
  <c r="CB592" i="6" s="1"/>
  <c r="CC592" i="6" s="1"/>
  <c r="CD592" i="6" s="1"/>
  <c r="CE592" i="6" s="1"/>
  <c r="CF592" i="6" s="1"/>
  <c r="CG592" i="6" s="1"/>
  <c r="CJ592" i="6" s="1"/>
  <c r="BW592" i="6" s="1"/>
  <c r="AR592" i="6"/>
  <c r="AT592" i="6"/>
  <c r="BE592" i="6"/>
  <c r="D591" i="9"/>
  <c r="DC592" i="6"/>
  <c r="DE592" i="6" s="1"/>
  <c r="F593" i="6"/>
  <c r="AG592" i="6"/>
  <c r="AA592" i="6"/>
  <c r="AB592" i="6" s="1"/>
  <c r="AC592" i="6" s="1"/>
  <c r="AD592" i="6" s="1"/>
  <c r="AE592" i="6" s="1"/>
  <c r="E737" i="9"/>
  <c r="O593" i="6"/>
  <c r="R593" i="6"/>
  <c r="I593" i="6"/>
  <c r="W593" i="6"/>
  <c r="P593" i="6"/>
  <c r="S593" i="6"/>
  <c r="L593" i="6"/>
  <c r="Q593" i="6"/>
  <c r="CH592" i="6" l="1"/>
  <c r="CM592" i="6"/>
  <c r="CN592" i="6" s="1"/>
  <c r="CP592" i="6" s="1"/>
  <c r="BY593" i="6"/>
  <c r="BI593" i="6"/>
  <c r="BZ593" i="6"/>
  <c r="AJ593" i="6"/>
  <c r="AF593" i="6"/>
  <c r="Y593" i="6" s="1"/>
  <c r="AW593" i="6"/>
  <c r="BJ593" i="6"/>
  <c r="CK593" i="6"/>
  <c r="U593" i="6"/>
  <c r="K593" i="6"/>
  <c r="J593" i="6"/>
  <c r="T593" i="6"/>
  <c r="CO592" i="6"/>
  <c r="E591" i="9"/>
  <c r="B592" i="9"/>
  <c r="D737" i="9"/>
  <c r="B738" i="9"/>
  <c r="CR593" i="6"/>
  <c r="CQ592" i="6" l="1"/>
  <c r="CS592" i="6" s="1"/>
  <c r="CW593" i="6"/>
  <c r="CL593" i="6"/>
  <c r="AS593" i="6"/>
  <c r="BK593" i="6"/>
  <c r="BL593" i="6" s="1"/>
  <c r="AX593" i="6"/>
  <c r="V593" i="6"/>
  <c r="AQ593" i="6" s="1"/>
  <c r="E738" i="9"/>
  <c r="BS593" i="6" l="1"/>
  <c r="Z593" i="6"/>
  <c r="AK593" i="6"/>
  <c r="AL593" i="6" s="1"/>
  <c r="AM593" i="6" s="1"/>
  <c r="AN593" i="6" s="1"/>
  <c r="AO593" i="6" s="1"/>
  <c r="CT593" i="6"/>
  <c r="CU593" i="6" s="1"/>
  <c r="CV593" i="6" s="1"/>
  <c r="CX593" i="6" s="1"/>
  <c r="AY593" i="6"/>
  <c r="AZ593" i="6" s="1"/>
  <c r="BA593" i="6" s="1"/>
  <c r="BB593" i="6" s="1"/>
  <c r="BC593" i="6" s="1"/>
  <c r="BD593" i="6" s="1"/>
  <c r="BM593" i="6"/>
  <c r="BN593" i="6" s="1"/>
  <c r="BO593" i="6" s="1"/>
  <c r="BP593" i="6" s="1"/>
  <c r="BQ593" i="6" s="1"/>
  <c r="BR593" i="6" s="1"/>
  <c r="BU593" i="6" s="1"/>
  <c r="CY593" i="6"/>
  <c r="CI593" i="6"/>
  <c r="D738" i="9"/>
  <c r="CZ593" i="6" l="1"/>
  <c r="DA593" i="6" s="1"/>
  <c r="F594" i="6" s="1"/>
  <c r="AP593" i="6"/>
  <c r="AT593" i="6" s="1"/>
  <c r="CA593" i="6"/>
  <c r="CB593" i="6" s="1"/>
  <c r="CC593" i="6" s="1"/>
  <c r="AR593" i="6"/>
  <c r="BT593" i="6"/>
  <c r="BG593" i="6" s="1"/>
  <c r="AG593" i="6"/>
  <c r="AA593" i="6"/>
  <c r="AB593" i="6" s="1"/>
  <c r="AC593" i="6" s="1"/>
  <c r="AD593" i="6" s="1"/>
  <c r="AE593" i="6" s="1"/>
  <c r="BE593" i="6"/>
  <c r="B739" i="9"/>
  <c r="DB593" i="6"/>
  <c r="DG593" i="6"/>
  <c r="W594" i="6"/>
  <c r="R594" i="6"/>
  <c r="O594" i="6"/>
  <c r="Q594" i="6"/>
  <c r="I594" i="6"/>
  <c r="P594" i="6"/>
  <c r="S594" i="6"/>
  <c r="L594" i="6"/>
  <c r="D592" i="9" l="1"/>
  <c r="DC593" i="6"/>
  <c r="DE593" i="6" s="1"/>
  <c r="BI594" i="6"/>
  <c r="BY594" i="6"/>
  <c r="K594" i="6"/>
  <c r="J594" i="6"/>
  <c r="T594" i="6"/>
  <c r="U594" i="6"/>
  <c r="AW594" i="6"/>
  <c r="BZ594" i="6"/>
  <c r="BJ594" i="6"/>
  <c r="AF594" i="6"/>
  <c r="CK594" i="6"/>
  <c r="AJ594" i="6"/>
  <c r="CD593" i="6"/>
  <c r="CE593" i="6" s="1"/>
  <c r="CF593" i="6" s="1"/>
  <c r="CG593" i="6" s="1"/>
  <c r="CM593" i="6"/>
  <c r="CN593" i="6" s="1"/>
  <c r="B593" i="9"/>
  <c r="E739" i="9"/>
  <c r="CR594" i="6"/>
  <c r="Y594" i="6" l="1"/>
  <c r="CW594" i="6"/>
  <c r="V594" i="6"/>
  <c r="AY594" i="6" s="1"/>
  <c r="AZ594" i="6" s="1"/>
  <c r="BA594" i="6" s="1"/>
  <c r="BB594" i="6" s="1"/>
  <c r="BC594" i="6" s="1"/>
  <c r="BD594" i="6" s="1"/>
  <c r="AX594" i="6"/>
  <c r="BE594" i="6" s="1"/>
  <c r="CL594" i="6"/>
  <c r="AS594" i="6"/>
  <c r="BK594" i="6"/>
  <c r="BL594" i="6" s="1"/>
  <c r="BM594" i="6" s="1"/>
  <c r="BN594" i="6" s="1"/>
  <c r="BO594" i="6" s="1"/>
  <c r="BP594" i="6" s="1"/>
  <c r="BQ594" i="6" s="1"/>
  <c r="BR594" i="6" s="1"/>
  <c r="AQ594" i="6"/>
  <c r="CH593" i="6"/>
  <c r="CJ593" i="6"/>
  <c r="BW593" i="6" s="1"/>
  <c r="CO593" i="6" s="1"/>
  <c r="E592" i="9"/>
  <c r="CP593" i="6"/>
  <c r="D739" i="9"/>
  <c r="CQ593" i="6" l="1"/>
  <c r="CS593" i="6" s="1"/>
  <c r="CI594" i="6"/>
  <c r="BS594" i="6"/>
  <c r="BU594" i="6" s="1"/>
  <c r="AK594" i="6"/>
  <c r="AL594" i="6" s="1"/>
  <c r="AM594" i="6" s="1"/>
  <c r="AN594" i="6" s="1"/>
  <c r="AO594" i="6" s="1"/>
  <c r="BT594" i="6"/>
  <c r="BG594" i="6" s="1"/>
  <c r="Z594" i="6"/>
  <c r="CT594" i="6"/>
  <c r="CU594" i="6" s="1"/>
  <c r="CV594" i="6" s="1"/>
  <c r="CX594" i="6" s="1"/>
  <c r="CZ594" i="6" s="1"/>
  <c r="DA594" i="6" s="1"/>
  <c r="CY594" i="6"/>
  <c r="B740" i="9"/>
  <c r="DG594" i="6"/>
  <c r="DB594" i="6"/>
  <c r="DC594" i="6" l="1"/>
  <c r="DE594" i="6" s="1"/>
  <c r="D593" i="9"/>
  <c r="F595" i="6"/>
  <c r="AG594" i="6"/>
  <c r="CN594" i="6" s="1"/>
  <c r="AA594" i="6"/>
  <c r="AB594" i="6" s="1"/>
  <c r="AC594" i="6" s="1"/>
  <c r="AD594" i="6" s="1"/>
  <c r="AE594" i="6" s="1"/>
  <c r="AP594" i="6"/>
  <c r="AT594" i="6" s="1"/>
  <c r="CA594" i="6"/>
  <c r="CB594" i="6" s="1"/>
  <c r="CC594" i="6" s="1"/>
  <c r="AR594" i="6"/>
  <c r="E740" i="9"/>
  <c r="L595" i="6"/>
  <c r="S595" i="6"/>
  <c r="P595" i="6"/>
  <c r="I595" i="6"/>
  <c r="W595" i="6"/>
  <c r="R595" i="6"/>
  <c r="Q595" i="6"/>
  <c r="O595" i="6"/>
  <c r="AF595" i="6" l="1"/>
  <c r="BJ595" i="6"/>
  <c r="AJ595" i="6"/>
  <c r="AW595" i="6"/>
  <c r="BZ595" i="6"/>
  <c r="CK595" i="6"/>
  <c r="U595" i="6"/>
  <c r="K595" i="6"/>
  <c r="J595" i="6"/>
  <c r="T595" i="6"/>
  <c r="BI595" i="6"/>
  <c r="BY595" i="6"/>
  <c r="CD594" i="6"/>
  <c r="CE594" i="6" s="1"/>
  <c r="CF594" i="6" s="1"/>
  <c r="CG594" i="6" s="1"/>
  <c r="CM594" i="6"/>
  <c r="CP594" i="6"/>
  <c r="E593" i="9"/>
  <c r="CO594" i="6"/>
  <c r="B594" i="9"/>
  <c r="D740" i="9"/>
  <c r="CR595" i="6"/>
  <c r="CQ594" i="6" l="1"/>
  <c r="CS594" i="6" s="1"/>
  <c r="CW595" i="6"/>
  <c r="AS595" i="6"/>
  <c r="BK595" i="6"/>
  <c r="BL595" i="6" s="1"/>
  <c r="BM595" i="6" s="1"/>
  <c r="BN595" i="6" s="1"/>
  <c r="BO595" i="6" s="1"/>
  <c r="BP595" i="6" s="1"/>
  <c r="BQ595" i="6" s="1"/>
  <c r="BR595" i="6" s="1"/>
  <c r="V595" i="6"/>
  <c r="AQ595" i="6" s="1"/>
  <c r="AX595" i="6"/>
  <c r="CL595" i="6"/>
  <c r="CJ594" i="6"/>
  <c r="BW594" i="6" s="1"/>
  <c r="CH594" i="6"/>
  <c r="Y595" i="6"/>
  <c r="B741" i="9"/>
  <c r="Z595" i="6" l="1"/>
  <c r="AY595" i="6"/>
  <c r="AZ595" i="6" s="1"/>
  <c r="BA595" i="6" s="1"/>
  <c r="BB595" i="6" s="1"/>
  <c r="BC595" i="6" s="1"/>
  <c r="BD595" i="6" s="1"/>
  <c r="CI595" i="6"/>
  <c r="AG595" i="6"/>
  <c r="AA595" i="6"/>
  <c r="AB595" i="6" s="1"/>
  <c r="AC595" i="6" s="1"/>
  <c r="AD595" i="6" s="1"/>
  <c r="AE595" i="6" s="1"/>
  <c r="BT595" i="6"/>
  <c r="BG595" i="6" s="1"/>
  <c r="BS595" i="6"/>
  <c r="BU595" i="6" s="1"/>
  <c r="CT595" i="6"/>
  <c r="CU595" i="6" s="1"/>
  <c r="CV595" i="6" s="1"/>
  <c r="CX595" i="6" s="1"/>
  <c r="CZ595" i="6" s="1"/>
  <c r="DA595" i="6" s="1"/>
  <c r="AK595" i="6"/>
  <c r="AL595" i="6" s="1"/>
  <c r="AM595" i="6" s="1"/>
  <c r="AN595" i="6" s="1"/>
  <c r="AO595" i="6" s="1"/>
  <c r="AR595" i="6" s="1"/>
  <c r="CY595" i="6"/>
  <c r="E741" i="9"/>
  <c r="DB595" i="6"/>
  <c r="DG595" i="6"/>
  <c r="BE595" i="6" l="1"/>
  <c r="D594" i="9"/>
  <c r="DC595" i="6"/>
  <c r="DE595" i="6" s="1"/>
  <c r="F596" i="6"/>
  <c r="AP595" i="6"/>
  <c r="AT595" i="6" s="1"/>
  <c r="CA595" i="6"/>
  <c r="CB595" i="6" s="1"/>
  <c r="CC595" i="6" s="1"/>
  <c r="D741" i="9"/>
  <c r="I596" i="6"/>
  <c r="W596" i="6"/>
  <c r="R596" i="6"/>
  <c r="Q596" i="6"/>
  <c r="P596" i="6"/>
  <c r="L596" i="6"/>
  <c r="O596" i="6"/>
  <c r="S596" i="6"/>
  <c r="BY596" i="6" l="1"/>
  <c r="BI596" i="6"/>
  <c r="AW596" i="6"/>
  <c r="AJ596" i="6"/>
  <c r="BJ596" i="6"/>
  <c r="AF596" i="6"/>
  <c r="CK596" i="6"/>
  <c r="BZ596" i="6"/>
  <c r="U596" i="6"/>
  <c r="J596" i="6"/>
  <c r="T596" i="6"/>
  <c r="K596" i="6"/>
  <c r="CD595" i="6"/>
  <c r="CE595" i="6" s="1"/>
  <c r="CF595" i="6" s="1"/>
  <c r="CG595" i="6" s="1"/>
  <c r="CM595" i="6"/>
  <c r="CN595" i="6" s="1"/>
  <c r="B595" i="9"/>
  <c r="B742" i="9"/>
  <c r="CR596" i="6"/>
  <c r="CW596" i="6" l="1"/>
  <c r="CH595" i="6"/>
  <c r="CJ595" i="6"/>
  <c r="BW595" i="6" s="1"/>
  <c r="CL596" i="6"/>
  <c r="AS596" i="6"/>
  <c r="V596" i="6"/>
  <c r="AY596" i="6" s="1"/>
  <c r="AZ596" i="6" s="1"/>
  <c r="BA596" i="6" s="1"/>
  <c r="BB596" i="6" s="1"/>
  <c r="BC596" i="6" s="1"/>
  <c r="BD596" i="6" s="1"/>
  <c r="AX596" i="6"/>
  <c r="BK596" i="6"/>
  <c r="BL596" i="6" s="1"/>
  <c r="E594" i="9"/>
  <c r="CO595" i="6"/>
  <c r="CP595" i="6"/>
  <c r="Y596" i="6"/>
  <c r="E742" i="9"/>
  <c r="Z596" i="6" l="1"/>
  <c r="BE596" i="6"/>
  <c r="BM596" i="6"/>
  <c r="BN596" i="6" s="1"/>
  <c r="BO596" i="6" s="1"/>
  <c r="BP596" i="6" s="1"/>
  <c r="BQ596" i="6" s="1"/>
  <c r="BR596" i="6" s="1"/>
  <c r="AG596" i="6"/>
  <c r="AA596" i="6"/>
  <c r="AB596" i="6" s="1"/>
  <c r="AC596" i="6" s="1"/>
  <c r="AD596" i="6" s="1"/>
  <c r="AE596" i="6" s="1"/>
  <c r="CQ595" i="6"/>
  <c r="CS595" i="6" s="1"/>
  <c r="BS596" i="6"/>
  <c r="CY596" i="6"/>
  <c r="AK596" i="6"/>
  <c r="AL596" i="6" s="1"/>
  <c r="AM596" i="6" s="1"/>
  <c r="AN596" i="6" s="1"/>
  <c r="AO596" i="6" s="1"/>
  <c r="AR596" i="6" s="1"/>
  <c r="CT596" i="6"/>
  <c r="CU596" i="6" s="1"/>
  <c r="CV596" i="6" s="1"/>
  <c r="CX596" i="6" s="1"/>
  <c r="AQ596" i="6"/>
  <c r="CI596" i="6"/>
  <c r="D742" i="9"/>
  <c r="B743" i="9"/>
  <c r="CZ596" i="6" l="1"/>
  <c r="DA596" i="6" s="1"/>
  <c r="BT596" i="6"/>
  <c r="BG596" i="6" s="1"/>
  <c r="F597" i="6"/>
  <c r="BU596" i="6"/>
  <c r="AP596" i="6"/>
  <c r="AT596" i="6" s="1"/>
  <c r="CA596" i="6"/>
  <c r="CB596" i="6" s="1"/>
  <c r="CC596" i="6" s="1"/>
  <c r="E743" i="9"/>
  <c r="DB596" i="6"/>
  <c r="DG596" i="6"/>
  <c r="O597" i="6"/>
  <c r="R597" i="6"/>
  <c r="P597" i="6"/>
  <c r="Q597" i="6"/>
  <c r="W597" i="6"/>
  <c r="S597" i="6"/>
  <c r="L597" i="6"/>
  <c r="I597" i="6"/>
  <c r="D595" i="9" l="1"/>
  <c r="DC596" i="6"/>
  <c r="DE596" i="6" s="1"/>
  <c r="U597" i="6"/>
  <c r="T597" i="6"/>
  <c r="J597" i="6"/>
  <c r="K597" i="6"/>
  <c r="AJ597" i="6"/>
  <c r="AW597" i="6"/>
  <c r="BJ597" i="6"/>
  <c r="BZ597" i="6"/>
  <c r="CK597" i="6"/>
  <c r="AF597" i="6"/>
  <c r="Y597" i="6" s="1"/>
  <c r="BY597" i="6"/>
  <c r="BI597" i="6"/>
  <c r="CM596" i="6"/>
  <c r="CN596" i="6" s="1"/>
  <c r="CD596" i="6"/>
  <c r="CE596" i="6" s="1"/>
  <c r="CF596" i="6" s="1"/>
  <c r="CG596" i="6" s="1"/>
  <c r="B596" i="9"/>
  <c r="D743" i="9"/>
  <c r="B744" i="9"/>
  <c r="CR597" i="6"/>
  <c r="CW597" i="6" l="1"/>
  <c r="CP596" i="6"/>
  <c r="E595" i="9"/>
  <c r="CO596" i="6"/>
  <c r="CQ596" i="6" s="1"/>
  <c r="CS596" i="6" s="1"/>
  <c r="CJ596" i="6"/>
  <c r="BW596" i="6" s="1"/>
  <c r="CH596" i="6"/>
  <c r="CL597" i="6"/>
  <c r="AX597" i="6"/>
  <c r="BK597" i="6"/>
  <c r="BL597" i="6" s="1"/>
  <c r="BM597" i="6" s="1"/>
  <c r="BN597" i="6" s="1"/>
  <c r="BO597" i="6" s="1"/>
  <c r="BP597" i="6" s="1"/>
  <c r="BQ597" i="6" s="1"/>
  <c r="BR597" i="6" s="1"/>
  <c r="V597" i="6"/>
  <c r="AK597" i="6" s="1"/>
  <c r="AL597" i="6" s="1"/>
  <c r="AM597" i="6" s="1"/>
  <c r="AN597" i="6" s="1"/>
  <c r="AO597" i="6" s="1"/>
  <c r="AP597" i="6" s="1"/>
  <c r="AS597" i="6"/>
  <c r="E744" i="9"/>
  <c r="AY597" i="6" l="1"/>
  <c r="AZ597" i="6" s="1"/>
  <c r="BA597" i="6" s="1"/>
  <c r="BB597" i="6" s="1"/>
  <c r="BC597" i="6" s="1"/>
  <c r="BD597" i="6" s="1"/>
  <c r="AR597" i="6"/>
  <c r="BT597" i="6"/>
  <c r="BG597" i="6" s="1"/>
  <c r="CA597" i="6"/>
  <c r="CB597" i="6" s="1"/>
  <c r="CC597" i="6" s="1"/>
  <c r="CY597" i="6"/>
  <c r="BE597" i="6"/>
  <c r="CT597" i="6"/>
  <c r="CU597" i="6" s="1"/>
  <c r="CV597" i="6" s="1"/>
  <c r="CX597" i="6" s="1"/>
  <c r="CZ597" i="6" s="1"/>
  <c r="DA597" i="6" s="1"/>
  <c r="AQ597" i="6"/>
  <c r="AT597" i="6" s="1"/>
  <c r="CI597" i="6"/>
  <c r="Z597" i="6"/>
  <c r="BS597" i="6"/>
  <c r="BU597" i="6" s="1"/>
  <c r="D744" i="9"/>
  <c r="DG597" i="6"/>
  <c r="DB597" i="6"/>
  <c r="DC597" i="6" l="1"/>
  <c r="DE597" i="6" s="1"/>
  <c r="D596" i="9"/>
  <c r="F598" i="6"/>
  <c r="AG597" i="6"/>
  <c r="AA597" i="6"/>
  <c r="AB597" i="6" s="1"/>
  <c r="AC597" i="6" s="1"/>
  <c r="AD597" i="6" s="1"/>
  <c r="AE597" i="6" s="1"/>
  <c r="CD597" i="6"/>
  <c r="CE597" i="6" s="1"/>
  <c r="CF597" i="6" s="1"/>
  <c r="CG597" i="6" s="1"/>
  <c r="CM597" i="6"/>
  <c r="CN597" i="6" s="1"/>
  <c r="B745" i="9"/>
  <c r="P598" i="6"/>
  <c r="Q598" i="6"/>
  <c r="L598" i="6"/>
  <c r="O598" i="6"/>
  <c r="W598" i="6"/>
  <c r="R598" i="6"/>
  <c r="S598" i="6"/>
  <c r="I598" i="6"/>
  <c r="U598" i="6" l="1"/>
  <c r="T598" i="6"/>
  <c r="K598" i="6"/>
  <c r="J598" i="6"/>
  <c r="CK598" i="6"/>
  <c r="BJ598" i="6"/>
  <c r="AF598" i="6"/>
  <c r="Y598" i="6" s="1"/>
  <c r="AW598" i="6"/>
  <c r="AJ598" i="6"/>
  <c r="BZ598" i="6"/>
  <c r="BY598" i="6"/>
  <c r="BI598" i="6"/>
  <c r="CO597" i="6"/>
  <c r="E596" i="9"/>
  <c r="CP597" i="6"/>
  <c r="CH597" i="6"/>
  <c r="CJ597" i="6"/>
  <c r="BW597" i="6" s="1"/>
  <c r="B597" i="9"/>
  <c r="E745" i="9"/>
  <c r="CR598" i="6"/>
  <c r="CQ597" i="6" l="1"/>
  <c r="CS597" i="6" s="1"/>
  <c r="CW598" i="6"/>
  <c r="AS598" i="6"/>
  <c r="CL598" i="6"/>
  <c r="BK598" i="6"/>
  <c r="BL598" i="6" s="1"/>
  <c r="AX598" i="6"/>
  <c r="V598" i="6"/>
  <c r="CI598" i="6" s="1"/>
  <c r="D745" i="9"/>
  <c r="BS598" i="6" l="1"/>
  <c r="BM598" i="6"/>
  <c r="BN598" i="6" s="1"/>
  <c r="BO598" i="6" s="1"/>
  <c r="BP598" i="6" s="1"/>
  <c r="BQ598" i="6" s="1"/>
  <c r="BR598" i="6" s="1"/>
  <c r="BU598" i="6" s="1"/>
  <c r="AY598" i="6"/>
  <c r="AZ598" i="6" s="1"/>
  <c r="BA598" i="6" s="1"/>
  <c r="BB598" i="6" s="1"/>
  <c r="BC598" i="6" s="1"/>
  <c r="BD598" i="6" s="1"/>
  <c r="CY598" i="6"/>
  <c r="Z598" i="6"/>
  <c r="AK598" i="6"/>
  <c r="AL598" i="6" s="1"/>
  <c r="AM598" i="6" s="1"/>
  <c r="AN598" i="6" s="1"/>
  <c r="AO598" i="6" s="1"/>
  <c r="AQ598" i="6"/>
  <c r="CT598" i="6"/>
  <c r="CU598" i="6" s="1"/>
  <c r="CV598" i="6" s="1"/>
  <c r="CX598" i="6" s="1"/>
  <c r="CZ598" i="6" s="1"/>
  <c r="DA598" i="6" s="1"/>
  <c r="B746" i="9"/>
  <c r="DB598" i="6"/>
  <c r="DG598" i="6"/>
  <c r="D597" i="9" l="1"/>
  <c r="DC598" i="6"/>
  <c r="DE598" i="6" s="1"/>
  <c r="F599" i="6"/>
  <c r="AP598" i="6"/>
  <c r="AT598" i="6" s="1"/>
  <c r="CA598" i="6"/>
  <c r="CB598" i="6" s="1"/>
  <c r="CC598" i="6" s="1"/>
  <c r="AR598" i="6"/>
  <c r="AG598" i="6"/>
  <c r="AA598" i="6"/>
  <c r="AB598" i="6" s="1"/>
  <c r="AC598" i="6" s="1"/>
  <c r="AD598" i="6" s="1"/>
  <c r="AE598" i="6" s="1"/>
  <c r="BT598" i="6"/>
  <c r="BG598" i="6" s="1"/>
  <c r="BE598" i="6"/>
  <c r="E746" i="9"/>
  <c r="W599" i="6"/>
  <c r="Q599" i="6"/>
  <c r="I599" i="6"/>
  <c r="O599" i="6"/>
  <c r="P599" i="6"/>
  <c r="S599" i="6"/>
  <c r="L599" i="6"/>
  <c r="R599" i="6"/>
  <c r="BI599" i="6" l="1"/>
  <c r="BY599" i="6"/>
  <c r="J599" i="6"/>
  <c r="K599" i="6"/>
  <c r="U599" i="6"/>
  <c r="T599" i="6"/>
  <c r="BZ599" i="6"/>
  <c r="AW599" i="6"/>
  <c r="CK599" i="6"/>
  <c r="AJ599" i="6"/>
  <c r="AF599" i="6"/>
  <c r="BJ599" i="6"/>
  <c r="CD598" i="6"/>
  <c r="CE598" i="6" s="1"/>
  <c r="CF598" i="6" s="1"/>
  <c r="CG598" i="6" s="1"/>
  <c r="CM598" i="6"/>
  <c r="CN598" i="6" s="1"/>
  <c r="B598" i="9"/>
  <c r="D746" i="9"/>
  <c r="CR599" i="6"/>
  <c r="Y599" i="6" l="1"/>
  <c r="CW599" i="6"/>
  <c r="CP598" i="6"/>
  <c r="CO598" i="6"/>
  <c r="E597" i="9"/>
  <c r="CH598" i="6"/>
  <c r="CJ598" i="6"/>
  <c r="BW598" i="6" s="1"/>
  <c r="AS599" i="6"/>
  <c r="V599" i="6"/>
  <c r="AQ599" i="6" s="1"/>
  <c r="BK599" i="6"/>
  <c r="BL599" i="6" s="1"/>
  <c r="CL599" i="6"/>
  <c r="AX599" i="6"/>
  <c r="B747" i="9"/>
  <c r="CQ598" i="6" l="1"/>
  <c r="CS598" i="6" s="1"/>
  <c r="BM599" i="6"/>
  <c r="BN599" i="6" s="1"/>
  <c r="BO599" i="6" s="1"/>
  <c r="BP599" i="6" s="1"/>
  <c r="BQ599" i="6" s="1"/>
  <c r="BR599" i="6" s="1"/>
  <c r="AK599" i="6"/>
  <c r="AL599" i="6" s="1"/>
  <c r="AM599" i="6" s="1"/>
  <c r="AN599" i="6" s="1"/>
  <c r="AO599" i="6" s="1"/>
  <c r="AP599" i="6" s="1"/>
  <c r="AT599" i="6" s="1"/>
  <c r="Z599" i="6"/>
  <c r="AA599" i="6" s="1"/>
  <c r="AB599" i="6" s="1"/>
  <c r="AC599" i="6" s="1"/>
  <c r="AD599" i="6" s="1"/>
  <c r="AE599" i="6" s="1"/>
  <c r="CI599" i="6"/>
  <c r="BS599" i="6"/>
  <c r="AG599" i="6"/>
  <c r="CY599" i="6"/>
  <c r="AY599" i="6"/>
  <c r="AZ599" i="6" s="1"/>
  <c r="BA599" i="6" s="1"/>
  <c r="BB599" i="6" s="1"/>
  <c r="BC599" i="6" s="1"/>
  <c r="BD599" i="6" s="1"/>
  <c r="CT599" i="6"/>
  <c r="CU599" i="6" s="1"/>
  <c r="CV599" i="6" s="1"/>
  <c r="CX599" i="6" s="1"/>
  <c r="E747" i="9"/>
  <c r="CZ599" i="6" l="1"/>
  <c r="DA599" i="6" s="1"/>
  <c r="BT599" i="6"/>
  <c r="BG599" i="6" s="1"/>
  <c r="BU599" i="6"/>
  <c r="AR599" i="6"/>
  <c r="CA599" i="6"/>
  <c r="CB599" i="6" s="1"/>
  <c r="CC599" i="6" s="1"/>
  <c r="CD599" i="6" s="1"/>
  <c r="CE599" i="6" s="1"/>
  <c r="CF599" i="6" s="1"/>
  <c r="CG599" i="6" s="1"/>
  <c r="CH599" i="6" s="1"/>
  <c r="F600" i="6"/>
  <c r="BE599" i="6"/>
  <c r="D747" i="9"/>
  <c r="DG599" i="6"/>
  <c r="DB599" i="6"/>
  <c r="S600" i="6"/>
  <c r="I600" i="6"/>
  <c r="O600" i="6"/>
  <c r="L600" i="6"/>
  <c r="W600" i="6"/>
  <c r="P600" i="6"/>
  <c r="Q600" i="6"/>
  <c r="R600" i="6"/>
  <c r="DC599" i="6" l="1"/>
  <c r="DE599" i="6" s="1"/>
  <c r="D598" i="9"/>
  <c r="CJ599" i="6"/>
  <c r="BW599" i="6" s="1"/>
  <c r="CM599" i="6"/>
  <c r="CN599" i="6" s="1"/>
  <c r="CO599" i="6" s="1"/>
  <c r="BI600" i="6"/>
  <c r="BY600" i="6"/>
  <c r="BZ600" i="6"/>
  <c r="BJ600" i="6"/>
  <c r="AJ600" i="6"/>
  <c r="AW600" i="6"/>
  <c r="CK600" i="6"/>
  <c r="AF600" i="6"/>
  <c r="U600" i="6"/>
  <c r="T600" i="6"/>
  <c r="K600" i="6"/>
  <c r="J600" i="6"/>
  <c r="E598" i="9"/>
  <c r="B599" i="9"/>
  <c r="B748" i="9"/>
  <c r="CR600" i="6"/>
  <c r="CP599" i="6" l="1"/>
  <c r="CQ599" i="6" s="1"/>
  <c r="CS599" i="6" s="1"/>
  <c r="CW600" i="6"/>
  <c r="AX600" i="6"/>
  <c r="V600" i="6"/>
  <c r="CI600" i="6" s="1"/>
  <c r="AS600" i="6"/>
  <c r="CL600" i="6"/>
  <c r="BK600" i="6"/>
  <c r="BL600" i="6" s="1"/>
  <c r="Y600" i="6"/>
  <c r="E748" i="9"/>
  <c r="AK600" i="6" l="1"/>
  <c r="AL600" i="6" s="1"/>
  <c r="AM600" i="6" s="1"/>
  <c r="AN600" i="6" s="1"/>
  <c r="AO600" i="6" s="1"/>
  <c r="AR600" i="6" s="1"/>
  <c r="AQ600" i="6"/>
  <c r="Z600" i="6"/>
  <c r="AY600" i="6"/>
  <c r="AZ600" i="6" s="1"/>
  <c r="BA600" i="6" s="1"/>
  <c r="BB600" i="6" s="1"/>
  <c r="BC600" i="6" s="1"/>
  <c r="BD600" i="6" s="1"/>
  <c r="BS600" i="6"/>
  <c r="CY600" i="6"/>
  <c r="BM600" i="6"/>
  <c r="BN600" i="6" s="1"/>
  <c r="BO600" i="6" s="1"/>
  <c r="BP600" i="6" s="1"/>
  <c r="BQ600" i="6" s="1"/>
  <c r="BR600" i="6" s="1"/>
  <c r="CT600" i="6"/>
  <c r="CU600" i="6" s="1"/>
  <c r="CV600" i="6" s="1"/>
  <c r="CX600" i="6" s="1"/>
  <c r="D748" i="9"/>
  <c r="CA600" i="6" l="1"/>
  <c r="CB600" i="6" s="1"/>
  <c r="CC600" i="6" s="1"/>
  <c r="CD600" i="6" s="1"/>
  <c r="CE600" i="6" s="1"/>
  <c r="CF600" i="6" s="1"/>
  <c r="CG600" i="6" s="1"/>
  <c r="CZ600" i="6"/>
  <c r="DA600" i="6" s="1"/>
  <c r="AP600" i="6"/>
  <c r="AT600" i="6" s="1"/>
  <c r="BU600" i="6"/>
  <c r="CN600" i="6" s="1"/>
  <c r="E599" i="9" s="1"/>
  <c r="F601" i="6"/>
  <c r="AG600" i="6"/>
  <c r="AA600" i="6"/>
  <c r="AB600" i="6" s="1"/>
  <c r="AC600" i="6" s="1"/>
  <c r="AD600" i="6" s="1"/>
  <c r="AE600" i="6" s="1"/>
  <c r="BT600" i="6"/>
  <c r="BG600" i="6" s="1"/>
  <c r="BE600" i="6"/>
  <c r="B749" i="9"/>
  <c r="DG600" i="6"/>
  <c r="DB600" i="6"/>
  <c r="P601" i="6"/>
  <c r="I601" i="6"/>
  <c r="W601" i="6"/>
  <c r="R601" i="6"/>
  <c r="O601" i="6"/>
  <c r="S601" i="6"/>
  <c r="L601" i="6"/>
  <c r="Q601" i="6"/>
  <c r="CM600" i="6" l="1"/>
  <c r="CO600" i="6"/>
  <c r="CP600" i="6"/>
  <c r="DC600" i="6"/>
  <c r="DE600" i="6" s="1"/>
  <c r="D599" i="9"/>
  <c r="CK601" i="6"/>
  <c r="AJ601" i="6"/>
  <c r="AF601" i="6"/>
  <c r="Y601" i="6" s="1"/>
  <c r="BJ601" i="6"/>
  <c r="AW601" i="6"/>
  <c r="BZ601" i="6"/>
  <c r="T601" i="6"/>
  <c r="J601" i="6"/>
  <c r="U601" i="6"/>
  <c r="K601" i="6"/>
  <c r="BI601" i="6"/>
  <c r="BY601" i="6"/>
  <c r="B600" i="9"/>
  <c r="CH600" i="6"/>
  <c r="CJ600" i="6"/>
  <c r="BW600" i="6" s="1"/>
  <c r="E749" i="9"/>
  <c r="CQ600" i="6" l="1"/>
  <c r="CS600" i="6" s="1"/>
  <c r="CN601" i="6"/>
  <c r="BK601" i="6"/>
  <c r="BL601" i="6" s="1"/>
  <c r="V601" i="6"/>
  <c r="AK601" i="6" s="1"/>
  <c r="AL601" i="6" s="1"/>
  <c r="AM601" i="6" s="1"/>
  <c r="AN601" i="6" s="1"/>
  <c r="AO601" i="6" s="1"/>
  <c r="AP601" i="6" s="1"/>
  <c r="AS601" i="6"/>
  <c r="CL601" i="6"/>
  <c r="AX601" i="6"/>
  <c r="D749" i="9"/>
  <c r="B750" i="9"/>
  <c r="CR601" i="6"/>
  <c r="CT601" i="6" l="1"/>
  <c r="CU601" i="6" s="1"/>
  <c r="CV601" i="6" s="1"/>
  <c r="CX601" i="6" s="1"/>
  <c r="CY601" i="6"/>
  <c r="CW601" i="6"/>
  <c r="AQ601" i="6"/>
  <c r="AT601" i="6" s="1"/>
  <c r="BS601" i="6"/>
  <c r="AR601" i="6"/>
  <c r="AY601" i="6"/>
  <c r="CI601" i="6"/>
  <c r="CP601" i="6"/>
  <c r="E600" i="9"/>
  <c r="CO601" i="6"/>
  <c r="CA601" i="6"/>
  <c r="CB601" i="6" s="1"/>
  <c r="CC601" i="6" s="1"/>
  <c r="CD601" i="6" s="1"/>
  <c r="CE601" i="6" s="1"/>
  <c r="CF601" i="6" s="1"/>
  <c r="CG601" i="6" s="1"/>
  <c r="CH601" i="6" s="1"/>
  <c r="BM601" i="6"/>
  <c r="BN601" i="6" s="1"/>
  <c r="BO601" i="6" s="1"/>
  <c r="BP601" i="6" s="1"/>
  <c r="BQ601" i="6" s="1"/>
  <c r="BR601" i="6" s="1"/>
  <c r="BU601" i="6" s="1"/>
  <c r="Z601" i="6"/>
  <c r="E750" i="9"/>
  <c r="CQ601" i="6" l="1"/>
  <c r="CS601" i="6" s="1"/>
  <c r="AZ601" i="6"/>
  <c r="BA601" i="6" s="1"/>
  <c r="BB601" i="6" s="1"/>
  <c r="BC601" i="6" s="1"/>
  <c r="BD601" i="6" s="1"/>
  <c r="BE601" i="6"/>
  <c r="CJ601" i="6"/>
  <c r="BW601" i="6" s="1"/>
  <c r="CZ601" i="6"/>
  <c r="DA601" i="6" s="1"/>
  <c r="CM601" i="6"/>
  <c r="BT601" i="6"/>
  <c r="BG601" i="6" s="1"/>
  <c r="AG601" i="6"/>
  <c r="AA601" i="6"/>
  <c r="AB601" i="6" s="1"/>
  <c r="AC601" i="6" s="1"/>
  <c r="AD601" i="6" s="1"/>
  <c r="AE601" i="6" s="1"/>
  <c r="D750" i="9"/>
  <c r="DG601" i="6"/>
  <c r="DB601" i="6"/>
  <c r="DC601" i="6" l="1"/>
  <c r="DE601" i="6" s="1"/>
  <c r="D600" i="9"/>
  <c r="F602" i="6"/>
  <c r="B751" i="9"/>
  <c r="S602" i="6"/>
  <c r="O602" i="6"/>
  <c r="Q602" i="6"/>
  <c r="P602" i="6"/>
  <c r="W602" i="6"/>
  <c r="I602" i="6"/>
  <c r="L602" i="6"/>
  <c r="R602" i="6"/>
  <c r="J602" i="6" l="1"/>
  <c r="K602" i="6"/>
  <c r="T602" i="6"/>
  <c r="U602" i="6"/>
  <c r="AJ602" i="6"/>
  <c r="CK602" i="6"/>
  <c r="AF602" i="6"/>
  <c r="Y602" i="6" s="1"/>
  <c r="AW602" i="6"/>
  <c r="BZ602" i="6"/>
  <c r="BJ602" i="6"/>
  <c r="BY602" i="6"/>
  <c r="BI602" i="6"/>
  <c r="B601" i="9"/>
  <c r="E751" i="9"/>
  <c r="CR602" i="6"/>
  <c r="CW602" i="6" l="1"/>
  <c r="AS602" i="6"/>
  <c r="AX602" i="6"/>
  <c r="V602" i="6"/>
  <c r="AK602" i="6" s="1"/>
  <c r="AL602" i="6" s="1"/>
  <c r="AM602" i="6" s="1"/>
  <c r="AN602" i="6" s="1"/>
  <c r="AO602" i="6" s="1"/>
  <c r="AP602" i="6" s="1"/>
  <c r="CL602" i="6"/>
  <c r="BK602" i="6"/>
  <c r="BL602" i="6" s="1"/>
  <c r="BM602" i="6" s="1"/>
  <c r="BN602" i="6" s="1"/>
  <c r="BO602" i="6" s="1"/>
  <c r="BP602" i="6" s="1"/>
  <c r="BQ602" i="6" s="1"/>
  <c r="BR602" i="6" s="1"/>
  <c r="D751" i="9"/>
  <c r="AQ602" i="6" l="1"/>
  <c r="AY602" i="6"/>
  <c r="AZ602" i="6" s="1"/>
  <c r="BA602" i="6" s="1"/>
  <c r="BB602" i="6" s="1"/>
  <c r="BC602" i="6" s="1"/>
  <c r="BD602" i="6" s="1"/>
  <c r="CI602" i="6"/>
  <c r="CA602" i="6"/>
  <c r="CB602" i="6" s="1"/>
  <c r="CC602" i="6" s="1"/>
  <c r="CD602" i="6" s="1"/>
  <c r="CE602" i="6" s="1"/>
  <c r="CF602" i="6" s="1"/>
  <c r="CG602" i="6" s="1"/>
  <c r="CH602" i="6" s="1"/>
  <c r="AR602" i="6"/>
  <c r="CY602" i="6"/>
  <c r="AT602" i="6"/>
  <c r="BE602" i="6"/>
  <c r="Z602" i="6"/>
  <c r="AG602" i="6" s="1"/>
  <c r="BS602" i="6"/>
  <c r="BU602" i="6" s="1"/>
  <c r="BT602" i="6"/>
  <c r="BG602" i="6" s="1"/>
  <c r="CT602" i="6"/>
  <c r="CU602" i="6" s="1"/>
  <c r="CV602" i="6" s="1"/>
  <c r="CX602" i="6" s="1"/>
  <c r="CZ602" i="6" s="1"/>
  <c r="DA602" i="6" s="1"/>
  <c r="B752" i="9"/>
  <c r="DG602" i="6"/>
  <c r="DB602" i="6"/>
  <c r="AA602" i="6" l="1"/>
  <c r="AB602" i="6" s="1"/>
  <c r="AC602" i="6" s="1"/>
  <c r="AD602" i="6" s="1"/>
  <c r="AE602" i="6" s="1"/>
  <c r="CJ602" i="6"/>
  <c r="BW602" i="6" s="1"/>
  <c r="CM602" i="6"/>
  <c r="CN602" i="6" s="1"/>
  <c r="CP602" i="6" s="1"/>
  <c r="DC602" i="6"/>
  <c r="DE602" i="6" s="1"/>
  <c r="D601" i="9"/>
  <c r="F603" i="6"/>
  <c r="E752" i="9"/>
  <c r="P603" i="6"/>
  <c r="L603" i="6"/>
  <c r="Q603" i="6"/>
  <c r="S603" i="6"/>
  <c r="I603" i="6"/>
  <c r="W603" i="6"/>
  <c r="O603" i="6"/>
  <c r="R603" i="6"/>
  <c r="E601" i="9" l="1"/>
  <c r="CO602" i="6"/>
  <c r="CQ602" i="6" s="1"/>
  <c r="CS602" i="6" s="1"/>
  <c r="CK603" i="6"/>
  <c r="BJ603" i="6"/>
  <c r="AF603" i="6"/>
  <c r="Y603" i="6" s="1"/>
  <c r="BZ603" i="6"/>
  <c r="AJ603" i="6"/>
  <c r="AW603" i="6"/>
  <c r="T603" i="6"/>
  <c r="K603" i="6"/>
  <c r="U603" i="6"/>
  <c r="J603" i="6"/>
  <c r="BY603" i="6"/>
  <c r="BI603" i="6"/>
  <c r="B602" i="9"/>
  <c r="D752" i="9"/>
  <c r="CR603" i="6"/>
  <c r="CW603" i="6" l="1"/>
  <c r="CL603" i="6"/>
  <c r="BK603" i="6"/>
  <c r="BL603" i="6" s="1"/>
  <c r="AX603" i="6"/>
  <c r="AS603" i="6"/>
  <c r="V603" i="6"/>
  <c r="AY603" i="6" s="1"/>
  <c r="AZ603" i="6" s="1"/>
  <c r="BA603" i="6" s="1"/>
  <c r="BB603" i="6" s="1"/>
  <c r="BC603" i="6" s="1"/>
  <c r="BD603" i="6" s="1"/>
  <c r="B753" i="9"/>
  <c r="BE603" i="6" l="1"/>
  <c r="CI603" i="6"/>
  <c r="CT603" i="6"/>
  <c r="CU603" i="6" s="1"/>
  <c r="CV603" i="6" s="1"/>
  <c r="CX603" i="6" s="1"/>
  <c r="AQ603" i="6"/>
  <c r="BS603" i="6"/>
  <c r="BM603" i="6"/>
  <c r="BN603" i="6" s="1"/>
  <c r="BO603" i="6" s="1"/>
  <c r="BP603" i="6" s="1"/>
  <c r="BQ603" i="6" s="1"/>
  <c r="BR603" i="6" s="1"/>
  <c r="BU603" i="6" s="1"/>
  <c r="CY603" i="6"/>
  <c r="Z603" i="6"/>
  <c r="AK603" i="6"/>
  <c r="AL603" i="6" s="1"/>
  <c r="AM603" i="6" s="1"/>
  <c r="AN603" i="6" s="1"/>
  <c r="AO603" i="6" s="1"/>
  <c r="AR603" i="6" s="1"/>
  <c r="E753" i="9"/>
  <c r="CZ603" i="6" l="1"/>
  <c r="DA603" i="6" s="1"/>
  <c r="BT603" i="6"/>
  <c r="BG603" i="6" s="1"/>
  <c r="AG603" i="6"/>
  <c r="AA603" i="6"/>
  <c r="AB603" i="6" s="1"/>
  <c r="AC603" i="6" s="1"/>
  <c r="AD603" i="6" s="1"/>
  <c r="AE603" i="6" s="1"/>
  <c r="AP603" i="6"/>
  <c r="AT603" i="6" s="1"/>
  <c r="CA603" i="6"/>
  <c r="CB603" i="6" s="1"/>
  <c r="CC603" i="6" s="1"/>
  <c r="D753" i="9"/>
  <c r="DB603" i="6"/>
  <c r="DG603" i="6"/>
  <c r="D602" i="9" l="1"/>
  <c r="DC603" i="6"/>
  <c r="DE603" i="6" s="1"/>
  <c r="CD603" i="6"/>
  <c r="CE603" i="6" s="1"/>
  <c r="CF603" i="6" s="1"/>
  <c r="CG603" i="6" s="1"/>
  <c r="CM603" i="6"/>
  <c r="CN603" i="6" s="1"/>
  <c r="B754" i="9"/>
  <c r="CO603" i="6" l="1"/>
  <c r="E602" i="9"/>
  <c r="CP603" i="6"/>
  <c r="CQ603" i="6" s="1"/>
  <c r="CS603" i="6" s="1"/>
  <c r="CH603" i="6"/>
  <c r="CJ603" i="6"/>
  <c r="BW603" i="6" s="1"/>
  <c r="E754" i="9"/>
  <c r="D754" i="9" l="1"/>
  <c r="B755" i="9" l="1"/>
  <c r="E755" i="9" l="1"/>
  <c r="D755" i="9" l="1"/>
  <c r="B756" i="9"/>
  <c r="E756" i="9" l="1"/>
  <c r="D756" i="9" l="1"/>
  <c r="B757" i="9" l="1"/>
  <c r="E757" i="9" l="1"/>
  <c r="D757" i="9" l="1"/>
  <c r="B758" i="9" l="1"/>
  <c r="E758" i="9" l="1"/>
  <c r="D758" i="9" l="1"/>
  <c r="B759" i="9" l="1"/>
  <c r="E759" i="9" l="1"/>
  <c r="D759" i="9" l="1"/>
  <c r="B760" i="9" l="1"/>
  <c r="E760" i="9" l="1"/>
  <c r="D760" i="9" l="1"/>
  <c r="B761" i="9" l="1"/>
  <c r="E761" i="9" l="1"/>
  <c r="D761" i="9" l="1"/>
  <c r="B762" i="9"/>
  <c r="E762" i="9" l="1"/>
  <c r="D762" i="9" l="1"/>
  <c r="B763" i="9" l="1"/>
  <c r="E763" i="9" l="1"/>
  <c r="D763" i="9" l="1"/>
  <c r="B764" i="9" l="1"/>
  <c r="E764" i="9" l="1"/>
  <c r="D764" i="9" l="1"/>
  <c r="B765" i="9" l="1"/>
  <c r="E765" i="9" l="1"/>
  <c r="D765" i="9" l="1"/>
  <c r="B766" i="9"/>
  <c r="E766" i="9" l="1"/>
  <c r="D766" i="9" l="1"/>
  <c r="B767" i="9" l="1"/>
  <c r="E767" i="9" l="1"/>
  <c r="D767" i="9" l="1"/>
  <c r="B768" i="9" l="1"/>
  <c r="E768" i="9" l="1"/>
  <c r="D768" i="9" l="1"/>
  <c r="B769" i="9" l="1"/>
  <c r="E769" i="9" l="1"/>
  <c r="D769" i="9" l="1"/>
  <c r="B770" i="9"/>
  <c r="E770" i="9" l="1"/>
  <c r="D770" i="9" l="1"/>
  <c r="B771" i="9" l="1"/>
  <c r="E771" i="9" l="1"/>
  <c r="D771" i="9" l="1"/>
  <c r="B772" i="9"/>
  <c r="E772" i="9" l="1"/>
  <c r="D772" i="9" l="1"/>
  <c r="B773" i="9" l="1"/>
  <c r="E773" i="9" l="1"/>
  <c r="D773" i="9" l="1"/>
  <c r="B774" i="9" l="1"/>
  <c r="E774" i="9" l="1"/>
  <c r="D774" i="9" l="1"/>
  <c r="B775" i="9" l="1"/>
  <c r="E775" i="9" l="1"/>
  <c r="D775" i="9" l="1"/>
  <c r="B776" i="9" l="1"/>
  <c r="E776" i="9" l="1"/>
  <c r="D776" i="9" l="1"/>
  <c r="B777" i="9" l="1"/>
  <c r="E777" i="9" l="1"/>
  <c r="D777" i="9" l="1"/>
  <c r="B778" i="9"/>
  <c r="E778" i="9" l="1"/>
  <c r="D778" i="9" l="1"/>
  <c r="B779" i="9" l="1"/>
  <c r="E779" i="9" l="1"/>
  <c r="D779" i="9" l="1"/>
  <c r="B780" i="9"/>
  <c r="E780" i="9" l="1"/>
  <c r="D780" i="9" l="1"/>
  <c r="B781" i="9" l="1"/>
  <c r="E781" i="9" l="1"/>
  <c r="D781" i="9" l="1"/>
  <c r="B782" i="9" l="1"/>
  <c r="E782" i="9" l="1"/>
  <c r="D782" i="9" l="1"/>
  <c r="B783" i="9"/>
  <c r="E783" i="9" l="1"/>
  <c r="D783" i="9" l="1"/>
  <c r="B784" i="9" l="1"/>
  <c r="E784" i="9" l="1"/>
  <c r="D784" i="9" l="1"/>
  <c r="B785" i="9" l="1"/>
  <c r="E785" i="9" l="1"/>
  <c r="D785" i="9" l="1"/>
  <c r="B786" i="9" l="1"/>
  <c r="E786" i="9" l="1"/>
  <c r="D786" i="9" l="1"/>
  <c r="B787" i="9" l="1"/>
  <c r="E787" i="9" l="1"/>
  <c r="D787" i="9" l="1"/>
  <c r="B788" i="9"/>
  <c r="E788" i="9" l="1"/>
  <c r="D788" i="9" l="1"/>
  <c r="B789" i="9" l="1"/>
  <c r="E789" i="9" l="1"/>
  <c r="D789" i="9" l="1"/>
  <c r="B790" i="9"/>
  <c r="E790" i="9" l="1"/>
  <c r="D790" i="9" l="1"/>
  <c r="B791" i="9"/>
  <c r="E791" i="9" l="1"/>
  <c r="D791" i="9" l="1"/>
  <c r="B792" i="9"/>
  <c r="E792" i="9" l="1"/>
  <c r="D792" i="9" l="1"/>
  <c r="B793" i="9"/>
  <c r="E793" i="9" l="1"/>
  <c r="D793" i="9" l="1"/>
  <c r="B794" i="9" l="1"/>
  <c r="E794" i="9" l="1"/>
  <c r="D794" i="9" l="1"/>
  <c r="B795" i="9" l="1"/>
  <c r="E795" i="9" l="1"/>
  <c r="D795" i="9" l="1"/>
  <c r="B796" i="9"/>
  <c r="E796" i="9" l="1"/>
  <c r="D796" i="9" l="1"/>
  <c r="B797" i="9"/>
  <c r="E797" i="9" l="1"/>
  <c r="D797" i="9" l="1"/>
  <c r="B798" i="9" l="1"/>
  <c r="E798" i="9" l="1"/>
  <c r="D798" i="9" l="1"/>
</calcChain>
</file>

<file path=xl/sharedStrings.xml><?xml version="1.0" encoding="utf-8"?>
<sst xmlns="http://schemas.openxmlformats.org/spreadsheetml/2006/main" count="272" uniqueCount="163">
  <si>
    <t>DRJ-16OH</t>
  </si>
  <si>
    <t>WellName</t>
  </si>
  <si>
    <t>MD (m)</t>
  </si>
  <si>
    <t>VD (m)</t>
  </si>
  <si>
    <t>Angle</t>
  </si>
  <si>
    <t>Displacement</t>
  </si>
  <si>
    <t>gravity(m/s2)</t>
  </si>
  <si>
    <t>Area (m2)</t>
  </si>
  <si>
    <t>mff</t>
  </si>
  <si>
    <t>Ep</t>
  </si>
  <si>
    <t>Ek</t>
  </si>
  <si>
    <t>Mechanistic Model</t>
  </si>
  <si>
    <t>pattern</t>
  </si>
  <si>
    <t>Co</t>
  </si>
  <si>
    <t>rise velecity</t>
  </si>
  <si>
    <t>V~b</t>
  </si>
  <si>
    <t>slug</t>
  </si>
  <si>
    <t>V~~</t>
  </si>
  <si>
    <t>churn</t>
  </si>
  <si>
    <t>annular</t>
  </si>
  <si>
    <t>Roughness</t>
  </si>
  <si>
    <t>P</t>
  </si>
  <si>
    <t>H (entalpi)</t>
  </si>
  <si>
    <t>x</t>
  </si>
  <si>
    <t>rho g</t>
  </si>
  <si>
    <t>T sat</t>
  </si>
  <si>
    <t>rho l</t>
  </si>
  <si>
    <t>rho m</t>
  </si>
  <si>
    <t>miu g</t>
  </si>
  <si>
    <t>miu l</t>
  </si>
  <si>
    <t>miu m</t>
  </si>
  <si>
    <t>Vsl</t>
  </si>
  <si>
    <t>vsg</t>
  </si>
  <si>
    <t>Vm</t>
  </si>
  <si>
    <t>Rem</t>
  </si>
  <si>
    <t>A</t>
  </si>
  <si>
    <t>tho</t>
  </si>
  <si>
    <t>F0</t>
  </si>
  <si>
    <t>V~T</t>
  </si>
  <si>
    <t>Vgb</t>
  </si>
  <si>
    <t>v~~</t>
  </si>
  <si>
    <t>vgc</t>
  </si>
  <si>
    <t>Flow</t>
  </si>
  <si>
    <t>Fg</t>
  </si>
  <si>
    <t>dp/dz (gravitasi)</t>
  </si>
  <si>
    <t>dp/dz(friction)</t>
  </si>
  <si>
    <t>dp/dz (acc)</t>
  </si>
  <si>
    <t>dp/dz tot</t>
  </si>
  <si>
    <t>p2</t>
  </si>
  <si>
    <t>H (enthalpy)</t>
  </si>
  <si>
    <t>diameter(m)</t>
  </si>
  <si>
    <t>angle (rad)</t>
  </si>
  <si>
    <t>mass rate (kg/s)</t>
  </si>
  <si>
    <t>perkiraan</t>
  </si>
  <si>
    <t>Compressed Liq</t>
  </si>
  <si>
    <t>Vapor</t>
  </si>
  <si>
    <t>Annular</t>
  </si>
  <si>
    <t>Dispersed Bubbly</t>
  </si>
  <si>
    <t>'V~b</t>
  </si>
  <si>
    <t>Rhom</t>
  </si>
  <si>
    <t>RN</t>
  </si>
  <si>
    <t>fm</t>
  </si>
  <si>
    <t>LeftHandSide</t>
  </si>
  <si>
    <t>vgs = 1.08 vsl (churn dispersed)</t>
  </si>
  <si>
    <t>Bubbly</t>
  </si>
  <si>
    <t>bubbly</t>
  </si>
  <si>
    <t>SLUG</t>
  </si>
  <si>
    <t>CHURN</t>
  </si>
  <si>
    <t>Co smoothed</t>
  </si>
  <si>
    <t>Vms</t>
  </si>
  <si>
    <t>Smoothed Co</t>
  </si>
  <si>
    <t>Use 10% velocity to define transition for Smoothed Co</t>
  </si>
  <si>
    <t>vms</t>
  </si>
  <si>
    <t>rhom2</t>
  </si>
  <si>
    <t>v2</t>
  </si>
  <si>
    <t>miu m DUKLER</t>
  </si>
  <si>
    <t>Righ Hand Side</t>
  </si>
  <si>
    <t>RHS</t>
  </si>
  <si>
    <t>Kedalaman</t>
  </si>
  <si>
    <t>delta L</t>
  </si>
  <si>
    <t>T</t>
  </si>
  <si>
    <t>h</t>
  </si>
  <si>
    <t>FP</t>
  </si>
  <si>
    <t>Pwf</t>
  </si>
  <si>
    <t>WHP</t>
  </si>
  <si>
    <t>m</t>
  </si>
  <si>
    <t>Pres =</t>
  </si>
  <si>
    <t>PI =</t>
  </si>
  <si>
    <t>muap</t>
  </si>
  <si>
    <t>Press Loss</t>
  </si>
  <si>
    <t>Pinlet Turbin</t>
  </si>
  <si>
    <t>MW</t>
  </si>
  <si>
    <t>=E5/H5</t>
  </si>
  <si>
    <t>Kapasitas =</t>
  </si>
  <si>
    <t>Kapasitas Sumur =</t>
  </si>
  <si>
    <t>Jumlah Sumur Eksplorasi =</t>
  </si>
  <si>
    <t>Success Ratio Expl =</t>
  </si>
  <si>
    <t>Sumur Expl Berhasil =</t>
  </si>
  <si>
    <t>Kapasitas Uap Expl =</t>
  </si>
  <si>
    <t>Kekurangan Uap =</t>
  </si>
  <si>
    <t>Uap Awal =</t>
  </si>
  <si>
    <t>Steam Allowance =</t>
  </si>
  <si>
    <t>=B1*(1+B2)</t>
  </si>
  <si>
    <t>=B5*B6</t>
  </si>
  <si>
    <t>=B7*B4</t>
  </si>
  <si>
    <t>=B3-B8</t>
  </si>
  <si>
    <t>Success Ratio Dev =</t>
  </si>
  <si>
    <t>Jumlah Sumur Dev =</t>
  </si>
  <si>
    <t>=ROUNDUP(B9/B4/B10,0)</t>
  </si>
  <si>
    <t>Jumlah Uap =</t>
  </si>
  <si>
    <t>=B8+ROUNDDOWN(B11*B10,0)*B4</t>
  </si>
  <si>
    <t>Decline =</t>
  </si>
  <si>
    <t>Sumur Injeksi =</t>
  </si>
  <si>
    <t>Brine</t>
  </si>
  <si>
    <t>Condensate =</t>
  </si>
  <si>
    <t>kg/s</t>
  </si>
  <si>
    <t>Uap =</t>
  </si>
  <si>
    <t>=(1-Sheet1!D9)/Sheet1!D9*Sheet3!B16</t>
  </si>
  <si>
    <t>=0.3*B16</t>
  </si>
  <si>
    <t>Kapasitas Sumur Injeksi =</t>
  </si>
  <si>
    <t>t/j</t>
  </si>
  <si>
    <t>Jumlah Sumur Injeksi Brine =</t>
  </si>
  <si>
    <t>=ROUNDUP(B17/B20,0)</t>
  </si>
  <si>
    <t>Jumlah Sumur Injeksi Condensate =</t>
  </si>
  <si>
    <t>=ROUNDUP(B18/B20,0)</t>
  </si>
  <si>
    <t>=B1*2</t>
  </si>
  <si>
    <t>SSC (Sp. Steam Consump.)</t>
  </si>
  <si>
    <t>Isentro Eff =</t>
  </si>
  <si>
    <t>Pin =</t>
  </si>
  <si>
    <t>bar-a</t>
  </si>
  <si>
    <t>Tin =</t>
  </si>
  <si>
    <t>deg-C</t>
  </si>
  <si>
    <t>=Tsat_p(C1)</t>
  </si>
  <si>
    <t>Pout =</t>
  </si>
  <si>
    <t>sin =</t>
  </si>
  <si>
    <t>kJ/(kg.deg-C)</t>
  </si>
  <si>
    <t>=sV_p(C1)</t>
  </si>
  <si>
    <t>sfout =</t>
  </si>
  <si>
    <t>=sL_p(C3)</t>
  </si>
  <si>
    <t>sgout =</t>
  </si>
  <si>
    <t>=sV_p(C3)</t>
  </si>
  <si>
    <t>x =</t>
  </si>
  <si>
    <t>=(C4-C5)/(C6-C5)</t>
  </si>
  <si>
    <t>hfout =</t>
  </si>
  <si>
    <t>kJ/kg</t>
  </si>
  <si>
    <t>=hL_p(C3)</t>
  </si>
  <si>
    <t>hgout =</t>
  </si>
  <si>
    <t>=hV_p(C3)</t>
  </si>
  <si>
    <t>hin =</t>
  </si>
  <si>
    <t>=hV_p(C1)</t>
  </si>
  <si>
    <t>hout =</t>
  </si>
  <si>
    <t>=C8+C7*(C9-C8)</t>
  </si>
  <si>
    <t>delta hideal =</t>
  </si>
  <si>
    <t>=C11-C12</t>
  </si>
  <si>
    <t>delta hactual =</t>
  </si>
  <si>
    <t>=C13*C1</t>
  </si>
  <si>
    <t>En Eff =</t>
  </si>
  <si>
    <t>=C14/C11</t>
  </si>
  <si>
    <t>kg/s/MW</t>
  </si>
  <si>
    <t>=1/(C14/1000)</t>
  </si>
  <si>
    <t>t/j/MW</t>
  </si>
  <si>
    <t>=C16*3.6</t>
  </si>
  <si>
    <t>SSC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</si>
</sst>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00"/>
    <numFmt numFmtId="166" formatCode="0.0%"/>
  </numFmts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u/>
      <sz val="10"/>
      <color indexed="12"/>
      <name val="Arial"/>
      <family val="2"/>
    </font>
    <font>
      <b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70C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67">
    <xf numFmtId="0" fontId="0" fillId="0" borderId="0" xfId="0"/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quotePrefix="1" applyFill="1" applyAlignment="1">
      <alignment horizontal="center"/>
    </xf>
    <xf numFmtId="0" fontId="0" fillId="2" borderId="0" xfId="0" quotePrefix="1" applyFill="1" applyAlignment="1">
      <alignment horizontal="left"/>
    </xf>
    <xf numFmtId="0" fontId="2" fillId="0" borderId="0" xfId="1" applyFont="1" applyAlignment="1">
      <alignment horizontal="center"/>
    </xf>
    <xf numFmtId="0" fontId="1" fillId="0" borderId="0" xfId="1"/>
    <xf numFmtId="0" fontId="1" fillId="0" borderId="1" xfId="1" applyBorder="1"/>
    <xf numFmtId="0" fontId="1" fillId="0" borderId="3" xfId="1" applyBorder="1"/>
    <xf numFmtId="0" fontId="1" fillId="0" borderId="4" xfId="1" applyBorder="1"/>
    <xf numFmtId="0" fontId="1" fillId="0" borderId="2" xfId="1" applyBorder="1"/>
    <xf numFmtId="0" fontId="1" fillId="0" borderId="6" xfId="1" applyBorder="1"/>
    <xf numFmtId="0" fontId="1" fillId="0" borderId="7" xfId="1" applyBorder="1"/>
    <xf numFmtId="0" fontId="1" fillId="0" borderId="8" xfId="1" applyBorder="1"/>
    <xf numFmtId="0" fontId="1" fillId="0" borderId="9" xfId="1" applyBorder="1"/>
    <xf numFmtId="0" fontId="1" fillId="0" borderId="10" xfId="1" applyBorder="1"/>
    <xf numFmtId="0" fontId="1" fillId="0" borderId="11" xfId="1" applyBorder="1"/>
    <xf numFmtId="0" fontId="1" fillId="0" borderId="12" xfId="1" applyBorder="1"/>
    <xf numFmtId="0" fontId="1" fillId="0" borderId="14" xfId="1" applyBorder="1"/>
    <xf numFmtId="164" fontId="1" fillId="0" borderId="0" xfId="1" applyNumberFormat="1"/>
    <xf numFmtId="0" fontId="1" fillId="4" borderId="0" xfId="1" applyFill="1"/>
    <xf numFmtId="11" fontId="1" fillId="0" borderId="0" xfId="1" applyNumberFormat="1"/>
    <xf numFmtId="0" fontId="1" fillId="5" borderId="15" xfId="1" applyFill="1" applyBorder="1"/>
    <xf numFmtId="0" fontId="1" fillId="0" borderId="0" xfId="1" applyAlignment="1">
      <alignment horizontal="center"/>
    </xf>
    <xf numFmtId="0" fontId="1" fillId="7" borderId="15" xfId="1" applyFill="1" applyBorder="1" applyAlignment="1">
      <alignment horizontal="center"/>
    </xf>
    <xf numFmtId="0" fontId="1" fillId="9" borderId="15" xfId="1" applyFill="1" applyBorder="1" applyAlignment="1">
      <alignment horizontal="center"/>
    </xf>
    <xf numFmtId="0" fontId="1" fillId="8" borderId="15" xfId="1" applyFill="1" applyBorder="1" applyAlignment="1">
      <alignment horizontal="center"/>
    </xf>
    <xf numFmtId="0" fontId="1" fillId="0" borderId="13" xfId="1" applyBorder="1" applyAlignment="1">
      <alignment horizontal="center"/>
    </xf>
    <xf numFmtId="11" fontId="1" fillId="0" borderId="0" xfId="1" applyNumberFormat="1" applyAlignment="1">
      <alignment horizontal="center"/>
    </xf>
    <xf numFmtId="0" fontId="1" fillId="11" borderId="15" xfId="1" applyFill="1" applyBorder="1" applyAlignment="1">
      <alignment horizontal="center"/>
    </xf>
    <xf numFmtId="0" fontId="1" fillId="6" borderId="15" xfId="1" applyFill="1" applyBorder="1" applyAlignment="1">
      <alignment horizontal="center"/>
    </xf>
    <xf numFmtId="0" fontId="1" fillId="8" borderId="15" xfId="1" quotePrefix="1" applyFill="1" applyBorder="1" applyAlignment="1">
      <alignment horizontal="left"/>
    </xf>
    <xf numFmtId="0" fontId="1" fillId="8" borderId="15" xfId="1" applyFill="1" applyBorder="1" applyAlignment="1">
      <alignment horizontal="left"/>
    </xf>
    <xf numFmtId="0" fontId="1" fillId="3" borderId="15" xfId="1" applyFill="1" applyBorder="1" applyAlignment="1">
      <alignment horizontal="center"/>
    </xf>
    <xf numFmtId="0" fontId="1" fillId="3" borderId="15" xfId="1" quotePrefix="1" applyFill="1" applyBorder="1" applyAlignment="1">
      <alignment horizontal="left"/>
    </xf>
    <xf numFmtId="0" fontId="1" fillId="0" borderId="5" xfId="1" quotePrefix="1" applyBorder="1" applyAlignment="1">
      <alignment horizontal="left"/>
    </xf>
    <xf numFmtId="0" fontId="1" fillId="3" borderId="15" xfId="1" quotePrefix="1" applyFill="1" applyBorder="1" applyAlignment="1">
      <alignment horizontal="center"/>
    </xf>
    <xf numFmtId="0" fontId="1" fillId="11" borderId="15" xfId="1" applyFill="1" applyBorder="1" applyAlignment="1">
      <alignment horizontal="left"/>
    </xf>
    <xf numFmtId="0" fontId="1" fillId="10" borderId="15" xfId="1" applyFill="1" applyBorder="1" applyAlignment="1">
      <alignment horizontal="center"/>
    </xf>
    <xf numFmtId="0" fontId="1" fillId="10" borderId="15" xfId="1" quotePrefix="1" applyFill="1" applyBorder="1" applyAlignment="1">
      <alignment horizontal="left"/>
    </xf>
    <xf numFmtId="0" fontId="1" fillId="11" borderId="15" xfId="1" quotePrefix="1" applyFill="1" applyBorder="1" applyAlignment="1">
      <alignment horizontal="center"/>
    </xf>
    <xf numFmtId="0" fontId="1" fillId="8" borderId="15" xfId="1" quotePrefix="1" applyFill="1" applyBorder="1" applyAlignment="1">
      <alignment horizontal="center"/>
    </xf>
    <xf numFmtId="0" fontId="1" fillId="6" borderId="15" xfId="1" quotePrefix="1" applyFill="1" applyBorder="1" applyAlignment="1">
      <alignment horizontal="center"/>
    </xf>
    <xf numFmtId="0" fontId="1" fillId="0" borderId="0" xfId="1" quotePrefix="1" applyAlignment="1">
      <alignment horizontal="left"/>
    </xf>
    <xf numFmtId="0" fontId="1" fillId="5" borderId="15" xfId="1" applyFill="1" applyBorder="1" applyAlignment="1">
      <alignment horizontal="center"/>
    </xf>
    <xf numFmtId="0" fontId="1" fillId="4" borderId="0" xfId="1" applyFill="1" applyAlignment="1">
      <alignment horizontal="center"/>
    </xf>
    <xf numFmtId="165" fontId="1" fillId="0" borderId="0" xfId="1" applyNumberFormat="1"/>
    <xf numFmtId="0" fontId="4" fillId="0" borderId="0" xfId="0" applyFont="1"/>
    <xf numFmtId="0" fontId="0" fillId="0" borderId="0" xfId="0" quotePrefix="1"/>
    <xf numFmtId="0" fontId="0" fillId="3" borderId="0" xfId="0" applyFill="1"/>
    <xf numFmtId="164" fontId="0" fillId="0" borderId="0" xfId="0" applyNumberFormat="1"/>
    <xf numFmtId="2" fontId="0" fillId="0" borderId="0" xfId="0" applyNumberFormat="1"/>
    <xf numFmtId="9" fontId="0" fillId="0" borderId="0" xfId="0" applyNumberFormat="1"/>
    <xf numFmtId="164" fontId="0" fillId="3" borderId="0" xfId="0" applyNumberFormat="1" applyFill="1"/>
    <xf numFmtId="2" fontId="0" fillId="3" borderId="0" xfId="0" applyNumberFormat="1" applyFill="1"/>
    <xf numFmtId="164" fontId="0" fillId="0" borderId="0" xfId="0" quotePrefix="1" applyNumberFormat="1"/>
    <xf numFmtId="2" fontId="1" fillId="0" borderId="0" xfId="1" applyNumberFormat="1"/>
    <xf numFmtId="2" fontId="0" fillId="12" borderId="0" xfId="0" applyNumberFormat="1" applyFill="1"/>
    <xf numFmtId="0" fontId="1" fillId="0" borderId="0" xfId="1" quotePrefix="1"/>
    <xf numFmtId="166" fontId="0" fillId="0" borderId="0" xfId="3" applyNumberFormat="1" applyFont="1"/>
    <xf numFmtId="0" fontId="1" fillId="8" borderId="16" xfId="1" applyFill="1" applyBorder="1" applyAlignment="1">
      <alignment horizontal="center"/>
    </xf>
    <xf numFmtId="0" fontId="1" fillId="10" borderId="16" xfId="1" quotePrefix="1" applyFill="1" applyBorder="1" applyAlignment="1">
      <alignment horizontal="center"/>
    </xf>
    <xf numFmtId="0" fontId="1" fillId="10" borderId="16" xfId="1" applyFill="1" applyBorder="1" applyAlignment="1">
      <alignment horizontal="center"/>
    </xf>
    <xf numFmtId="0" fontId="1" fillId="3" borderId="16" xfId="1" quotePrefix="1" applyFill="1" applyBorder="1" applyAlignment="1">
      <alignment horizontal="center"/>
    </xf>
    <xf numFmtId="0" fontId="1" fillId="11" borderId="16" xfId="1" quotePrefix="1" applyFill="1" applyBorder="1" applyAlignment="1">
      <alignment horizontal="center"/>
    </xf>
    <xf numFmtId="0" fontId="1" fillId="6" borderId="16" xfId="1" applyFill="1" applyBorder="1" applyAlignment="1">
      <alignment horizontal="center"/>
    </xf>
  </cellXfs>
  <cellStyles count="4">
    <cellStyle name="Excel_BuiltIn_Hyperlink 1" xfId="2" xr:uid="{00000000-0005-0000-0000-000000000000}"/>
    <cellStyle name="Normal" xfId="0" builtinId="0"/>
    <cellStyle name="Normal 2" xfId="1" xr:uid="{00000000-0005-0000-0000-000002000000}"/>
    <cellStyle name="Percent 2" xfId="3" xr:uid="{D1FB38C0-0228-49D6-93F6-AA3FDE25F5F3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2.xml"/><Relationship Id="rId13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4.xml"/><Relationship Id="rId10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'Drift Flux'!$A$3:$A$799</c:f>
              <c:numCache>
                <c:formatCode>General</c:formatCode>
                <c:ptCount val="797"/>
                <c:pt idx="0">
                  <c:v>1800</c:v>
                </c:pt>
                <c:pt idx="1">
                  <c:v>1797</c:v>
                </c:pt>
                <c:pt idx="2">
                  <c:v>1794</c:v>
                </c:pt>
                <c:pt idx="3">
                  <c:v>1791</c:v>
                </c:pt>
                <c:pt idx="4">
                  <c:v>1788</c:v>
                </c:pt>
                <c:pt idx="5">
                  <c:v>1785</c:v>
                </c:pt>
                <c:pt idx="6">
                  <c:v>1782</c:v>
                </c:pt>
                <c:pt idx="7">
                  <c:v>1779</c:v>
                </c:pt>
                <c:pt idx="8">
                  <c:v>1776</c:v>
                </c:pt>
                <c:pt idx="9">
                  <c:v>1773</c:v>
                </c:pt>
                <c:pt idx="10">
                  <c:v>1770</c:v>
                </c:pt>
                <c:pt idx="11">
                  <c:v>1767</c:v>
                </c:pt>
                <c:pt idx="12">
                  <c:v>1764</c:v>
                </c:pt>
                <c:pt idx="13">
                  <c:v>1761</c:v>
                </c:pt>
                <c:pt idx="14">
                  <c:v>1758</c:v>
                </c:pt>
                <c:pt idx="15">
                  <c:v>1755</c:v>
                </c:pt>
                <c:pt idx="16">
                  <c:v>1752</c:v>
                </c:pt>
                <c:pt idx="17">
                  <c:v>1749</c:v>
                </c:pt>
                <c:pt idx="18">
                  <c:v>1746</c:v>
                </c:pt>
                <c:pt idx="19">
                  <c:v>1743</c:v>
                </c:pt>
                <c:pt idx="20">
                  <c:v>1740</c:v>
                </c:pt>
                <c:pt idx="21">
                  <c:v>1737</c:v>
                </c:pt>
                <c:pt idx="22">
                  <c:v>1734</c:v>
                </c:pt>
                <c:pt idx="23">
                  <c:v>1731</c:v>
                </c:pt>
                <c:pt idx="24">
                  <c:v>1728</c:v>
                </c:pt>
                <c:pt idx="25">
                  <c:v>1725</c:v>
                </c:pt>
                <c:pt idx="26">
                  <c:v>1722</c:v>
                </c:pt>
                <c:pt idx="27">
                  <c:v>1719</c:v>
                </c:pt>
                <c:pt idx="28">
                  <c:v>1716</c:v>
                </c:pt>
                <c:pt idx="29">
                  <c:v>1713</c:v>
                </c:pt>
                <c:pt idx="30">
                  <c:v>1710</c:v>
                </c:pt>
                <c:pt idx="31">
                  <c:v>1707</c:v>
                </c:pt>
                <c:pt idx="32">
                  <c:v>1704</c:v>
                </c:pt>
                <c:pt idx="33">
                  <c:v>1701</c:v>
                </c:pt>
                <c:pt idx="34">
                  <c:v>1698</c:v>
                </c:pt>
                <c:pt idx="35">
                  <c:v>1695</c:v>
                </c:pt>
                <c:pt idx="36">
                  <c:v>1692</c:v>
                </c:pt>
                <c:pt idx="37">
                  <c:v>1689</c:v>
                </c:pt>
                <c:pt idx="38">
                  <c:v>1686</c:v>
                </c:pt>
                <c:pt idx="39">
                  <c:v>1683</c:v>
                </c:pt>
                <c:pt idx="40">
                  <c:v>1680</c:v>
                </c:pt>
                <c:pt idx="41">
                  <c:v>1677</c:v>
                </c:pt>
                <c:pt idx="42">
                  <c:v>1674</c:v>
                </c:pt>
                <c:pt idx="43">
                  <c:v>1671</c:v>
                </c:pt>
                <c:pt idx="44">
                  <c:v>1668</c:v>
                </c:pt>
                <c:pt idx="45">
                  <c:v>1665</c:v>
                </c:pt>
                <c:pt idx="46">
                  <c:v>1662</c:v>
                </c:pt>
                <c:pt idx="47">
                  <c:v>1659</c:v>
                </c:pt>
                <c:pt idx="48">
                  <c:v>1656</c:v>
                </c:pt>
                <c:pt idx="49">
                  <c:v>1653</c:v>
                </c:pt>
                <c:pt idx="50">
                  <c:v>1650</c:v>
                </c:pt>
                <c:pt idx="51">
                  <c:v>1647</c:v>
                </c:pt>
                <c:pt idx="52">
                  <c:v>1644</c:v>
                </c:pt>
                <c:pt idx="53">
                  <c:v>1641</c:v>
                </c:pt>
                <c:pt idx="54">
                  <c:v>1638</c:v>
                </c:pt>
                <c:pt idx="55">
                  <c:v>1635</c:v>
                </c:pt>
                <c:pt idx="56">
                  <c:v>1632</c:v>
                </c:pt>
                <c:pt idx="57">
                  <c:v>1629</c:v>
                </c:pt>
                <c:pt idx="58">
                  <c:v>1626</c:v>
                </c:pt>
                <c:pt idx="59">
                  <c:v>1623</c:v>
                </c:pt>
                <c:pt idx="60">
                  <c:v>1620</c:v>
                </c:pt>
                <c:pt idx="61">
                  <c:v>1617</c:v>
                </c:pt>
                <c:pt idx="62">
                  <c:v>1614</c:v>
                </c:pt>
                <c:pt idx="63">
                  <c:v>1611</c:v>
                </c:pt>
                <c:pt idx="64">
                  <c:v>1608</c:v>
                </c:pt>
                <c:pt idx="65">
                  <c:v>1605</c:v>
                </c:pt>
                <c:pt idx="66">
                  <c:v>1602</c:v>
                </c:pt>
                <c:pt idx="67">
                  <c:v>1599</c:v>
                </c:pt>
                <c:pt idx="68">
                  <c:v>1596</c:v>
                </c:pt>
                <c:pt idx="69">
                  <c:v>1593</c:v>
                </c:pt>
                <c:pt idx="70">
                  <c:v>1590</c:v>
                </c:pt>
                <c:pt idx="71">
                  <c:v>1587</c:v>
                </c:pt>
                <c:pt idx="72">
                  <c:v>1584</c:v>
                </c:pt>
                <c:pt idx="73">
                  <c:v>1581</c:v>
                </c:pt>
                <c:pt idx="74">
                  <c:v>1578</c:v>
                </c:pt>
                <c:pt idx="75">
                  <c:v>1575</c:v>
                </c:pt>
                <c:pt idx="76">
                  <c:v>1572</c:v>
                </c:pt>
                <c:pt idx="77">
                  <c:v>1569</c:v>
                </c:pt>
                <c:pt idx="78">
                  <c:v>1566</c:v>
                </c:pt>
                <c:pt idx="79">
                  <c:v>1563</c:v>
                </c:pt>
                <c:pt idx="80">
                  <c:v>1560</c:v>
                </c:pt>
                <c:pt idx="81">
                  <c:v>1557</c:v>
                </c:pt>
                <c:pt idx="82">
                  <c:v>1554</c:v>
                </c:pt>
                <c:pt idx="83">
                  <c:v>1551</c:v>
                </c:pt>
                <c:pt idx="84">
                  <c:v>1548</c:v>
                </c:pt>
                <c:pt idx="85">
                  <c:v>1545</c:v>
                </c:pt>
                <c:pt idx="86">
                  <c:v>1542</c:v>
                </c:pt>
                <c:pt idx="87">
                  <c:v>1539</c:v>
                </c:pt>
                <c:pt idx="88">
                  <c:v>1536</c:v>
                </c:pt>
                <c:pt idx="89">
                  <c:v>1533</c:v>
                </c:pt>
                <c:pt idx="90">
                  <c:v>1530</c:v>
                </c:pt>
                <c:pt idx="91">
                  <c:v>1527</c:v>
                </c:pt>
                <c:pt idx="92">
                  <c:v>1524</c:v>
                </c:pt>
                <c:pt idx="93">
                  <c:v>1521</c:v>
                </c:pt>
                <c:pt idx="94">
                  <c:v>1518</c:v>
                </c:pt>
                <c:pt idx="95">
                  <c:v>1515</c:v>
                </c:pt>
                <c:pt idx="96">
                  <c:v>1512</c:v>
                </c:pt>
                <c:pt idx="97">
                  <c:v>1509</c:v>
                </c:pt>
                <c:pt idx="98">
                  <c:v>1506</c:v>
                </c:pt>
                <c:pt idx="99">
                  <c:v>1503</c:v>
                </c:pt>
                <c:pt idx="100">
                  <c:v>1500</c:v>
                </c:pt>
                <c:pt idx="101">
                  <c:v>1497</c:v>
                </c:pt>
                <c:pt idx="102">
                  <c:v>1494</c:v>
                </c:pt>
                <c:pt idx="103">
                  <c:v>1491</c:v>
                </c:pt>
                <c:pt idx="104">
                  <c:v>1488</c:v>
                </c:pt>
                <c:pt idx="105">
                  <c:v>1485</c:v>
                </c:pt>
                <c:pt idx="106">
                  <c:v>1482</c:v>
                </c:pt>
                <c:pt idx="107">
                  <c:v>1479</c:v>
                </c:pt>
                <c:pt idx="108">
                  <c:v>1476</c:v>
                </c:pt>
                <c:pt idx="109">
                  <c:v>1473</c:v>
                </c:pt>
                <c:pt idx="110">
                  <c:v>1470</c:v>
                </c:pt>
                <c:pt idx="111">
                  <c:v>1467</c:v>
                </c:pt>
                <c:pt idx="112">
                  <c:v>1464</c:v>
                </c:pt>
                <c:pt idx="113">
                  <c:v>1461</c:v>
                </c:pt>
                <c:pt idx="114">
                  <c:v>1458</c:v>
                </c:pt>
                <c:pt idx="115">
                  <c:v>1455</c:v>
                </c:pt>
                <c:pt idx="116">
                  <c:v>1452</c:v>
                </c:pt>
                <c:pt idx="117">
                  <c:v>1449</c:v>
                </c:pt>
                <c:pt idx="118">
                  <c:v>1446</c:v>
                </c:pt>
                <c:pt idx="119">
                  <c:v>1443</c:v>
                </c:pt>
                <c:pt idx="120">
                  <c:v>1440</c:v>
                </c:pt>
                <c:pt idx="121">
                  <c:v>1437</c:v>
                </c:pt>
                <c:pt idx="122">
                  <c:v>1434</c:v>
                </c:pt>
                <c:pt idx="123">
                  <c:v>1431</c:v>
                </c:pt>
                <c:pt idx="124">
                  <c:v>1428</c:v>
                </c:pt>
                <c:pt idx="125">
                  <c:v>1425</c:v>
                </c:pt>
                <c:pt idx="126">
                  <c:v>1422</c:v>
                </c:pt>
                <c:pt idx="127">
                  <c:v>1419</c:v>
                </c:pt>
                <c:pt idx="128">
                  <c:v>1416</c:v>
                </c:pt>
                <c:pt idx="129">
                  <c:v>1413</c:v>
                </c:pt>
                <c:pt idx="130">
                  <c:v>1410</c:v>
                </c:pt>
                <c:pt idx="131">
                  <c:v>1407</c:v>
                </c:pt>
                <c:pt idx="132">
                  <c:v>1404</c:v>
                </c:pt>
                <c:pt idx="133">
                  <c:v>1401</c:v>
                </c:pt>
                <c:pt idx="134">
                  <c:v>1398</c:v>
                </c:pt>
                <c:pt idx="135">
                  <c:v>1395</c:v>
                </c:pt>
                <c:pt idx="136">
                  <c:v>1392</c:v>
                </c:pt>
                <c:pt idx="137">
                  <c:v>1389</c:v>
                </c:pt>
                <c:pt idx="138">
                  <c:v>1386</c:v>
                </c:pt>
                <c:pt idx="139">
                  <c:v>1383</c:v>
                </c:pt>
                <c:pt idx="140">
                  <c:v>1380</c:v>
                </c:pt>
                <c:pt idx="141">
                  <c:v>1377</c:v>
                </c:pt>
                <c:pt idx="142">
                  <c:v>1374</c:v>
                </c:pt>
                <c:pt idx="143">
                  <c:v>1371</c:v>
                </c:pt>
                <c:pt idx="144">
                  <c:v>1368</c:v>
                </c:pt>
                <c:pt idx="145">
                  <c:v>1365</c:v>
                </c:pt>
                <c:pt idx="146">
                  <c:v>1362</c:v>
                </c:pt>
                <c:pt idx="147">
                  <c:v>1359</c:v>
                </c:pt>
                <c:pt idx="148">
                  <c:v>1356</c:v>
                </c:pt>
                <c:pt idx="149">
                  <c:v>1353</c:v>
                </c:pt>
                <c:pt idx="150">
                  <c:v>1350</c:v>
                </c:pt>
                <c:pt idx="151">
                  <c:v>1347</c:v>
                </c:pt>
                <c:pt idx="152">
                  <c:v>1344</c:v>
                </c:pt>
                <c:pt idx="153">
                  <c:v>1341</c:v>
                </c:pt>
                <c:pt idx="154">
                  <c:v>1338</c:v>
                </c:pt>
                <c:pt idx="155">
                  <c:v>1335</c:v>
                </c:pt>
                <c:pt idx="156">
                  <c:v>1332</c:v>
                </c:pt>
                <c:pt idx="157">
                  <c:v>1329</c:v>
                </c:pt>
                <c:pt idx="158">
                  <c:v>1326</c:v>
                </c:pt>
                <c:pt idx="159">
                  <c:v>1323</c:v>
                </c:pt>
                <c:pt idx="160">
                  <c:v>1320</c:v>
                </c:pt>
                <c:pt idx="161">
                  <c:v>1317</c:v>
                </c:pt>
                <c:pt idx="162">
                  <c:v>1314</c:v>
                </c:pt>
                <c:pt idx="163">
                  <c:v>1311</c:v>
                </c:pt>
                <c:pt idx="164">
                  <c:v>1308</c:v>
                </c:pt>
                <c:pt idx="165">
                  <c:v>1305</c:v>
                </c:pt>
                <c:pt idx="166">
                  <c:v>1302</c:v>
                </c:pt>
                <c:pt idx="167">
                  <c:v>1299</c:v>
                </c:pt>
                <c:pt idx="168">
                  <c:v>1296</c:v>
                </c:pt>
                <c:pt idx="169">
                  <c:v>1293</c:v>
                </c:pt>
                <c:pt idx="170">
                  <c:v>1290</c:v>
                </c:pt>
                <c:pt idx="171">
                  <c:v>1287</c:v>
                </c:pt>
                <c:pt idx="172">
                  <c:v>1284</c:v>
                </c:pt>
                <c:pt idx="173">
                  <c:v>1281</c:v>
                </c:pt>
                <c:pt idx="174">
                  <c:v>1278</c:v>
                </c:pt>
                <c:pt idx="175">
                  <c:v>1275</c:v>
                </c:pt>
                <c:pt idx="176">
                  <c:v>1272</c:v>
                </c:pt>
                <c:pt idx="177">
                  <c:v>1269</c:v>
                </c:pt>
                <c:pt idx="178">
                  <c:v>1266</c:v>
                </c:pt>
                <c:pt idx="179">
                  <c:v>1263</c:v>
                </c:pt>
                <c:pt idx="180">
                  <c:v>1260</c:v>
                </c:pt>
                <c:pt idx="181">
                  <c:v>1257</c:v>
                </c:pt>
                <c:pt idx="182">
                  <c:v>1254</c:v>
                </c:pt>
                <c:pt idx="183">
                  <c:v>1251</c:v>
                </c:pt>
                <c:pt idx="184">
                  <c:v>1248</c:v>
                </c:pt>
                <c:pt idx="185">
                  <c:v>1245</c:v>
                </c:pt>
                <c:pt idx="186">
                  <c:v>1242</c:v>
                </c:pt>
                <c:pt idx="187">
                  <c:v>1239</c:v>
                </c:pt>
                <c:pt idx="188">
                  <c:v>1236</c:v>
                </c:pt>
                <c:pt idx="189">
                  <c:v>1233</c:v>
                </c:pt>
                <c:pt idx="190">
                  <c:v>1230</c:v>
                </c:pt>
                <c:pt idx="191">
                  <c:v>1227</c:v>
                </c:pt>
                <c:pt idx="192">
                  <c:v>1224</c:v>
                </c:pt>
                <c:pt idx="193">
                  <c:v>1221</c:v>
                </c:pt>
                <c:pt idx="194">
                  <c:v>1218</c:v>
                </c:pt>
                <c:pt idx="195">
                  <c:v>1215</c:v>
                </c:pt>
                <c:pt idx="196">
                  <c:v>1212</c:v>
                </c:pt>
                <c:pt idx="197">
                  <c:v>1209</c:v>
                </c:pt>
                <c:pt idx="198">
                  <c:v>1206</c:v>
                </c:pt>
                <c:pt idx="199">
                  <c:v>1203</c:v>
                </c:pt>
                <c:pt idx="200">
                  <c:v>1200</c:v>
                </c:pt>
                <c:pt idx="201">
                  <c:v>1197</c:v>
                </c:pt>
                <c:pt idx="202">
                  <c:v>1194</c:v>
                </c:pt>
                <c:pt idx="203">
                  <c:v>1191</c:v>
                </c:pt>
                <c:pt idx="204">
                  <c:v>1188</c:v>
                </c:pt>
                <c:pt idx="205">
                  <c:v>1185</c:v>
                </c:pt>
                <c:pt idx="206">
                  <c:v>1182</c:v>
                </c:pt>
                <c:pt idx="207">
                  <c:v>1179</c:v>
                </c:pt>
                <c:pt idx="208">
                  <c:v>1176</c:v>
                </c:pt>
                <c:pt idx="209">
                  <c:v>1173</c:v>
                </c:pt>
                <c:pt idx="210">
                  <c:v>1170</c:v>
                </c:pt>
                <c:pt idx="211">
                  <c:v>1167</c:v>
                </c:pt>
                <c:pt idx="212">
                  <c:v>1164</c:v>
                </c:pt>
                <c:pt idx="213">
                  <c:v>1161</c:v>
                </c:pt>
                <c:pt idx="214">
                  <c:v>1158</c:v>
                </c:pt>
                <c:pt idx="215">
                  <c:v>1155</c:v>
                </c:pt>
                <c:pt idx="216">
                  <c:v>1152</c:v>
                </c:pt>
                <c:pt idx="217">
                  <c:v>1149</c:v>
                </c:pt>
                <c:pt idx="218">
                  <c:v>1146</c:v>
                </c:pt>
                <c:pt idx="219">
                  <c:v>1143</c:v>
                </c:pt>
                <c:pt idx="220">
                  <c:v>1140</c:v>
                </c:pt>
                <c:pt idx="221">
                  <c:v>1137</c:v>
                </c:pt>
                <c:pt idx="222">
                  <c:v>1134</c:v>
                </c:pt>
                <c:pt idx="223">
                  <c:v>1131</c:v>
                </c:pt>
                <c:pt idx="224">
                  <c:v>1128</c:v>
                </c:pt>
                <c:pt idx="225">
                  <c:v>1125</c:v>
                </c:pt>
                <c:pt idx="226">
                  <c:v>1122</c:v>
                </c:pt>
                <c:pt idx="227">
                  <c:v>1119</c:v>
                </c:pt>
                <c:pt idx="228">
                  <c:v>1116</c:v>
                </c:pt>
                <c:pt idx="229">
                  <c:v>1113</c:v>
                </c:pt>
                <c:pt idx="230">
                  <c:v>1110</c:v>
                </c:pt>
                <c:pt idx="231">
                  <c:v>1107</c:v>
                </c:pt>
                <c:pt idx="232">
                  <c:v>1104</c:v>
                </c:pt>
                <c:pt idx="233">
                  <c:v>1101</c:v>
                </c:pt>
                <c:pt idx="234">
                  <c:v>1098</c:v>
                </c:pt>
                <c:pt idx="235">
                  <c:v>1095</c:v>
                </c:pt>
                <c:pt idx="236">
                  <c:v>1092</c:v>
                </c:pt>
                <c:pt idx="237">
                  <c:v>1089</c:v>
                </c:pt>
                <c:pt idx="238">
                  <c:v>1086</c:v>
                </c:pt>
                <c:pt idx="239">
                  <c:v>1083</c:v>
                </c:pt>
                <c:pt idx="240">
                  <c:v>1080</c:v>
                </c:pt>
                <c:pt idx="241">
                  <c:v>1077</c:v>
                </c:pt>
                <c:pt idx="242">
                  <c:v>1074</c:v>
                </c:pt>
                <c:pt idx="243">
                  <c:v>1071</c:v>
                </c:pt>
                <c:pt idx="244">
                  <c:v>1068</c:v>
                </c:pt>
                <c:pt idx="245">
                  <c:v>1065</c:v>
                </c:pt>
                <c:pt idx="246">
                  <c:v>1062</c:v>
                </c:pt>
                <c:pt idx="247">
                  <c:v>1059</c:v>
                </c:pt>
                <c:pt idx="248">
                  <c:v>1056</c:v>
                </c:pt>
                <c:pt idx="249">
                  <c:v>1053</c:v>
                </c:pt>
                <c:pt idx="250">
                  <c:v>1050</c:v>
                </c:pt>
                <c:pt idx="251">
                  <c:v>1047</c:v>
                </c:pt>
                <c:pt idx="252">
                  <c:v>1044</c:v>
                </c:pt>
                <c:pt idx="253">
                  <c:v>1041</c:v>
                </c:pt>
                <c:pt idx="254">
                  <c:v>1038</c:v>
                </c:pt>
                <c:pt idx="255">
                  <c:v>1035</c:v>
                </c:pt>
                <c:pt idx="256">
                  <c:v>1032</c:v>
                </c:pt>
                <c:pt idx="257">
                  <c:v>1029</c:v>
                </c:pt>
                <c:pt idx="258">
                  <c:v>1026</c:v>
                </c:pt>
                <c:pt idx="259">
                  <c:v>1023</c:v>
                </c:pt>
                <c:pt idx="260">
                  <c:v>1020</c:v>
                </c:pt>
                <c:pt idx="261">
                  <c:v>1017</c:v>
                </c:pt>
                <c:pt idx="262">
                  <c:v>1014</c:v>
                </c:pt>
                <c:pt idx="263">
                  <c:v>1011</c:v>
                </c:pt>
                <c:pt idx="264">
                  <c:v>1008</c:v>
                </c:pt>
                <c:pt idx="265">
                  <c:v>1005</c:v>
                </c:pt>
                <c:pt idx="266">
                  <c:v>1002</c:v>
                </c:pt>
                <c:pt idx="267">
                  <c:v>999</c:v>
                </c:pt>
                <c:pt idx="268">
                  <c:v>996</c:v>
                </c:pt>
                <c:pt idx="269">
                  <c:v>993</c:v>
                </c:pt>
                <c:pt idx="270">
                  <c:v>990</c:v>
                </c:pt>
                <c:pt idx="271">
                  <c:v>987</c:v>
                </c:pt>
                <c:pt idx="272">
                  <c:v>984</c:v>
                </c:pt>
                <c:pt idx="273">
                  <c:v>981</c:v>
                </c:pt>
                <c:pt idx="274">
                  <c:v>978</c:v>
                </c:pt>
                <c:pt idx="275">
                  <c:v>975</c:v>
                </c:pt>
                <c:pt idx="276">
                  <c:v>972</c:v>
                </c:pt>
                <c:pt idx="277">
                  <c:v>969</c:v>
                </c:pt>
                <c:pt idx="278">
                  <c:v>966</c:v>
                </c:pt>
                <c:pt idx="279">
                  <c:v>963</c:v>
                </c:pt>
                <c:pt idx="280">
                  <c:v>960</c:v>
                </c:pt>
                <c:pt idx="281">
                  <c:v>957</c:v>
                </c:pt>
                <c:pt idx="282">
                  <c:v>954</c:v>
                </c:pt>
                <c:pt idx="283">
                  <c:v>951</c:v>
                </c:pt>
                <c:pt idx="284">
                  <c:v>948</c:v>
                </c:pt>
                <c:pt idx="285">
                  <c:v>945</c:v>
                </c:pt>
                <c:pt idx="286">
                  <c:v>942</c:v>
                </c:pt>
                <c:pt idx="287">
                  <c:v>939</c:v>
                </c:pt>
                <c:pt idx="288">
                  <c:v>936</c:v>
                </c:pt>
                <c:pt idx="289">
                  <c:v>933</c:v>
                </c:pt>
                <c:pt idx="290">
                  <c:v>930</c:v>
                </c:pt>
                <c:pt idx="291">
                  <c:v>927</c:v>
                </c:pt>
                <c:pt idx="292">
                  <c:v>924</c:v>
                </c:pt>
                <c:pt idx="293">
                  <c:v>921</c:v>
                </c:pt>
                <c:pt idx="294">
                  <c:v>918</c:v>
                </c:pt>
                <c:pt idx="295">
                  <c:v>915</c:v>
                </c:pt>
                <c:pt idx="296">
                  <c:v>912</c:v>
                </c:pt>
                <c:pt idx="297">
                  <c:v>909</c:v>
                </c:pt>
                <c:pt idx="298">
                  <c:v>906</c:v>
                </c:pt>
                <c:pt idx="299">
                  <c:v>903</c:v>
                </c:pt>
                <c:pt idx="300">
                  <c:v>900</c:v>
                </c:pt>
                <c:pt idx="301">
                  <c:v>897</c:v>
                </c:pt>
                <c:pt idx="302">
                  <c:v>894</c:v>
                </c:pt>
                <c:pt idx="303">
                  <c:v>891</c:v>
                </c:pt>
                <c:pt idx="304">
                  <c:v>888</c:v>
                </c:pt>
                <c:pt idx="305">
                  <c:v>885</c:v>
                </c:pt>
                <c:pt idx="306">
                  <c:v>882</c:v>
                </c:pt>
                <c:pt idx="307">
                  <c:v>879</c:v>
                </c:pt>
                <c:pt idx="308">
                  <c:v>876</c:v>
                </c:pt>
                <c:pt idx="309">
                  <c:v>873</c:v>
                </c:pt>
                <c:pt idx="310">
                  <c:v>870</c:v>
                </c:pt>
                <c:pt idx="311">
                  <c:v>867</c:v>
                </c:pt>
                <c:pt idx="312">
                  <c:v>864</c:v>
                </c:pt>
                <c:pt idx="313">
                  <c:v>861</c:v>
                </c:pt>
                <c:pt idx="314">
                  <c:v>858</c:v>
                </c:pt>
                <c:pt idx="315">
                  <c:v>855</c:v>
                </c:pt>
                <c:pt idx="316">
                  <c:v>852</c:v>
                </c:pt>
                <c:pt idx="317">
                  <c:v>849</c:v>
                </c:pt>
                <c:pt idx="318">
                  <c:v>846</c:v>
                </c:pt>
                <c:pt idx="319">
                  <c:v>843</c:v>
                </c:pt>
                <c:pt idx="320">
                  <c:v>840</c:v>
                </c:pt>
                <c:pt idx="321">
                  <c:v>837</c:v>
                </c:pt>
                <c:pt idx="322">
                  <c:v>834</c:v>
                </c:pt>
                <c:pt idx="323">
                  <c:v>831</c:v>
                </c:pt>
                <c:pt idx="324">
                  <c:v>828</c:v>
                </c:pt>
                <c:pt idx="325">
                  <c:v>825</c:v>
                </c:pt>
                <c:pt idx="326">
                  <c:v>822</c:v>
                </c:pt>
                <c:pt idx="327">
                  <c:v>819</c:v>
                </c:pt>
                <c:pt idx="328">
                  <c:v>816</c:v>
                </c:pt>
                <c:pt idx="329">
                  <c:v>813</c:v>
                </c:pt>
                <c:pt idx="330">
                  <c:v>810</c:v>
                </c:pt>
                <c:pt idx="331">
                  <c:v>807</c:v>
                </c:pt>
                <c:pt idx="332">
                  <c:v>804</c:v>
                </c:pt>
                <c:pt idx="333">
                  <c:v>801</c:v>
                </c:pt>
                <c:pt idx="334">
                  <c:v>798</c:v>
                </c:pt>
                <c:pt idx="335">
                  <c:v>795</c:v>
                </c:pt>
                <c:pt idx="336">
                  <c:v>792</c:v>
                </c:pt>
                <c:pt idx="337">
                  <c:v>789</c:v>
                </c:pt>
                <c:pt idx="338">
                  <c:v>786</c:v>
                </c:pt>
                <c:pt idx="339">
                  <c:v>783</c:v>
                </c:pt>
                <c:pt idx="340">
                  <c:v>780</c:v>
                </c:pt>
                <c:pt idx="341">
                  <c:v>777</c:v>
                </c:pt>
                <c:pt idx="342">
                  <c:v>774</c:v>
                </c:pt>
                <c:pt idx="343">
                  <c:v>771</c:v>
                </c:pt>
                <c:pt idx="344">
                  <c:v>768</c:v>
                </c:pt>
                <c:pt idx="345">
                  <c:v>765</c:v>
                </c:pt>
                <c:pt idx="346">
                  <c:v>762</c:v>
                </c:pt>
                <c:pt idx="347">
                  <c:v>759</c:v>
                </c:pt>
                <c:pt idx="348">
                  <c:v>756</c:v>
                </c:pt>
                <c:pt idx="349">
                  <c:v>753</c:v>
                </c:pt>
                <c:pt idx="350">
                  <c:v>750</c:v>
                </c:pt>
                <c:pt idx="351">
                  <c:v>747</c:v>
                </c:pt>
                <c:pt idx="352">
                  <c:v>744</c:v>
                </c:pt>
                <c:pt idx="353">
                  <c:v>741</c:v>
                </c:pt>
                <c:pt idx="354">
                  <c:v>738</c:v>
                </c:pt>
                <c:pt idx="355">
                  <c:v>735</c:v>
                </c:pt>
                <c:pt idx="356">
                  <c:v>732</c:v>
                </c:pt>
                <c:pt idx="357">
                  <c:v>729</c:v>
                </c:pt>
                <c:pt idx="358">
                  <c:v>726</c:v>
                </c:pt>
                <c:pt idx="359">
                  <c:v>723</c:v>
                </c:pt>
                <c:pt idx="360">
                  <c:v>720</c:v>
                </c:pt>
                <c:pt idx="361">
                  <c:v>717</c:v>
                </c:pt>
                <c:pt idx="362">
                  <c:v>714</c:v>
                </c:pt>
                <c:pt idx="363">
                  <c:v>711</c:v>
                </c:pt>
                <c:pt idx="364">
                  <c:v>708</c:v>
                </c:pt>
                <c:pt idx="365">
                  <c:v>705</c:v>
                </c:pt>
                <c:pt idx="366">
                  <c:v>702</c:v>
                </c:pt>
                <c:pt idx="367">
                  <c:v>699</c:v>
                </c:pt>
                <c:pt idx="368">
                  <c:v>696</c:v>
                </c:pt>
                <c:pt idx="369">
                  <c:v>693</c:v>
                </c:pt>
                <c:pt idx="370">
                  <c:v>690</c:v>
                </c:pt>
                <c:pt idx="371">
                  <c:v>687</c:v>
                </c:pt>
                <c:pt idx="372">
                  <c:v>684</c:v>
                </c:pt>
                <c:pt idx="373">
                  <c:v>681</c:v>
                </c:pt>
                <c:pt idx="374">
                  <c:v>678</c:v>
                </c:pt>
                <c:pt idx="375">
                  <c:v>675</c:v>
                </c:pt>
                <c:pt idx="376">
                  <c:v>672</c:v>
                </c:pt>
                <c:pt idx="377">
                  <c:v>669</c:v>
                </c:pt>
                <c:pt idx="378">
                  <c:v>666</c:v>
                </c:pt>
                <c:pt idx="379">
                  <c:v>663</c:v>
                </c:pt>
                <c:pt idx="380">
                  <c:v>660</c:v>
                </c:pt>
                <c:pt idx="381">
                  <c:v>657</c:v>
                </c:pt>
                <c:pt idx="382">
                  <c:v>654</c:v>
                </c:pt>
                <c:pt idx="383">
                  <c:v>651</c:v>
                </c:pt>
                <c:pt idx="384">
                  <c:v>648</c:v>
                </c:pt>
                <c:pt idx="385">
                  <c:v>645</c:v>
                </c:pt>
                <c:pt idx="386">
                  <c:v>642</c:v>
                </c:pt>
                <c:pt idx="387">
                  <c:v>639</c:v>
                </c:pt>
                <c:pt idx="388">
                  <c:v>636</c:v>
                </c:pt>
                <c:pt idx="389">
                  <c:v>633</c:v>
                </c:pt>
                <c:pt idx="390">
                  <c:v>630</c:v>
                </c:pt>
                <c:pt idx="391">
                  <c:v>627</c:v>
                </c:pt>
                <c:pt idx="392">
                  <c:v>624</c:v>
                </c:pt>
                <c:pt idx="393">
                  <c:v>621</c:v>
                </c:pt>
                <c:pt idx="394">
                  <c:v>618</c:v>
                </c:pt>
                <c:pt idx="395">
                  <c:v>615</c:v>
                </c:pt>
                <c:pt idx="396">
                  <c:v>612</c:v>
                </c:pt>
                <c:pt idx="397">
                  <c:v>609</c:v>
                </c:pt>
                <c:pt idx="398">
                  <c:v>606</c:v>
                </c:pt>
                <c:pt idx="399">
                  <c:v>603</c:v>
                </c:pt>
                <c:pt idx="400">
                  <c:v>600</c:v>
                </c:pt>
                <c:pt idx="401">
                  <c:v>597</c:v>
                </c:pt>
                <c:pt idx="402">
                  <c:v>594</c:v>
                </c:pt>
                <c:pt idx="403">
                  <c:v>591</c:v>
                </c:pt>
                <c:pt idx="404">
                  <c:v>588</c:v>
                </c:pt>
                <c:pt idx="405">
                  <c:v>585</c:v>
                </c:pt>
                <c:pt idx="406">
                  <c:v>582</c:v>
                </c:pt>
                <c:pt idx="407">
                  <c:v>579</c:v>
                </c:pt>
                <c:pt idx="408">
                  <c:v>576</c:v>
                </c:pt>
                <c:pt idx="409">
                  <c:v>573</c:v>
                </c:pt>
                <c:pt idx="410">
                  <c:v>570</c:v>
                </c:pt>
                <c:pt idx="411">
                  <c:v>567</c:v>
                </c:pt>
                <c:pt idx="412">
                  <c:v>564</c:v>
                </c:pt>
                <c:pt idx="413">
                  <c:v>561</c:v>
                </c:pt>
                <c:pt idx="414">
                  <c:v>558</c:v>
                </c:pt>
                <c:pt idx="415">
                  <c:v>555</c:v>
                </c:pt>
                <c:pt idx="416">
                  <c:v>552</c:v>
                </c:pt>
                <c:pt idx="417">
                  <c:v>549</c:v>
                </c:pt>
                <c:pt idx="418">
                  <c:v>546</c:v>
                </c:pt>
                <c:pt idx="419">
                  <c:v>543</c:v>
                </c:pt>
                <c:pt idx="420">
                  <c:v>540</c:v>
                </c:pt>
                <c:pt idx="421">
                  <c:v>537</c:v>
                </c:pt>
                <c:pt idx="422">
                  <c:v>534</c:v>
                </c:pt>
                <c:pt idx="423">
                  <c:v>531</c:v>
                </c:pt>
                <c:pt idx="424">
                  <c:v>528</c:v>
                </c:pt>
                <c:pt idx="425">
                  <c:v>525</c:v>
                </c:pt>
                <c:pt idx="426">
                  <c:v>522</c:v>
                </c:pt>
                <c:pt idx="427">
                  <c:v>519</c:v>
                </c:pt>
                <c:pt idx="428">
                  <c:v>516</c:v>
                </c:pt>
                <c:pt idx="429">
                  <c:v>513</c:v>
                </c:pt>
                <c:pt idx="430">
                  <c:v>510</c:v>
                </c:pt>
                <c:pt idx="431">
                  <c:v>507</c:v>
                </c:pt>
                <c:pt idx="432">
                  <c:v>504</c:v>
                </c:pt>
                <c:pt idx="433">
                  <c:v>501</c:v>
                </c:pt>
                <c:pt idx="434">
                  <c:v>498</c:v>
                </c:pt>
                <c:pt idx="435">
                  <c:v>495</c:v>
                </c:pt>
                <c:pt idx="436">
                  <c:v>492</c:v>
                </c:pt>
                <c:pt idx="437">
                  <c:v>489</c:v>
                </c:pt>
                <c:pt idx="438">
                  <c:v>486</c:v>
                </c:pt>
                <c:pt idx="439">
                  <c:v>483</c:v>
                </c:pt>
                <c:pt idx="440">
                  <c:v>480</c:v>
                </c:pt>
                <c:pt idx="441">
                  <c:v>477</c:v>
                </c:pt>
                <c:pt idx="442">
                  <c:v>474</c:v>
                </c:pt>
                <c:pt idx="443">
                  <c:v>471</c:v>
                </c:pt>
                <c:pt idx="444">
                  <c:v>468</c:v>
                </c:pt>
                <c:pt idx="445">
                  <c:v>465</c:v>
                </c:pt>
                <c:pt idx="446">
                  <c:v>462</c:v>
                </c:pt>
                <c:pt idx="447">
                  <c:v>459</c:v>
                </c:pt>
                <c:pt idx="448">
                  <c:v>456</c:v>
                </c:pt>
                <c:pt idx="449">
                  <c:v>453</c:v>
                </c:pt>
                <c:pt idx="450">
                  <c:v>450</c:v>
                </c:pt>
                <c:pt idx="451">
                  <c:v>447</c:v>
                </c:pt>
                <c:pt idx="452">
                  <c:v>444</c:v>
                </c:pt>
                <c:pt idx="453">
                  <c:v>441</c:v>
                </c:pt>
                <c:pt idx="454">
                  <c:v>438</c:v>
                </c:pt>
                <c:pt idx="455">
                  <c:v>435</c:v>
                </c:pt>
                <c:pt idx="456">
                  <c:v>432</c:v>
                </c:pt>
                <c:pt idx="457">
                  <c:v>429</c:v>
                </c:pt>
                <c:pt idx="458">
                  <c:v>426</c:v>
                </c:pt>
                <c:pt idx="459">
                  <c:v>423</c:v>
                </c:pt>
                <c:pt idx="460">
                  <c:v>420</c:v>
                </c:pt>
                <c:pt idx="461">
                  <c:v>417</c:v>
                </c:pt>
                <c:pt idx="462">
                  <c:v>414</c:v>
                </c:pt>
                <c:pt idx="463">
                  <c:v>411</c:v>
                </c:pt>
                <c:pt idx="464">
                  <c:v>408</c:v>
                </c:pt>
                <c:pt idx="465">
                  <c:v>405</c:v>
                </c:pt>
                <c:pt idx="466">
                  <c:v>402</c:v>
                </c:pt>
                <c:pt idx="467">
                  <c:v>399</c:v>
                </c:pt>
                <c:pt idx="468">
                  <c:v>396</c:v>
                </c:pt>
                <c:pt idx="469">
                  <c:v>393</c:v>
                </c:pt>
                <c:pt idx="470">
                  <c:v>390</c:v>
                </c:pt>
                <c:pt idx="471">
                  <c:v>387</c:v>
                </c:pt>
                <c:pt idx="472">
                  <c:v>384</c:v>
                </c:pt>
                <c:pt idx="473">
                  <c:v>381</c:v>
                </c:pt>
                <c:pt idx="474">
                  <c:v>378</c:v>
                </c:pt>
                <c:pt idx="475">
                  <c:v>375</c:v>
                </c:pt>
                <c:pt idx="476">
                  <c:v>372</c:v>
                </c:pt>
                <c:pt idx="477">
                  <c:v>369</c:v>
                </c:pt>
                <c:pt idx="478">
                  <c:v>366</c:v>
                </c:pt>
                <c:pt idx="479">
                  <c:v>363</c:v>
                </c:pt>
                <c:pt idx="480">
                  <c:v>360</c:v>
                </c:pt>
                <c:pt idx="481">
                  <c:v>357</c:v>
                </c:pt>
                <c:pt idx="482">
                  <c:v>354</c:v>
                </c:pt>
                <c:pt idx="483">
                  <c:v>351</c:v>
                </c:pt>
                <c:pt idx="484">
                  <c:v>348</c:v>
                </c:pt>
                <c:pt idx="485">
                  <c:v>345</c:v>
                </c:pt>
                <c:pt idx="486">
                  <c:v>342</c:v>
                </c:pt>
                <c:pt idx="487">
                  <c:v>339</c:v>
                </c:pt>
                <c:pt idx="488">
                  <c:v>336</c:v>
                </c:pt>
                <c:pt idx="489">
                  <c:v>333</c:v>
                </c:pt>
                <c:pt idx="490">
                  <c:v>330</c:v>
                </c:pt>
                <c:pt idx="491">
                  <c:v>327</c:v>
                </c:pt>
                <c:pt idx="492">
                  <c:v>324</c:v>
                </c:pt>
                <c:pt idx="493">
                  <c:v>321</c:v>
                </c:pt>
                <c:pt idx="494">
                  <c:v>318</c:v>
                </c:pt>
                <c:pt idx="495">
                  <c:v>315</c:v>
                </c:pt>
                <c:pt idx="496">
                  <c:v>312</c:v>
                </c:pt>
                <c:pt idx="497">
                  <c:v>309</c:v>
                </c:pt>
                <c:pt idx="498">
                  <c:v>306</c:v>
                </c:pt>
                <c:pt idx="499">
                  <c:v>303</c:v>
                </c:pt>
                <c:pt idx="500">
                  <c:v>300</c:v>
                </c:pt>
                <c:pt idx="501">
                  <c:v>297</c:v>
                </c:pt>
                <c:pt idx="502">
                  <c:v>294</c:v>
                </c:pt>
                <c:pt idx="503">
                  <c:v>291</c:v>
                </c:pt>
                <c:pt idx="504">
                  <c:v>288</c:v>
                </c:pt>
                <c:pt idx="505">
                  <c:v>285</c:v>
                </c:pt>
                <c:pt idx="506">
                  <c:v>282</c:v>
                </c:pt>
                <c:pt idx="507">
                  <c:v>279</c:v>
                </c:pt>
                <c:pt idx="508">
                  <c:v>276</c:v>
                </c:pt>
                <c:pt idx="509">
                  <c:v>273</c:v>
                </c:pt>
                <c:pt idx="510">
                  <c:v>270</c:v>
                </c:pt>
                <c:pt idx="511">
                  <c:v>267</c:v>
                </c:pt>
                <c:pt idx="512">
                  <c:v>264</c:v>
                </c:pt>
                <c:pt idx="513">
                  <c:v>261</c:v>
                </c:pt>
                <c:pt idx="514">
                  <c:v>258</c:v>
                </c:pt>
                <c:pt idx="515">
                  <c:v>255</c:v>
                </c:pt>
                <c:pt idx="516">
                  <c:v>252</c:v>
                </c:pt>
                <c:pt idx="517">
                  <c:v>249</c:v>
                </c:pt>
                <c:pt idx="518">
                  <c:v>246</c:v>
                </c:pt>
                <c:pt idx="519">
                  <c:v>243</c:v>
                </c:pt>
                <c:pt idx="520">
                  <c:v>240</c:v>
                </c:pt>
                <c:pt idx="521">
                  <c:v>237</c:v>
                </c:pt>
                <c:pt idx="522">
                  <c:v>234</c:v>
                </c:pt>
                <c:pt idx="523">
                  <c:v>231</c:v>
                </c:pt>
                <c:pt idx="524">
                  <c:v>228</c:v>
                </c:pt>
                <c:pt idx="525">
                  <c:v>225</c:v>
                </c:pt>
                <c:pt idx="526">
                  <c:v>222</c:v>
                </c:pt>
                <c:pt idx="527">
                  <c:v>219</c:v>
                </c:pt>
                <c:pt idx="528">
                  <c:v>216</c:v>
                </c:pt>
                <c:pt idx="529">
                  <c:v>213</c:v>
                </c:pt>
                <c:pt idx="530">
                  <c:v>210</c:v>
                </c:pt>
                <c:pt idx="531">
                  <c:v>207</c:v>
                </c:pt>
                <c:pt idx="532">
                  <c:v>204</c:v>
                </c:pt>
                <c:pt idx="533">
                  <c:v>201</c:v>
                </c:pt>
                <c:pt idx="534">
                  <c:v>198</c:v>
                </c:pt>
                <c:pt idx="535">
                  <c:v>195</c:v>
                </c:pt>
                <c:pt idx="536">
                  <c:v>192</c:v>
                </c:pt>
                <c:pt idx="537">
                  <c:v>189</c:v>
                </c:pt>
                <c:pt idx="538">
                  <c:v>186</c:v>
                </c:pt>
                <c:pt idx="539">
                  <c:v>183</c:v>
                </c:pt>
                <c:pt idx="540">
                  <c:v>180</c:v>
                </c:pt>
                <c:pt idx="541">
                  <c:v>177</c:v>
                </c:pt>
                <c:pt idx="542">
                  <c:v>174</c:v>
                </c:pt>
                <c:pt idx="543">
                  <c:v>171</c:v>
                </c:pt>
                <c:pt idx="544">
                  <c:v>168</c:v>
                </c:pt>
                <c:pt idx="545">
                  <c:v>165</c:v>
                </c:pt>
                <c:pt idx="546">
                  <c:v>162</c:v>
                </c:pt>
                <c:pt idx="547">
                  <c:v>159</c:v>
                </c:pt>
                <c:pt idx="548">
                  <c:v>156</c:v>
                </c:pt>
                <c:pt idx="549">
                  <c:v>153</c:v>
                </c:pt>
                <c:pt idx="550">
                  <c:v>150</c:v>
                </c:pt>
                <c:pt idx="551">
                  <c:v>147</c:v>
                </c:pt>
                <c:pt idx="552">
                  <c:v>144</c:v>
                </c:pt>
                <c:pt idx="553">
                  <c:v>141</c:v>
                </c:pt>
                <c:pt idx="554">
                  <c:v>138</c:v>
                </c:pt>
                <c:pt idx="555">
                  <c:v>135</c:v>
                </c:pt>
                <c:pt idx="556">
                  <c:v>132</c:v>
                </c:pt>
                <c:pt idx="557">
                  <c:v>129</c:v>
                </c:pt>
                <c:pt idx="558">
                  <c:v>126</c:v>
                </c:pt>
                <c:pt idx="559">
                  <c:v>123</c:v>
                </c:pt>
                <c:pt idx="560">
                  <c:v>120</c:v>
                </c:pt>
                <c:pt idx="561">
                  <c:v>117</c:v>
                </c:pt>
                <c:pt idx="562">
                  <c:v>114</c:v>
                </c:pt>
                <c:pt idx="563">
                  <c:v>111</c:v>
                </c:pt>
                <c:pt idx="564">
                  <c:v>108</c:v>
                </c:pt>
                <c:pt idx="565">
                  <c:v>105</c:v>
                </c:pt>
                <c:pt idx="566">
                  <c:v>102</c:v>
                </c:pt>
                <c:pt idx="567">
                  <c:v>99</c:v>
                </c:pt>
                <c:pt idx="568">
                  <c:v>96</c:v>
                </c:pt>
                <c:pt idx="569">
                  <c:v>93</c:v>
                </c:pt>
                <c:pt idx="570">
                  <c:v>90</c:v>
                </c:pt>
                <c:pt idx="571">
                  <c:v>87</c:v>
                </c:pt>
                <c:pt idx="572">
                  <c:v>84</c:v>
                </c:pt>
                <c:pt idx="573">
                  <c:v>81</c:v>
                </c:pt>
                <c:pt idx="574">
                  <c:v>78</c:v>
                </c:pt>
                <c:pt idx="575">
                  <c:v>75</c:v>
                </c:pt>
                <c:pt idx="576">
                  <c:v>72</c:v>
                </c:pt>
                <c:pt idx="577">
                  <c:v>69</c:v>
                </c:pt>
                <c:pt idx="578">
                  <c:v>66</c:v>
                </c:pt>
                <c:pt idx="579">
                  <c:v>63</c:v>
                </c:pt>
                <c:pt idx="580">
                  <c:v>60</c:v>
                </c:pt>
                <c:pt idx="581">
                  <c:v>57</c:v>
                </c:pt>
                <c:pt idx="582">
                  <c:v>54</c:v>
                </c:pt>
                <c:pt idx="583">
                  <c:v>51</c:v>
                </c:pt>
                <c:pt idx="584">
                  <c:v>48</c:v>
                </c:pt>
                <c:pt idx="585">
                  <c:v>45</c:v>
                </c:pt>
                <c:pt idx="586">
                  <c:v>42</c:v>
                </c:pt>
                <c:pt idx="587">
                  <c:v>39</c:v>
                </c:pt>
                <c:pt idx="588">
                  <c:v>36</c:v>
                </c:pt>
                <c:pt idx="589">
                  <c:v>33</c:v>
                </c:pt>
                <c:pt idx="590">
                  <c:v>30</c:v>
                </c:pt>
                <c:pt idx="591">
                  <c:v>27</c:v>
                </c:pt>
                <c:pt idx="592">
                  <c:v>24</c:v>
                </c:pt>
                <c:pt idx="593">
                  <c:v>21</c:v>
                </c:pt>
                <c:pt idx="594">
                  <c:v>18</c:v>
                </c:pt>
                <c:pt idx="595">
                  <c:v>15</c:v>
                </c:pt>
                <c:pt idx="596">
                  <c:v>12</c:v>
                </c:pt>
                <c:pt idx="597">
                  <c:v>9</c:v>
                </c:pt>
                <c:pt idx="598">
                  <c:v>6</c:v>
                </c:pt>
                <c:pt idx="599">
                  <c:v>3</c:v>
                </c:pt>
                <c:pt idx="600">
                  <c:v>0</c:v>
                </c:pt>
              </c:numCache>
            </c:numRef>
          </c:xVal>
          <c:yVal>
            <c:numRef>
              <c:f>'Drift Flux'!$DA$3:$DA$799</c:f>
              <c:numCache>
                <c:formatCode>General</c:formatCode>
                <c:ptCount val="797"/>
                <c:pt idx="0">
                  <c:v>79.764972350757176</c:v>
                </c:pt>
                <c:pt idx="1">
                  <c:v>79.52995756219903</c:v>
                </c:pt>
                <c:pt idx="2">
                  <c:v>79.294955620965752</c:v>
                </c:pt>
                <c:pt idx="3">
                  <c:v>79.059966513728298</c:v>
                </c:pt>
                <c:pt idx="4">
                  <c:v>78.824990227187982</c:v>
                </c:pt>
                <c:pt idx="5">
                  <c:v>78.590026748075957</c:v>
                </c:pt>
                <c:pt idx="6">
                  <c:v>78.355076063152808</c:v>
                </c:pt>
                <c:pt idx="7">
                  <c:v>78.120138159208011</c:v>
                </c:pt>
                <c:pt idx="8">
                  <c:v>77.885213023059521</c:v>
                </c:pt>
                <c:pt idx="9">
                  <c:v>77.650300641553244</c:v>
                </c:pt>
                <c:pt idx="10">
                  <c:v>77.415401001562586</c:v>
                </c:pt>
                <c:pt idx="11">
                  <c:v>77.180514089987952</c:v>
                </c:pt>
                <c:pt idx="12">
                  <c:v>76.945639893756251</c:v>
                </c:pt>
                <c:pt idx="13">
                  <c:v>76.710778399820398</c:v>
                </c:pt>
                <c:pt idx="14">
                  <c:v>76.475929595158831</c:v>
                </c:pt>
                <c:pt idx="15">
                  <c:v>76.241093466774956</c:v>
                </c:pt>
                <c:pt idx="16">
                  <c:v>76.006270001696706</c:v>
                </c:pt>
                <c:pt idx="17">
                  <c:v>75.77145918697596</c:v>
                </c:pt>
                <c:pt idx="18">
                  <c:v>75.536661009688061</c:v>
                </c:pt>
                <c:pt idx="19">
                  <c:v>75.301875456931285</c:v>
                </c:pt>
                <c:pt idx="20">
                  <c:v>75.067102515826292</c:v>
                </c:pt>
                <c:pt idx="21">
                  <c:v>74.832342173515599</c:v>
                </c:pt>
                <c:pt idx="22">
                  <c:v>74.597594417163037</c:v>
                </c:pt>
                <c:pt idx="23">
                  <c:v>74.362859233953202</c:v>
                </c:pt>
                <c:pt idx="24">
                  <c:v>74.1256599814742</c:v>
                </c:pt>
                <c:pt idx="25">
                  <c:v>73.888473449226879</c:v>
                </c:pt>
                <c:pt idx="26">
                  <c:v>73.651299624133614</c:v>
                </c:pt>
                <c:pt idx="27">
                  <c:v>73.41413849313534</c:v>
                </c:pt>
                <c:pt idx="28">
                  <c:v>73.176990043190912</c:v>
                </c:pt>
                <c:pt idx="29">
                  <c:v>72.93985426127648</c:v>
                </c:pt>
                <c:pt idx="30">
                  <c:v>72.702731134384877</c:v>
                </c:pt>
                <c:pt idx="31">
                  <c:v>72.465620649524979</c:v>
                </c:pt>
                <c:pt idx="32">
                  <c:v>72.228522793721069</c:v>
                </c:pt>
                <c:pt idx="33">
                  <c:v>71.991437554012208</c:v>
                </c:pt>
                <c:pt idx="34">
                  <c:v>71.754364917451525</c:v>
                </c:pt>
                <c:pt idx="35">
                  <c:v>71.517304871105623</c:v>
                </c:pt>
                <c:pt idx="36">
                  <c:v>71.280257402053834</c:v>
                </c:pt>
                <c:pt idx="37">
                  <c:v>71.043222497387603</c:v>
                </c:pt>
                <c:pt idx="38">
                  <c:v>70.806200144209754</c:v>
                </c:pt>
                <c:pt idx="39">
                  <c:v>70.569190329633813</c:v>
                </c:pt>
                <c:pt idx="40">
                  <c:v>70.332193040783281</c:v>
                </c:pt>
                <c:pt idx="41">
                  <c:v>70.095208264790955</c:v>
                </c:pt>
                <c:pt idx="42">
                  <c:v>69.858235988798143</c:v>
                </c:pt>
                <c:pt idx="43">
                  <c:v>69.621276199953996</c:v>
                </c:pt>
                <c:pt idx="44">
                  <c:v>69.384328885414703</c:v>
                </c:pt>
                <c:pt idx="45">
                  <c:v>69.147394032342788</c:v>
                </c:pt>
                <c:pt idx="46">
                  <c:v>68.910471627906276</c:v>
                </c:pt>
                <c:pt idx="47">
                  <c:v>68.673561659277979</c:v>
                </c:pt>
                <c:pt idx="48">
                  <c:v>68.436664113634677</c:v>
                </c:pt>
                <c:pt idx="49">
                  <c:v>68.199778978156331</c:v>
                </c:pt>
                <c:pt idx="50">
                  <c:v>67.962906240025262</c:v>
                </c:pt>
                <c:pt idx="51">
                  <c:v>67.726045886425325</c:v>
                </c:pt>
                <c:pt idx="52">
                  <c:v>67.489197904541086</c:v>
                </c:pt>
                <c:pt idx="53">
                  <c:v>67.252362281556984</c:v>
                </c:pt>
                <c:pt idx="54">
                  <c:v>67.015539004656446</c:v>
                </c:pt>
                <c:pt idx="55">
                  <c:v>66.778728061021042</c:v>
                </c:pt>
                <c:pt idx="56">
                  <c:v>66.54192943782958</c:v>
                </c:pt>
                <c:pt idx="57">
                  <c:v>66.305143122257206</c:v>
                </c:pt>
                <c:pt idx="58">
                  <c:v>66.068369101474531</c:v>
                </c:pt>
                <c:pt idx="59">
                  <c:v>65.831607362646636</c:v>
                </c:pt>
                <c:pt idx="60">
                  <c:v>65.594857892932197</c:v>
                </c:pt>
                <c:pt idx="61">
                  <c:v>65.358120679482482</c:v>
                </c:pt>
                <c:pt idx="62">
                  <c:v>65.121395709440435</c:v>
                </c:pt>
                <c:pt idx="63">
                  <c:v>64.884682969939618</c:v>
                </c:pt>
                <c:pt idx="64">
                  <c:v>64.647982448103292</c:v>
                </c:pt>
                <c:pt idx="65">
                  <c:v>64.411294131043334</c:v>
                </c:pt>
                <c:pt idx="66">
                  <c:v>64.174618005859216</c:v>
                </c:pt>
                <c:pt idx="67">
                  <c:v>63.937954059636994</c:v>
                </c:pt>
                <c:pt idx="68">
                  <c:v>63.701302279448186</c:v>
                </c:pt>
                <c:pt idx="69">
                  <c:v>63.464662652348721</c:v>
                </c:pt>
                <c:pt idx="70">
                  <c:v>63.228035165377825</c:v>
                </c:pt>
                <c:pt idx="71">
                  <c:v>62.991419805556895</c:v>
                </c:pt>
                <c:pt idx="72">
                  <c:v>62.754816559888368</c:v>
                </c:pt>
                <c:pt idx="73">
                  <c:v>62.518225415354543</c:v>
                </c:pt>
                <c:pt idx="74">
                  <c:v>62.281646358916412</c:v>
                </c:pt>
                <c:pt idx="75">
                  <c:v>62.045079377512458</c:v>
                </c:pt>
                <c:pt idx="76">
                  <c:v>61.808524458057434</c:v>
                </c:pt>
                <c:pt idx="77">
                  <c:v>61.571981587441108</c:v>
                </c:pt>
                <c:pt idx="78">
                  <c:v>61.335450752527002</c:v>
                </c:pt>
                <c:pt idx="79">
                  <c:v>61.098931940151118</c:v>
                </c:pt>
                <c:pt idx="80">
                  <c:v>60.862425137120596</c:v>
                </c:pt>
                <c:pt idx="81">
                  <c:v>60.625930330212412</c:v>
                </c:pt>
                <c:pt idx="82">
                  <c:v>60.389447506171997</c:v>
                </c:pt>
                <c:pt idx="83">
                  <c:v>60.152976651711853</c:v>
                </c:pt>
                <c:pt idx="84">
                  <c:v>59.916517753510149</c:v>
                </c:pt>
                <c:pt idx="85">
                  <c:v>59.680070798209293</c:v>
                </c:pt>
                <c:pt idx="86">
                  <c:v>59.443635772414446</c:v>
                </c:pt>
                <c:pt idx="87">
                  <c:v>59.207212662692058</c:v>
                </c:pt>
                <c:pt idx="88">
                  <c:v>58.970801455568321</c:v>
                </c:pt>
                <c:pt idx="89">
                  <c:v>58.734402137527653</c:v>
                </c:pt>
                <c:pt idx="90">
                  <c:v>58.498014695011094</c:v>
                </c:pt>
                <c:pt idx="91">
                  <c:v>58.261639114414713</c:v>
                </c:pt>
                <c:pt idx="92">
                  <c:v>58.025275382087955</c:v>
                </c:pt>
                <c:pt idx="93">
                  <c:v>57.788923484331995</c:v>
                </c:pt>
                <c:pt idx="94">
                  <c:v>57.552583407398011</c:v>
                </c:pt>
                <c:pt idx="95">
                  <c:v>57.316255137485456</c:v>
                </c:pt>
                <c:pt idx="96">
                  <c:v>57.079938660740282</c:v>
                </c:pt>
                <c:pt idx="97">
                  <c:v>56.843633963253147</c:v>
                </c:pt>
                <c:pt idx="98">
                  <c:v>56.607341031057544</c:v>
                </c:pt>
                <c:pt idx="99">
                  <c:v>56.371059850127949</c:v>
                </c:pt>
                <c:pt idx="100">
                  <c:v>56.134790406377881</c:v>
                </c:pt>
                <c:pt idx="101">
                  <c:v>55.898532685657962</c:v>
                </c:pt>
                <c:pt idx="102">
                  <c:v>55.66228667375389</c:v>
                </c:pt>
                <c:pt idx="103">
                  <c:v>55.426052356384432</c:v>
                </c:pt>
                <c:pt idx="104">
                  <c:v>55.189829719199317</c:v>
                </c:pt>
                <c:pt idx="105">
                  <c:v>54.953618747777114</c:v>
                </c:pt>
                <c:pt idx="106">
                  <c:v>54.717419427623071</c:v>
                </c:pt>
                <c:pt idx="107">
                  <c:v>54.479954926150882</c:v>
                </c:pt>
                <c:pt idx="108">
                  <c:v>54.247687686960454</c:v>
                </c:pt>
                <c:pt idx="109">
                  <c:v>54.015427325539036</c:v>
                </c:pt>
                <c:pt idx="110">
                  <c:v>53.783173836366608</c:v>
                </c:pt>
                <c:pt idx="111">
                  <c:v>53.55092721388332</c:v>
                </c:pt>
                <c:pt idx="112">
                  <c:v>53.318687452488497</c:v>
                </c:pt>
                <c:pt idx="113">
                  <c:v>53.086454546539592</c:v>
                </c:pt>
                <c:pt idx="114">
                  <c:v>52.85422849035114</c:v>
                </c:pt>
                <c:pt idx="115">
                  <c:v>52.622009278193687</c:v>
                </c:pt>
                <c:pt idx="116">
                  <c:v>52.389796904292673</c:v>
                </c:pt>
                <c:pt idx="117">
                  <c:v>52.157591362827326</c:v>
                </c:pt>
                <c:pt idx="118">
                  <c:v>51.925392647929513</c:v>
                </c:pt>
                <c:pt idx="119">
                  <c:v>51.693200753682568</c:v>
                </c:pt>
                <c:pt idx="120">
                  <c:v>51.46101567412007</c:v>
                </c:pt>
                <c:pt idx="121">
                  <c:v>51.228837403224638</c:v>
                </c:pt>
                <c:pt idx="122">
                  <c:v>50.996665934926675</c:v>
                </c:pt>
                <c:pt idx="123">
                  <c:v>50.764501263103064</c:v>
                </c:pt>
                <c:pt idx="124">
                  <c:v>50.532343381575878</c:v>
                </c:pt>
                <c:pt idx="125">
                  <c:v>50.300192284111027</c:v>
                </c:pt>
                <c:pt idx="126">
                  <c:v>50.06804796441687</c:v>
                </c:pt>
                <c:pt idx="127">
                  <c:v>49.835910416142823</c:v>
                </c:pt>
                <c:pt idx="128">
                  <c:v>49.603779632877924</c:v>
                </c:pt>
                <c:pt idx="129">
                  <c:v>49.371655608149332</c:v>
                </c:pt>
                <c:pt idx="130">
                  <c:v>49.139538335420852</c:v>
                </c:pt>
                <c:pt idx="131">
                  <c:v>48.90742780809137</c:v>
                </c:pt>
                <c:pt idx="132">
                  <c:v>48.67532401949326</c:v>
                </c:pt>
                <c:pt idx="133">
                  <c:v>48.443226962890797</c:v>
                </c:pt>
                <c:pt idx="134">
                  <c:v>48.211136631478468</c:v>
                </c:pt>
                <c:pt idx="135">
                  <c:v>47.979053018379282</c:v>
                </c:pt>
                <c:pt idx="136">
                  <c:v>47.746976116643026</c:v>
                </c:pt>
                <c:pt idx="137">
                  <c:v>47.514905919244491</c:v>
                </c:pt>
                <c:pt idx="138">
                  <c:v>47.282842419081639</c:v>
                </c:pt>
                <c:pt idx="139">
                  <c:v>47.050785608973712</c:v>
                </c:pt>
                <c:pt idx="140">
                  <c:v>46.818735481659338</c:v>
                </c:pt>
                <c:pt idx="141">
                  <c:v>46.586692029794541</c:v>
                </c:pt>
                <c:pt idx="142">
                  <c:v>46.354655245950738</c:v>
                </c:pt>
                <c:pt idx="143">
                  <c:v>46.122625122612654</c:v>
                </c:pt>
                <c:pt idx="144">
                  <c:v>45.890601652176215</c:v>
                </c:pt>
                <c:pt idx="145">
                  <c:v>45.65858482694636</c:v>
                </c:pt>
                <c:pt idx="146">
                  <c:v>45.426574639134806</c:v>
                </c:pt>
                <c:pt idx="147">
                  <c:v>45.194571080857763</c:v>
                </c:pt>
                <c:pt idx="148">
                  <c:v>44.96257414413359</c:v>
                </c:pt>
                <c:pt idx="149">
                  <c:v>44.730583820880355</c:v>
                </c:pt>
                <c:pt idx="150">
                  <c:v>44.498600102913386</c:v>
                </c:pt>
                <c:pt idx="151">
                  <c:v>44.266622981942724</c:v>
                </c:pt>
                <c:pt idx="152">
                  <c:v>44.034652449570494</c:v>
                </c:pt>
                <c:pt idx="153">
                  <c:v>43.802688497288251</c:v>
                </c:pt>
                <c:pt idx="154">
                  <c:v>43.570731116474207</c:v>
                </c:pt>
                <c:pt idx="155">
                  <c:v>43.338780298390425</c:v>
                </c:pt>
                <c:pt idx="156">
                  <c:v>43.106836034179885</c:v>
                </c:pt>
                <c:pt idx="157">
                  <c:v>42.874898314863536</c:v>
                </c:pt>
                <c:pt idx="158">
                  <c:v>42.642967131337208</c:v>
                </c:pt>
                <c:pt idx="159">
                  <c:v>42.411042474368465</c:v>
                </c:pt>
                <c:pt idx="160">
                  <c:v>42.179124334593368</c:v>
                </c:pt>
                <c:pt idx="161">
                  <c:v>41.947212702513148</c:v>
                </c:pt>
                <c:pt idx="162">
                  <c:v>41.715307568490786</c:v>
                </c:pt>
                <c:pt idx="163">
                  <c:v>41.483408922747486</c:v>
                </c:pt>
                <c:pt idx="164">
                  <c:v>41.251516755359056</c:v>
                </c:pt>
                <c:pt idx="165">
                  <c:v>41.019631056252187</c:v>
                </c:pt>
                <c:pt idx="166">
                  <c:v>40.787751815200629</c:v>
                </c:pt>
                <c:pt idx="167">
                  <c:v>40.555879021821234</c:v>
                </c:pt>
                <c:pt idx="168">
                  <c:v>40.32401266556991</c:v>
                </c:pt>
                <c:pt idx="169">
                  <c:v>40.092152735737436</c:v>
                </c:pt>
                <c:pt idx="170">
                  <c:v>39.860299221445175</c:v>
                </c:pt>
                <c:pt idx="171">
                  <c:v>39.628452111640641</c:v>
                </c:pt>
                <c:pt idx="172">
                  <c:v>39.39661139509294</c:v>
                </c:pt>
                <c:pt idx="173">
                  <c:v>39.164777060388069</c:v>
                </c:pt>
                <c:pt idx="174">
                  <c:v>38.932949095924087</c:v>
                </c:pt>
                <c:pt idx="175">
                  <c:v>38.701127489906135</c:v>
                </c:pt>
                <c:pt idx="176">
                  <c:v>38.469312230341281</c:v>
                </c:pt>
                <c:pt idx="177">
                  <c:v>38.23750330503325</c:v>
                </c:pt>
                <c:pt idx="178">
                  <c:v>38.005700701576941</c:v>
                </c:pt>
                <c:pt idx="179">
                  <c:v>37.773904407352831</c:v>
                </c:pt>
                <c:pt idx="180">
                  <c:v>37.542114409521133</c:v>
                </c:pt>
                <c:pt idx="181">
                  <c:v>37.310330695015836</c:v>
                </c:pt>
                <c:pt idx="182">
                  <c:v>37.078553250538526</c:v>
                </c:pt>
                <c:pt idx="183">
                  <c:v>36.846782062552002</c:v>
                </c:pt>
                <c:pt idx="184">
                  <c:v>36.615017117273716</c:v>
                </c:pt>
                <c:pt idx="185">
                  <c:v>36.383258400668964</c:v>
                </c:pt>
                <c:pt idx="186">
                  <c:v>36.151505898443887</c:v>
                </c:pt>
                <c:pt idx="187">
                  <c:v>35.919759596038226</c:v>
                </c:pt>
                <c:pt idx="188">
                  <c:v>35.688019478617854</c:v>
                </c:pt>
                <c:pt idx="189">
                  <c:v>35.456285531067046</c:v>
                </c:pt>
                <c:pt idx="190">
                  <c:v>35.224557737980497</c:v>
                </c:pt>
                <c:pt idx="191">
                  <c:v>34.992836083655071</c:v>
                </c:pt>
                <c:pt idx="192">
                  <c:v>34.761120552081273</c:v>
                </c:pt>
                <c:pt idx="193">
                  <c:v>34.529411126934434</c:v>
                </c:pt>
                <c:pt idx="194">
                  <c:v>34.297707791565593</c:v>
                </c:pt>
                <c:pt idx="195">
                  <c:v>34.066010528992059</c:v>
                </c:pt>
                <c:pt idx="196">
                  <c:v>33.834319321887662</c:v>
                </c:pt>
                <c:pt idx="197">
                  <c:v>33.602634152572641</c:v>
                </c:pt>
                <c:pt idx="198">
                  <c:v>33.370955003003189</c:v>
                </c:pt>
                <c:pt idx="199">
                  <c:v>33.139281854760647</c:v>
                </c:pt>
                <c:pt idx="200">
                  <c:v>32.907614689040273</c:v>
                </c:pt>
                <c:pt idx="201">
                  <c:v>32.682214606892309</c:v>
                </c:pt>
                <c:pt idx="202">
                  <c:v>32.464385147345759</c:v>
                </c:pt>
                <c:pt idx="203">
                  <c:v>32.253379046752265</c:v>
                </c:pt>
                <c:pt idx="204">
                  <c:v>32.048563182642233</c:v>
                </c:pt>
                <c:pt idx="205">
                  <c:v>31.849395278997697</c:v>
                </c:pt>
                <c:pt idx="206">
                  <c:v>31.655406555590016</c:v>
                </c:pt>
                <c:pt idx="207">
                  <c:v>31.466188426705401</c:v>
                </c:pt>
                <c:pt idx="208">
                  <c:v>31.281382148884486</c:v>
                </c:pt>
                <c:pt idx="209">
                  <c:v>31.100670654594165</c:v>
                </c:pt>
                <c:pt idx="210">
                  <c:v>30.922978420779828</c:v>
                </c:pt>
                <c:pt idx="211">
                  <c:v>30.747856217556425</c:v>
                </c:pt>
                <c:pt idx="212">
                  <c:v>30.575630600812758</c:v>
                </c:pt>
                <c:pt idx="213">
                  <c:v>30.406287423971115</c:v>
                </c:pt>
                <c:pt idx="214">
                  <c:v>30.239728694245731</c:v>
                </c:pt>
                <c:pt idx="215">
                  <c:v>30.075834410584775</c:v>
                </c:pt>
                <c:pt idx="216">
                  <c:v>29.914481203473521</c:v>
                </c:pt>
                <c:pt idx="217">
                  <c:v>29.755548908908839</c:v>
                </c:pt>
                <c:pt idx="218">
                  <c:v>29.598922986362869</c:v>
                </c:pt>
                <c:pt idx="219">
                  <c:v>29.444495299258442</c:v>
                </c:pt>
                <c:pt idx="220">
                  <c:v>29.292164197467546</c:v>
                </c:pt>
                <c:pt idx="221">
                  <c:v>29.141834293600564</c:v>
                </c:pt>
                <c:pt idx="222">
                  <c:v>28.993416109627923</c:v>
                </c:pt>
                <c:pt idx="223">
                  <c:v>28.846825677503013</c:v>
                </c:pt>
                <c:pt idx="224">
                  <c:v>28.701984134436213</c:v>
                </c:pt>
                <c:pt idx="225">
                  <c:v>28.558817332462333</c:v>
                </c:pt>
                <c:pt idx="226">
                  <c:v>28.417255471294915</c:v>
                </c:pt>
                <c:pt idx="227">
                  <c:v>28.277232757941032</c:v>
                </c:pt>
                <c:pt idx="228">
                  <c:v>28.138687093672463</c:v>
                </c:pt>
                <c:pt idx="229">
                  <c:v>28.001559787474012</c:v>
                </c:pt>
                <c:pt idx="230">
                  <c:v>27.865795294374205</c:v>
                </c:pt>
                <c:pt idx="231">
                  <c:v>27.717290352043893</c:v>
                </c:pt>
                <c:pt idx="232">
                  <c:v>27.569793391502671</c:v>
                </c:pt>
                <c:pt idx="233">
                  <c:v>27.391628342524058</c:v>
                </c:pt>
                <c:pt idx="234">
                  <c:v>27.213475471358972</c:v>
                </c:pt>
                <c:pt idx="235">
                  <c:v>27.035215796349082</c:v>
                </c:pt>
                <c:pt idx="236">
                  <c:v>26.856731459452593</c:v>
                </c:pt>
                <c:pt idx="237">
                  <c:v>26.677905056464201</c:v>
                </c:pt>
                <c:pt idx="238">
                  <c:v>26.498618995838552</c:v>
                </c:pt>
                <c:pt idx="239">
                  <c:v>26.318754873935887</c:v>
                </c:pt>
                <c:pt idx="240">
                  <c:v>26.138192855620275</c:v>
                </c:pt>
                <c:pt idx="241">
                  <c:v>25.956811049842596</c:v>
                </c:pt>
                <c:pt idx="242">
                  <c:v>25.774484870163771</c:v>
                </c:pt>
                <c:pt idx="243">
                  <c:v>25.591086370144104</c:v>
                </c:pt>
                <c:pt idx="244">
                  <c:v>25.450664592342221</c:v>
                </c:pt>
                <c:pt idx="245">
                  <c:v>25.31028875521292</c:v>
                </c:pt>
                <c:pt idx="246">
                  <c:v>25.169912149952921</c:v>
                </c:pt>
                <c:pt idx="247">
                  <c:v>25.029488612859183</c:v>
                </c:pt>
                <c:pt idx="248">
                  <c:v>24.888972404267346</c:v>
                </c:pt>
                <c:pt idx="249">
                  <c:v>24.74831809251328</c:v>
                </c:pt>
                <c:pt idx="250">
                  <c:v>24.607480441885095</c:v>
                </c:pt>
                <c:pt idx="251">
                  <c:v>24.466414303629225</c:v>
                </c:pt>
                <c:pt idx="252">
                  <c:v>24.325074509148923</c:v>
                </c:pt>
                <c:pt idx="253">
                  <c:v>24.183415764590176</c:v>
                </c:pt>
                <c:pt idx="254">
                  <c:v>24.041392546051359</c:v>
                </c:pt>
                <c:pt idx="255">
                  <c:v>23.898958994680431</c:v>
                </c:pt>
                <c:pt idx="256">
                  <c:v>23.756068810939031</c:v>
                </c:pt>
                <c:pt idx="257">
                  <c:v>23.612675147316818</c:v>
                </c:pt>
                <c:pt idx="258">
                  <c:v>23.468730498772775</c:v>
                </c:pt>
                <c:pt idx="259">
                  <c:v>23.324186590163048</c:v>
                </c:pt>
                <c:pt idx="260">
                  <c:v>23.178994259887094</c:v>
                </c:pt>
                <c:pt idx="261">
                  <c:v>23.03310333894531</c:v>
                </c:pt>
                <c:pt idx="262">
                  <c:v>22.88646252455101</c:v>
                </c:pt>
                <c:pt idx="263">
                  <c:v>22.739019247377115</c:v>
                </c:pt>
                <c:pt idx="264">
                  <c:v>22.590719531441426</c:v>
                </c:pt>
                <c:pt idx="265">
                  <c:v>22.441507845542997</c:v>
                </c:pt>
                <c:pt idx="266">
                  <c:v>22.291326945053207</c:v>
                </c:pt>
                <c:pt idx="267">
                  <c:v>22.140117702736834</c:v>
                </c:pt>
                <c:pt idx="268">
                  <c:v>21.987818927127428</c:v>
                </c:pt>
                <c:pt idx="269">
                  <c:v>21.834367166804014</c:v>
                </c:pt>
                <c:pt idx="270">
                  <c:v>21.679696498708349</c:v>
                </c:pt>
                <c:pt idx="271">
                  <c:v>21.523738298397959</c:v>
                </c:pt>
                <c:pt idx="272">
                  <c:v>21.36642098984376</c:v>
                </c:pt>
                <c:pt idx="273">
                  <c:v>21.207669772044028</c:v>
                </c:pt>
                <c:pt idx="274">
                  <c:v>21.04740631932896</c:v>
                </c:pt>
                <c:pt idx="275">
                  <c:v>20.8855484517603</c:v>
                </c:pt>
                <c:pt idx="276">
                  <c:v>20.722009771473303</c:v>
                </c:pt>
                <c:pt idx="277">
                  <c:v>20.556699260145535</c:v>
                </c:pt>
                <c:pt idx="278">
                  <c:v>20.38952083198545</c:v>
                </c:pt>
                <c:pt idx="279">
                  <c:v>20.220372835685076</c:v>
                </c:pt>
                <c:pt idx="280">
                  <c:v>20.049147497638948</c:v>
                </c:pt>
                <c:pt idx="281">
                  <c:v>19.875730297350412</c:v>
                </c:pt>
                <c:pt idx="282">
                  <c:v>19.699999264268488</c:v>
                </c:pt>
                <c:pt idx="283">
                  <c:v>19.52182418324935</c:v>
                </c:pt>
                <c:pt idx="284">
                  <c:v>19.341065693320541</c:v>
                </c:pt>
                <c:pt idx="285">
                  <c:v>19.157574261319279</c:v>
                </c:pt>
                <c:pt idx="286">
                  <c:v>18.97118900811655</c:v>
                </c:pt>
                <c:pt idx="287">
                  <c:v>18.781736360312397</c:v>
                </c:pt>
                <c:pt idx="288">
                  <c:v>18.589028494211568</c:v>
                </c:pt>
                <c:pt idx="289">
                  <c:v>18.392861531182419</c:v>
                </c:pt>
                <c:pt idx="290">
                  <c:v>18.193013433652023</c:v>
                </c:pt>
                <c:pt idx="291">
                  <c:v>17.989241538295246</c:v>
                </c:pt>
                <c:pt idx="292">
                  <c:v>17.781279646466306</c:v>
                </c:pt>
                <c:pt idx="293">
                  <c:v>17.568834570246054</c:v>
                </c:pt>
                <c:pt idx="294">
                  <c:v>17.351582003725245</c:v>
                </c:pt>
                <c:pt idx="295">
                  <c:v>17.129161550575915</c:v>
                </c:pt>
                <c:pt idx="296">
                  <c:v>16.901170686603184</c:v>
                </c:pt>
                <c:pt idx="297">
                  <c:v>16.667157363951585</c:v>
                </c:pt>
                <c:pt idx="298">
                  <c:v>16.426610863162704</c:v>
                </c:pt>
                <c:pt idx="299">
                  <c:v>16.178950356899222</c:v>
                </c:pt>
                <c:pt idx="300">
                  <c:v>15.923510443907118</c:v>
                </c:pt>
                <c:pt idx="301">
                  <c:v>15.659522610291972</c:v>
                </c:pt>
                <c:pt idx="302">
                  <c:v>15.386091122923345</c:v>
                </c:pt>
                <c:pt idx="303">
                  <c:v>15.102161165315906</c:v>
                </c:pt>
                <c:pt idx="304">
                  <c:v>14.806475931582128</c:v>
                </c:pt>
                <c:pt idx="305">
                  <c:v>14.497517616212733</c:v>
                </c:pt>
                <c:pt idx="306">
                  <c:v>14.173424250636261</c:v>
                </c:pt>
                <c:pt idx="307">
                  <c:v>13.831869119367935</c:v>
                </c:pt>
                <c:pt idx="308">
                  <c:v>13.469879946333299</c:v>
                </c:pt>
                <c:pt idx="309">
                  <c:v>13.083556624346526</c:v>
                </c:pt>
                <c:pt idx="310">
                  <c:v>12.667608326977799</c:v>
                </c:pt>
                <c:pt idx="311">
                  <c:v>12.214546221997345</c:v>
                </c:pt>
                <c:pt idx="312">
                  <c:v>11.713159238203346</c:v>
                </c:pt>
                <c:pt idx="313">
                  <c:v>11.145312694554988</c:v>
                </c:pt>
                <c:pt idx="314">
                  <c:v>10.478125526918722</c:v>
                </c:pt>
                <c:pt idx="315">
                  <c:v>9.6397821434582767</c:v>
                </c:pt>
                <c:pt idx="316">
                  <c:v>8.404129413525034</c:v>
                </c:pt>
                <c:pt idx="317">
                  <c:v>4.1850070194723896</c:v>
                </c:pt>
                <c:pt idx="318">
                  <c:v>4.6245758776772643</c:v>
                </c:pt>
                <c:pt idx="319">
                  <c:v>5.1483288573075061</c:v>
                </c:pt>
                <c:pt idx="320">
                  <c:v>5.8026115322081537</c:v>
                </c:pt>
                <c:pt idx="321">
                  <c:v>6.7028471289702845</c:v>
                </c:pt>
                <c:pt idx="322">
                  <c:v>8.3563927289542903</c:v>
                </c:pt>
                <c:pt idx="323">
                  <c:v>3.7143288341474392</c:v>
                </c:pt>
                <c:pt idx="324">
                  <c:v>5.6240087256808966</c:v>
                </c:pt>
                <c:pt idx="325">
                  <c:v>5.3745059943717886</c:v>
                </c:pt>
                <c:pt idx="326">
                  <c:v>5.0854474536264664</c:v>
                </c:pt>
                <c:pt idx="327">
                  <c:v>4.7299807771978655</c:v>
                </c:pt>
                <c:pt idx="328">
                  <c:v>4.2296149085501593</c:v>
                </c:pt>
                <c:pt idx="329">
                  <c:v>2.9819122213821712</c:v>
                </c:pt>
                <c:pt idx="330">
                  <c:v>3.3553058855374776</c:v>
                </c:pt>
                <c:pt idx="331">
                  <c:v>4.010487508957512</c:v>
                </c:pt>
                <c:pt idx="332">
                  <c:v>6.0156604726584462E-2</c:v>
                </c:pt>
                <c:pt idx="333">
                  <c:v>6.3931251881291229E-2</c:v>
                </c:pt>
                <c:pt idx="334">
                  <c:v>6.7937462162298748E-2</c:v>
                </c:pt>
                <c:pt idx="335">
                  <c:v>7.2189091469759339E-2</c:v>
                </c:pt>
                <c:pt idx="336">
                  <c:v>7.6700803050540556E-2</c:v>
                </c:pt>
                <c:pt idx="337">
                  <c:v>8.1488113615046431E-2</c:v>
                </c:pt>
                <c:pt idx="338">
                  <c:v>8.6567442128740804E-2</c:v>
                </c:pt>
                <c:pt idx="339">
                  <c:v>9.195616145435126E-2</c:v>
                </c:pt>
                <c:pt idx="340">
                  <c:v>9.7672653036802837E-2</c:v>
                </c:pt>
                <c:pt idx="341">
                  <c:v>0.10373636484121002</c:v>
                </c:pt>
                <c:pt idx="342">
                  <c:v>0.11016787277513497</c:v>
                </c:pt>
                <c:pt idx="343">
                  <c:v>0.11698894585024934</c:v>
                </c:pt>
                <c:pt idx="344">
                  <c:v>0.12422261536607193</c:v>
                </c:pt>
                <c:pt idx="345">
                  <c:v>0.13189324843026579</c:v>
                </c:pt>
                <c:pt idx="346">
                  <c:v>0.14002662616688183</c:v>
                </c:pt>
                <c:pt idx="347">
                  <c:v>0.14865002700680208</c:v>
                </c:pt>
                <c:pt idx="348">
                  <c:v>0.15779231550474632</c:v>
                </c:pt>
                <c:pt idx="349">
                  <c:v>0.16748403718583099</c:v>
                </c:pt>
                <c:pt idx="350">
                  <c:v>0.17775751999354439</c:v>
                </c:pt>
                <c:pt idx="351">
                  <c:v>0.18864698299216157</c:v>
                </c:pt>
                <c:pt idx="352">
                  <c:v>0.20018865307249492</c:v>
                </c:pt>
                <c:pt idx="353">
                  <c:v>0.21242089052351071</c:v>
                </c:pt>
                <c:pt idx="354">
                  <c:v>0.22538432446739071</c:v>
                </c:pt>
                <c:pt idx="355">
                  <c:v>0.23912199931653128</c:v>
                </c:pt>
                <c:pt idx="356">
                  <c:v>0.25367953360340917</c:v>
                </c:pt>
                <c:pt idx="357">
                  <c:v>0.26910529276482803</c:v>
                </c:pt>
                <c:pt idx="358">
                  <c:v>0.28545057773943183</c:v>
                </c:pt>
                <c:pt idx="359">
                  <c:v>0.30276983157195075</c:v>
                </c:pt>
                <c:pt idx="360">
                  <c:v>0.32112086662257677</c:v>
                </c:pt>
                <c:pt idx="361">
                  <c:v>0.34056511547176516</c:v>
                </c:pt>
                <c:pt idx="362">
                  <c:v>0.36116790921042763</c:v>
                </c:pt>
                <c:pt idx="363">
                  <c:v>0.38299878753958289</c:v>
                </c:pt>
                <c:pt idx="364">
                  <c:v>0.4061318460059683</c:v>
                </c:pt>
                <c:pt idx="365">
                  <c:v>0.43064612681477465</c:v>
                </c:pt>
                <c:pt idx="366">
                  <c:v>0.45662606104427034</c:v>
                </c:pt>
                <c:pt idx="367">
                  <c:v>0.48416197181393689</c:v>
                </c:pt>
                <c:pt idx="368">
                  <c:v>0.51335065012569669</c:v>
                </c:pt>
                <c:pt idx="369">
                  <c:v>0.54429601783694281</c:v>
                </c:pt>
                <c:pt idx="370">
                  <c:v>0.57710989570887539</c:v>
                </c:pt>
                <c:pt idx="371">
                  <c:v>0.61191289894036949</c:v>
                </c:pt>
                <c:pt idx="372">
                  <c:v>0.64883548836972194</c:v>
                </c:pt>
                <c:pt idx="373">
                  <c:v>0.68801921305144187</c:v>
                </c:pt>
                <c:pt idx="374">
                  <c:v>0.72961818981914695</c:v>
                </c:pt>
                <c:pt idx="375">
                  <c:v>0.77380087861649038</c:v>
                </c:pt>
                <c:pt idx="376">
                  <c:v>0.82075223009146669</c:v>
                </c:pt>
                <c:pt idx="377">
                  <c:v>0.87067630606548685</c:v>
                </c:pt>
                <c:pt idx="378">
                  <c:v>0.92379950676167399</c:v>
                </c:pt>
                <c:pt idx="379">
                  <c:v>0.98037458525700594</c:v>
                </c:pt>
                <c:pt idx="380">
                  <c:v>1.0406856958800346</c:v>
                </c:pt>
                <c:pt idx="381">
                  <c:v>1.1050548191891043</c:v>
                </c:pt>
                <c:pt idx="382">
                  <c:v>1.1738500477237788</c:v>
                </c:pt>
                <c:pt idx="383">
                  <c:v>1.2474964301871938</c:v>
                </c:pt>
                <c:pt idx="384">
                  <c:v>1.3264904014387189</c:v>
                </c:pt>
                <c:pt idx="385">
                  <c:v>1.4114193489081042</c:v>
                </c:pt>
                <c:pt idx="386">
                  <c:v>1.5029887221500564</c:v>
                </c:pt>
                <c:pt idx="387">
                  <c:v>1.6020605428842067</c:v>
                </c:pt>
                <c:pt idx="388">
                  <c:v>1.7097097322405763</c:v>
                </c:pt>
                <c:pt idx="389">
                  <c:v>1.8273094060214272</c:v>
                </c:pt>
                <c:pt idx="390">
                  <c:v>1.9566655504699801</c:v>
                </c:pt>
                <c:pt idx="391">
                  <c:v>2.1002408796973437</c:v>
                </c:pt>
                <c:pt idx="392">
                  <c:v>2.2615518032771722</c:v>
                </c:pt>
                <c:pt idx="393">
                  <c:v>2.4459341159812746</c:v>
                </c:pt>
                <c:pt idx="394">
                  <c:v>2.662198257967737</c:v>
                </c:pt>
                <c:pt idx="395">
                  <c:v>2.9268474732237619</c:v>
                </c:pt>
                <c:pt idx="396">
                  <c:v>3.2780527955466581</c:v>
                </c:pt>
                <c:pt idx="397">
                  <c:v>3.8529332855817127</c:v>
                </c:pt>
                <c:pt idx="398">
                  <c:v>11.249963805957652</c:v>
                </c:pt>
                <c:pt idx="399">
                  <c:v>11.182924344445345</c:v>
                </c:pt>
                <c:pt idx="400">
                  <c:v>11.11541707627765</c:v>
                </c:pt>
                <c:pt idx="401">
                  <c:v>11.047427680428461</c:v>
                </c:pt>
                <c:pt idx="402">
                  <c:v>10.978941225264863</c:v>
                </c:pt>
                <c:pt idx="403">
                  <c:v>10.909942130241596</c:v>
                </c:pt>
                <c:pt idx="404">
                  <c:v>10.840414124465152</c:v>
                </c:pt>
                <c:pt idx="405">
                  <c:v>10.770340201808294</c:v>
                </c:pt>
                <c:pt idx="406">
                  <c:v>10.699702572216509</c:v>
                </c:pt>
                <c:pt idx="407">
                  <c:v>10.628482608803033</c:v>
                </c:pt>
                <c:pt idx="408">
                  <c:v>10.556660790277538</c:v>
                </c:pt>
                <c:pt idx="409">
                  <c:v>10.484216638194317</c:v>
                </c:pt>
                <c:pt idx="410">
                  <c:v>10.411128648437389</c:v>
                </c:pt>
                <c:pt idx="411">
                  <c:v>10.337374216280882</c:v>
                </c:pt>
                <c:pt idx="412">
                  <c:v>10.262929554271258</c:v>
                </c:pt>
                <c:pt idx="413">
                  <c:v>10.187769602071203</c:v>
                </c:pt>
                <c:pt idx="414">
                  <c:v>10.111867927280322</c:v>
                </c:pt>
                <c:pt idx="415">
                  <c:v>10.035196616101898</c:v>
                </c:pt>
                <c:pt idx="416">
                  <c:v>9.9577261525533842</c:v>
                </c:pt>
                <c:pt idx="417">
                  <c:v>9.8794252847161097</c:v>
                </c:pt>
                <c:pt idx="418">
                  <c:v>9.8002608762802392</c:v>
                </c:pt>
                <c:pt idx="419">
                  <c:v>9.7201977413565857</c:v>
                </c:pt>
                <c:pt idx="420">
                  <c:v>9.6391984601874139</c:v>
                </c:pt>
                <c:pt idx="421">
                  <c:v>9.5572231729817236</c:v>
                </c:pt>
                <c:pt idx="422">
                  <c:v>9.4742293486109546</c:v>
                </c:pt>
                <c:pt idx="423">
                  <c:v>9.3901715243090731</c:v>
                </c:pt>
                <c:pt idx="424">
                  <c:v>9.3050010118015738</c:v>
                </c:pt>
                <c:pt idx="425">
                  <c:v>9.2186655644089814</c:v>
                </c:pt>
                <c:pt idx="426">
                  <c:v>9.1311089985907401</c:v>
                </c:pt>
                <c:pt idx="427">
                  <c:v>9.0422707620612304</c:v>
                </c:pt>
                <c:pt idx="428">
                  <c:v>8.9520854389510767</c:v>
                </c:pt>
                <c:pt idx="429">
                  <c:v>8.8604821804113065</c:v>
                </c:pt>
                <c:pt idx="430">
                  <c:v>8.7673840464424799</c:v>
                </c:pt>
                <c:pt idx="431">
                  <c:v>8.6727072414108441</c:v>
                </c:pt>
                <c:pt idx="432">
                  <c:v>8.5763602214656895</c:v>
                </c:pt>
                <c:pt idx="433">
                  <c:v>8.4782426465913705</c:v>
                </c:pt>
                <c:pt idx="434">
                  <c:v>8.3782441428922034</c:v>
                </c:pt>
                <c:pt idx="435">
                  <c:v>8.2762428313291529</c:v>
                </c:pt>
                <c:pt idx="436">
                  <c:v>8.1721035666694473</c:v>
                </c:pt>
                <c:pt idx="437">
                  <c:v>8.0656758136772453</c:v>
                </c:pt>
                <c:pt idx="438">
                  <c:v>7.956791064823892</c:v>
                </c:pt>
                <c:pt idx="439">
                  <c:v>7.8452596724569972</c:v>
                </c:pt>
                <c:pt idx="440">
                  <c:v>7.7308669245713473</c:v>
                </c:pt>
                <c:pt idx="441">
                  <c:v>7.6133681311518959</c:v>
                </c:pt>
                <c:pt idx="442">
                  <c:v>7.492482398263399</c:v>
                </c:pt>
                <c:pt idx="443">
                  <c:v>7.3678846348764688</c:v>
                </c:pt>
                <c:pt idx="444">
                  <c:v>7.2391951386782916</c:v>
                </c:pt>
                <c:pt idx="445">
                  <c:v>7.1059658011683497</c:v>
                </c:pt>
                <c:pt idx="446">
                  <c:v>6.9676614886908466</c:v>
                </c:pt>
                <c:pt idx="447">
                  <c:v>6.8236343681670792</c:v>
                </c:pt>
                <c:pt idx="448">
                  <c:v>6.673087617943203</c:v>
                </c:pt>
                <c:pt idx="449">
                  <c:v>6.5150226341012312</c:v>
                </c:pt>
                <c:pt idx="450">
                  <c:v>6.3481595618093634</c:v>
                </c:pt>
                <c:pt idx="451">
                  <c:v>6.1708126736586912</c:v>
                </c:pt>
                <c:pt idx="452">
                  <c:v>5.9806848939250914</c:v>
                </c:pt>
                <c:pt idx="453">
                  <c:v>5.7745070383105119</c:v>
                </c:pt>
                <c:pt idx="454">
                  <c:v>5.5473508126813282</c:v>
                </c:pt>
                <c:pt idx="455">
                  <c:v>5.2911692289947307</c:v>
                </c:pt>
                <c:pt idx="456">
                  <c:v>4.9911704454995913</c:v>
                </c:pt>
                <c:pt idx="457">
                  <c:v>4.6142999390492347</c:v>
                </c:pt>
                <c:pt idx="458">
                  <c:v>4.0511261362865785</c:v>
                </c:pt>
                <c:pt idx="459">
                  <c:v>1.5201121680309915</c:v>
                </c:pt>
                <c:pt idx="460">
                  <c:v>1.6207010408168736</c:v>
                </c:pt>
                <c:pt idx="461">
                  <c:v>1.7301111081010809</c:v>
                </c:pt>
                <c:pt idx="462">
                  <c:v>1.8497903697885245</c:v>
                </c:pt>
                <c:pt idx="463">
                  <c:v>1.9816566219546434</c:v>
                </c:pt>
                <c:pt idx="464">
                  <c:v>2.1283480749070449</c:v>
                </c:pt>
                <c:pt idx="465">
                  <c:v>2.2936748945476464</c:v>
                </c:pt>
                <c:pt idx="466">
                  <c:v>2.4835087470615829</c:v>
                </c:pt>
                <c:pt idx="467">
                  <c:v>2.7077635073066384</c:v>
                </c:pt>
                <c:pt idx="468">
                  <c:v>2.9856739041190186</c:v>
                </c:pt>
                <c:pt idx="469">
                  <c:v>3.364699420044674</c:v>
                </c:pt>
                <c:pt idx="470">
                  <c:v>4.0466109199842588</c:v>
                </c:pt>
                <c:pt idx="471">
                  <c:v>1.4644882090909612</c:v>
                </c:pt>
                <c:pt idx="472">
                  <c:v>1.560432687599594</c:v>
                </c:pt>
                <c:pt idx="473">
                  <c:v>1.6645055286835062</c:v>
                </c:pt>
                <c:pt idx="474">
                  <c:v>1.7779121789539145</c:v>
                </c:pt>
                <c:pt idx="475">
                  <c:v>1.9023039157989885</c:v>
                </c:pt>
                <c:pt idx="476">
                  <c:v>2.0398548142934985</c:v>
                </c:pt>
                <c:pt idx="477">
                  <c:v>2.1936111317079563</c:v>
                </c:pt>
                <c:pt idx="478">
                  <c:v>2.3680800139320959</c:v>
                </c:pt>
                <c:pt idx="479">
                  <c:v>2.5704427995748653</c:v>
                </c:pt>
                <c:pt idx="480">
                  <c:v>2.8134366737757897</c:v>
                </c:pt>
                <c:pt idx="481">
                  <c:v>3.1238518654784437</c:v>
                </c:pt>
                <c:pt idx="482">
                  <c:v>3.5792817910208035</c:v>
                </c:pt>
                <c:pt idx="483">
                  <c:v>4.7491333872412707</c:v>
                </c:pt>
                <c:pt idx="484">
                  <c:v>4.2721482138915921</c:v>
                </c:pt>
                <c:pt idx="485">
                  <c:v>3.2222466243148937</c:v>
                </c:pt>
                <c:pt idx="486">
                  <c:v>3.751078228506235</c:v>
                </c:pt>
                <c:pt idx="487">
                  <c:v>6.3513899811095733</c:v>
                </c:pt>
                <c:pt idx="488">
                  <c:v>6.174372799100901</c:v>
                </c:pt>
                <c:pt idx="489">
                  <c:v>5.984686502414398</c:v>
                </c:pt>
                <c:pt idx="490">
                  <c:v>5.7791079246147401</c:v>
                </c:pt>
                <c:pt idx="491">
                  <c:v>5.5527895281002229</c:v>
                </c:pt>
                <c:pt idx="492">
                  <c:v>5.2978426452712188</c:v>
                </c:pt>
                <c:pt idx="493">
                  <c:v>4.9998412756096702</c:v>
                </c:pt>
                <c:pt idx="494">
                  <c:v>4.6268405573246909</c:v>
                </c:pt>
                <c:pt idx="495">
                  <c:v>4.0752774981027269</c:v>
                </c:pt>
                <c:pt idx="496">
                  <c:v>1.9181252741395904</c:v>
                </c:pt>
                <c:pt idx="497">
                  <c:v>2.116130579356529</c:v>
                </c:pt>
                <c:pt idx="498">
                  <c:v>2.3491689755032135</c:v>
                </c:pt>
                <c:pt idx="499">
                  <c:v>2.6332418618846702</c:v>
                </c:pt>
                <c:pt idx="500">
                  <c:v>3.0023341307746367</c:v>
                </c:pt>
                <c:pt idx="501">
                  <c:v>3.5573522479535424</c:v>
                </c:pt>
                <c:pt idx="502">
                  <c:v>5.1330974395997302</c:v>
                </c:pt>
                <c:pt idx="503">
                  <c:v>4.6519811544380767</c:v>
                </c:pt>
                <c:pt idx="504">
                  <c:v>3.8854370242284624</c:v>
                </c:pt>
                <c:pt idx="505">
                  <c:v>66.219584542525425</c:v>
                </c:pt>
                <c:pt idx="506">
                  <c:v>65.973425224503131</c:v>
                </c:pt>
                <c:pt idx="507">
                  <c:v>65.727275759085842</c:v>
                </c:pt>
                <c:pt idx="508">
                  <c:v>65.481136139076042</c:v>
                </c:pt>
                <c:pt idx="509">
                  <c:v>65.235006357283766</c:v>
                </c:pt>
                <c:pt idx="510">
                  <c:v>64.988886406526149</c:v>
                </c:pt>
                <c:pt idx="511">
                  <c:v>64.742776279626852</c:v>
                </c:pt>
                <c:pt idx="512">
                  <c:v>64.496675969415591</c:v>
                </c:pt>
                <c:pt idx="513">
                  <c:v>64.25058546872755</c:v>
                </c:pt>
                <c:pt idx="514">
                  <c:v>64.004504770402889</c:v>
                </c:pt>
                <c:pt idx="515">
                  <c:v>63.758433867286186</c:v>
                </c:pt>
                <c:pt idx="516">
                  <c:v>63.512372752225836</c:v>
                </c:pt>
                <c:pt idx="517">
                  <c:v>63.266321418073538</c:v>
                </c:pt>
                <c:pt idx="518">
                  <c:v>63.020279857683683</c:v>
                </c:pt>
                <c:pt idx="519">
                  <c:v>62.774248063912779</c:v>
                </c:pt>
                <c:pt idx="520">
                  <c:v>62.528226029618857</c:v>
                </c:pt>
                <c:pt idx="521">
                  <c:v>62.282213747660848</c:v>
                </c:pt>
                <c:pt idx="522">
                  <c:v>62.036211210897974</c:v>
                </c:pt>
                <c:pt idx="523">
                  <c:v>61.790218412189134</c:v>
                </c:pt>
                <c:pt idx="524">
                  <c:v>61.544235344392241</c:v>
                </c:pt>
                <c:pt idx="525">
                  <c:v>61.298262000363586</c:v>
                </c:pt>
                <c:pt idx="526">
                  <c:v>61.052298372957161</c:v>
                </c:pt>
                <c:pt idx="527">
                  <c:v>60.806344455023996</c:v>
                </c:pt>
                <c:pt idx="528">
                  <c:v>60.560400239411472</c:v>
                </c:pt>
                <c:pt idx="529">
                  <c:v>60.314465718962609</c:v>
                </c:pt>
                <c:pt idx="530">
                  <c:v>60.068540886515365</c:v>
                </c:pt>
                <c:pt idx="531">
                  <c:v>59.822625734901905</c:v>
                </c:pt>
                <c:pt idx="532">
                  <c:v>59.576720256947873</c:v>
                </c:pt>
                <c:pt idx="533">
                  <c:v>59.330824445471613</c:v>
                </c:pt>
                <c:pt idx="534">
                  <c:v>59.084938293283415</c:v>
                </c:pt>
                <c:pt idx="535">
                  <c:v>58.83906179318474</c:v>
                </c:pt>
                <c:pt idx="536">
                  <c:v>58.593194937967418</c:v>
                </c:pt>
                <c:pt idx="537">
                  <c:v>58.34733772041281</c:v>
                </c:pt>
                <c:pt idx="538">
                  <c:v>58.101490133291009</c:v>
                </c:pt>
                <c:pt idx="539">
                  <c:v>57.855652169359985</c:v>
                </c:pt>
                <c:pt idx="540">
                  <c:v>57.612872680648813</c:v>
                </c:pt>
                <c:pt idx="541">
                  <c:v>57.370099476918639</c:v>
                </c:pt>
                <c:pt idx="542">
                  <c:v>57.127332555843573</c:v>
                </c:pt>
                <c:pt idx="543">
                  <c:v>56.88457191508666</c:v>
                </c:pt>
                <c:pt idx="544">
                  <c:v>56.641817552299464</c:v>
                </c:pt>
                <c:pt idx="545">
                  <c:v>56.399069465121684</c:v>
                </c:pt>
                <c:pt idx="546">
                  <c:v>56.156327651180739</c:v>
                </c:pt>
                <c:pt idx="547">
                  <c:v>55.913592108091358</c:v>
                </c:pt>
                <c:pt idx="548">
                  <c:v>55.670862833455139</c:v>
                </c:pt>
                <c:pt idx="549">
                  <c:v>55.428139824860132</c:v>
                </c:pt>
                <c:pt idx="550">
                  <c:v>55.18542307988038</c:v>
                </c:pt>
                <c:pt idx="551">
                  <c:v>54.942712596075481</c:v>
                </c:pt>
                <c:pt idx="552">
                  <c:v>54.700008370990098</c:v>
                </c:pt>
                <c:pt idx="553">
                  <c:v>54.457310402153517</c:v>
                </c:pt>
                <c:pt idx="554">
                  <c:v>54.214618687079145</c:v>
                </c:pt>
                <c:pt idx="555">
                  <c:v>53.97193322326401</c:v>
                </c:pt>
                <c:pt idx="556">
                  <c:v>53.729254008188271</c:v>
                </c:pt>
                <c:pt idx="557">
                  <c:v>53.486581039314686</c:v>
                </c:pt>
                <c:pt idx="558">
                  <c:v>53.243914314088087</c:v>
                </c:pt>
                <c:pt idx="559">
                  <c:v>53.001253829934846</c:v>
                </c:pt>
                <c:pt idx="560">
                  <c:v>52.758599584262321</c:v>
                </c:pt>
                <c:pt idx="561">
                  <c:v>52.515951574458278</c:v>
                </c:pt>
                <c:pt idx="562">
                  <c:v>52.273309797890327</c:v>
                </c:pt>
                <c:pt idx="563">
                  <c:v>52.030674251905317</c:v>
                </c:pt>
                <c:pt idx="564">
                  <c:v>51.788044933828736</c:v>
                </c:pt>
                <c:pt idx="565">
                  <c:v>51.545421840964103</c:v>
                </c:pt>
                <c:pt idx="566">
                  <c:v>51.302804970592305</c:v>
                </c:pt>
                <c:pt idx="567">
                  <c:v>51.060194319970968</c:v>
                </c:pt>
                <c:pt idx="568">
                  <c:v>50.817589886333792</c:v>
                </c:pt>
                <c:pt idx="569">
                  <c:v>50.574991666889858</c:v>
                </c:pt>
                <c:pt idx="570">
                  <c:v>50.332399658822943</c:v>
                </c:pt>
                <c:pt idx="571">
                  <c:v>50.089813859290793</c:v>
                </c:pt>
                <c:pt idx="572">
                  <c:v>49.847234265424397</c:v>
                </c:pt>
                <c:pt idx="573">
                  <c:v>49.604660874327244</c:v>
                </c:pt>
                <c:pt idx="574">
                  <c:v>49.362093683074541</c:v>
                </c:pt>
                <c:pt idx="575">
                  <c:v>49.119532688712425</c:v>
                </c:pt>
                <c:pt idx="576">
                  <c:v>48.876977888257173</c:v>
                </c:pt>
                <c:pt idx="577">
                  <c:v>48.634429278694363</c:v>
                </c:pt>
                <c:pt idx="578">
                  <c:v>48.391886856978019</c:v>
                </c:pt>
                <c:pt idx="579">
                  <c:v>48.14935062002975</c:v>
                </c:pt>
                <c:pt idx="580">
                  <c:v>47.906820564737863</c:v>
                </c:pt>
                <c:pt idx="581">
                  <c:v>47.66429668795643</c:v>
                </c:pt>
                <c:pt idx="582">
                  <c:v>47.421778986504371</c:v>
                </c:pt>
                <c:pt idx="583">
                  <c:v>47.179267457164471</c:v>
                </c:pt>
                <c:pt idx="584">
                  <c:v>46.936762096682401</c:v>
                </c:pt>
                <c:pt idx="585">
                  <c:v>46.694262901765711</c:v>
                </c:pt>
                <c:pt idx="586">
                  <c:v>46.451769869082774</c:v>
                </c:pt>
                <c:pt idx="587">
                  <c:v>46.209282995261731</c:v>
                </c:pt>
                <c:pt idx="588">
                  <c:v>45.966802276889375</c:v>
                </c:pt>
                <c:pt idx="589">
                  <c:v>45.724327710510053</c:v>
                </c:pt>
                <c:pt idx="590">
                  <c:v>45.481859292624485</c:v>
                </c:pt>
                <c:pt idx="591">
                  <c:v>45.239397019688575</c:v>
                </c:pt>
                <c:pt idx="592">
                  <c:v>44.996940888112206</c:v>
                </c:pt>
                <c:pt idx="593">
                  <c:v>44.754490894257984</c:v>
                </c:pt>
                <c:pt idx="594">
                  <c:v>44.512047034439924</c:v>
                </c:pt>
                <c:pt idx="595">
                  <c:v>44.269609304922149</c:v>
                </c:pt>
                <c:pt idx="596">
                  <c:v>44.02717770191753</c:v>
                </c:pt>
                <c:pt idx="597">
                  <c:v>43.784752221586267</c:v>
                </c:pt>
                <c:pt idx="598">
                  <c:v>43.542332860034456</c:v>
                </c:pt>
                <c:pt idx="599">
                  <c:v>43.299919613312618</c:v>
                </c:pt>
                <c:pt idx="600">
                  <c:v>43.299919613312618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FF-4943-B39F-8CCE8DD467B9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'Drift Flux'!$A$3:$A$799</c:f>
              <c:numCache>
                <c:formatCode>General</c:formatCode>
                <c:ptCount val="797"/>
                <c:pt idx="0">
                  <c:v>1800</c:v>
                </c:pt>
                <c:pt idx="1">
                  <c:v>1797</c:v>
                </c:pt>
                <c:pt idx="2">
                  <c:v>1794</c:v>
                </c:pt>
                <c:pt idx="3">
                  <c:v>1791</c:v>
                </c:pt>
                <c:pt idx="4">
                  <c:v>1788</c:v>
                </c:pt>
                <c:pt idx="5">
                  <c:v>1785</c:v>
                </c:pt>
                <c:pt idx="6">
                  <c:v>1782</c:v>
                </c:pt>
                <c:pt idx="7">
                  <c:v>1779</c:v>
                </c:pt>
                <c:pt idx="8">
                  <c:v>1776</c:v>
                </c:pt>
                <c:pt idx="9">
                  <c:v>1773</c:v>
                </c:pt>
                <c:pt idx="10">
                  <c:v>1770</c:v>
                </c:pt>
                <c:pt idx="11">
                  <c:v>1767</c:v>
                </c:pt>
                <c:pt idx="12">
                  <c:v>1764</c:v>
                </c:pt>
                <c:pt idx="13">
                  <c:v>1761</c:v>
                </c:pt>
                <c:pt idx="14">
                  <c:v>1758</c:v>
                </c:pt>
                <c:pt idx="15">
                  <c:v>1755</c:v>
                </c:pt>
                <c:pt idx="16">
                  <c:v>1752</c:v>
                </c:pt>
                <c:pt idx="17">
                  <c:v>1749</c:v>
                </c:pt>
                <c:pt idx="18">
                  <c:v>1746</c:v>
                </c:pt>
                <c:pt idx="19">
                  <c:v>1743</c:v>
                </c:pt>
                <c:pt idx="20">
                  <c:v>1740</c:v>
                </c:pt>
                <c:pt idx="21">
                  <c:v>1737</c:v>
                </c:pt>
                <c:pt idx="22">
                  <c:v>1734</c:v>
                </c:pt>
                <c:pt idx="23">
                  <c:v>1731</c:v>
                </c:pt>
                <c:pt idx="24">
                  <c:v>1728</c:v>
                </c:pt>
                <c:pt idx="25">
                  <c:v>1725</c:v>
                </c:pt>
                <c:pt idx="26">
                  <c:v>1722</c:v>
                </c:pt>
                <c:pt idx="27">
                  <c:v>1719</c:v>
                </c:pt>
                <c:pt idx="28">
                  <c:v>1716</c:v>
                </c:pt>
                <c:pt idx="29">
                  <c:v>1713</c:v>
                </c:pt>
                <c:pt idx="30">
                  <c:v>1710</c:v>
                </c:pt>
                <c:pt idx="31">
                  <c:v>1707</c:v>
                </c:pt>
                <c:pt idx="32">
                  <c:v>1704</c:v>
                </c:pt>
                <c:pt idx="33">
                  <c:v>1701</c:v>
                </c:pt>
                <c:pt idx="34">
                  <c:v>1698</c:v>
                </c:pt>
                <c:pt idx="35">
                  <c:v>1695</c:v>
                </c:pt>
                <c:pt idx="36">
                  <c:v>1692</c:v>
                </c:pt>
                <c:pt idx="37">
                  <c:v>1689</c:v>
                </c:pt>
                <c:pt idx="38">
                  <c:v>1686</c:v>
                </c:pt>
                <c:pt idx="39">
                  <c:v>1683</c:v>
                </c:pt>
                <c:pt idx="40">
                  <c:v>1680</c:v>
                </c:pt>
                <c:pt idx="41">
                  <c:v>1677</c:v>
                </c:pt>
                <c:pt idx="42">
                  <c:v>1674</c:v>
                </c:pt>
                <c:pt idx="43">
                  <c:v>1671</c:v>
                </c:pt>
                <c:pt idx="44">
                  <c:v>1668</c:v>
                </c:pt>
                <c:pt idx="45">
                  <c:v>1665</c:v>
                </c:pt>
                <c:pt idx="46">
                  <c:v>1662</c:v>
                </c:pt>
                <c:pt idx="47">
                  <c:v>1659</c:v>
                </c:pt>
                <c:pt idx="48">
                  <c:v>1656</c:v>
                </c:pt>
                <c:pt idx="49">
                  <c:v>1653</c:v>
                </c:pt>
                <c:pt idx="50">
                  <c:v>1650</c:v>
                </c:pt>
                <c:pt idx="51">
                  <c:v>1647</c:v>
                </c:pt>
                <c:pt idx="52">
                  <c:v>1644</c:v>
                </c:pt>
                <c:pt idx="53">
                  <c:v>1641</c:v>
                </c:pt>
                <c:pt idx="54">
                  <c:v>1638</c:v>
                </c:pt>
                <c:pt idx="55">
                  <c:v>1635</c:v>
                </c:pt>
                <c:pt idx="56">
                  <c:v>1632</c:v>
                </c:pt>
                <c:pt idx="57">
                  <c:v>1629</c:v>
                </c:pt>
                <c:pt idx="58">
                  <c:v>1626</c:v>
                </c:pt>
                <c:pt idx="59">
                  <c:v>1623</c:v>
                </c:pt>
                <c:pt idx="60">
                  <c:v>1620</c:v>
                </c:pt>
                <c:pt idx="61">
                  <c:v>1617</c:v>
                </c:pt>
                <c:pt idx="62">
                  <c:v>1614</c:v>
                </c:pt>
                <c:pt idx="63">
                  <c:v>1611</c:v>
                </c:pt>
                <c:pt idx="64">
                  <c:v>1608</c:v>
                </c:pt>
                <c:pt idx="65">
                  <c:v>1605</c:v>
                </c:pt>
                <c:pt idx="66">
                  <c:v>1602</c:v>
                </c:pt>
                <c:pt idx="67">
                  <c:v>1599</c:v>
                </c:pt>
                <c:pt idx="68">
                  <c:v>1596</c:v>
                </c:pt>
                <c:pt idx="69">
                  <c:v>1593</c:v>
                </c:pt>
                <c:pt idx="70">
                  <c:v>1590</c:v>
                </c:pt>
                <c:pt idx="71">
                  <c:v>1587</c:v>
                </c:pt>
                <c:pt idx="72">
                  <c:v>1584</c:v>
                </c:pt>
                <c:pt idx="73">
                  <c:v>1581</c:v>
                </c:pt>
                <c:pt idx="74">
                  <c:v>1578</c:v>
                </c:pt>
                <c:pt idx="75">
                  <c:v>1575</c:v>
                </c:pt>
                <c:pt idx="76">
                  <c:v>1572</c:v>
                </c:pt>
                <c:pt idx="77">
                  <c:v>1569</c:v>
                </c:pt>
                <c:pt idx="78">
                  <c:v>1566</c:v>
                </c:pt>
                <c:pt idx="79">
                  <c:v>1563</c:v>
                </c:pt>
                <c:pt idx="80">
                  <c:v>1560</c:v>
                </c:pt>
                <c:pt idx="81">
                  <c:v>1557</c:v>
                </c:pt>
                <c:pt idx="82">
                  <c:v>1554</c:v>
                </c:pt>
                <c:pt idx="83">
                  <c:v>1551</c:v>
                </c:pt>
                <c:pt idx="84">
                  <c:v>1548</c:v>
                </c:pt>
                <c:pt idx="85">
                  <c:v>1545</c:v>
                </c:pt>
                <c:pt idx="86">
                  <c:v>1542</c:v>
                </c:pt>
                <c:pt idx="87">
                  <c:v>1539</c:v>
                </c:pt>
                <c:pt idx="88">
                  <c:v>1536</c:v>
                </c:pt>
                <c:pt idx="89">
                  <c:v>1533</c:v>
                </c:pt>
                <c:pt idx="90">
                  <c:v>1530</c:v>
                </c:pt>
                <c:pt idx="91">
                  <c:v>1527</c:v>
                </c:pt>
                <c:pt idx="92">
                  <c:v>1524</c:v>
                </c:pt>
                <c:pt idx="93">
                  <c:v>1521</c:v>
                </c:pt>
                <c:pt idx="94">
                  <c:v>1518</c:v>
                </c:pt>
                <c:pt idx="95">
                  <c:v>1515</c:v>
                </c:pt>
                <c:pt idx="96">
                  <c:v>1512</c:v>
                </c:pt>
                <c:pt idx="97">
                  <c:v>1509</c:v>
                </c:pt>
                <c:pt idx="98">
                  <c:v>1506</c:v>
                </c:pt>
                <c:pt idx="99">
                  <c:v>1503</c:v>
                </c:pt>
                <c:pt idx="100">
                  <c:v>1500</c:v>
                </c:pt>
                <c:pt idx="101">
                  <c:v>1497</c:v>
                </c:pt>
                <c:pt idx="102">
                  <c:v>1494</c:v>
                </c:pt>
                <c:pt idx="103">
                  <c:v>1491</c:v>
                </c:pt>
                <c:pt idx="104">
                  <c:v>1488</c:v>
                </c:pt>
                <c:pt idx="105">
                  <c:v>1485</c:v>
                </c:pt>
                <c:pt idx="106">
                  <c:v>1482</c:v>
                </c:pt>
                <c:pt idx="107">
                  <c:v>1479</c:v>
                </c:pt>
                <c:pt idx="108">
                  <c:v>1476</c:v>
                </c:pt>
                <c:pt idx="109">
                  <c:v>1473</c:v>
                </c:pt>
                <c:pt idx="110">
                  <c:v>1470</c:v>
                </c:pt>
                <c:pt idx="111">
                  <c:v>1467</c:v>
                </c:pt>
                <c:pt idx="112">
                  <c:v>1464</c:v>
                </c:pt>
                <c:pt idx="113">
                  <c:v>1461</c:v>
                </c:pt>
                <c:pt idx="114">
                  <c:v>1458</c:v>
                </c:pt>
                <c:pt idx="115">
                  <c:v>1455</c:v>
                </c:pt>
                <c:pt idx="116">
                  <c:v>1452</c:v>
                </c:pt>
                <c:pt idx="117">
                  <c:v>1449</c:v>
                </c:pt>
                <c:pt idx="118">
                  <c:v>1446</c:v>
                </c:pt>
                <c:pt idx="119">
                  <c:v>1443</c:v>
                </c:pt>
                <c:pt idx="120">
                  <c:v>1440</c:v>
                </c:pt>
                <c:pt idx="121">
                  <c:v>1437</c:v>
                </c:pt>
                <c:pt idx="122">
                  <c:v>1434</c:v>
                </c:pt>
                <c:pt idx="123">
                  <c:v>1431</c:v>
                </c:pt>
                <c:pt idx="124">
                  <c:v>1428</c:v>
                </c:pt>
                <c:pt idx="125">
                  <c:v>1425</c:v>
                </c:pt>
                <c:pt idx="126">
                  <c:v>1422</c:v>
                </c:pt>
                <c:pt idx="127">
                  <c:v>1419</c:v>
                </c:pt>
                <c:pt idx="128">
                  <c:v>1416</c:v>
                </c:pt>
                <c:pt idx="129">
                  <c:v>1413</c:v>
                </c:pt>
                <c:pt idx="130">
                  <c:v>1410</c:v>
                </c:pt>
                <c:pt idx="131">
                  <c:v>1407</c:v>
                </c:pt>
                <c:pt idx="132">
                  <c:v>1404</c:v>
                </c:pt>
                <c:pt idx="133">
                  <c:v>1401</c:v>
                </c:pt>
                <c:pt idx="134">
                  <c:v>1398</c:v>
                </c:pt>
                <c:pt idx="135">
                  <c:v>1395</c:v>
                </c:pt>
                <c:pt idx="136">
                  <c:v>1392</c:v>
                </c:pt>
                <c:pt idx="137">
                  <c:v>1389</c:v>
                </c:pt>
                <c:pt idx="138">
                  <c:v>1386</c:v>
                </c:pt>
                <c:pt idx="139">
                  <c:v>1383</c:v>
                </c:pt>
                <c:pt idx="140">
                  <c:v>1380</c:v>
                </c:pt>
                <c:pt idx="141">
                  <c:v>1377</c:v>
                </c:pt>
                <c:pt idx="142">
                  <c:v>1374</c:v>
                </c:pt>
                <c:pt idx="143">
                  <c:v>1371</c:v>
                </c:pt>
                <c:pt idx="144">
                  <c:v>1368</c:v>
                </c:pt>
                <c:pt idx="145">
                  <c:v>1365</c:v>
                </c:pt>
                <c:pt idx="146">
                  <c:v>1362</c:v>
                </c:pt>
                <c:pt idx="147">
                  <c:v>1359</c:v>
                </c:pt>
                <c:pt idx="148">
                  <c:v>1356</c:v>
                </c:pt>
                <c:pt idx="149">
                  <c:v>1353</c:v>
                </c:pt>
                <c:pt idx="150">
                  <c:v>1350</c:v>
                </c:pt>
                <c:pt idx="151">
                  <c:v>1347</c:v>
                </c:pt>
                <c:pt idx="152">
                  <c:v>1344</c:v>
                </c:pt>
                <c:pt idx="153">
                  <c:v>1341</c:v>
                </c:pt>
                <c:pt idx="154">
                  <c:v>1338</c:v>
                </c:pt>
                <c:pt idx="155">
                  <c:v>1335</c:v>
                </c:pt>
                <c:pt idx="156">
                  <c:v>1332</c:v>
                </c:pt>
                <c:pt idx="157">
                  <c:v>1329</c:v>
                </c:pt>
                <c:pt idx="158">
                  <c:v>1326</c:v>
                </c:pt>
                <c:pt idx="159">
                  <c:v>1323</c:v>
                </c:pt>
                <c:pt idx="160">
                  <c:v>1320</c:v>
                </c:pt>
                <c:pt idx="161">
                  <c:v>1317</c:v>
                </c:pt>
                <c:pt idx="162">
                  <c:v>1314</c:v>
                </c:pt>
                <c:pt idx="163">
                  <c:v>1311</c:v>
                </c:pt>
                <c:pt idx="164">
                  <c:v>1308</c:v>
                </c:pt>
                <c:pt idx="165">
                  <c:v>1305</c:v>
                </c:pt>
                <c:pt idx="166">
                  <c:v>1302</c:v>
                </c:pt>
                <c:pt idx="167">
                  <c:v>1299</c:v>
                </c:pt>
                <c:pt idx="168">
                  <c:v>1296</c:v>
                </c:pt>
                <c:pt idx="169">
                  <c:v>1293</c:v>
                </c:pt>
                <c:pt idx="170">
                  <c:v>1290</c:v>
                </c:pt>
                <c:pt idx="171">
                  <c:v>1287</c:v>
                </c:pt>
                <c:pt idx="172">
                  <c:v>1284</c:v>
                </c:pt>
                <c:pt idx="173">
                  <c:v>1281</c:v>
                </c:pt>
                <c:pt idx="174">
                  <c:v>1278</c:v>
                </c:pt>
                <c:pt idx="175">
                  <c:v>1275</c:v>
                </c:pt>
                <c:pt idx="176">
                  <c:v>1272</c:v>
                </c:pt>
                <c:pt idx="177">
                  <c:v>1269</c:v>
                </c:pt>
                <c:pt idx="178">
                  <c:v>1266</c:v>
                </c:pt>
                <c:pt idx="179">
                  <c:v>1263</c:v>
                </c:pt>
                <c:pt idx="180">
                  <c:v>1260</c:v>
                </c:pt>
                <c:pt idx="181">
                  <c:v>1257</c:v>
                </c:pt>
                <c:pt idx="182">
                  <c:v>1254</c:v>
                </c:pt>
                <c:pt idx="183">
                  <c:v>1251</c:v>
                </c:pt>
                <c:pt idx="184">
                  <c:v>1248</c:v>
                </c:pt>
                <c:pt idx="185">
                  <c:v>1245</c:v>
                </c:pt>
                <c:pt idx="186">
                  <c:v>1242</c:v>
                </c:pt>
                <c:pt idx="187">
                  <c:v>1239</c:v>
                </c:pt>
                <c:pt idx="188">
                  <c:v>1236</c:v>
                </c:pt>
                <c:pt idx="189">
                  <c:v>1233</c:v>
                </c:pt>
                <c:pt idx="190">
                  <c:v>1230</c:v>
                </c:pt>
                <c:pt idx="191">
                  <c:v>1227</c:v>
                </c:pt>
                <c:pt idx="192">
                  <c:v>1224</c:v>
                </c:pt>
                <c:pt idx="193">
                  <c:v>1221</c:v>
                </c:pt>
                <c:pt idx="194">
                  <c:v>1218</c:v>
                </c:pt>
                <c:pt idx="195">
                  <c:v>1215</c:v>
                </c:pt>
                <c:pt idx="196">
                  <c:v>1212</c:v>
                </c:pt>
                <c:pt idx="197">
                  <c:v>1209</c:v>
                </c:pt>
                <c:pt idx="198">
                  <c:v>1206</c:v>
                </c:pt>
                <c:pt idx="199">
                  <c:v>1203</c:v>
                </c:pt>
                <c:pt idx="200">
                  <c:v>1200</c:v>
                </c:pt>
                <c:pt idx="201">
                  <c:v>1197</c:v>
                </c:pt>
                <c:pt idx="202">
                  <c:v>1194</c:v>
                </c:pt>
                <c:pt idx="203">
                  <c:v>1191</c:v>
                </c:pt>
                <c:pt idx="204">
                  <c:v>1188</c:v>
                </c:pt>
                <c:pt idx="205">
                  <c:v>1185</c:v>
                </c:pt>
                <c:pt idx="206">
                  <c:v>1182</c:v>
                </c:pt>
                <c:pt idx="207">
                  <c:v>1179</c:v>
                </c:pt>
                <c:pt idx="208">
                  <c:v>1176</c:v>
                </c:pt>
                <c:pt idx="209">
                  <c:v>1173</c:v>
                </c:pt>
                <c:pt idx="210">
                  <c:v>1170</c:v>
                </c:pt>
                <c:pt idx="211">
                  <c:v>1167</c:v>
                </c:pt>
                <c:pt idx="212">
                  <c:v>1164</c:v>
                </c:pt>
                <c:pt idx="213">
                  <c:v>1161</c:v>
                </c:pt>
                <c:pt idx="214">
                  <c:v>1158</c:v>
                </c:pt>
                <c:pt idx="215">
                  <c:v>1155</c:v>
                </c:pt>
                <c:pt idx="216">
                  <c:v>1152</c:v>
                </c:pt>
                <c:pt idx="217">
                  <c:v>1149</c:v>
                </c:pt>
                <c:pt idx="218">
                  <c:v>1146</c:v>
                </c:pt>
                <c:pt idx="219">
                  <c:v>1143</c:v>
                </c:pt>
                <c:pt idx="220">
                  <c:v>1140</c:v>
                </c:pt>
                <c:pt idx="221">
                  <c:v>1137</c:v>
                </c:pt>
                <c:pt idx="222">
                  <c:v>1134</c:v>
                </c:pt>
                <c:pt idx="223">
                  <c:v>1131</c:v>
                </c:pt>
                <c:pt idx="224">
                  <c:v>1128</c:v>
                </c:pt>
                <c:pt idx="225">
                  <c:v>1125</c:v>
                </c:pt>
                <c:pt idx="226">
                  <c:v>1122</c:v>
                </c:pt>
                <c:pt idx="227">
                  <c:v>1119</c:v>
                </c:pt>
                <c:pt idx="228">
                  <c:v>1116</c:v>
                </c:pt>
                <c:pt idx="229">
                  <c:v>1113</c:v>
                </c:pt>
                <c:pt idx="230">
                  <c:v>1110</c:v>
                </c:pt>
                <c:pt idx="231">
                  <c:v>1107</c:v>
                </c:pt>
                <c:pt idx="232">
                  <c:v>1104</c:v>
                </c:pt>
                <c:pt idx="233">
                  <c:v>1101</c:v>
                </c:pt>
                <c:pt idx="234">
                  <c:v>1098</c:v>
                </c:pt>
                <c:pt idx="235">
                  <c:v>1095</c:v>
                </c:pt>
                <c:pt idx="236">
                  <c:v>1092</c:v>
                </c:pt>
                <c:pt idx="237">
                  <c:v>1089</c:v>
                </c:pt>
                <c:pt idx="238">
                  <c:v>1086</c:v>
                </c:pt>
                <c:pt idx="239">
                  <c:v>1083</c:v>
                </c:pt>
                <c:pt idx="240">
                  <c:v>1080</c:v>
                </c:pt>
                <c:pt idx="241">
                  <c:v>1077</c:v>
                </c:pt>
                <c:pt idx="242">
                  <c:v>1074</c:v>
                </c:pt>
                <c:pt idx="243">
                  <c:v>1071</c:v>
                </c:pt>
                <c:pt idx="244">
                  <c:v>1068</c:v>
                </c:pt>
                <c:pt idx="245">
                  <c:v>1065</c:v>
                </c:pt>
                <c:pt idx="246">
                  <c:v>1062</c:v>
                </c:pt>
                <c:pt idx="247">
                  <c:v>1059</c:v>
                </c:pt>
                <c:pt idx="248">
                  <c:v>1056</c:v>
                </c:pt>
                <c:pt idx="249">
                  <c:v>1053</c:v>
                </c:pt>
                <c:pt idx="250">
                  <c:v>1050</c:v>
                </c:pt>
                <c:pt idx="251">
                  <c:v>1047</c:v>
                </c:pt>
                <c:pt idx="252">
                  <c:v>1044</c:v>
                </c:pt>
                <c:pt idx="253">
                  <c:v>1041</c:v>
                </c:pt>
                <c:pt idx="254">
                  <c:v>1038</c:v>
                </c:pt>
                <c:pt idx="255">
                  <c:v>1035</c:v>
                </c:pt>
                <c:pt idx="256">
                  <c:v>1032</c:v>
                </c:pt>
                <c:pt idx="257">
                  <c:v>1029</c:v>
                </c:pt>
                <c:pt idx="258">
                  <c:v>1026</c:v>
                </c:pt>
                <c:pt idx="259">
                  <c:v>1023</c:v>
                </c:pt>
                <c:pt idx="260">
                  <c:v>1020</c:v>
                </c:pt>
                <c:pt idx="261">
                  <c:v>1017</c:v>
                </c:pt>
                <c:pt idx="262">
                  <c:v>1014</c:v>
                </c:pt>
                <c:pt idx="263">
                  <c:v>1011</c:v>
                </c:pt>
                <c:pt idx="264">
                  <c:v>1008</c:v>
                </c:pt>
                <c:pt idx="265">
                  <c:v>1005</c:v>
                </c:pt>
                <c:pt idx="266">
                  <c:v>1002</c:v>
                </c:pt>
                <c:pt idx="267">
                  <c:v>999</c:v>
                </c:pt>
                <c:pt idx="268">
                  <c:v>996</c:v>
                </c:pt>
                <c:pt idx="269">
                  <c:v>993</c:v>
                </c:pt>
                <c:pt idx="270">
                  <c:v>990</c:v>
                </c:pt>
                <c:pt idx="271">
                  <c:v>987</c:v>
                </c:pt>
                <c:pt idx="272">
                  <c:v>984</c:v>
                </c:pt>
                <c:pt idx="273">
                  <c:v>981</c:v>
                </c:pt>
                <c:pt idx="274">
                  <c:v>978</c:v>
                </c:pt>
                <c:pt idx="275">
                  <c:v>975</c:v>
                </c:pt>
                <c:pt idx="276">
                  <c:v>972</c:v>
                </c:pt>
                <c:pt idx="277">
                  <c:v>969</c:v>
                </c:pt>
                <c:pt idx="278">
                  <c:v>966</c:v>
                </c:pt>
                <c:pt idx="279">
                  <c:v>963</c:v>
                </c:pt>
                <c:pt idx="280">
                  <c:v>960</c:v>
                </c:pt>
                <c:pt idx="281">
                  <c:v>957</c:v>
                </c:pt>
                <c:pt idx="282">
                  <c:v>954</c:v>
                </c:pt>
                <c:pt idx="283">
                  <c:v>951</c:v>
                </c:pt>
                <c:pt idx="284">
                  <c:v>948</c:v>
                </c:pt>
                <c:pt idx="285">
                  <c:v>945</c:v>
                </c:pt>
                <c:pt idx="286">
                  <c:v>942</c:v>
                </c:pt>
                <c:pt idx="287">
                  <c:v>939</c:v>
                </c:pt>
                <c:pt idx="288">
                  <c:v>936</c:v>
                </c:pt>
                <c:pt idx="289">
                  <c:v>933</c:v>
                </c:pt>
                <c:pt idx="290">
                  <c:v>930</c:v>
                </c:pt>
                <c:pt idx="291">
                  <c:v>927</c:v>
                </c:pt>
                <c:pt idx="292">
                  <c:v>924</c:v>
                </c:pt>
                <c:pt idx="293">
                  <c:v>921</c:v>
                </c:pt>
                <c:pt idx="294">
                  <c:v>918</c:v>
                </c:pt>
                <c:pt idx="295">
                  <c:v>915</c:v>
                </c:pt>
                <c:pt idx="296">
                  <c:v>912</c:v>
                </c:pt>
                <c:pt idx="297">
                  <c:v>909</c:v>
                </c:pt>
                <c:pt idx="298">
                  <c:v>906</c:v>
                </c:pt>
                <c:pt idx="299">
                  <c:v>903</c:v>
                </c:pt>
                <c:pt idx="300">
                  <c:v>900</c:v>
                </c:pt>
                <c:pt idx="301">
                  <c:v>897</c:v>
                </c:pt>
                <c:pt idx="302">
                  <c:v>894</c:v>
                </c:pt>
                <c:pt idx="303">
                  <c:v>891</c:v>
                </c:pt>
                <c:pt idx="304">
                  <c:v>888</c:v>
                </c:pt>
                <c:pt idx="305">
                  <c:v>885</c:v>
                </c:pt>
                <c:pt idx="306">
                  <c:v>882</c:v>
                </c:pt>
                <c:pt idx="307">
                  <c:v>879</c:v>
                </c:pt>
                <c:pt idx="308">
                  <c:v>876</c:v>
                </c:pt>
                <c:pt idx="309">
                  <c:v>873</c:v>
                </c:pt>
                <c:pt idx="310">
                  <c:v>870</c:v>
                </c:pt>
                <c:pt idx="311">
                  <c:v>867</c:v>
                </c:pt>
                <c:pt idx="312">
                  <c:v>864</c:v>
                </c:pt>
                <c:pt idx="313">
                  <c:v>861</c:v>
                </c:pt>
                <c:pt idx="314">
                  <c:v>858</c:v>
                </c:pt>
                <c:pt idx="315">
                  <c:v>855</c:v>
                </c:pt>
                <c:pt idx="316">
                  <c:v>852</c:v>
                </c:pt>
                <c:pt idx="317">
                  <c:v>849</c:v>
                </c:pt>
                <c:pt idx="318">
                  <c:v>846</c:v>
                </c:pt>
                <c:pt idx="319">
                  <c:v>843</c:v>
                </c:pt>
                <c:pt idx="320">
                  <c:v>840</c:v>
                </c:pt>
                <c:pt idx="321">
                  <c:v>837</c:v>
                </c:pt>
                <c:pt idx="322">
                  <c:v>834</c:v>
                </c:pt>
                <c:pt idx="323">
                  <c:v>831</c:v>
                </c:pt>
                <c:pt idx="324">
                  <c:v>828</c:v>
                </c:pt>
                <c:pt idx="325">
                  <c:v>825</c:v>
                </c:pt>
                <c:pt idx="326">
                  <c:v>822</c:v>
                </c:pt>
                <c:pt idx="327">
                  <c:v>819</c:v>
                </c:pt>
                <c:pt idx="328">
                  <c:v>816</c:v>
                </c:pt>
                <c:pt idx="329">
                  <c:v>813</c:v>
                </c:pt>
                <c:pt idx="330">
                  <c:v>810</c:v>
                </c:pt>
                <c:pt idx="331">
                  <c:v>807</c:v>
                </c:pt>
                <c:pt idx="332">
                  <c:v>804</c:v>
                </c:pt>
                <c:pt idx="333">
                  <c:v>801</c:v>
                </c:pt>
                <c:pt idx="334">
                  <c:v>798</c:v>
                </c:pt>
                <c:pt idx="335">
                  <c:v>795</c:v>
                </c:pt>
                <c:pt idx="336">
                  <c:v>792</c:v>
                </c:pt>
                <c:pt idx="337">
                  <c:v>789</c:v>
                </c:pt>
                <c:pt idx="338">
                  <c:v>786</c:v>
                </c:pt>
                <c:pt idx="339">
                  <c:v>783</c:v>
                </c:pt>
                <c:pt idx="340">
                  <c:v>780</c:v>
                </c:pt>
                <c:pt idx="341">
                  <c:v>777</c:v>
                </c:pt>
                <c:pt idx="342">
                  <c:v>774</c:v>
                </c:pt>
                <c:pt idx="343">
                  <c:v>771</c:v>
                </c:pt>
                <c:pt idx="344">
                  <c:v>768</c:v>
                </c:pt>
                <c:pt idx="345">
                  <c:v>765</c:v>
                </c:pt>
                <c:pt idx="346">
                  <c:v>762</c:v>
                </c:pt>
                <c:pt idx="347">
                  <c:v>759</c:v>
                </c:pt>
                <c:pt idx="348">
                  <c:v>756</c:v>
                </c:pt>
                <c:pt idx="349">
                  <c:v>753</c:v>
                </c:pt>
                <c:pt idx="350">
                  <c:v>750</c:v>
                </c:pt>
                <c:pt idx="351">
                  <c:v>747</c:v>
                </c:pt>
                <c:pt idx="352">
                  <c:v>744</c:v>
                </c:pt>
                <c:pt idx="353">
                  <c:v>741</c:v>
                </c:pt>
                <c:pt idx="354">
                  <c:v>738</c:v>
                </c:pt>
                <c:pt idx="355">
                  <c:v>735</c:v>
                </c:pt>
                <c:pt idx="356">
                  <c:v>732</c:v>
                </c:pt>
                <c:pt idx="357">
                  <c:v>729</c:v>
                </c:pt>
                <c:pt idx="358">
                  <c:v>726</c:v>
                </c:pt>
                <c:pt idx="359">
                  <c:v>723</c:v>
                </c:pt>
                <c:pt idx="360">
                  <c:v>720</c:v>
                </c:pt>
                <c:pt idx="361">
                  <c:v>717</c:v>
                </c:pt>
                <c:pt idx="362">
                  <c:v>714</c:v>
                </c:pt>
                <c:pt idx="363">
                  <c:v>711</c:v>
                </c:pt>
                <c:pt idx="364">
                  <c:v>708</c:v>
                </c:pt>
                <c:pt idx="365">
                  <c:v>705</c:v>
                </c:pt>
                <c:pt idx="366">
                  <c:v>702</c:v>
                </c:pt>
                <c:pt idx="367">
                  <c:v>699</c:v>
                </c:pt>
                <c:pt idx="368">
                  <c:v>696</c:v>
                </c:pt>
                <c:pt idx="369">
                  <c:v>693</c:v>
                </c:pt>
                <c:pt idx="370">
                  <c:v>690</c:v>
                </c:pt>
                <c:pt idx="371">
                  <c:v>687</c:v>
                </c:pt>
                <c:pt idx="372">
                  <c:v>684</c:v>
                </c:pt>
                <c:pt idx="373">
                  <c:v>681</c:v>
                </c:pt>
                <c:pt idx="374">
                  <c:v>678</c:v>
                </c:pt>
                <c:pt idx="375">
                  <c:v>675</c:v>
                </c:pt>
                <c:pt idx="376">
                  <c:v>672</c:v>
                </c:pt>
                <c:pt idx="377">
                  <c:v>669</c:v>
                </c:pt>
                <c:pt idx="378">
                  <c:v>666</c:v>
                </c:pt>
                <c:pt idx="379">
                  <c:v>663</c:v>
                </c:pt>
                <c:pt idx="380">
                  <c:v>660</c:v>
                </c:pt>
                <c:pt idx="381">
                  <c:v>657</c:v>
                </c:pt>
                <c:pt idx="382">
                  <c:v>654</c:v>
                </c:pt>
                <c:pt idx="383">
                  <c:v>651</c:v>
                </c:pt>
                <c:pt idx="384">
                  <c:v>648</c:v>
                </c:pt>
                <c:pt idx="385">
                  <c:v>645</c:v>
                </c:pt>
                <c:pt idx="386">
                  <c:v>642</c:v>
                </c:pt>
                <c:pt idx="387">
                  <c:v>639</c:v>
                </c:pt>
                <c:pt idx="388">
                  <c:v>636</c:v>
                </c:pt>
                <c:pt idx="389">
                  <c:v>633</c:v>
                </c:pt>
                <c:pt idx="390">
                  <c:v>630</c:v>
                </c:pt>
                <c:pt idx="391">
                  <c:v>627</c:v>
                </c:pt>
                <c:pt idx="392">
                  <c:v>624</c:v>
                </c:pt>
                <c:pt idx="393">
                  <c:v>621</c:v>
                </c:pt>
                <c:pt idx="394">
                  <c:v>618</c:v>
                </c:pt>
                <c:pt idx="395">
                  <c:v>615</c:v>
                </c:pt>
                <c:pt idx="396">
                  <c:v>612</c:v>
                </c:pt>
                <c:pt idx="397">
                  <c:v>609</c:v>
                </c:pt>
                <c:pt idx="398">
                  <c:v>606</c:v>
                </c:pt>
                <c:pt idx="399">
                  <c:v>603</c:v>
                </c:pt>
                <c:pt idx="400">
                  <c:v>600</c:v>
                </c:pt>
                <c:pt idx="401">
                  <c:v>597</c:v>
                </c:pt>
                <c:pt idx="402">
                  <c:v>594</c:v>
                </c:pt>
                <c:pt idx="403">
                  <c:v>591</c:v>
                </c:pt>
                <c:pt idx="404">
                  <c:v>588</c:v>
                </c:pt>
                <c:pt idx="405">
                  <c:v>585</c:v>
                </c:pt>
                <c:pt idx="406">
                  <c:v>582</c:v>
                </c:pt>
                <c:pt idx="407">
                  <c:v>579</c:v>
                </c:pt>
                <c:pt idx="408">
                  <c:v>576</c:v>
                </c:pt>
                <c:pt idx="409">
                  <c:v>573</c:v>
                </c:pt>
                <c:pt idx="410">
                  <c:v>570</c:v>
                </c:pt>
                <c:pt idx="411">
                  <c:v>567</c:v>
                </c:pt>
                <c:pt idx="412">
                  <c:v>564</c:v>
                </c:pt>
                <c:pt idx="413">
                  <c:v>561</c:v>
                </c:pt>
                <c:pt idx="414">
                  <c:v>558</c:v>
                </c:pt>
                <c:pt idx="415">
                  <c:v>555</c:v>
                </c:pt>
                <c:pt idx="416">
                  <c:v>552</c:v>
                </c:pt>
                <c:pt idx="417">
                  <c:v>549</c:v>
                </c:pt>
                <c:pt idx="418">
                  <c:v>546</c:v>
                </c:pt>
                <c:pt idx="419">
                  <c:v>543</c:v>
                </c:pt>
                <c:pt idx="420">
                  <c:v>540</c:v>
                </c:pt>
                <c:pt idx="421">
                  <c:v>537</c:v>
                </c:pt>
                <c:pt idx="422">
                  <c:v>534</c:v>
                </c:pt>
                <c:pt idx="423">
                  <c:v>531</c:v>
                </c:pt>
                <c:pt idx="424">
                  <c:v>528</c:v>
                </c:pt>
                <c:pt idx="425">
                  <c:v>525</c:v>
                </c:pt>
                <c:pt idx="426">
                  <c:v>522</c:v>
                </c:pt>
                <c:pt idx="427">
                  <c:v>519</c:v>
                </c:pt>
                <c:pt idx="428">
                  <c:v>516</c:v>
                </c:pt>
                <c:pt idx="429">
                  <c:v>513</c:v>
                </c:pt>
                <c:pt idx="430">
                  <c:v>510</c:v>
                </c:pt>
                <c:pt idx="431">
                  <c:v>507</c:v>
                </c:pt>
                <c:pt idx="432">
                  <c:v>504</c:v>
                </c:pt>
                <c:pt idx="433">
                  <c:v>501</c:v>
                </c:pt>
                <c:pt idx="434">
                  <c:v>498</c:v>
                </c:pt>
                <c:pt idx="435">
                  <c:v>495</c:v>
                </c:pt>
                <c:pt idx="436">
                  <c:v>492</c:v>
                </c:pt>
                <c:pt idx="437">
                  <c:v>489</c:v>
                </c:pt>
                <c:pt idx="438">
                  <c:v>486</c:v>
                </c:pt>
                <c:pt idx="439">
                  <c:v>483</c:v>
                </c:pt>
                <c:pt idx="440">
                  <c:v>480</c:v>
                </c:pt>
                <c:pt idx="441">
                  <c:v>477</c:v>
                </c:pt>
                <c:pt idx="442">
                  <c:v>474</c:v>
                </c:pt>
                <c:pt idx="443">
                  <c:v>471</c:v>
                </c:pt>
                <c:pt idx="444">
                  <c:v>468</c:v>
                </c:pt>
                <c:pt idx="445">
                  <c:v>465</c:v>
                </c:pt>
                <c:pt idx="446">
                  <c:v>462</c:v>
                </c:pt>
                <c:pt idx="447">
                  <c:v>459</c:v>
                </c:pt>
                <c:pt idx="448">
                  <c:v>456</c:v>
                </c:pt>
                <c:pt idx="449">
                  <c:v>453</c:v>
                </c:pt>
                <c:pt idx="450">
                  <c:v>450</c:v>
                </c:pt>
                <c:pt idx="451">
                  <c:v>447</c:v>
                </c:pt>
                <c:pt idx="452">
                  <c:v>444</c:v>
                </c:pt>
                <c:pt idx="453">
                  <c:v>441</c:v>
                </c:pt>
                <c:pt idx="454">
                  <c:v>438</c:v>
                </c:pt>
                <c:pt idx="455">
                  <c:v>435</c:v>
                </c:pt>
                <c:pt idx="456">
                  <c:v>432</c:v>
                </c:pt>
                <c:pt idx="457">
                  <c:v>429</c:v>
                </c:pt>
                <c:pt idx="458">
                  <c:v>426</c:v>
                </c:pt>
                <c:pt idx="459">
                  <c:v>423</c:v>
                </c:pt>
                <c:pt idx="460">
                  <c:v>420</c:v>
                </c:pt>
                <c:pt idx="461">
                  <c:v>417</c:v>
                </c:pt>
                <c:pt idx="462">
                  <c:v>414</c:v>
                </c:pt>
                <c:pt idx="463">
                  <c:v>411</c:v>
                </c:pt>
                <c:pt idx="464">
                  <c:v>408</c:v>
                </c:pt>
                <c:pt idx="465">
                  <c:v>405</c:v>
                </c:pt>
                <c:pt idx="466">
                  <c:v>402</c:v>
                </c:pt>
                <c:pt idx="467">
                  <c:v>399</c:v>
                </c:pt>
                <c:pt idx="468">
                  <c:v>396</c:v>
                </c:pt>
                <c:pt idx="469">
                  <c:v>393</c:v>
                </c:pt>
                <c:pt idx="470">
                  <c:v>390</c:v>
                </c:pt>
                <c:pt idx="471">
                  <c:v>387</c:v>
                </c:pt>
                <c:pt idx="472">
                  <c:v>384</c:v>
                </c:pt>
                <c:pt idx="473">
                  <c:v>381</c:v>
                </c:pt>
                <c:pt idx="474">
                  <c:v>378</c:v>
                </c:pt>
                <c:pt idx="475">
                  <c:v>375</c:v>
                </c:pt>
                <c:pt idx="476">
                  <c:v>372</c:v>
                </c:pt>
                <c:pt idx="477">
                  <c:v>369</c:v>
                </c:pt>
                <c:pt idx="478">
                  <c:v>366</c:v>
                </c:pt>
                <c:pt idx="479">
                  <c:v>363</c:v>
                </c:pt>
                <c:pt idx="480">
                  <c:v>360</c:v>
                </c:pt>
                <c:pt idx="481">
                  <c:v>357</c:v>
                </c:pt>
                <c:pt idx="482">
                  <c:v>354</c:v>
                </c:pt>
                <c:pt idx="483">
                  <c:v>351</c:v>
                </c:pt>
                <c:pt idx="484">
                  <c:v>348</c:v>
                </c:pt>
                <c:pt idx="485">
                  <c:v>345</c:v>
                </c:pt>
                <c:pt idx="486">
                  <c:v>342</c:v>
                </c:pt>
                <c:pt idx="487">
                  <c:v>339</c:v>
                </c:pt>
                <c:pt idx="488">
                  <c:v>336</c:v>
                </c:pt>
                <c:pt idx="489">
                  <c:v>333</c:v>
                </c:pt>
                <c:pt idx="490">
                  <c:v>330</c:v>
                </c:pt>
                <c:pt idx="491">
                  <c:v>327</c:v>
                </c:pt>
                <c:pt idx="492">
                  <c:v>324</c:v>
                </c:pt>
                <c:pt idx="493">
                  <c:v>321</c:v>
                </c:pt>
                <c:pt idx="494">
                  <c:v>318</c:v>
                </c:pt>
                <c:pt idx="495">
                  <c:v>315</c:v>
                </c:pt>
                <c:pt idx="496">
                  <c:v>312</c:v>
                </c:pt>
                <c:pt idx="497">
                  <c:v>309</c:v>
                </c:pt>
                <c:pt idx="498">
                  <c:v>306</c:v>
                </c:pt>
                <c:pt idx="499">
                  <c:v>303</c:v>
                </c:pt>
                <c:pt idx="500">
                  <c:v>300</c:v>
                </c:pt>
                <c:pt idx="501">
                  <c:v>297</c:v>
                </c:pt>
                <c:pt idx="502">
                  <c:v>294</c:v>
                </c:pt>
                <c:pt idx="503">
                  <c:v>291</c:v>
                </c:pt>
                <c:pt idx="504">
                  <c:v>288</c:v>
                </c:pt>
                <c:pt idx="505">
                  <c:v>285</c:v>
                </c:pt>
                <c:pt idx="506">
                  <c:v>282</c:v>
                </c:pt>
                <c:pt idx="507">
                  <c:v>279</c:v>
                </c:pt>
                <c:pt idx="508">
                  <c:v>276</c:v>
                </c:pt>
                <c:pt idx="509">
                  <c:v>273</c:v>
                </c:pt>
                <c:pt idx="510">
                  <c:v>270</c:v>
                </c:pt>
                <c:pt idx="511">
                  <c:v>267</c:v>
                </c:pt>
                <c:pt idx="512">
                  <c:v>264</c:v>
                </c:pt>
                <c:pt idx="513">
                  <c:v>261</c:v>
                </c:pt>
                <c:pt idx="514">
                  <c:v>258</c:v>
                </c:pt>
                <c:pt idx="515">
                  <c:v>255</c:v>
                </c:pt>
                <c:pt idx="516">
                  <c:v>252</c:v>
                </c:pt>
                <c:pt idx="517">
                  <c:v>249</c:v>
                </c:pt>
                <c:pt idx="518">
                  <c:v>246</c:v>
                </c:pt>
                <c:pt idx="519">
                  <c:v>243</c:v>
                </c:pt>
                <c:pt idx="520">
                  <c:v>240</c:v>
                </c:pt>
                <c:pt idx="521">
                  <c:v>237</c:v>
                </c:pt>
                <c:pt idx="522">
                  <c:v>234</c:v>
                </c:pt>
                <c:pt idx="523">
                  <c:v>231</c:v>
                </c:pt>
                <c:pt idx="524">
                  <c:v>228</c:v>
                </c:pt>
                <c:pt idx="525">
                  <c:v>225</c:v>
                </c:pt>
                <c:pt idx="526">
                  <c:v>222</c:v>
                </c:pt>
                <c:pt idx="527">
                  <c:v>219</c:v>
                </c:pt>
                <c:pt idx="528">
                  <c:v>216</c:v>
                </c:pt>
                <c:pt idx="529">
                  <c:v>213</c:v>
                </c:pt>
                <c:pt idx="530">
                  <c:v>210</c:v>
                </c:pt>
                <c:pt idx="531">
                  <c:v>207</c:v>
                </c:pt>
                <c:pt idx="532">
                  <c:v>204</c:v>
                </c:pt>
                <c:pt idx="533">
                  <c:v>201</c:v>
                </c:pt>
                <c:pt idx="534">
                  <c:v>198</c:v>
                </c:pt>
                <c:pt idx="535">
                  <c:v>195</c:v>
                </c:pt>
                <c:pt idx="536">
                  <c:v>192</c:v>
                </c:pt>
                <c:pt idx="537">
                  <c:v>189</c:v>
                </c:pt>
                <c:pt idx="538">
                  <c:v>186</c:v>
                </c:pt>
                <c:pt idx="539">
                  <c:v>183</c:v>
                </c:pt>
                <c:pt idx="540">
                  <c:v>180</c:v>
                </c:pt>
                <c:pt idx="541">
                  <c:v>177</c:v>
                </c:pt>
                <c:pt idx="542">
                  <c:v>174</c:v>
                </c:pt>
                <c:pt idx="543">
                  <c:v>171</c:v>
                </c:pt>
                <c:pt idx="544">
                  <c:v>168</c:v>
                </c:pt>
                <c:pt idx="545">
                  <c:v>165</c:v>
                </c:pt>
                <c:pt idx="546">
                  <c:v>162</c:v>
                </c:pt>
                <c:pt idx="547">
                  <c:v>159</c:v>
                </c:pt>
                <c:pt idx="548">
                  <c:v>156</c:v>
                </c:pt>
                <c:pt idx="549">
                  <c:v>153</c:v>
                </c:pt>
                <c:pt idx="550">
                  <c:v>150</c:v>
                </c:pt>
                <c:pt idx="551">
                  <c:v>147</c:v>
                </c:pt>
                <c:pt idx="552">
                  <c:v>144</c:v>
                </c:pt>
                <c:pt idx="553">
                  <c:v>141</c:v>
                </c:pt>
                <c:pt idx="554">
                  <c:v>138</c:v>
                </c:pt>
                <c:pt idx="555">
                  <c:v>135</c:v>
                </c:pt>
                <c:pt idx="556">
                  <c:v>132</c:v>
                </c:pt>
                <c:pt idx="557">
                  <c:v>129</c:v>
                </c:pt>
                <c:pt idx="558">
                  <c:v>126</c:v>
                </c:pt>
                <c:pt idx="559">
                  <c:v>123</c:v>
                </c:pt>
                <c:pt idx="560">
                  <c:v>120</c:v>
                </c:pt>
                <c:pt idx="561">
                  <c:v>117</c:v>
                </c:pt>
                <c:pt idx="562">
                  <c:v>114</c:v>
                </c:pt>
                <c:pt idx="563">
                  <c:v>111</c:v>
                </c:pt>
                <c:pt idx="564">
                  <c:v>108</c:v>
                </c:pt>
                <c:pt idx="565">
                  <c:v>105</c:v>
                </c:pt>
                <c:pt idx="566">
                  <c:v>102</c:v>
                </c:pt>
                <c:pt idx="567">
                  <c:v>99</c:v>
                </c:pt>
                <c:pt idx="568">
                  <c:v>96</c:v>
                </c:pt>
                <c:pt idx="569">
                  <c:v>93</c:v>
                </c:pt>
                <c:pt idx="570">
                  <c:v>90</c:v>
                </c:pt>
                <c:pt idx="571">
                  <c:v>87</c:v>
                </c:pt>
                <c:pt idx="572">
                  <c:v>84</c:v>
                </c:pt>
                <c:pt idx="573">
                  <c:v>81</c:v>
                </c:pt>
                <c:pt idx="574">
                  <c:v>78</c:v>
                </c:pt>
                <c:pt idx="575">
                  <c:v>75</c:v>
                </c:pt>
                <c:pt idx="576">
                  <c:v>72</c:v>
                </c:pt>
                <c:pt idx="577">
                  <c:v>69</c:v>
                </c:pt>
                <c:pt idx="578">
                  <c:v>66</c:v>
                </c:pt>
                <c:pt idx="579">
                  <c:v>63</c:v>
                </c:pt>
                <c:pt idx="580">
                  <c:v>60</c:v>
                </c:pt>
                <c:pt idx="581">
                  <c:v>57</c:v>
                </c:pt>
                <c:pt idx="582">
                  <c:v>54</c:v>
                </c:pt>
                <c:pt idx="583">
                  <c:v>51</c:v>
                </c:pt>
                <c:pt idx="584">
                  <c:v>48</c:v>
                </c:pt>
                <c:pt idx="585">
                  <c:v>45</c:v>
                </c:pt>
                <c:pt idx="586">
                  <c:v>42</c:v>
                </c:pt>
                <c:pt idx="587">
                  <c:v>39</c:v>
                </c:pt>
                <c:pt idx="588">
                  <c:v>36</c:v>
                </c:pt>
                <c:pt idx="589">
                  <c:v>33</c:v>
                </c:pt>
                <c:pt idx="590">
                  <c:v>30</c:v>
                </c:pt>
                <c:pt idx="591">
                  <c:v>27</c:v>
                </c:pt>
                <c:pt idx="592">
                  <c:v>24</c:v>
                </c:pt>
                <c:pt idx="593">
                  <c:v>21</c:v>
                </c:pt>
                <c:pt idx="594">
                  <c:v>18</c:v>
                </c:pt>
                <c:pt idx="595">
                  <c:v>15</c:v>
                </c:pt>
                <c:pt idx="596">
                  <c:v>12</c:v>
                </c:pt>
                <c:pt idx="597">
                  <c:v>9</c:v>
                </c:pt>
                <c:pt idx="598">
                  <c:v>6</c:v>
                </c:pt>
                <c:pt idx="599">
                  <c:v>3</c:v>
                </c:pt>
                <c:pt idx="600">
                  <c:v>0</c:v>
                </c:pt>
              </c:numCache>
            </c:numRef>
          </c:xVal>
          <c:yVal>
            <c:numRef>
              <c:f>'Drift Flux'!$DG$3:$DG$799</c:f>
              <c:numCache>
                <c:formatCode>General</c:formatCode>
                <c:ptCount val="797"/>
                <c:pt idx="0">
                  <c:v>240.39583375921552</c:v>
                </c:pt>
                <c:pt idx="1">
                  <c:v>240.39057470892806</c:v>
                </c:pt>
                <c:pt idx="2">
                  <c:v>240.38531512077634</c:v>
                </c:pt>
                <c:pt idx="3">
                  <c:v>240.38005499473911</c:v>
                </c:pt>
                <c:pt idx="4">
                  <c:v>240.37479433079227</c:v>
                </c:pt>
                <c:pt idx="5">
                  <c:v>240.36953312891512</c:v>
                </c:pt>
                <c:pt idx="6">
                  <c:v>240.36427138908289</c:v>
                </c:pt>
                <c:pt idx="7">
                  <c:v>240.35900911127305</c:v>
                </c:pt>
                <c:pt idx="8">
                  <c:v>240.35374629546163</c:v>
                </c:pt>
                <c:pt idx="9">
                  <c:v>240.34848294162509</c:v>
                </c:pt>
                <c:pt idx="10">
                  <c:v>240.34321904973899</c:v>
                </c:pt>
                <c:pt idx="11">
                  <c:v>240.33795461977934</c:v>
                </c:pt>
                <c:pt idx="12">
                  <c:v>240.33268965172101</c:v>
                </c:pt>
                <c:pt idx="13">
                  <c:v>240.32742414553911</c:v>
                </c:pt>
                <c:pt idx="14">
                  <c:v>240.32215810120897</c:v>
                </c:pt>
                <c:pt idx="15">
                  <c:v>240.31689151870444</c:v>
                </c:pt>
                <c:pt idx="16">
                  <c:v>240.31162439800062</c:v>
                </c:pt>
                <c:pt idx="17">
                  <c:v>240.30635673907091</c:v>
                </c:pt>
                <c:pt idx="18">
                  <c:v>240.3010885418895</c:v>
                </c:pt>
                <c:pt idx="19">
                  <c:v>240.29581980642922</c:v>
                </c:pt>
                <c:pt idx="20">
                  <c:v>240.29055053266427</c:v>
                </c:pt>
                <c:pt idx="21">
                  <c:v>240.28528072056736</c:v>
                </c:pt>
                <c:pt idx="22">
                  <c:v>240.28001037011131</c:v>
                </c:pt>
                <c:pt idx="23">
                  <c:v>240.27473948126817</c:v>
                </c:pt>
                <c:pt idx="24">
                  <c:v>240.26941016211367</c:v>
                </c:pt>
                <c:pt idx="25">
                  <c:v>240.26408029351421</c:v>
                </c:pt>
                <c:pt idx="26">
                  <c:v>240.25874987544057</c:v>
                </c:pt>
                <c:pt idx="27">
                  <c:v>240.25341890786228</c:v>
                </c:pt>
                <c:pt idx="28">
                  <c:v>240.24808739074808</c:v>
                </c:pt>
                <c:pt idx="29">
                  <c:v>240.24275532406773</c:v>
                </c:pt>
                <c:pt idx="30">
                  <c:v>240.23742270779007</c:v>
                </c:pt>
                <c:pt idx="31">
                  <c:v>240.23208954188351</c:v>
                </c:pt>
                <c:pt idx="32">
                  <c:v>240.22675582631655</c:v>
                </c:pt>
                <c:pt idx="33">
                  <c:v>240.22142156105701</c:v>
                </c:pt>
                <c:pt idx="34">
                  <c:v>240.21608674607387</c:v>
                </c:pt>
                <c:pt idx="35">
                  <c:v>240.21075138133358</c:v>
                </c:pt>
                <c:pt idx="36">
                  <c:v>240.2054154668042</c:v>
                </c:pt>
                <c:pt idx="37">
                  <c:v>240.20007900245321</c:v>
                </c:pt>
                <c:pt idx="38">
                  <c:v>240.19474198824707</c:v>
                </c:pt>
                <c:pt idx="39">
                  <c:v>240.18940442415339</c:v>
                </c:pt>
                <c:pt idx="40">
                  <c:v>240.1840663101375</c:v>
                </c:pt>
                <c:pt idx="41">
                  <c:v>240.17872764616686</c:v>
                </c:pt>
                <c:pt idx="42">
                  <c:v>240.17338843220728</c:v>
                </c:pt>
                <c:pt idx="43">
                  <c:v>240.16804866822474</c:v>
                </c:pt>
                <c:pt idx="44">
                  <c:v>240.1627083541847</c:v>
                </c:pt>
                <c:pt idx="45">
                  <c:v>240.15736749005248</c:v>
                </c:pt>
                <c:pt idx="46">
                  <c:v>240.1520260757934</c:v>
                </c:pt>
                <c:pt idx="47">
                  <c:v>240.14668411137359</c:v>
                </c:pt>
                <c:pt idx="48">
                  <c:v>240.14134159675666</c:v>
                </c:pt>
                <c:pt idx="49">
                  <c:v>240.13599853190794</c:v>
                </c:pt>
                <c:pt idx="50">
                  <c:v>240.13065491679095</c:v>
                </c:pt>
                <c:pt idx="51">
                  <c:v>240.12531075137099</c:v>
                </c:pt>
                <c:pt idx="52">
                  <c:v>240.11996603561181</c:v>
                </c:pt>
                <c:pt idx="53">
                  <c:v>240.11462076947657</c:v>
                </c:pt>
                <c:pt idx="54">
                  <c:v>240.10927495292935</c:v>
                </c:pt>
                <c:pt idx="55">
                  <c:v>240.10392858593411</c:v>
                </c:pt>
                <c:pt idx="56">
                  <c:v>240.09858166845345</c:v>
                </c:pt>
                <c:pt idx="57">
                  <c:v>240.09323420045087</c:v>
                </c:pt>
                <c:pt idx="58">
                  <c:v>240.08788618188908</c:v>
                </c:pt>
                <c:pt idx="59">
                  <c:v>240.08253761273033</c:v>
                </c:pt>
                <c:pt idx="60">
                  <c:v>240.07718849293781</c:v>
                </c:pt>
                <c:pt idx="61">
                  <c:v>240.07183882247352</c:v>
                </c:pt>
                <c:pt idx="62">
                  <c:v>240.06648860129974</c:v>
                </c:pt>
                <c:pt idx="63">
                  <c:v>240.0611378293778</c:v>
                </c:pt>
                <c:pt idx="64">
                  <c:v>240.05578650667053</c:v>
                </c:pt>
                <c:pt idx="65">
                  <c:v>240.05043463313859</c:v>
                </c:pt>
                <c:pt idx="66">
                  <c:v>240.04508220874425</c:v>
                </c:pt>
                <c:pt idx="67">
                  <c:v>240.03972923344816</c:v>
                </c:pt>
                <c:pt idx="68">
                  <c:v>240.03437570721155</c:v>
                </c:pt>
                <c:pt idx="69">
                  <c:v>240.02902162999555</c:v>
                </c:pt>
                <c:pt idx="70">
                  <c:v>240.02366700176094</c:v>
                </c:pt>
                <c:pt idx="71">
                  <c:v>240.01831182246792</c:v>
                </c:pt>
                <c:pt idx="72">
                  <c:v>240.01295609207739</c:v>
                </c:pt>
                <c:pt idx="73">
                  <c:v>240.00759981054978</c:v>
                </c:pt>
                <c:pt idx="74">
                  <c:v>240.00224297784439</c:v>
                </c:pt>
                <c:pt idx="75">
                  <c:v>239.996885593922</c:v>
                </c:pt>
                <c:pt idx="76">
                  <c:v>239.99152765874214</c:v>
                </c:pt>
                <c:pt idx="77">
                  <c:v>239.98616917226491</c:v>
                </c:pt>
                <c:pt idx="78">
                  <c:v>239.98081013444903</c:v>
                </c:pt>
                <c:pt idx="79">
                  <c:v>239.97545054525506</c:v>
                </c:pt>
                <c:pt idx="80">
                  <c:v>239.97009040464104</c:v>
                </c:pt>
                <c:pt idx="81">
                  <c:v>239.96472971256685</c:v>
                </c:pt>
                <c:pt idx="82">
                  <c:v>239.95936846899156</c:v>
                </c:pt>
                <c:pt idx="83">
                  <c:v>239.95400667387355</c:v>
                </c:pt>
                <c:pt idx="84">
                  <c:v>239.94864432717191</c:v>
                </c:pt>
                <c:pt idx="85">
                  <c:v>239.94328142884524</c:v>
                </c:pt>
                <c:pt idx="86">
                  <c:v>239.93791797885183</c:v>
                </c:pt>
                <c:pt idx="87">
                  <c:v>239.93255397715029</c:v>
                </c:pt>
                <c:pt idx="88">
                  <c:v>239.92718942369879</c:v>
                </c:pt>
                <c:pt idx="89">
                  <c:v>239.92182431845549</c:v>
                </c:pt>
                <c:pt idx="90">
                  <c:v>239.91645866137799</c:v>
                </c:pt>
                <c:pt idx="91">
                  <c:v>239.91109245242478</c:v>
                </c:pt>
                <c:pt idx="92">
                  <c:v>239.90572569155358</c:v>
                </c:pt>
                <c:pt idx="93">
                  <c:v>239.90035837872165</c:v>
                </c:pt>
                <c:pt idx="94">
                  <c:v>239.89499051388714</c:v>
                </c:pt>
                <c:pt idx="95">
                  <c:v>239.88962209700719</c:v>
                </c:pt>
                <c:pt idx="96">
                  <c:v>239.88425312803929</c:v>
                </c:pt>
                <c:pt idx="97">
                  <c:v>239.87888360694069</c:v>
                </c:pt>
                <c:pt idx="98">
                  <c:v>239.87351353366876</c:v>
                </c:pt>
                <c:pt idx="99">
                  <c:v>239.86814290818052</c:v>
                </c:pt>
                <c:pt idx="100">
                  <c:v>239.86277173043322</c:v>
                </c:pt>
                <c:pt idx="101">
                  <c:v>239.85740000038379</c:v>
                </c:pt>
                <c:pt idx="102">
                  <c:v>239.85202771798879</c:v>
                </c:pt>
                <c:pt idx="103">
                  <c:v>239.84665488320547</c:v>
                </c:pt>
                <c:pt idx="104">
                  <c:v>239.84128149599053</c:v>
                </c:pt>
                <c:pt idx="105">
                  <c:v>239.8359075563003</c:v>
                </c:pt>
                <c:pt idx="106">
                  <c:v>239.83053306409147</c:v>
                </c:pt>
                <c:pt idx="107">
                  <c:v>239.82512790110536</c:v>
                </c:pt>
                <c:pt idx="108">
                  <c:v>239.81971083430017</c:v>
                </c:pt>
                <c:pt idx="109">
                  <c:v>239.81429325354623</c:v>
                </c:pt>
                <c:pt idx="110">
                  <c:v>239.80887515874497</c:v>
                </c:pt>
                <c:pt idx="111">
                  <c:v>239.80345654979772</c:v>
                </c:pt>
                <c:pt idx="112">
                  <c:v>239.79803742660715</c:v>
                </c:pt>
                <c:pt idx="113">
                  <c:v>239.79261778907414</c:v>
                </c:pt>
                <c:pt idx="114">
                  <c:v>239.78719763710126</c:v>
                </c:pt>
                <c:pt idx="115">
                  <c:v>239.78177697058948</c:v>
                </c:pt>
                <c:pt idx="116">
                  <c:v>239.77635578944</c:v>
                </c:pt>
                <c:pt idx="117">
                  <c:v>239.77093409355564</c:v>
                </c:pt>
                <c:pt idx="118">
                  <c:v>239.76551188283656</c:v>
                </c:pt>
                <c:pt idx="119">
                  <c:v>239.76008915718478</c:v>
                </c:pt>
                <c:pt idx="120">
                  <c:v>239.75466591650229</c:v>
                </c:pt>
                <c:pt idx="121">
                  <c:v>239.7492421606903</c:v>
                </c:pt>
                <c:pt idx="122">
                  <c:v>239.74381788964979</c:v>
                </c:pt>
                <c:pt idx="123">
                  <c:v>239.73839310328265</c:v>
                </c:pt>
                <c:pt idx="124">
                  <c:v>239.73296780149042</c:v>
                </c:pt>
                <c:pt idx="125">
                  <c:v>239.72754198417442</c:v>
                </c:pt>
                <c:pt idx="126">
                  <c:v>239.72211565123587</c:v>
                </c:pt>
                <c:pt idx="127">
                  <c:v>239.7166888025763</c:v>
                </c:pt>
                <c:pt idx="128">
                  <c:v>239.71126143809727</c:v>
                </c:pt>
                <c:pt idx="129">
                  <c:v>239.70583355770009</c:v>
                </c:pt>
                <c:pt idx="130">
                  <c:v>239.70040516128597</c:v>
                </c:pt>
                <c:pt idx="131">
                  <c:v>239.69497624875657</c:v>
                </c:pt>
                <c:pt idx="132">
                  <c:v>239.68954682001277</c:v>
                </c:pt>
                <c:pt idx="133">
                  <c:v>239.68411687495666</c:v>
                </c:pt>
                <c:pt idx="134">
                  <c:v>239.67868641348946</c:v>
                </c:pt>
                <c:pt idx="135">
                  <c:v>239.67325543551271</c:v>
                </c:pt>
                <c:pt idx="136">
                  <c:v>239.66782394092718</c:v>
                </c:pt>
                <c:pt idx="137">
                  <c:v>239.66239192963485</c:v>
                </c:pt>
                <c:pt idx="138">
                  <c:v>239.65695940153694</c:v>
                </c:pt>
                <c:pt idx="139">
                  <c:v>239.65152635653533</c:v>
                </c:pt>
                <c:pt idx="140">
                  <c:v>239.64609279453134</c:v>
                </c:pt>
                <c:pt idx="141">
                  <c:v>239.64065871542664</c:v>
                </c:pt>
                <c:pt idx="142">
                  <c:v>239.635224119123</c:v>
                </c:pt>
                <c:pt idx="143">
                  <c:v>239.62978900552127</c:v>
                </c:pt>
                <c:pt idx="144">
                  <c:v>239.62435337452359</c:v>
                </c:pt>
                <c:pt idx="145">
                  <c:v>239.61891722603116</c:v>
                </c:pt>
                <c:pt idx="146">
                  <c:v>239.61348055994631</c:v>
                </c:pt>
                <c:pt idx="147">
                  <c:v>239.6080433761706</c:v>
                </c:pt>
                <c:pt idx="148">
                  <c:v>239.60260567460557</c:v>
                </c:pt>
                <c:pt idx="149">
                  <c:v>239.59716745515391</c:v>
                </c:pt>
                <c:pt idx="150">
                  <c:v>239.59172871771682</c:v>
                </c:pt>
                <c:pt idx="151">
                  <c:v>239.58628946219585</c:v>
                </c:pt>
                <c:pt idx="152">
                  <c:v>239.58084968849414</c:v>
                </c:pt>
                <c:pt idx="153">
                  <c:v>239.5754093965129</c:v>
                </c:pt>
                <c:pt idx="154">
                  <c:v>239.56996858615457</c:v>
                </c:pt>
                <c:pt idx="155">
                  <c:v>239.56452725732174</c:v>
                </c:pt>
                <c:pt idx="156">
                  <c:v>239.55908540991629</c:v>
                </c:pt>
                <c:pt idx="157">
                  <c:v>239.55364304384057</c:v>
                </c:pt>
                <c:pt idx="158">
                  <c:v>239.54820015899736</c:v>
                </c:pt>
                <c:pt idx="159">
                  <c:v>239.54275675528902</c:v>
                </c:pt>
                <c:pt idx="160">
                  <c:v>239.53731283261845</c:v>
                </c:pt>
                <c:pt idx="161">
                  <c:v>239.53186839088789</c:v>
                </c:pt>
                <c:pt idx="162">
                  <c:v>239.52642343000082</c:v>
                </c:pt>
                <c:pt idx="163">
                  <c:v>239.5209779498598</c:v>
                </c:pt>
                <c:pt idx="164">
                  <c:v>239.51553195036786</c:v>
                </c:pt>
                <c:pt idx="165">
                  <c:v>239.51008543142859</c:v>
                </c:pt>
                <c:pt idx="166">
                  <c:v>239.50463839294503</c:v>
                </c:pt>
                <c:pt idx="167">
                  <c:v>239.49919083482098</c:v>
                </c:pt>
                <c:pt idx="168">
                  <c:v>239.49374275695959</c:v>
                </c:pt>
                <c:pt idx="169">
                  <c:v>239.48829415926446</c:v>
                </c:pt>
                <c:pt idx="170">
                  <c:v>239.48284504163951</c:v>
                </c:pt>
                <c:pt idx="171">
                  <c:v>239.47739540398925</c:v>
                </c:pt>
                <c:pt idx="172">
                  <c:v>239.4719452462175</c:v>
                </c:pt>
                <c:pt idx="173">
                  <c:v>239.46649456822877</c:v>
                </c:pt>
                <c:pt idx="174">
                  <c:v>239.46104336992732</c:v>
                </c:pt>
                <c:pt idx="175">
                  <c:v>239.45559165121767</c:v>
                </c:pt>
                <c:pt idx="176">
                  <c:v>239.45013941200511</c:v>
                </c:pt>
                <c:pt idx="177">
                  <c:v>239.44468665219472</c:v>
                </c:pt>
                <c:pt idx="178">
                  <c:v>239.43923337169122</c:v>
                </c:pt>
                <c:pt idx="179">
                  <c:v>239.43377957040059</c:v>
                </c:pt>
                <c:pt idx="180">
                  <c:v>239.42832524822825</c:v>
                </c:pt>
                <c:pt idx="181">
                  <c:v>239.42287040507983</c:v>
                </c:pt>
                <c:pt idx="182">
                  <c:v>239.4174150408619</c:v>
                </c:pt>
                <c:pt idx="183">
                  <c:v>239.41195915548076</c:v>
                </c:pt>
                <c:pt idx="184">
                  <c:v>239.40650274884274</c:v>
                </c:pt>
                <c:pt idx="185">
                  <c:v>239.40104582085439</c:v>
                </c:pt>
                <c:pt idx="186">
                  <c:v>239.39558837142363</c:v>
                </c:pt>
                <c:pt idx="187">
                  <c:v>239.39013040045734</c:v>
                </c:pt>
                <c:pt idx="188">
                  <c:v>239.38467190786332</c:v>
                </c:pt>
                <c:pt idx="189">
                  <c:v>239.37921289354938</c:v>
                </c:pt>
                <c:pt idx="190">
                  <c:v>239.37375335742411</c:v>
                </c:pt>
                <c:pt idx="191">
                  <c:v>239.36829329939553</c:v>
                </c:pt>
                <c:pt idx="192">
                  <c:v>239.36283271937305</c:v>
                </c:pt>
                <c:pt idx="193">
                  <c:v>239.35737161726581</c:v>
                </c:pt>
                <c:pt idx="194">
                  <c:v>239.35190999298334</c:v>
                </c:pt>
                <c:pt idx="195">
                  <c:v>239.34644784643558</c:v>
                </c:pt>
                <c:pt idx="196">
                  <c:v>239.3409851775325</c:v>
                </c:pt>
                <c:pt idx="197">
                  <c:v>239.33552198618565</c:v>
                </c:pt>
                <c:pt idx="198">
                  <c:v>239.33005827230568</c:v>
                </c:pt>
                <c:pt idx="199">
                  <c:v>239.3245940358039</c:v>
                </c:pt>
                <c:pt idx="200">
                  <c:v>239.04392538279842</c:v>
                </c:pt>
                <c:pt idx="201">
                  <c:v>238.65482083807433</c:v>
                </c:pt>
                <c:pt idx="202">
                  <c:v>238.27682236109155</c:v>
                </c:pt>
                <c:pt idx="203">
                  <c:v>237.90880257783851</c:v>
                </c:pt>
                <c:pt idx="204">
                  <c:v>237.54980638219371</c:v>
                </c:pt>
                <c:pt idx="205">
                  <c:v>237.19901566881447</c:v>
                </c:pt>
                <c:pt idx="206">
                  <c:v>236.85572311684791</c:v>
                </c:pt>
                <c:pt idx="207">
                  <c:v>236.51931209875642</c:v>
                </c:pt>
                <c:pt idx="208">
                  <c:v>236.18924104835605</c:v>
                </c:pt>
                <c:pt idx="209">
                  <c:v>235.86503113318804</c:v>
                </c:pt>
                <c:pt idx="210">
                  <c:v>235.54482315737619</c:v>
                </c:pt>
                <c:pt idx="211">
                  <c:v>235.2278597082593</c:v>
                </c:pt>
                <c:pt idx="212">
                  <c:v>234.91478257545623</c:v>
                </c:pt>
                <c:pt idx="213">
                  <c:v>234.60562051799707</c:v>
                </c:pt>
                <c:pt idx="214">
                  <c:v>234.30024780142003</c:v>
                </c:pt>
                <c:pt idx="215">
                  <c:v>233.99849504645596</c:v>
                </c:pt>
                <c:pt idx="216">
                  <c:v>233.70018294725492</c:v>
                </c:pt>
                <c:pt idx="217">
                  <c:v>233.40513440889362</c:v>
                </c:pt>
                <c:pt idx="218">
                  <c:v>233.11317922098556</c:v>
                </c:pt>
                <c:pt idx="219">
                  <c:v>232.82415576574743</c:v>
                </c:pt>
                <c:pt idx="220">
                  <c:v>232.53791144192473</c:v>
                </c:pt>
                <c:pt idx="221">
                  <c:v>232.25430250854322</c:v>
                </c:pt>
                <c:pt idx="222">
                  <c:v>231.97319366794341</c:v>
                </c:pt>
                <c:pt idx="223">
                  <c:v>231.69445754134603</c:v>
                </c:pt>
                <c:pt idx="224">
                  <c:v>231.41797411287803</c:v>
                </c:pt>
                <c:pt idx="225">
                  <c:v>231.14363018005889</c:v>
                </c:pt>
                <c:pt idx="226">
                  <c:v>230.87131882927508</c:v>
                </c:pt>
                <c:pt idx="227">
                  <c:v>230.600938944603</c:v>
                </c:pt>
                <c:pt idx="228">
                  <c:v>230.33239475285717</c:v>
                </c:pt>
                <c:pt idx="229">
                  <c:v>230.06559540487365</c:v>
                </c:pt>
                <c:pt idx="230">
                  <c:v>229.80045459151609</c:v>
                </c:pt>
                <c:pt idx="231">
                  <c:v>229.50929066297277</c:v>
                </c:pt>
                <c:pt idx="232">
                  <c:v>229.21891127610672</c:v>
                </c:pt>
                <c:pt idx="233">
                  <c:v>228.86655511009747</c:v>
                </c:pt>
                <c:pt idx="234">
                  <c:v>228.51245319527084</c:v>
                </c:pt>
                <c:pt idx="235">
                  <c:v>228.15634681738436</c:v>
                </c:pt>
                <c:pt idx="236">
                  <c:v>227.79797427466724</c:v>
                </c:pt>
                <c:pt idx="237">
                  <c:v>227.43706941427058</c:v>
                </c:pt>
                <c:pt idx="238">
                  <c:v>227.07336017207876</c:v>
                </c:pt>
                <c:pt idx="239">
                  <c:v>226.70656709020642</c:v>
                </c:pt>
                <c:pt idx="240">
                  <c:v>226.33640178741422</c:v>
                </c:pt>
                <c:pt idx="241">
                  <c:v>225.96256535774262</c:v>
                </c:pt>
                <c:pt idx="242">
                  <c:v>225.58474667191751</c:v>
                </c:pt>
                <c:pt idx="243">
                  <c:v>225.20262055448029</c:v>
                </c:pt>
                <c:pt idx="244">
                  <c:v>224.90860957338418</c:v>
                </c:pt>
                <c:pt idx="245">
                  <c:v>224.61344124582223</c:v>
                </c:pt>
                <c:pt idx="246">
                  <c:v>224.31700547999037</c:v>
                </c:pt>
                <c:pt idx="247">
                  <c:v>224.01919146148009</c:v>
                </c:pt>
                <c:pt idx="248">
                  <c:v>223.71988737259943</c:v>
                </c:pt>
                <c:pt idx="249">
                  <c:v>223.41898011354226</c:v>
                </c:pt>
                <c:pt idx="250">
                  <c:v>223.11635502317557</c:v>
                </c:pt>
                <c:pt idx="251">
                  <c:v>222.81189559729523</c:v>
                </c:pt>
                <c:pt idx="252">
                  <c:v>222.50548320231638</c:v>
                </c:pt>
                <c:pt idx="253">
                  <c:v>222.19699678233212</c:v>
                </c:pt>
                <c:pt idx="254">
                  <c:v>221.88631255751011</c:v>
                </c:pt>
                <c:pt idx="255">
                  <c:v>221.57330371174322</c:v>
                </c:pt>
                <c:pt idx="256">
                  <c:v>221.25784006737098</c:v>
                </c:pt>
                <c:pt idx="257">
                  <c:v>220.93978774473317</c:v>
                </c:pt>
                <c:pt idx="258">
                  <c:v>220.61900880413975</c:v>
                </c:pt>
                <c:pt idx="259">
                  <c:v>220.29536086767928</c:v>
                </c:pt>
                <c:pt idx="260">
                  <c:v>219.96869671810077</c:v>
                </c:pt>
                <c:pt idx="261">
                  <c:v>219.63886387172192</c:v>
                </c:pt>
                <c:pt idx="262">
                  <c:v>219.30570412205537</c:v>
                </c:pt>
                <c:pt idx="263">
                  <c:v>218.96905305047051</c:v>
                </c:pt>
                <c:pt idx="264">
                  <c:v>218.62873949984402</c:v>
                </c:pt>
                <c:pt idx="265">
                  <c:v>218.28458500663646</c:v>
                </c:pt>
                <c:pt idx="266">
                  <c:v>217.93640318633862</c:v>
                </c:pt>
                <c:pt idx="267">
                  <c:v>217.58399906656359</c:v>
                </c:pt>
                <c:pt idx="268">
                  <c:v>217.22716836132963</c:v>
                </c:pt>
                <c:pt idx="269">
                  <c:v>216.86569667924846</c:v>
                </c:pt>
                <c:pt idx="270">
                  <c:v>216.49935865728435</c:v>
                </c:pt>
                <c:pt idx="271">
                  <c:v>216.12791701063117</c:v>
                </c:pt>
                <c:pt idx="272">
                  <c:v>215.75112148783683</c:v>
                </c:pt>
                <c:pt idx="273">
                  <c:v>215.36870771872265</c:v>
                </c:pt>
                <c:pt idx="274">
                  <c:v>214.98039594071935</c:v>
                </c:pt>
                <c:pt idx="275">
                  <c:v>214.58588958700415</c:v>
                </c:pt>
                <c:pt idx="276">
                  <c:v>214.18487371714122</c:v>
                </c:pt>
                <c:pt idx="277">
                  <c:v>213.77701326774024</c:v>
                </c:pt>
                <c:pt idx="278">
                  <c:v>213.36195109684758</c:v>
                </c:pt>
                <c:pt idx="279">
                  <c:v>212.93930579118745</c:v>
                </c:pt>
                <c:pt idx="280">
                  <c:v>212.50866919984418</c:v>
                </c:pt>
                <c:pt idx="281">
                  <c:v>212.06960365129737</c:v>
                </c:pt>
                <c:pt idx="282">
                  <c:v>211.62163880253814</c:v>
                </c:pt>
                <c:pt idx="283">
                  <c:v>211.16426805899425</c:v>
                </c:pt>
                <c:pt idx="284">
                  <c:v>210.69694449169242</c:v>
                </c:pt>
                <c:pt idx="285">
                  <c:v>210.21907616284165</c:v>
                </c:pt>
                <c:pt idx="286">
                  <c:v>209.73002075200685</c:v>
                </c:pt>
                <c:pt idx="287">
                  <c:v>209.22907935120912</c:v>
                </c:pt>
                <c:pt idx="288">
                  <c:v>208.71548926719544</c:v>
                </c:pt>
                <c:pt idx="289">
                  <c:v>208.18841563080355</c:v>
                </c:pt>
                <c:pt idx="290">
                  <c:v>207.64694156423161</c:v>
                </c:pt>
                <c:pt idx="291">
                  <c:v>207.09005659347662</c:v>
                </c:pt>
                <c:pt idx="292">
                  <c:v>206.5166429103179</c:v>
                </c:pt>
                <c:pt idx="293">
                  <c:v>205.92545897897577</c:v>
                </c:pt>
                <c:pt idx="294">
                  <c:v>205.31511983715535</c:v>
                </c:pt>
                <c:pt idx="295">
                  <c:v>204.684073245386</c:v>
                </c:pt>
                <c:pt idx="296">
                  <c:v>204.03057057179211</c:v>
                </c:pt>
                <c:pt idx="297">
                  <c:v>203.3526309309778</c:v>
                </c:pt>
                <c:pt idx="298">
                  <c:v>202.647996579753</c:v>
                </c:pt>
                <c:pt idx="299">
                  <c:v>201.91407683817926</c:v>
                </c:pt>
                <c:pt idx="300">
                  <c:v>201.14787674163324</c:v>
                </c:pt>
                <c:pt idx="301">
                  <c:v>200.34590506154086</c:v>
                </c:pt>
                <c:pt idx="302">
                  <c:v>199.504053969751</c:v>
                </c:pt>
                <c:pt idx="303">
                  <c:v>198.61743897642924</c:v>
                </c:pt>
                <c:pt idx="304">
                  <c:v>197.68018199709979</c:v>
                </c:pt>
                <c:pt idx="305">
                  <c:v>196.68511097893258</c:v>
                </c:pt>
                <c:pt idx="306">
                  <c:v>195.62333359475411</c:v>
                </c:pt>
                <c:pt idx="307">
                  <c:v>194.48361453505805</c:v>
                </c:pt>
                <c:pt idx="308">
                  <c:v>193.25143444386151</c:v>
                </c:pt>
                <c:pt idx="309">
                  <c:v>191.90750849095741</c:v>
                </c:pt>
                <c:pt idx="310">
                  <c:v>190.42533492734293</c:v>
                </c:pt>
                <c:pt idx="311">
                  <c:v>188.76687676038455</c:v>
                </c:pt>
                <c:pt idx="312">
                  <c:v>186.87431536669669</c:v>
                </c:pt>
                <c:pt idx="313">
                  <c:v>184.65249709963558</c:v>
                </c:pt>
                <c:pt idx="314">
                  <c:v>181.92531238839257</c:v>
                </c:pt>
                <c:pt idx="315">
                  <c:v>178.29758820057498</c:v>
                </c:pt>
                <c:pt idx="316">
                  <c:v>172.4674474417705</c:v>
                </c:pt>
                <c:pt idx="317">
                  <c:v>145.24974744293843</c:v>
                </c:pt>
                <c:pt idx="318">
                  <c:v>148.91831913785524</c:v>
                </c:pt>
                <c:pt idx="319">
                  <c:v>152.94086688249831</c:v>
                </c:pt>
                <c:pt idx="320">
                  <c:v>157.52946608423531</c:v>
                </c:pt>
                <c:pt idx="321">
                  <c:v>163.21094689468805</c:v>
                </c:pt>
                <c:pt idx="322">
                  <c:v>172.22895660307989</c:v>
                </c:pt>
                <c:pt idx="323">
                  <c:v>140.96055293379277</c:v>
                </c:pt>
                <c:pt idx="324">
                  <c:v>156.31967883959419</c:v>
                </c:pt>
                <c:pt idx="325">
                  <c:v>154.57721417396453</c:v>
                </c:pt>
                <c:pt idx="326">
                  <c:v>152.47573223491526</c:v>
                </c:pt>
                <c:pt idx="327">
                  <c:v>149.75617416204608</c:v>
                </c:pt>
                <c:pt idx="328">
                  <c:v>145.635776111224</c:v>
                </c:pt>
                <c:pt idx="329">
                  <c:v>133.31923474293728</c:v>
                </c:pt>
                <c:pt idx="330">
                  <c:v>137.3837069937706</c:v>
                </c:pt>
                <c:pt idx="331">
                  <c:v>143.70695287016326</c:v>
                </c:pt>
                <c:pt idx="332">
                  <c:v>36.207804566480888</c:v>
                </c:pt>
                <c:pt idx="333">
                  <c:v>37.322578371513714</c:v>
                </c:pt>
                <c:pt idx="334">
                  <c:v>38.445101348464277</c:v>
                </c:pt>
                <c:pt idx="335">
                  <c:v>39.575456204463137</c:v>
                </c:pt>
                <c:pt idx="336">
                  <c:v>40.71372709256525</c:v>
                </c:pt>
                <c:pt idx="337">
                  <c:v>41.859999717392043</c:v>
                </c:pt>
                <c:pt idx="338">
                  <c:v>43.014361449684884</c:v>
                </c:pt>
                <c:pt idx="339">
                  <c:v>44.176901451027675</c:v>
                </c:pt>
                <c:pt idx="340">
                  <c:v>45.347710810170156</c:v>
                </c:pt>
                <c:pt idx="341">
                  <c:v>46.526882692593063</c:v>
                </c:pt>
                <c:pt idx="342">
                  <c:v>47.714512505182597</c:v>
                </c:pt>
                <c:pt idx="343">
                  <c:v>48.910698078164955</c:v>
                </c:pt>
                <c:pt idx="344">
                  <c:v>50.115539866739766</c:v>
                </c:pt>
                <c:pt idx="345">
                  <c:v>51.329141175226368</c:v>
                </c:pt>
                <c:pt idx="346">
                  <c:v>52.551608406930654</c:v>
                </c:pt>
                <c:pt idx="347">
                  <c:v>53.783051343416219</c:v>
                </c:pt>
                <c:pt idx="348">
                  <c:v>55.023583457404357</c:v>
                </c:pt>
                <c:pt idx="349">
                  <c:v>56.273322264155013</c:v>
                </c:pt>
                <c:pt idx="350">
                  <c:v>57.532389716903481</c:v>
                </c:pt>
                <c:pt idx="351">
                  <c:v>58.800912652769568</c:v>
                </c:pt>
                <c:pt idx="352">
                  <c:v>60.079023296537684</c:v>
                </c:pt>
                <c:pt idx="353">
                  <c:v>61.366859830834528</c:v>
                </c:pt>
                <c:pt idx="354">
                  <c:v>62.664567042576493</c:v>
                </c:pt>
                <c:pt idx="355">
                  <c:v>63.97229705710447</c:v>
                </c:pt>
                <c:pt idx="356">
                  <c:v>65.290210173265564</c:v>
                </c:pt>
                <c:pt idx="357">
                  <c:v>66.618475814859721</c:v>
                </c:pt>
                <c:pt idx="358">
                  <c:v>67.957273616426505</c:v>
                </c:pt>
                <c:pt idx="359">
                  <c:v>69.306794664393692</c:v>
                </c:pt>
                <c:pt idx="360">
                  <c:v>70.667242918233342</c:v>
                </c:pt>
                <c:pt idx="361">
                  <c:v>72.038836840635099</c:v>
                </c:pt>
                <c:pt idx="362">
                  <c:v>73.421811270942271</c:v>
                </c:pt>
                <c:pt idx="363">
                  <c:v>74.816419582461606</c:v>
                </c:pt>
                <c:pt idx="364">
                  <c:v>76.222936171999891</c:v>
                </c:pt>
                <c:pt idx="365">
                  <c:v>77.641659339470948</c:v>
                </c:pt>
                <c:pt idx="366">
                  <c:v>79.072914627120895</c:v>
                </c:pt>
                <c:pt idx="367">
                  <c:v>80.517058702453483</c:v>
                </c:pt>
                <c:pt idx="368">
                  <c:v>81.974483887099495</c:v>
                </c:pt>
                <c:pt idx="369">
                  <c:v>83.445623456758312</c:v>
                </c:pt>
                <c:pt idx="370">
                  <c:v>84.930957866390145</c:v>
                </c:pt>
                <c:pt idx="371">
                  <c:v>86.431022092010778</c:v>
                </c:pt>
                <c:pt idx="372">
                  <c:v>87.946414328471803</c:v>
                </c:pt>
                <c:pt idx="373">
                  <c:v>89.477806345195518</c:v>
                </c:pt>
                <c:pt idx="374">
                  <c:v>91.025955884264022</c:v>
                </c:pt>
                <c:pt idx="375">
                  <c:v>92.591721594938463</c:v>
                </c:pt>
                <c:pt idx="376">
                  <c:v>94.176081146359252</c:v>
                </c:pt>
                <c:pt idx="377">
                  <c:v>95.780153361404473</c:v>
                </c:pt>
                <c:pt idx="378">
                  <c:v>97.405225492674731</c:v>
                </c:pt>
                <c:pt idx="379">
                  <c:v>99.05278715110876</c:v>
                </c:pt>
                <c:pt idx="380">
                  <c:v>100.72457295241531</c:v>
                </c:pt>
                <c:pt idx="381">
                  <c:v>102.42261675012139</c:v>
                </c:pt>
                <c:pt idx="382">
                  <c:v>104.14932151092523</c:v>
                </c:pt>
                <c:pt idx="383">
                  <c:v>105.9075506787608</c:v>
                </c:pt>
                <c:pt idx="384">
                  <c:v>107.70074964078555</c:v>
                </c:pt>
                <c:pt idx="385">
                  <c:v>109.53311029951692</c:v>
                </c:pt>
                <c:pt idx="386">
                  <c:v>111.40979893865472</c:v>
                </c:pt>
                <c:pt idx="387">
                  <c:v>113.33727973650662</c:v>
                </c:pt>
                <c:pt idx="388">
                  <c:v>115.32378772999562</c:v>
                </c:pt>
                <c:pt idx="389">
                  <c:v>117.38004466126233</c:v>
                </c:pt>
                <c:pt idx="390">
                  <c:v>119.52038854295887</c:v>
                </c:pt>
                <c:pt idx="391">
                  <c:v>121.76464945745045</c:v>
                </c:pt>
                <c:pt idx="392">
                  <c:v>124.14147095678442</c:v>
                </c:pt>
                <c:pt idx="393">
                  <c:v>126.69470101007914</c:v>
                </c:pt>
                <c:pt idx="394">
                  <c:v>129.49715293343274</c:v>
                </c:pt>
                <c:pt idx="395">
                  <c:v>132.68543687298063</c:v>
                </c:pt>
                <c:pt idx="396">
                  <c:v>136.57393252377335</c:v>
                </c:pt>
                <c:pt idx="397">
                  <c:v>142.26703179071529</c:v>
                </c:pt>
                <c:pt idx="398">
                  <c:v>185.06854509885329</c:v>
                </c:pt>
                <c:pt idx="399">
                  <c:v>184.80237684747101</c:v>
                </c:pt>
                <c:pt idx="400">
                  <c:v>184.5330814484899</c:v>
                </c:pt>
                <c:pt idx="401">
                  <c:v>184.26056069043398</c:v>
                </c:pt>
                <c:pt idx="402">
                  <c:v>183.98471174502663</c:v>
                </c:pt>
                <c:pt idx="403">
                  <c:v>183.70542686443139</c:v>
                </c:pt>
                <c:pt idx="404">
                  <c:v>183.42259305287956</c:v>
                </c:pt>
                <c:pt idx="405">
                  <c:v>183.13609171003361</c:v>
                </c:pt>
                <c:pt idx="406">
                  <c:v>182.84579824305456</c:v>
                </c:pt>
                <c:pt idx="407">
                  <c:v>182.55158164400052</c:v>
                </c:pt>
                <c:pt idx="408">
                  <c:v>182.25330402870952</c:v>
                </c:pt>
                <c:pt idx="409">
                  <c:v>181.95082013282473</c:v>
                </c:pt>
                <c:pt idx="410">
                  <c:v>181.64397676003284</c:v>
                </c:pt>
                <c:pt idx="411">
                  <c:v>181.33261217690097</c:v>
                </c:pt>
                <c:pt idx="412">
                  <c:v>181.01655544790998</c:v>
                </c:pt>
                <c:pt idx="413">
                  <c:v>180.69562570334887</c:v>
                </c:pt>
                <c:pt idx="414">
                  <c:v>180.36963133166984</c:v>
                </c:pt>
                <c:pt idx="415">
                  <c:v>180.03836908662294</c:v>
                </c:pt>
                <c:pt idx="416">
                  <c:v>179.70162309799895</c:v>
                </c:pt>
                <c:pt idx="417">
                  <c:v>179.35916377305881</c:v>
                </c:pt>
                <c:pt idx="418">
                  <c:v>179.01074657361539</c:v>
                </c:pt>
                <c:pt idx="419">
                  <c:v>178.65611065126564</c:v>
                </c:pt>
                <c:pt idx="420">
                  <c:v>178.29497732026908</c:v>
                </c:pt>
                <c:pt idx="421">
                  <c:v>177.92704834401979</c:v>
                </c:pt>
                <c:pt idx="422">
                  <c:v>177.55200400672788</c:v>
                </c:pt>
                <c:pt idx="423">
                  <c:v>177.16950093670511</c:v>
                </c:pt>
                <c:pt idx="424">
                  <c:v>176.77916964129167</c:v>
                </c:pt>
                <c:pt idx="425">
                  <c:v>176.38061170565669</c:v>
                </c:pt>
                <c:pt idx="426">
                  <c:v>175.97339659812133</c:v>
                </c:pt>
                <c:pt idx="427">
                  <c:v>175.55705801276184</c:v>
                </c:pt>
                <c:pt idx="428">
                  <c:v>175.13108966525408</c:v>
                </c:pt>
                <c:pt idx="429">
                  <c:v>174.69494043934139</c:v>
                </c:pt>
                <c:pt idx="430">
                  <c:v>174.24800875786832</c:v>
                </c:pt>
                <c:pt idx="431">
                  <c:v>173.78963602244499</c:v>
                </c:pt>
                <c:pt idx="432">
                  <c:v>173.31909892757938</c:v>
                </c:pt>
                <c:pt idx="433">
                  <c:v>172.83560040555199</c:v>
                </c:pt>
                <c:pt idx="434">
                  <c:v>172.33825889373315</c:v>
                </c:pt>
                <c:pt idx="435">
                  <c:v>171.82609553085587</c:v>
                </c:pt>
                <c:pt idx="436">
                  <c:v>171.29801877537989</c:v>
                </c:pt>
                <c:pt idx="437">
                  <c:v>170.75280578632913</c:v>
                </c:pt>
                <c:pt idx="438">
                  <c:v>170.18907969879604</c:v>
                </c:pt>
                <c:pt idx="439">
                  <c:v>169.60528163863859</c:v>
                </c:pt>
                <c:pt idx="440">
                  <c:v>168.99963591777293</c:v>
                </c:pt>
                <c:pt idx="441">
                  <c:v>168.37010627745258</c:v>
                </c:pt>
                <c:pt idx="442">
                  <c:v>167.71434021529393</c:v>
                </c:pt>
                <c:pt idx="443">
                  <c:v>167.02959720370131</c:v>
                </c:pt>
                <c:pt idx="444">
                  <c:v>166.31265475461419</c:v>
                </c:pt>
                <c:pt idx="445">
                  <c:v>165.55968342335211</c:v>
                </c:pt>
                <c:pt idx="446">
                  <c:v>164.76607730301987</c:v>
                </c:pt>
                <c:pt idx="447">
                  <c:v>163.92621913386597</c:v>
                </c:pt>
                <c:pt idx="448">
                  <c:v>163.03314657771818</c:v>
                </c:pt>
                <c:pt idx="449">
                  <c:v>162.07806405140565</c:v>
                </c:pt>
                <c:pt idx="450">
                  <c:v>161.0496036075142</c:v>
                </c:pt>
                <c:pt idx="451">
                  <c:v>159.93265853440079</c:v>
                </c:pt>
                <c:pt idx="452">
                  <c:v>158.70644686358065</c:v>
                </c:pt>
                <c:pt idx="453">
                  <c:v>157.34108496619956</c:v>
                </c:pt>
                <c:pt idx="454">
                  <c:v>155.79100395176539</c:v>
                </c:pt>
                <c:pt idx="455">
                  <c:v>153.9808104804016</c:v>
                </c:pt>
                <c:pt idx="456">
                  <c:v>151.76966609863848</c:v>
                </c:pt>
                <c:pt idx="457">
                  <c:v>148.83582007976048</c:v>
                </c:pt>
                <c:pt idx="458">
                  <c:v>144.07096015313937</c:v>
                </c:pt>
                <c:pt idx="459">
                  <c:v>111.75025546327515</c:v>
                </c:pt>
                <c:pt idx="460">
                  <c:v>113.68894426609552</c:v>
                </c:pt>
                <c:pt idx="461">
                  <c:v>115.68864667314068</c:v>
                </c:pt>
                <c:pt idx="462">
                  <c:v>117.76072864478328</c:v>
                </c:pt>
                <c:pt idx="463">
                  <c:v>119.92048844008514</c:v>
                </c:pt>
                <c:pt idx="464">
                  <c:v>122.18925958044696</c:v>
                </c:pt>
                <c:pt idx="465">
                  <c:v>124.59819353162789</c:v>
                </c:pt>
                <c:pt idx="466">
                  <c:v>127.19569164932267</c:v>
                </c:pt>
                <c:pt idx="467">
                  <c:v>130.06388031382187</c:v>
                </c:pt>
                <c:pt idx="468">
                  <c:v>133.36218502501464</c:v>
                </c:pt>
                <c:pt idx="469">
                  <c:v>137.48114101549822</c:v>
                </c:pt>
                <c:pt idx="470">
                  <c:v>144.03066198922329</c:v>
                </c:pt>
                <c:pt idx="471">
                  <c:v>110.63251820621326</c:v>
                </c:pt>
                <c:pt idx="472">
                  <c:v>112.53965777738563</c:v>
                </c:pt>
                <c:pt idx="473">
                  <c:v>114.5024672871732</c:v>
                </c:pt>
                <c:pt idx="474">
                  <c:v>116.52991744300732</c:v>
                </c:pt>
                <c:pt idx="475">
                  <c:v>118.63544349754659</c:v>
                </c:pt>
                <c:pt idx="476">
                  <c:v>120.83649165149177</c:v>
                </c:pt>
                <c:pt idx="477">
                  <c:v>123.15781587779139</c:v>
                </c:pt>
                <c:pt idx="478">
                  <c:v>125.63640505440043</c:v>
                </c:pt>
                <c:pt idx="479">
                  <c:v>128.3316041640789</c:v>
                </c:pt>
                <c:pt idx="480">
                  <c:v>131.34902076281224</c:v>
                </c:pt>
                <c:pt idx="481">
                  <c:v>134.91033697515985</c:v>
                </c:pt>
                <c:pt idx="482">
                  <c:v>139.64925684652974</c:v>
                </c:pt>
                <c:pt idx="483">
                  <c:v>149.90680666465209</c:v>
                </c:pt>
                <c:pt idx="484">
                  <c:v>146.00081715275479</c:v>
                </c:pt>
                <c:pt idx="485">
                  <c:v>135.97931964297419</c:v>
                </c:pt>
                <c:pt idx="486">
                  <c:v>141.31072647169623</c:v>
                </c:pt>
                <c:pt idx="487">
                  <c:v>161.0697174069935</c:v>
                </c:pt>
                <c:pt idx="488">
                  <c:v>159.95533042660259</c:v>
                </c:pt>
                <c:pt idx="489">
                  <c:v>158.73257278343715</c:v>
                </c:pt>
                <c:pt idx="490">
                  <c:v>157.3719741620821</c:v>
                </c:pt>
                <c:pt idx="491">
                  <c:v>155.8287039098322</c:v>
                </c:pt>
                <c:pt idx="492">
                  <c:v>154.02884458453809</c:v>
                </c:pt>
                <c:pt idx="493">
                  <c:v>151.83504787310437</c:v>
                </c:pt>
                <c:pt idx="494">
                  <c:v>148.93648105835985</c:v>
                </c:pt>
                <c:pt idx="495">
                  <c:v>144.285899035586</c:v>
                </c:pt>
                <c:pt idx="496">
                  <c:v>118.89510695943545</c:v>
                </c:pt>
                <c:pt idx="497">
                  <c:v>122.00525759831027</c:v>
                </c:pt>
                <c:pt idx="498">
                  <c:v>125.37507486234875</c:v>
                </c:pt>
                <c:pt idx="499">
                  <c:v>129.13289704850405</c:v>
                </c:pt>
                <c:pt idx="500">
                  <c:v>133.55188368740659</c:v>
                </c:pt>
                <c:pt idx="501">
                  <c:v>139.43257190739837</c:v>
                </c:pt>
                <c:pt idx="502">
                  <c:v>152.8286187404882</c:v>
                </c:pt>
                <c:pt idx="503">
                  <c:v>149.137622401893</c:v>
                </c:pt>
                <c:pt idx="504">
                  <c:v>142.5679198486369</c:v>
                </c:pt>
                <c:pt idx="505">
                  <c:v>237.41912765118508</c:v>
                </c:pt>
                <c:pt idx="506">
                  <c:v>237.41360612102943</c:v>
                </c:pt>
                <c:pt idx="507">
                  <c:v>237.4080840407147</c:v>
                </c:pt>
                <c:pt idx="508">
                  <c:v>237.4025614101713</c:v>
                </c:pt>
                <c:pt idx="509">
                  <c:v>237.39703822932904</c:v>
                </c:pt>
                <c:pt idx="510">
                  <c:v>237.3915144981184</c:v>
                </c:pt>
                <c:pt idx="511">
                  <c:v>237.38599021646945</c:v>
                </c:pt>
                <c:pt idx="512">
                  <c:v>237.38046538431075</c:v>
                </c:pt>
                <c:pt idx="513">
                  <c:v>237.37494000157221</c:v>
                </c:pt>
                <c:pt idx="514">
                  <c:v>237.3694140681834</c:v>
                </c:pt>
                <c:pt idx="515">
                  <c:v>237.36388758407384</c:v>
                </c:pt>
                <c:pt idx="516">
                  <c:v>237.35836054917155</c:v>
                </c:pt>
                <c:pt idx="517">
                  <c:v>237.3528329634064</c:v>
                </c:pt>
                <c:pt idx="518">
                  <c:v>237.34730482670665</c:v>
                </c:pt>
                <c:pt idx="519">
                  <c:v>237.34177613900124</c:v>
                </c:pt>
                <c:pt idx="520">
                  <c:v>237.33624690021816</c:v>
                </c:pt>
                <c:pt idx="521">
                  <c:v>237.33071711028606</c:v>
                </c:pt>
                <c:pt idx="522">
                  <c:v>237.32518676913247</c:v>
                </c:pt>
                <c:pt idx="523">
                  <c:v>237.31965587668657</c:v>
                </c:pt>
                <c:pt idx="524">
                  <c:v>237.31412443287559</c:v>
                </c:pt>
                <c:pt idx="525">
                  <c:v>237.30859243762711</c:v>
                </c:pt>
                <c:pt idx="526">
                  <c:v>237.30305989086924</c:v>
                </c:pt>
                <c:pt idx="527">
                  <c:v>237.29752679252925</c:v>
                </c:pt>
                <c:pt idx="528">
                  <c:v>237.2919931425343</c:v>
                </c:pt>
                <c:pt idx="529">
                  <c:v>237.28645894081222</c:v>
                </c:pt>
                <c:pt idx="530">
                  <c:v>237.28092418728977</c:v>
                </c:pt>
                <c:pt idx="531">
                  <c:v>237.27538888189417</c:v>
                </c:pt>
                <c:pt idx="532">
                  <c:v>237.26985302455211</c:v>
                </c:pt>
                <c:pt idx="533">
                  <c:v>237.26431661519024</c:v>
                </c:pt>
                <c:pt idx="534">
                  <c:v>237.25877965373564</c:v>
                </c:pt>
                <c:pt idx="535">
                  <c:v>237.25324214011493</c:v>
                </c:pt>
                <c:pt idx="536">
                  <c:v>237.2477040742537</c:v>
                </c:pt>
                <c:pt idx="537">
                  <c:v>237.24216545607925</c:v>
                </c:pt>
                <c:pt idx="538">
                  <c:v>237.23662628551716</c:v>
                </c:pt>
                <c:pt idx="539">
                  <c:v>237.23108656249417</c:v>
                </c:pt>
                <c:pt idx="540">
                  <c:v>237.22553763838988</c:v>
                </c:pt>
                <c:pt idx="541">
                  <c:v>237.21998819058206</c:v>
                </c:pt>
                <c:pt idx="542">
                  <c:v>237.21443821895832</c:v>
                </c:pt>
                <c:pt idx="543">
                  <c:v>237.2088877234072</c:v>
                </c:pt>
                <c:pt idx="544">
                  <c:v>237.20333670381757</c:v>
                </c:pt>
                <c:pt idx="545">
                  <c:v>237.19778516007733</c:v>
                </c:pt>
                <c:pt idx="546">
                  <c:v>237.19223309207479</c:v>
                </c:pt>
                <c:pt idx="547">
                  <c:v>237.18668049969807</c:v>
                </c:pt>
                <c:pt idx="548">
                  <c:v>237.18112738283526</c:v>
                </c:pt>
                <c:pt idx="549">
                  <c:v>237.17557374137459</c:v>
                </c:pt>
                <c:pt idx="550">
                  <c:v>237.17001957520398</c:v>
                </c:pt>
                <c:pt idx="551">
                  <c:v>237.1644648842111</c:v>
                </c:pt>
                <c:pt idx="552">
                  <c:v>237.15890966828442</c:v>
                </c:pt>
                <c:pt idx="553">
                  <c:v>237.15335392731134</c:v>
                </c:pt>
                <c:pt idx="554">
                  <c:v>237.14779766117977</c:v>
                </c:pt>
                <c:pt idx="555">
                  <c:v>237.14224086977765</c:v>
                </c:pt>
                <c:pt idx="556">
                  <c:v>237.13668355299302</c:v>
                </c:pt>
                <c:pt idx="557">
                  <c:v>237.13112571071275</c:v>
                </c:pt>
                <c:pt idx="558">
                  <c:v>237.12556734282538</c:v>
                </c:pt>
                <c:pt idx="559">
                  <c:v>237.12000844921829</c:v>
                </c:pt>
                <c:pt idx="560">
                  <c:v>237.11444902977837</c:v>
                </c:pt>
                <c:pt idx="561">
                  <c:v>237.10888908439398</c:v>
                </c:pt>
                <c:pt idx="562">
                  <c:v>237.10332861295274</c:v>
                </c:pt>
                <c:pt idx="563">
                  <c:v>237.09776761534096</c:v>
                </c:pt>
                <c:pt idx="564">
                  <c:v>237.09220609144717</c:v>
                </c:pt>
                <c:pt idx="565">
                  <c:v>237.08664404115871</c:v>
                </c:pt>
                <c:pt idx="566">
                  <c:v>237.08108146436251</c:v>
                </c:pt>
                <c:pt idx="567">
                  <c:v>237.07551836094621</c:v>
                </c:pt>
                <c:pt idx="568">
                  <c:v>237.06995473079695</c:v>
                </c:pt>
                <c:pt idx="569">
                  <c:v>237.0643905738022</c:v>
                </c:pt>
                <c:pt idx="570">
                  <c:v>237.05882588984917</c:v>
                </c:pt>
                <c:pt idx="571">
                  <c:v>237.05326067882527</c:v>
                </c:pt>
                <c:pt idx="572">
                  <c:v>237.04769494061719</c:v>
                </c:pt>
                <c:pt idx="573">
                  <c:v>237.04212867511279</c:v>
                </c:pt>
                <c:pt idx="574">
                  <c:v>237.03656188219895</c:v>
                </c:pt>
                <c:pt idx="575">
                  <c:v>237.03099456176301</c:v>
                </c:pt>
                <c:pt idx="576">
                  <c:v>237.02542671369167</c:v>
                </c:pt>
                <c:pt idx="577">
                  <c:v>237.0198583378729</c:v>
                </c:pt>
                <c:pt idx="578">
                  <c:v>237.01428943419313</c:v>
                </c:pt>
                <c:pt idx="579">
                  <c:v>237.00872000253958</c:v>
                </c:pt>
                <c:pt idx="580">
                  <c:v>237.00315004280026</c:v>
                </c:pt>
                <c:pt idx="581">
                  <c:v>236.99757955486064</c:v>
                </c:pt>
                <c:pt idx="582">
                  <c:v>236.99200853860947</c:v>
                </c:pt>
                <c:pt idx="583">
                  <c:v>236.98643699393267</c:v>
                </c:pt>
                <c:pt idx="584">
                  <c:v>236.9808649207182</c:v>
                </c:pt>
                <c:pt idx="585">
                  <c:v>236.97529231885278</c:v>
                </c:pt>
                <c:pt idx="586">
                  <c:v>236.96971918822334</c:v>
                </c:pt>
                <c:pt idx="587">
                  <c:v>236.96414552871749</c:v>
                </c:pt>
                <c:pt idx="588">
                  <c:v>236.95857134022225</c:v>
                </c:pt>
                <c:pt idx="589">
                  <c:v>236.95299662262437</c:v>
                </c:pt>
                <c:pt idx="590">
                  <c:v>236.94742137581164</c:v>
                </c:pt>
                <c:pt idx="591">
                  <c:v>236.94184559967078</c:v>
                </c:pt>
                <c:pt idx="592">
                  <c:v>236.93626929408947</c:v>
                </c:pt>
                <c:pt idx="593">
                  <c:v>236.93069245895424</c:v>
                </c:pt>
                <c:pt idx="594">
                  <c:v>236.92511509415277</c:v>
                </c:pt>
                <c:pt idx="595">
                  <c:v>236.91953719957263</c:v>
                </c:pt>
                <c:pt idx="596">
                  <c:v>236.91395877510092</c:v>
                </c:pt>
                <c:pt idx="597">
                  <c:v>236.90837982062453</c:v>
                </c:pt>
                <c:pt idx="598">
                  <c:v>236.90280033603153</c:v>
                </c:pt>
                <c:pt idx="599">
                  <c:v>236.89722032120892</c:v>
                </c:pt>
                <c:pt idx="600">
                  <c:v>236.89099806181162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FF-4943-B39F-8CCE8DD46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833744"/>
        <c:axId val="253829432"/>
      </c:scatterChart>
      <c:valAx>
        <c:axId val="253833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3829432"/>
        <c:crosses val="autoZero"/>
        <c:crossBetween val="midCat"/>
      </c:valAx>
      <c:valAx>
        <c:axId val="2538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3833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'Drift Flux'!$F$3:$F$603</c:f>
              <c:numCache>
                <c:formatCode>General</c:formatCode>
                <c:ptCount val="601"/>
                <c:pt idx="0">
                  <c:v>80</c:v>
                </c:pt>
                <c:pt idx="1">
                  <c:v>79.764972350757176</c:v>
                </c:pt>
                <c:pt idx="2">
                  <c:v>79.52995756219903</c:v>
                </c:pt>
                <c:pt idx="3">
                  <c:v>79.294955620965752</c:v>
                </c:pt>
                <c:pt idx="4">
                  <c:v>79.059966513728298</c:v>
                </c:pt>
                <c:pt idx="5">
                  <c:v>78.824990227187982</c:v>
                </c:pt>
                <c:pt idx="6">
                  <c:v>78.590026748075957</c:v>
                </c:pt>
                <c:pt idx="7">
                  <c:v>78.355076063152808</c:v>
                </c:pt>
                <c:pt idx="8">
                  <c:v>78.120138159208011</c:v>
                </c:pt>
                <c:pt idx="9">
                  <c:v>77.885213023059521</c:v>
                </c:pt>
                <c:pt idx="10">
                  <c:v>77.650300641553244</c:v>
                </c:pt>
                <c:pt idx="11">
                  <c:v>77.415401001562586</c:v>
                </c:pt>
                <c:pt idx="12">
                  <c:v>77.180514089987952</c:v>
                </c:pt>
                <c:pt idx="13">
                  <c:v>76.945639893756251</c:v>
                </c:pt>
                <c:pt idx="14">
                  <c:v>76.710778399820398</c:v>
                </c:pt>
                <c:pt idx="15">
                  <c:v>76.475929595158831</c:v>
                </c:pt>
                <c:pt idx="16">
                  <c:v>76.241093466774956</c:v>
                </c:pt>
                <c:pt idx="17">
                  <c:v>76.006270001696706</c:v>
                </c:pt>
                <c:pt idx="18">
                  <c:v>75.77145918697596</c:v>
                </c:pt>
                <c:pt idx="19">
                  <c:v>75.536661009688061</c:v>
                </c:pt>
                <c:pt idx="20">
                  <c:v>75.301875456931285</c:v>
                </c:pt>
                <c:pt idx="21">
                  <c:v>75.067102515826292</c:v>
                </c:pt>
                <c:pt idx="22">
                  <c:v>74.832342173515599</c:v>
                </c:pt>
                <c:pt idx="23">
                  <c:v>74.597594417163037</c:v>
                </c:pt>
                <c:pt idx="24">
                  <c:v>74.362859233953202</c:v>
                </c:pt>
                <c:pt idx="25">
                  <c:v>74.1256599814742</c:v>
                </c:pt>
                <c:pt idx="26">
                  <c:v>73.888473449226879</c:v>
                </c:pt>
                <c:pt idx="27">
                  <c:v>73.651299624133614</c:v>
                </c:pt>
                <c:pt idx="28">
                  <c:v>73.41413849313534</c:v>
                </c:pt>
                <c:pt idx="29">
                  <c:v>73.176990043190912</c:v>
                </c:pt>
                <c:pt idx="30">
                  <c:v>72.93985426127648</c:v>
                </c:pt>
                <c:pt idx="31">
                  <c:v>72.702731134384877</c:v>
                </c:pt>
                <c:pt idx="32">
                  <c:v>72.465620649524979</c:v>
                </c:pt>
                <c:pt idx="33">
                  <c:v>72.228522793721069</c:v>
                </c:pt>
                <c:pt idx="34">
                  <c:v>71.991437554012208</c:v>
                </c:pt>
                <c:pt idx="35">
                  <c:v>71.754364917451525</c:v>
                </c:pt>
                <c:pt idx="36">
                  <c:v>71.517304871105623</c:v>
                </c:pt>
                <c:pt idx="37">
                  <c:v>71.280257402053834</c:v>
                </c:pt>
                <c:pt idx="38">
                  <c:v>71.043222497387603</c:v>
                </c:pt>
                <c:pt idx="39">
                  <c:v>70.806200144209754</c:v>
                </c:pt>
                <c:pt idx="40">
                  <c:v>70.569190329633813</c:v>
                </c:pt>
                <c:pt idx="41">
                  <c:v>70.332193040783281</c:v>
                </c:pt>
                <c:pt idx="42">
                  <c:v>70.095208264790955</c:v>
                </c:pt>
                <c:pt idx="43">
                  <c:v>69.858235988798143</c:v>
                </c:pt>
                <c:pt idx="44">
                  <c:v>69.621276199953996</c:v>
                </c:pt>
                <c:pt idx="45">
                  <c:v>69.384328885414703</c:v>
                </c:pt>
                <c:pt idx="46">
                  <c:v>69.147394032342788</c:v>
                </c:pt>
                <c:pt idx="47">
                  <c:v>68.910471627906276</c:v>
                </c:pt>
                <c:pt idx="48">
                  <c:v>68.673561659277979</c:v>
                </c:pt>
                <c:pt idx="49">
                  <c:v>68.436664113634677</c:v>
                </c:pt>
                <c:pt idx="50">
                  <c:v>68.199778978156331</c:v>
                </c:pt>
                <c:pt idx="51">
                  <c:v>67.962906240025262</c:v>
                </c:pt>
                <c:pt idx="52">
                  <c:v>67.726045886425325</c:v>
                </c:pt>
                <c:pt idx="53">
                  <c:v>67.489197904541086</c:v>
                </c:pt>
                <c:pt idx="54">
                  <c:v>67.252362281556984</c:v>
                </c:pt>
                <c:pt idx="55">
                  <c:v>67.015539004656446</c:v>
                </c:pt>
                <c:pt idx="56">
                  <c:v>66.778728061021042</c:v>
                </c:pt>
                <c:pt idx="57">
                  <c:v>66.54192943782958</c:v>
                </c:pt>
                <c:pt idx="58">
                  <c:v>66.305143122257206</c:v>
                </c:pt>
                <c:pt idx="59">
                  <c:v>66.068369101474531</c:v>
                </c:pt>
                <c:pt idx="60">
                  <c:v>65.831607362646636</c:v>
                </c:pt>
                <c:pt idx="61">
                  <c:v>65.594857892932197</c:v>
                </c:pt>
                <c:pt idx="62">
                  <c:v>65.358120679482482</c:v>
                </c:pt>
                <c:pt idx="63">
                  <c:v>65.121395709440435</c:v>
                </c:pt>
                <c:pt idx="64">
                  <c:v>64.884682969939618</c:v>
                </c:pt>
                <c:pt idx="65">
                  <c:v>64.647982448103292</c:v>
                </c:pt>
                <c:pt idx="66">
                  <c:v>64.411294131043334</c:v>
                </c:pt>
                <c:pt idx="67">
                  <c:v>64.174618005859216</c:v>
                </c:pt>
                <c:pt idx="68">
                  <c:v>63.937954059636994</c:v>
                </c:pt>
                <c:pt idx="69">
                  <c:v>63.701302279448186</c:v>
                </c:pt>
                <c:pt idx="70">
                  <c:v>63.464662652348721</c:v>
                </c:pt>
                <c:pt idx="71">
                  <c:v>63.228035165377825</c:v>
                </c:pt>
                <c:pt idx="72">
                  <c:v>62.991419805556895</c:v>
                </c:pt>
                <c:pt idx="73">
                  <c:v>62.754816559888368</c:v>
                </c:pt>
                <c:pt idx="74">
                  <c:v>62.518225415354543</c:v>
                </c:pt>
                <c:pt idx="75">
                  <c:v>62.281646358916412</c:v>
                </c:pt>
                <c:pt idx="76">
                  <c:v>62.045079377512458</c:v>
                </c:pt>
                <c:pt idx="77">
                  <c:v>61.808524458057434</c:v>
                </c:pt>
                <c:pt idx="78">
                  <c:v>61.571981587441108</c:v>
                </c:pt>
                <c:pt idx="79">
                  <c:v>61.335450752527002</c:v>
                </c:pt>
                <c:pt idx="80">
                  <c:v>61.098931940151118</c:v>
                </c:pt>
                <c:pt idx="81">
                  <c:v>60.862425137120596</c:v>
                </c:pt>
                <c:pt idx="82">
                  <c:v>60.625930330212412</c:v>
                </c:pt>
                <c:pt idx="83">
                  <c:v>60.389447506171997</c:v>
                </c:pt>
                <c:pt idx="84">
                  <c:v>60.152976651711853</c:v>
                </c:pt>
                <c:pt idx="85">
                  <c:v>59.916517753510149</c:v>
                </c:pt>
                <c:pt idx="86">
                  <c:v>59.680070798209293</c:v>
                </c:pt>
                <c:pt idx="87">
                  <c:v>59.443635772414446</c:v>
                </c:pt>
                <c:pt idx="88">
                  <c:v>59.207212662692058</c:v>
                </c:pt>
                <c:pt idx="89">
                  <c:v>58.970801455568321</c:v>
                </c:pt>
                <c:pt idx="90">
                  <c:v>58.734402137527653</c:v>
                </c:pt>
                <c:pt idx="91">
                  <c:v>58.498014695011094</c:v>
                </c:pt>
                <c:pt idx="92">
                  <c:v>58.261639114414713</c:v>
                </c:pt>
                <c:pt idx="93">
                  <c:v>58.025275382087955</c:v>
                </c:pt>
                <c:pt idx="94">
                  <c:v>57.788923484331995</c:v>
                </c:pt>
                <c:pt idx="95">
                  <c:v>57.552583407398011</c:v>
                </c:pt>
                <c:pt idx="96">
                  <c:v>57.316255137485456</c:v>
                </c:pt>
                <c:pt idx="97">
                  <c:v>57.079938660740282</c:v>
                </c:pt>
                <c:pt idx="98">
                  <c:v>56.843633963253147</c:v>
                </c:pt>
                <c:pt idx="99">
                  <c:v>56.607341031057544</c:v>
                </c:pt>
                <c:pt idx="100">
                  <c:v>56.371059850127949</c:v>
                </c:pt>
                <c:pt idx="101">
                  <c:v>56.134790406377881</c:v>
                </c:pt>
                <c:pt idx="102">
                  <c:v>55.898532685657962</c:v>
                </c:pt>
                <c:pt idx="103">
                  <c:v>55.66228667375389</c:v>
                </c:pt>
                <c:pt idx="104">
                  <c:v>55.426052356384432</c:v>
                </c:pt>
                <c:pt idx="105">
                  <c:v>55.189829719199317</c:v>
                </c:pt>
                <c:pt idx="106">
                  <c:v>54.953618747777114</c:v>
                </c:pt>
                <c:pt idx="107">
                  <c:v>54.717419427623071</c:v>
                </c:pt>
                <c:pt idx="108">
                  <c:v>54.479954926150882</c:v>
                </c:pt>
                <c:pt idx="109">
                  <c:v>54.247687686960454</c:v>
                </c:pt>
                <c:pt idx="110">
                  <c:v>54.015427325539036</c:v>
                </c:pt>
                <c:pt idx="111">
                  <c:v>53.783173836366608</c:v>
                </c:pt>
                <c:pt idx="112">
                  <c:v>53.55092721388332</c:v>
                </c:pt>
                <c:pt idx="113">
                  <c:v>53.318687452488497</c:v>
                </c:pt>
                <c:pt idx="114">
                  <c:v>53.086454546539592</c:v>
                </c:pt>
                <c:pt idx="115">
                  <c:v>52.85422849035114</c:v>
                </c:pt>
                <c:pt idx="116">
                  <c:v>52.622009278193687</c:v>
                </c:pt>
                <c:pt idx="117">
                  <c:v>52.389796904292673</c:v>
                </c:pt>
                <c:pt idx="118">
                  <c:v>52.157591362827326</c:v>
                </c:pt>
                <c:pt idx="119">
                  <c:v>51.925392647929513</c:v>
                </c:pt>
                <c:pt idx="120">
                  <c:v>51.693200753682568</c:v>
                </c:pt>
                <c:pt idx="121">
                  <c:v>51.46101567412007</c:v>
                </c:pt>
                <c:pt idx="122">
                  <c:v>51.228837403224638</c:v>
                </c:pt>
                <c:pt idx="123">
                  <c:v>50.996665934926675</c:v>
                </c:pt>
                <c:pt idx="124">
                  <c:v>50.764501263103064</c:v>
                </c:pt>
                <c:pt idx="125">
                  <c:v>50.532343381575878</c:v>
                </c:pt>
                <c:pt idx="126">
                  <c:v>50.300192284111027</c:v>
                </c:pt>
                <c:pt idx="127">
                  <c:v>50.06804796441687</c:v>
                </c:pt>
                <c:pt idx="128">
                  <c:v>49.835910416142823</c:v>
                </c:pt>
                <c:pt idx="129">
                  <c:v>49.603779632877924</c:v>
                </c:pt>
                <c:pt idx="130">
                  <c:v>49.371655608149332</c:v>
                </c:pt>
                <c:pt idx="131">
                  <c:v>49.139538335420852</c:v>
                </c:pt>
                <c:pt idx="132">
                  <c:v>48.90742780809137</c:v>
                </c:pt>
                <c:pt idx="133">
                  <c:v>48.67532401949326</c:v>
                </c:pt>
                <c:pt idx="134">
                  <c:v>48.443226962890797</c:v>
                </c:pt>
                <c:pt idx="135">
                  <c:v>48.211136631478468</c:v>
                </c:pt>
                <c:pt idx="136">
                  <c:v>47.979053018379282</c:v>
                </c:pt>
                <c:pt idx="137">
                  <c:v>47.746976116643026</c:v>
                </c:pt>
                <c:pt idx="138">
                  <c:v>47.514905919244491</c:v>
                </c:pt>
                <c:pt idx="139">
                  <c:v>47.282842419081639</c:v>
                </c:pt>
                <c:pt idx="140">
                  <c:v>47.050785608973712</c:v>
                </c:pt>
                <c:pt idx="141">
                  <c:v>46.818735481659338</c:v>
                </c:pt>
                <c:pt idx="142">
                  <c:v>46.586692029794541</c:v>
                </c:pt>
                <c:pt idx="143">
                  <c:v>46.354655245950738</c:v>
                </c:pt>
                <c:pt idx="144">
                  <c:v>46.122625122612654</c:v>
                </c:pt>
                <c:pt idx="145">
                  <c:v>45.890601652176215</c:v>
                </c:pt>
                <c:pt idx="146">
                  <c:v>45.65858482694636</c:v>
                </c:pt>
                <c:pt idx="147">
                  <c:v>45.426574639134806</c:v>
                </c:pt>
                <c:pt idx="148">
                  <c:v>45.194571080857763</c:v>
                </c:pt>
                <c:pt idx="149">
                  <c:v>44.96257414413359</c:v>
                </c:pt>
                <c:pt idx="150">
                  <c:v>44.730583820880355</c:v>
                </c:pt>
                <c:pt idx="151">
                  <c:v>44.498600102913386</c:v>
                </c:pt>
                <c:pt idx="152">
                  <c:v>44.266622981942724</c:v>
                </c:pt>
                <c:pt idx="153">
                  <c:v>44.034652449570494</c:v>
                </c:pt>
                <c:pt idx="154">
                  <c:v>43.802688497288251</c:v>
                </c:pt>
                <c:pt idx="155">
                  <c:v>43.570731116474207</c:v>
                </c:pt>
                <c:pt idx="156">
                  <c:v>43.338780298390425</c:v>
                </c:pt>
                <c:pt idx="157">
                  <c:v>43.106836034179885</c:v>
                </c:pt>
                <c:pt idx="158">
                  <c:v>42.874898314863536</c:v>
                </c:pt>
                <c:pt idx="159">
                  <c:v>42.642967131337208</c:v>
                </c:pt>
                <c:pt idx="160">
                  <c:v>42.411042474368465</c:v>
                </c:pt>
                <c:pt idx="161">
                  <c:v>42.179124334593368</c:v>
                </c:pt>
                <c:pt idx="162">
                  <c:v>41.947212702513148</c:v>
                </c:pt>
                <c:pt idx="163">
                  <c:v>41.715307568490786</c:v>
                </c:pt>
                <c:pt idx="164">
                  <c:v>41.483408922747486</c:v>
                </c:pt>
                <c:pt idx="165">
                  <c:v>41.251516755359056</c:v>
                </c:pt>
                <c:pt idx="166">
                  <c:v>41.019631056252187</c:v>
                </c:pt>
                <c:pt idx="167">
                  <c:v>40.787751815200629</c:v>
                </c:pt>
                <c:pt idx="168">
                  <c:v>40.555879021821234</c:v>
                </c:pt>
                <c:pt idx="169">
                  <c:v>40.32401266556991</c:v>
                </c:pt>
                <c:pt idx="170">
                  <c:v>40.092152735737436</c:v>
                </c:pt>
                <c:pt idx="171">
                  <c:v>39.860299221445175</c:v>
                </c:pt>
                <c:pt idx="172">
                  <c:v>39.628452111640641</c:v>
                </c:pt>
                <c:pt idx="173">
                  <c:v>39.39661139509294</c:v>
                </c:pt>
                <c:pt idx="174">
                  <c:v>39.164777060388069</c:v>
                </c:pt>
                <c:pt idx="175">
                  <c:v>38.932949095924087</c:v>
                </c:pt>
                <c:pt idx="176">
                  <c:v>38.701127489906135</c:v>
                </c:pt>
                <c:pt idx="177">
                  <c:v>38.469312230341281</c:v>
                </c:pt>
                <c:pt idx="178">
                  <c:v>38.23750330503325</c:v>
                </c:pt>
                <c:pt idx="179">
                  <c:v>38.005700701576941</c:v>
                </c:pt>
                <c:pt idx="180">
                  <c:v>37.773904407352831</c:v>
                </c:pt>
                <c:pt idx="181">
                  <c:v>37.542114409521133</c:v>
                </c:pt>
                <c:pt idx="182">
                  <c:v>37.310330695015836</c:v>
                </c:pt>
                <c:pt idx="183">
                  <c:v>37.078553250538526</c:v>
                </c:pt>
                <c:pt idx="184">
                  <c:v>36.846782062552002</c:v>
                </c:pt>
                <c:pt idx="185">
                  <c:v>36.615017117273716</c:v>
                </c:pt>
                <c:pt idx="186">
                  <c:v>36.383258400668964</c:v>
                </c:pt>
                <c:pt idx="187">
                  <c:v>36.151505898443887</c:v>
                </c:pt>
                <c:pt idx="188">
                  <c:v>35.919759596038226</c:v>
                </c:pt>
                <c:pt idx="189">
                  <c:v>35.688019478617854</c:v>
                </c:pt>
                <c:pt idx="190">
                  <c:v>35.456285531067046</c:v>
                </c:pt>
                <c:pt idx="191">
                  <c:v>35.224557737980497</c:v>
                </c:pt>
                <c:pt idx="192">
                  <c:v>34.992836083655071</c:v>
                </c:pt>
                <c:pt idx="193">
                  <c:v>34.761120552081273</c:v>
                </c:pt>
                <c:pt idx="194">
                  <c:v>34.529411126934434</c:v>
                </c:pt>
                <c:pt idx="195">
                  <c:v>34.297707791565593</c:v>
                </c:pt>
                <c:pt idx="196">
                  <c:v>34.066010528992059</c:v>
                </c:pt>
                <c:pt idx="197">
                  <c:v>33.834319321887662</c:v>
                </c:pt>
                <c:pt idx="198">
                  <c:v>33.602634152572641</c:v>
                </c:pt>
                <c:pt idx="199">
                  <c:v>33.370955003003189</c:v>
                </c:pt>
                <c:pt idx="200">
                  <c:v>33.139281854760647</c:v>
                </c:pt>
                <c:pt idx="201">
                  <c:v>32.907614689040273</c:v>
                </c:pt>
                <c:pt idx="202">
                  <c:v>32.682214606892309</c:v>
                </c:pt>
                <c:pt idx="203">
                  <c:v>32.464385147345759</c:v>
                </c:pt>
                <c:pt idx="204">
                  <c:v>32.253379046752265</c:v>
                </c:pt>
                <c:pt idx="205">
                  <c:v>32.048563182642233</c:v>
                </c:pt>
                <c:pt idx="206">
                  <c:v>31.849395278997697</c:v>
                </c:pt>
                <c:pt idx="207">
                  <c:v>31.655406555590016</c:v>
                </c:pt>
                <c:pt idx="208">
                  <c:v>31.466188426705401</c:v>
                </c:pt>
                <c:pt idx="209">
                  <c:v>31.281382148884486</c:v>
                </c:pt>
                <c:pt idx="210">
                  <c:v>31.100670654594165</c:v>
                </c:pt>
                <c:pt idx="211">
                  <c:v>30.922978420779828</c:v>
                </c:pt>
                <c:pt idx="212">
                  <c:v>30.747856217556425</c:v>
                </c:pt>
                <c:pt idx="213">
                  <c:v>30.575630600812758</c:v>
                </c:pt>
                <c:pt idx="214">
                  <c:v>30.406287423971115</c:v>
                </c:pt>
                <c:pt idx="215">
                  <c:v>30.239728694245731</c:v>
                </c:pt>
                <c:pt idx="216">
                  <c:v>30.075834410584775</c:v>
                </c:pt>
                <c:pt idx="217">
                  <c:v>29.914481203473521</c:v>
                </c:pt>
                <c:pt idx="218">
                  <c:v>29.755548908908839</c:v>
                </c:pt>
                <c:pt idx="219">
                  <c:v>29.598922986362869</c:v>
                </c:pt>
                <c:pt idx="220">
                  <c:v>29.444495299258442</c:v>
                </c:pt>
                <c:pt idx="221">
                  <c:v>29.292164197467546</c:v>
                </c:pt>
                <c:pt idx="222">
                  <c:v>29.141834293600564</c:v>
                </c:pt>
                <c:pt idx="223">
                  <c:v>28.993416109627923</c:v>
                </c:pt>
                <c:pt idx="224">
                  <c:v>28.846825677503013</c:v>
                </c:pt>
                <c:pt idx="225">
                  <c:v>28.701984134436213</c:v>
                </c:pt>
                <c:pt idx="226">
                  <c:v>28.558817332462333</c:v>
                </c:pt>
                <c:pt idx="227">
                  <c:v>28.417255471294915</c:v>
                </c:pt>
                <c:pt idx="228">
                  <c:v>28.277232757941032</c:v>
                </c:pt>
                <c:pt idx="229">
                  <c:v>28.138687093672463</c:v>
                </c:pt>
                <c:pt idx="230">
                  <c:v>28.001559787474012</c:v>
                </c:pt>
                <c:pt idx="231">
                  <c:v>27.865795294374205</c:v>
                </c:pt>
                <c:pt idx="232">
                  <c:v>27.717290352043893</c:v>
                </c:pt>
                <c:pt idx="233">
                  <c:v>27.569793391502671</c:v>
                </c:pt>
                <c:pt idx="234">
                  <c:v>27.391628342524058</c:v>
                </c:pt>
                <c:pt idx="235">
                  <c:v>27.213475471358972</c:v>
                </c:pt>
                <c:pt idx="236">
                  <c:v>27.035215796349082</c:v>
                </c:pt>
                <c:pt idx="237">
                  <c:v>26.856731459452593</c:v>
                </c:pt>
                <c:pt idx="238">
                  <c:v>26.677905056464201</c:v>
                </c:pt>
                <c:pt idx="239">
                  <c:v>26.498618995838552</c:v>
                </c:pt>
                <c:pt idx="240">
                  <c:v>26.318754873935887</c:v>
                </c:pt>
                <c:pt idx="241">
                  <c:v>26.138192855620275</c:v>
                </c:pt>
                <c:pt idx="242">
                  <c:v>25.956811049842596</c:v>
                </c:pt>
                <c:pt idx="243">
                  <c:v>25.774484870163771</c:v>
                </c:pt>
                <c:pt idx="244">
                  <c:v>25.591086370144104</c:v>
                </c:pt>
                <c:pt idx="245">
                  <c:v>25.450664592342221</c:v>
                </c:pt>
                <c:pt idx="246">
                  <c:v>25.31028875521292</c:v>
                </c:pt>
                <c:pt idx="247">
                  <c:v>25.169912149952921</c:v>
                </c:pt>
                <c:pt idx="248">
                  <c:v>25.029488612859183</c:v>
                </c:pt>
                <c:pt idx="249">
                  <c:v>24.888972404267346</c:v>
                </c:pt>
                <c:pt idx="250">
                  <c:v>24.74831809251328</c:v>
                </c:pt>
                <c:pt idx="251">
                  <c:v>24.607480441885095</c:v>
                </c:pt>
                <c:pt idx="252">
                  <c:v>24.466414303629225</c:v>
                </c:pt>
                <c:pt idx="253">
                  <c:v>24.325074509148923</c:v>
                </c:pt>
                <c:pt idx="254">
                  <c:v>24.183415764590176</c:v>
                </c:pt>
                <c:pt idx="255">
                  <c:v>24.041392546051359</c:v>
                </c:pt>
                <c:pt idx="256">
                  <c:v>23.898958994680431</c:v>
                </c:pt>
                <c:pt idx="257">
                  <c:v>23.756068810939031</c:v>
                </c:pt>
                <c:pt idx="258">
                  <c:v>23.612675147316818</c:v>
                </c:pt>
                <c:pt idx="259">
                  <c:v>23.468730498772775</c:v>
                </c:pt>
                <c:pt idx="260">
                  <c:v>23.324186590163048</c:v>
                </c:pt>
                <c:pt idx="261">
                  <c:v>23.178994259887094</c:v>
                </c:pt>
                <c:pt idx="262">
                  <c:v>23.03310333894531</c:v>
                </c:pt>
                <c:pt idx="263">
                  <c:v>22.88646252455101</c:v>
                </c:pt>
                <c:pt idx="264">
                  <c:v>22.739019247377115</c:v>
                </c:pt>
                <c:pt idx="265">
                  <c:v>22.590719531441426</c:v>
                </c:pt>
                <c:pt idx="266">
                  <c:v>22.441507845542997</c:v>
                </c:pt>
                <c:pt idx="267">
                  <c:v>22.291326945053207</c:v>
                </c:pt>
                <c:pt idx="268">
                  <c:v>22.140117702736834</c:v>
                </c:pt>
                <c:pt idx="269">
                  <c:v>21.987818927127428</c:v>
                </c:pt>
                <c:pt idx="270">
                  <c:v>21.834367166804014</c:v>
                </c:pt>
                <c:pt idx="271">
                  <c:v>21.679696498708349</c:v>
                </c:pt>
                <c:pt idx="272">
                  <c:v>21.523738298397959</c:v>
                </c:pt>
                <c:pt idx="273">
                  <c:v>21.36642098984376</c:v>
                </c:pt>
                <c:pt idx="274">
                  <c:v>21.207669772044028</c:v>
                </c:pt>
                <c:pt idx="275">
                  <c:v>21.04740631932896</c:v>
                </c:pt>
                <c:pt idx="276">
                  <c:v>20.8855484517603</c:v>
                </c:pt>
                <c:pt idx="277">
                  <c:v>20.722009771473303</c:v>
                </c:pt>
                <c:pt idx="278">
                  <c:v>20.556699260145535</c:v>
                </c:pt>
                <c:pt idx="279">
                  <c:v>20.38952083198545</c:v>
                </c:pt>
                <c:pt idx="280">
                  <c:v>20.220372835685076</c:v>
                </c:pt>
                <c:pt idx="281">
                  <c:v>20.049147497638948</c:v>
                </c:pt>
                <c:pt idx="282">
                  <c:v>19.875730297350412</c:v>
                </c:pt>
                <c:pt idx="283">
                  <c:v>19.699999264268488</c:v>
                </c:pt>
                <c:pt idx="284">
                  <c:v>19.52182418324935</c:v>
                </c:pt>
                <c:pt idx="285">
                  <c:v>19.341065693320541</c:v>
                </c:pt>
                <c:pt idx="286">
                  <c:v>19.157574261319279</c:v>
                </c:pt>
                <c:pt idx="287">
                  <c:v>18.97118900811655</c:v>
                </c:pt>
                <c:pt idx="288">
                  <c:v>18.781736360312397</c:v>
                </c:pt>
                <c:pt idx="289">
                  <c:v>18.589028494211568</c:v>
                </c:pt>
                <c:pt idx="290">
                  <c:v>18.392861531182419</c:v>
                </c:pt>
                <c:pt idx="291">
                  <c:v>18.193013433652023</c:v>
                </c:pt>
                <c:pt idx="292">
                  <c:v>17.989241538295246</c:v>
                </c:pt>
                <c:pt idx="293">
                  <c:v>17.781279646466306</c:v>
                </c:pt>
                <c:pt idx="294">
                  <c:v>17.568834570246054</c:v>
                </c:pt>
                <c:pt idx="295">
                  <c:v>17.351582003725245</c:v>
                </c:pt>
                <c:pt idx="296">
                  <c:v>17.129161550575915</c:v>
                </c:pt>
                <c:pt idx="297">
                  <c:v>16.901170686603184</c:v>
                </c:pt>
                <c:pt idx="298">
                  <c:v>16.667157363951585</c:v>
                </c:pt>
                <c:pt idx="299">
                  <c:v>16.426610863162704</c:v>
                </c:pt>
                <c:pt idx="300">
                  <c:v>16.178950356899222</c:v>
                </c:pt>
                <c:pt idx="301">
                  <c:v>15.923510443907118</c:v>
                </c:pt>
                <c:pt idx="302">
                  <c:v>15.659522610291972</c:v>
                </c:pt>
                <c:pt idx="303">
                  <c:v>15.386091122923345</c:v>
                </c:pt>
                <c:pt idx="304">
                  <c:v>15.102161165315906</c:v>
                </c:pt>
                <c:pt idx="305">
                  <c:v>14.806475931582128</c:v>
                </c:pt>
                <c:pt idx="306">
                  <c:v>14.497517616212733</c:v>
                </c:pt>
                <c:pt idx="307">
                  <c:v>14.173424250636261</c:v>
                </c:pt>
                <c:pt idx="308">
                  <c:v>13.831869119367935</c:v>
                </c:pt>
                <c:pt idx="309">
                  <c:v>13.469879946333299</c:v>
                </c:pt>
                <c:pt idx="310">
                  <c:v>13.083556624346526</c:v>
                </c:pt>
                <c:pt idx="311">
                  <c:v>12.667608326977799</c:v>
                </c:pt>
                <c:pt idx="312">
                  <c:v>12.214546221997345</c:v>
                </c:pt>
                <c:pt idx="313">
                  <c:v>11.713159238203346</c:v>
                </c:pt>
                <c:pt idx="314">
                  <c:v>11.145312694554988</c:v>
                </c:pt>
                <c:pt idx="315">
                  <c:v>10.478125526918722</c:v>
                </c:pt>
                <c:pt idx="316">
                  <c:v>9.6397821434582767</c:v>
                </c:pt>
                <c:pt idx="317">
                  <c:v>8.404129413525034</c:v>
                </c:pt>
                <c:pt idx="318">
                  <c:v>4.1850070194723896</c:v>
                </c:pt>
                <c:pt idx="319">
                  <c:v>4.6245758776772643</c:v>
                </c:pt>
                <c:pt idx="320">
                  <c:v>5.1483288573075061</c:v>
                </c:pt>
                <c:pt idx="321">
                  <c:v>5.8026115322081537</c:v>
                </c:pt>
                <c:pt idx="322">
                  <c:v>6.7028471289702845</c:v>
                </c:pt>
                <c:pt idx="323">
                  <c:v>8.3563927289542903</c:v>
                </c:pt>
                <c:pt idx="324">
                  <c:v>3.7143288341474392</c:v>
                </c:pt>
                <c:pt idx="325">
                  <c:v>5.6240087256808966</c:v>
                </c:pt>
                <c:pt idx="326">
                  <c:v>5.3745059943717886</c:v>
                </c:pt>
                <c:pt idx="327">
                  <c:v>5.0854474536264664</c:v>
                </c:pt>
                <c:pt idx="328">
                  <c:v>4.7299807771978655</c:v>
                </c:pt>
                <c:pt idx="329">
                  <c:v>4.2296149085501593</c:v>
                </c:pt>
                <c:pt idx="330">
                  <c:v>2.9819122213821712</c:v>
                </c:pt>
                <c:pt idx="331">
                  <c:v>3.3553058855374776</c:v>
                </c:pt>
                <c:pt idx="332">
                  <c:v>4.010487508957512</c:v>
                </c:pt>
                <c:pt idx="333">
                  <c:v>6.0156604726584462E-2</c:v>
                </c:pt>
                <c:pt idx="334">
                  <c:v>6.3931251881291229E-2</c:v>
                </c:pt>
                <c:pt idx="335">
                  <c:v>6.7937462162298748E-2</c:v>
                </c:pt>
                <c:pt idx="336">
                  <c:v>7.2189091469759339E-2</c:v>
                </c:pt>
                <c:pt idx="337">
                  <c:v>7.6700803050540556E-2</c:v>
                </c:pt>
                <c:pt idx="338">
                  <c:v>8.1488113615046431E-2</c:v>
                </c:pt>
                <c:pt idx="339">
                  <c:v>8.6567442128740804E-2</c:v>
                </c:pt>
                <c:pt idx="340">
                  <c:v>9.195616145435126E-2</c:v>
                </c:pt>
                <c:pt idx="341">
                  <c:v>9.7672653036802837E-2</c:v>
                </c:pt>
                <c:pt idx="342">
                  <c:v>0.10373636484121002</c:v>
                </c:pt>
                <c:pt idx="343">
                  <c:v>0.11016787277513497</c:v>
                </c:pt>
                <c:pt idx="344">
                  <c:v>0.11698894585024934</c:v>
                </c:pt>
                <c:pt idx="345">
                  <c:v>0.12422261536607193</c:v>
                </c:pt>
                <c:pt idx="346">
                  <c:v>0.13189324843026579</c:v>
                </c:pt>
                <c:pt idx="347">
                  <c:v>0.14002662616688183</c:v>
                </c:pt>
                <c:pt idx="348">
                  <c:v>0.14865002700680208</c:v>
                </c:pt>
                <c:pt idx="349">
                  <c:v>0.15779231550474632</c:v>
                </c:pt>
                <c:pt idx="350">
                  <c:v>0.16748403718583099</c:v>
                </c:pt>
                <c:pt idx="351">
                  <c:v>0.17775751999354439</c:v>
                </c:pt>
                <c:pt idx="352">
                  <c:v>0.18864698299216157</c:v>
                </c:pt>
                <c:pt idx="353">
                  <c:v>0.20018865307249492</c:v>
                </c:pt>
                <c:pt idx="354">
                  <c:v>0.21242089052351071</c:v>
                </c:pt>
                <c:pt idx="355">
                  <c:v>0.22538432446739071</c:v>
                </c:pt>
                <c:pt idx="356">
                  <c:v>0.23912199931653128</c:v>
                </c:pt>
                <c:pt idx="357">
                  <c:v>0.25367953360340917</c:v>
                </c:pt>
                <c:pt idx="358">
                  <c:v>0.26910529276482803</c:v>
                </c:pt>
                <c:pt idx="359">
                  <c:v>0.28545057773943183</c:v>
                </c:pt>
                <c:pt idx="360">
                  <c:v>0.30276983157195075</c:v>
                </c:pt>
                <c:pt idx="361">
                  <c:v>0.32112086662257677</c:v>
                </c:pt>
                <c:pt idx="362">
                  <c:v>0.34056511547176516</c:v>
                </c:pt>
                <c:pt idx="363">
                  <c:v>0.36116790921042763</c:v>
                </c:pt>
                <c:pt idx="364">
                  <c:v>0.38299878753958289</c:v>
                </c:pt>
                <c:pt idx="365">
                  <c:v>0.4061318460059683</c:v>
                </c:pt>
                <c:pt idx="366">
                  <c:v>0.43064612681477465</c:v>
                </c:pt>
                <c:pt idx="367">
                  <c:v>0.45662606104427034</c:v>
                </c:pt>
                <c:pt idx="368">
                  <c:v>0.48416197181393689</c:v>
                </c:pt>
                <c:pt idx="369">
                  <c:v>0.51335065012569669</c:v>
                </c:pt>
                <c:pt idx="370">
                  <c:v>0.54429601783694281</c:v>
                </c:pt>
                <c:pt idx="371">
                  <c:v>0.57710989570887539</c:v>
                </c:pt>
                <c:pt idx="372">
                  <c:v>0.61191289894036949</c:v>
                </c:pt>
                <c:pt idx="373">
                  <c:v>0.64883548836972194</c:v>
                </c:pt>
                <c:pt idx="374">
                  <c:v>0.68801921305144187</c:v>
                </c:pt>
                <c:pt idx="375">
                  <c:v>0.72961818981914695</c:v>
                </c:pt>
                <c:pt idx="376">
                  <c:v>0.77380087861649038</c:v>
                </c:pt>
                <c:pt idx="377">
                  <c:v>0.82075223009146669</c:v>
                </c:pt>
                <c:pt idx="378">
                  <c:v>0.87067630606548685</c:v>
                </c:pt>
                <c:pt idx="379">
                  <c:v>0.92379950676167399</c:v>
                </c:pt>
                <c:pt idx="380">
                  <c:v>0.98037458525700594</c:v>
                </c:pt>
                <c:pt idx="381">
                  <c:v>1.0406856958800346</c:v>
                </c:pt>
                <c:pt idx="382">
                  <c:v>1.1050548191891043</c:v>
                </c:pt>
                <c:pt idx="383">
                  <c:v>1.1738500477237788</c:v>
                </c:pt>
                <c:pt idx="384">
                  <c:v>1.2474964301871938</c:v>
                </c:pt>
                <c:pt idx="385">
                  <c:v>1.3264904014387189</c:v>
                </c:pt>
                <c:pt idx="386">
                  <c:v>1.4114193489081042</c:v>
                </c:pt>
                <c:pt idx="387">
                  <c:v>1.5029887221500564</c:v>
                </c:pt>
                <c:pt idx="388">
                  <c:v>1.6020605428842067</c:v>
                </c:pt>
                <c:pt idx="389">
                  <c:v>1.7097097322405763</c:v>
                </c:pt>
                <c:pt idx="390">
                  <c:v>1.8273094060214272</c:v>
                </c:pt>
                <c:pt idx="391">
                  <c:v>1.9566655504699801</c:v>
                </c:pt>
                <c:pt idx="392">
                  <c:v>2.1002408796973437</c:v>
                </c:pt>
                <c:pt idx="393">
                  <c:v>2.2615518032771722</c:v>
                </c:pt>
                <c:pt idx="394">
                  <c:v>2.4459341159812746</c:v>
                </c:pt>
                <c:pt idx="395">
                  <c:v>2.662198257967737</c:v>
                </c:pt>
                <c:pt idx="396">
                  <c:v>2.9268474732237619</c:v>
                </c:pt>
                <c:pt idx="397">
                  <c:v>3.2780527955466581</c:v>
                </c:pt>
                <c:pt idx="398">
                  <c:v>3.8529332855817127</c:v>
                </c:pt>
                <c:pt idx="399">
                  <c:v>11.249963805957652</c:v>
                </c:pt>
                <c:pt idx="400">
                  <c:v>11.182924344445345</c:v>
                </c:pt>
                <c:pt idx="401">
                  <c:v>11.11541707627765</c:v>
                </c:pt>
                <c:pt idx="402">
                  <c:v>11.047427680428461</c:v>
                </c:pt>
                <c:pt idx="403">
                  <c:v>10.978941225264863</c:v>
                </c:pt>
                <c:pt idx="404">
                  <c:v>10.909942130241596</c:v>
                </c:pt>
                <c:pt idx="405">
                  <c:v>10.840414124465152</c:v>
                </c:pt>
                <c:pt idx="406">
                  <c:v>10.770340201808294</c:v>
                </c:pt>
                <c:pt idx="407">
                  <c:v>10.699702572216509</c:v>
                </c:pt>
                <c:pt idx="408">
                  <c:v>10.628482608803033</c:v>
                </c:pt>
                <c:pt idx="409">
                  <c:v>10.556660790277538</c:v>
                </c:pt>
                <c:pt idx="410">
                  <c:v>10.484216638194317</c:v>
                </c:pt>
                <c:pt idx="411">
                  <c:v>10.411128648437389</c:v>
                </c:pt>
                <c:pt idx="412">
                  <c:v>10.337374216280882</c:v>
                </c:pt>
                <c:pt idx="413">
                  <c:v>10.262929554271258</c:v>
                </c:pt>
                <c:pt idx="414">
                  <c:v>10.187769602071203</c:v>
                </c:pt>
                <c:pt idx="415">
                  <c:v>10.111867927280322</c:v>
                </c:pt>
                <c:pt idx="416">
                  <c:v>10.035196616101898</c:v>
                </c:pt>
                <c:pt idx="417">
                  <c:v>9.9577261525533842</c:v>
                </c:pt>
                <c:pt idx="418">
                  <c:v>9.8794252847161097</c:v>
                </c:pt>
                <c:pt idx="419">
                  <c:v>9.8002608762802392</c:v>
                </c:pt>
                <c:pt idx="420">
                  <c:v>9.7201977413565857</c:v>
                </c:pt>
                <c:pt idx="421">
                  <c:v>9.6391984601874139</c:v>
                </c:pt>
                <c:pt idx="422">
                  <c:v>9.5572231729817236</c:v>
                </c:pt>
                <c:pt idx="423">
                  <c:v>9.4742293486109546</c:v>
                </c:pt>
                <c:pt idx="424">
                  <c:v>9.3901715243090731</c:v>
                </c:pt>
                <c:pt idx="425">
                  <c:v>9.3050010118015738</c:v>
                </c:pt>
                <c:pt idx="426">
                  <c:v>9.2186655644089814</c:v>
                </c:pt>
                <c:pt idx="427">
                  <c:v>9.1311089985907401</c:v>
                </c:pt>
                <c:pt idx="428">
                  <c:v>9.0422707620612304</c:v>
                </c:pt>
                <c:pt idx="429">
                  <c:v>8.9520854389510767</c:v>
                </c:pt>
                <c:pt idx="430">
                  <c:v>8.8604821804113065</c:v>
                </c:pt>
                <c:pt idx="431">
                  <c:v>8.7673840464424799</c:v>
                </c:pt>
                <c:pt idx="432">
                  <c:v>8.6727072414108441</c:v>
                </c:pt>
                <c:pt idx="433">
                  <c:v>8.5763602214656895</c:v>
                </c:pt>
                <c:pt idx="434">
                  <c:v>8.4782426465913705</c:v>
                </c:pt>
                <c:pt idx="435">
                  <c:v>8.3782441428922034</c:v>
                </c:pt>
                <c:pt idx="436">
                  <c:v>8.2762428313291529</c:v>
                </c:pt>
                <c:pt idx="437">
                  <c:v>8.1721035666694473</c:v>
                </c:pt>
                <c:pt idx="438">
                  <c:v>8.0656758136772453</c:v>
                </c:pt>
                <c:pt idx="439">
                  <c:v>7.956791064823892</c:v>
                </c:pt>
                <c:pt idx="440">
                  <c:v>7.8452596724569972</c:v>
                </c:pt>
                <c:pt idx="441">
                  <c:v>7.7308669245713473</c:v>
                </c:pt>
                <c:pt idx="442">
                  <c:v>7.6133681311518959</c:v>
                </c:pt>
                <c:pt idx="443">
                  <c:v>7.492482398263399</c:v>
                </c:pt>
                <c:pt idx="444">
                  <c:v>7.3678846348764688</c:v>
                </c:pt>
                <c:pt idx="445">
                  <c:v>7.2391951386782916</c:v>
                </c:pt>
                <c:pt idx="446">
                  <c:v>7.1059658011683497</c:v>
                </c:pt>
                <c:pt idx="447">
                  <c:v>6.9676614886908466</c:v>
                </c:pt>
                <c:pt idx="448">
                  <c:v>6.8236343681670792</c:v>
                </c:pt>
                <c:pt idx="449">
                  <c:v>6.673087617943203</c:v>
                </c:pt>
                <c:pt idx="450">
                  <c:v>6.5150226341012312</c:v>
                </c:pt>
                <c:pt idx="451">
                  <c:v>6.3481595618093634</c:v>
                </c:pt>
                <c:pt idx="452">
                  <c:v>6.1708126736586912</c:v>
                </c:pt>
                <c:pt idx="453">
                  <c:v>5.9806848939250914</c:v>
                </c:pt>
                <c:pt idx="454">
                  <c:v>5.7745070383105119</c:v>
                </c:pt>
                <c:pt idx="455">
                  <c:v>5.5473508126813282</c:v>
                </c:pt>
                <c:pt idx="456">
                  <c:v>5.2911692289947307</c:v>
                </c:pt>
                <c:pt idx="457">
                  <c:v>4.9911704454995913</c:v>
                </c:pt>
                <c:pt idx="458">
                  <c:v>4.6142999390492347</c:v>
                </c:pt>
                <c:pt idx="459">
                  <c:v>4.0511261362865785</c:v>
                </c:pt>
                <c:pt idx="460">
                  <c:v>1.5201121680309915</c:v>
                </c:pt>
                <c:pt idx="461">
                  <c:v>1.6207010408168736</c:v>
                </c:pt>
                <c:pt idx="462">
                  <c:v>1.7301111081010809</c:v>
                </c:pt>
                <c:pt idx="463">
                  <c:v>1.8497903697885245</c:v>
                </c:pt>
                <c:pt idx="464">
                  <c:v>1.9816566219546434</c:v>
                </c:pt>
                <c:pt idx="465">
                  <c:v>2.1283480749070449</c:v>
                </c:pt>
                <c:pt idx="466">
                  <c:v>2.2936748945476464</c:v>
                </c:pt>
                <c:pt idx="467">
                  <c:v>2.4835087470615829</c:v>
                </c:pt>
                <c:pt idx="468">
                  <c:v>2.7077635073066384</c:v>
                </c:pt>
                <c:pt idx="469">
                  <c:v>2.9856739041190186</c:v>
                </c:pt>
                <c:pt idx="470">
                  <c:v>3.364699420044674</c:v>
                </c:pt>
                <c:pt idx="471">
                  <c:v>4.0466109199842588</c:v>
                </c:pt>
                <c:pt idx="472">
                  <c:v>1.4644882090909612</c:v>
                </c:pt>
                <c:pt idx="473">
                  <c:v>1.560432687599594</c:v>
                </c:pt>
                <c:pt idx="474">
                  <c:v>1.6645055286835062</c:v>
                </c:pt>
                <c:pt idx="475">
                  <c:v>1.7779121789539145</c:v>
                </c:pt>
                <c:pt idx="476">
                  <c:v>1.9023039157989885</c:v>
                </c:pt>
                <c:pt idx="477">
                  <c:v>2.0398548142934985</c:v>
                </c:pt>
                <c:pt idx="478">
                  <c:v>2.1936111317079563</c:v>
                </c:pt>
                <c:pt idx="479">
                  <c:v>2.3680800139320959</c:v>
                </c:pt>
                <c:pt idx="480">
                  <c:v>2.5704427995748653</c:v>
                </c:pt>
                <c:pt idx="481">
                  <c:v>2.8134366737757897</c:v>
                </c:pt>
                <c:pt idx="482">
                  <c:v>3.1238518654784437</c:v>
                </c:pt>
                <c:pt idx="483">
                  <c:v>3.5792817910208035</c:v>
                </c:pt>
                <c:pt idx="484">
                  <c:v>4.7491333872412707</c:v>
                </c:pt>
                <c:pt idx="485">
                  <c:v>4.2721482138915921</c:v>
                </c:pt>
                <c:pt idx="486">
                  <c:v>3.2222466243148937</c:v>
                </c:pt>
                <c:pt idx="487">
                  <c:v>3.751078228506235</c:v>
                </c:pt>
                <c:pt idx="488">
                  <c:v>6.3513899811095733</c:v>
                </c:pt>
                <c:pt idx="489">
                  <c:v>6.174372799100901</c:v>
                </c:pt>
                <c:pt idx="490">
                  <c:v>5.984686502414398</c:v>
                </c:pt>
                <c:pt idx="491">
                  <c:v>5.7791079246147401</c:v>
                </c:pt>
                <c:pt idx="492">
                  <c:v>5.5527895281002229</c:v>
                </c:pt>
                <c:pt idx="493">
                  <c:v>5.2978426452712188</c:v>
                </c:pt>
                <c:pt idx="494">
                  <c:v>4.9998412756096702</c:v>
                </c:pt>
                <c:pt idx="495">
                  <c:v>4.6268405573246909</c:v>
                </c:pt>
                <c:pt idx="496">
                  <c:v>4.0752774981027269</c:v>
                </c:pt>
                <c:pt idx="497">
                  <c:v>1.9181252741395904</c:v>
                </c:pt>
                <c:pt idx="498">
                  <c:v>2.116130579356529</c:v>
                </c:pt>
                <c:pt idx="499">
                  <c:v>2.3491689755032135</c:v>
                </c:pt>
                <c:pt idx="500">
                  <c:v>2.6332418618846702</c:v>
                </c:pt>
                <c:pt idx="501">
                  <c:v>3.0023341307746367</c:v>
                </c:pt>
                <c:pt idx="502">
                  <c:v>3.5573522479535424</c:v>
                </c:pt>
                <c:pt idx="503">
                  <c:v>5.1330974395997302</c:v>
                </c:pt>
                <c:pt idx="504">
                  <c:v>4.6519811544380767</c:v>
                </c:pt>
                <c:pt idx="505">
                  <c:v>3.8854370242284624</c:v>
                </c:pt>
                <c:pt idx="506">
                  <c:v>66.219584542525425</c:v>
                </c:pt>
                <c:pt idx="507">
                  <c:v>65.973425224503131</c:v>
                </c:pt>
                <c:pt idx="508">
                  <c:v>65.727275759085842</c:v>
                </c:pt>
                <c:pt idx="509">
                  <c:v>65.481136139076042</c:v>
                </c:pt>
                <c:pt idx="510">
                  <c:v>65.235006357283766</c:v>
                </c:pt>
                <c:pt idx="511">
                  <c:v>64.988886406526149</c:v>
                </c:pt>
                <c:pt idx="512">
                  <c:v>64.742776279626852</c:v>
                </c:pt>
                <c:pt idx="513">
                  <c:v>64.496675969415591</c:v>
                </c:pt>
                <c:pt idx="514">
                  <c:v>64.25058546872755</c:v>
                </c:pt>
                <c:pt idx="515">
                  <c:v>64.004504770402889</c:v>
                </c:pt>
                <c:pt idx="516">
                  <c:v>63.758433867286186</c:v>
                </c:pt>
                <c:pt idx="517">
                  <c:v>63.512372752225836</c:v>
                </c:pt>
                <c:pt idx="518">
                  <c:v>63.266321418073538</c:v>
                </c:pt>
                <c:pt idx="519">
                  <c:v>63.020279857683683</c:v>
                </c:pt>
                <c:pt idx="520">
                  <c:v>62.774248063912779</c:v>
                </c:pt>
                <c:pt idx="521">
                  <c:v>62.528226029618857</c:v>
                </c:pt>
                <c:pt idx="522">
                  <c:v>62.282213747660848</c:v>
                </c:pt>
                <c:pt idx="523">
                  <c:v>62.036211210897974</c:v>
                </c:pt>
                <c:pt idx="524">
                  <c:v>61.790218412189134</c:v>
                </c:pt>
                <c:pt idx="525">
                  <c:v>61.544235344392241</c:v>
                </c:pt>
                <c:pt idx="526">
                  <c:v>61.298262000363586</c:v>
                </c:pt>
                <c:pt idx="527">
                  <c:v>61.052298372957161</c:v>
                </c:pt>
                <c:pt idx="528">
                  <c:v>60.806344455023996</c:v>
                </c:pt>
                <c:pt idx="529">
                  <c:v>60.560400239411472</c:v>
                </c:pt>
                <c:pt idx="530">
                  <c:v>60.314465718962609</c:v>
                </c:pt>
                <c:pt idx="531">
                  <c:v>60.068540886515365</c:v>
                </c:pt>
                <c:pt idx="532">
                  <c:v>59.822625734901905</c:v>
                </c:pt>
                <c:pt idx="533">
                  <c:v>59.576720256947873</c:v>
                </c:pt>
                <c:pt idx="534">
                  <c:v>59.330824445471613</c:v>
                </c:pt>
                <c:pt idx="535">
                  <c:v>59.084938293283415</c:v>
                </c:pt>
                <c:pt idx="536">
                  <c:v>58.83906179318474</c:v>
                </c:pt>
                <c:pt idx="537">
                  <c:v>58.593194937967418</c:v>
                </c:pt>
                <c:pt idx="538">
                  <c:v>58.34733772041281</c:v>
                </c:pt>
                <c:pt idx="539">
                  <c:v>58.101490133291009</c:v>
                </c:pt>
                <c:pt idx="540">
                  <c:v>57.855652169359985</c:v>
                </c:pt>
                <c:pt idx="541">
                  <c:v>57.612872680648813</c:v>
                </c:pt>
                <c:pt idx="542">
                  <c:v>57.370099476918639</c:v>
                </c:pt>
                <c:pt idx="543">
                  <c:v>57.127332555843573</c:v>
                </c:pt>
                <c:pt idx="544">
                  <c:v>56.88457191508666</c:v>
                </c:pt>
                <c:pt idx="545">
                  <c:v>56.641817552299464</c:v>
                </c:pt>
                <c:pt idx="546">
                  <c:v>56.399069465121684</c:v>
                </c:pt>
                <c:pt idx="547">
                  <c:v>56.156327651180739</c:v>
                </c:pt>
                <c:pt idx="548">
                  <c:v>55.913592108091358</c:v>
                </c:pt>
                <c:pt idx="549">
                  <c:v>55.670862833455139</c:v>
                </c:pt>
                <c:pt idx="550">
                  <c:v>55.428139824860132</c:v>
                </c:pt>
                <c:pt idx="551">
                  <c:v>55.18542307988038</c:v>
                </c:pt>
                <c:pt idx="552">
                  <c:v>54.942712596075481</c:v>
                </c:pt>
                <c:pt idx="553">
                  <c:v>54.700008370990098</c:v>
                </c:pt>
                <c:pt idx="554">
                  <c:v>54.457310402153517</c:v>
                </c:pt>
                <c:pt idx="555">
                  <c:v>54.214618687079145</c:v>
                </c:pt>
                <c:pt idx="556">
                  <c:v>53.97193322326401</c:v>
                </c:pt>
                <c:pt idx="557">
                  <c:v>53.729254008188271</c:v>
                </c:pt>
                <c:pt idx="558">
                  <c:v>53.486581039314686</c:v>
                </c:pt>
                <c:pt idx="559">
                  <c:v>53.243914314088087</c:v>
                </c:pt>
                <c:pt idx="560">
                  <c:v>53.001253829934846</c:v>
                </c:pt>
                <c:pt idx="561">
                  <c:v>52.758599584262321</c:v>
                </c:pt>
                <c:pt idx="562">
                  <c:v>52.515951574458278</c:v>
                </c:pt>
                <c:pt idx="563">
                  <c:v>52.273309797890327</c:v>
                </c:pt>
                <c:pt idx="564">
                  <c:v>52.030674251905317</c:v>
                </c:pt>
                <c:pt idx="565">
                  <c:v>51.788044933828736</c:v>
                </c:pt>
                <c:pt idx="566">
                  <c:v>51.545421840964103</c:v>
                </c:pt>
                <c:pt idx="567">
                  <c:v>51.302804970592305</c:v>
                </c:pt>
                <c:pt idx="568">
                  <c:v>51.060194319970968</c:v>
                </c:pt>
                <c:pt idx="569">
                  <c:v>50.817589886333792</c:v>
                </c:pt>
                <c:pt idx="570">
                  <c:v>50.574991666889858</c:v>
                </c:pt>
                <c:pt idx="571">
                  <c:v>50.332399658822943</c:v>
                </c:pt>
                <c:pt idx="572">
                  <c:v>50.089813859290793</c:v>
                </c:pt>
                <c:pt idx="573">
                  <c:v>49.847234265424397</c:v>
                </c:pt>
                <c:pt idx="574">
                  <c:v>49.604660874327244</c:v>
                </c:pt>
                <c:pt idx="575">
                  <c:v>49.362093683074541</c:v>
                </c:pt>
                <c:pt idx="576">
                  <c:v>49.119532688712425</c:v>
                </c:pt>
                <c:pt idx="577">
                  <c:v>48.876977888257173</c:v>
                </c:pt>
                <c:pt idx="578">
                  <c:v>48.634429278694363</c:v>
                </c:pt>
                <c:pt idx="579">
                  <c:v>48.391886856978019</c:v>
                </c:pt>
                <c:pt idx="580">
                  <c:v>48.14935062002975</c:v>
                </c:pt>
                <c:pt idx="581">
                  <c:v>47.906820564737863</c:v>
                </c:pt>
                <c:pt idx="582">
                  <c:v>47.66429668795643</c:v>
                </c:pt>
                <c:pt idx="583">
                  <c:v>47.421778986504371</c:v>
                </c:pt>
                <c:pt idx="584">
                  <c:v>47.179267457164471</c:v>
                </c:pt>
                <c:pt idx="585">
                  <c:v>46.936762096682401</c:v>
                </c:pt>
                <c:pt idx="586">
                  <c:v>46.694262901765711</c:v>
                </c:pt>
                <c:pt idx="587">
                  <c:v>46.451769869082774</c:v>
                </c:pt>
                <c:pt idx="588">
                  <c:v>46.209282995261731</c:v>
                </c:pt>
                <c:pt idx="589">
                  <c:v>45.966802276889375</c:v>
                </c:pt>
                <c:pt idx="590">
                  <c:v>45.724327710510053</c:v>
                </c:pt>
                <c:pt idx="591">
                  <c:v>45.481859292624485</c:v>
                </c:pt>
                <c:pt idx="592">
                  <c:v>45.239397019688575</c:v>
                </c:pt>
                <c:pt idx="593">
                  <c:v>44.996940888112206</c:v>
                </c:pt>
                <c:pt idx="594">
                  <c:v>44.754490894257984</c:v>
                </c:pt>
                <c:pt idx="595">
                  <c:v>44.512047034439924</c:v>
                </c:pt>
                <c:pt idx="596">
                  <c:v>44.269609304922149</c:v>
                </c:pt>
                <c:pt idx="597">
                  <c:v>44.02717770191753</c:v>
                </c:pt>
                <c:pt idx="598">
                  <c:v>43.784752221586267</c:v>
                </c:pt>
                <c:pt idx="599">
                  <c:v>43.542332860034456</c:v>
                </c:pt>
                <c:pt idx="600">
                  <c:v>43.299919613312618</c:v>
                </c:pt>
              </c:numCache>
            </c:numRef>
          </c:xVal>
          <c:yVal>
            <c:numRef>
              <c:f>'Drift Flux'!$B$3:$B$603</c:f>
              <c:numCache>
                <c:formatCode>General</c:formatCode>
                <c:ptCount val="60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3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3</c:v>
                </c:pt>
                <c:pt idx="174">
                  <c:v>3</c:v>
                </c:pt>
                <c:pt idx="175">
                  <c:v>3</c:v>
                </c:pt>
                <c:pt idx="176">
                  <c:v>3</c:v>
                </c:pt>
                <c:pt idx="177">
                  <c:v>3</c:v>
                </c:pt>
                <c:pt idx="178">
                  <c:v>3</c:v>
                </c:pt>
                <c:pt idx="179">
                  <c:v>3</c:v>
                </c:pt>
                <c:pt idx="180">
                  <c:v>3</c:v>
                </c:pt>
                <c:pt idx="181">
                  <c:v>3</c:v>
                </c:pt>
                <c:pt idx="182">
                  <c:v>3</c:v>
                </c:pt>
                <c:pt idx="183">
                  <c:v>3</c:v>
                </c:pt>
                <c:pt idx="184">
                  <c:v>3</c:v>
                </c:pt>
                <c:pt idx="185">
                  <c:v>3</c:v>
                </c:pt>
                <c:pt idx="186">
                  <c:v>3</c:v>
                </c:pt>
                <c:pt idx="187">
                  <c:v>3</c:v>
                </c:pt>
                <c:pt idx="188">
                  <c:v>3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3</c:v>
                </c:pt>
                <c:pt idx="194">
                  <c:v>3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3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3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3</c:v>
                </c:pt>
                <c:pt idx="231">
                  <c:v>3</c:v>
                </c:pt>
                <c:pt idx="232">
                  <c:v>3</c:v>
                </c:pt>
                <c:pt idx="233">
                  <c:v>3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3</c:v>
                </c:pt>
                <c:pt idx="247">
                  <c:v>3</c:v>
                </c:pt>
                <c:pt idx="248">
                  <c:v>3</c:v>
                </c:pt>
                <c:pt idx="249">
                  <c:v>3</c:v>
                </c:pt>
                <c:pt idx="250">
                  <c:v>3</c:v>
                </c:pt>
                <c:pt idx="251">
                  <c:v>3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3</c:v>
                </c:pt>
                <c:pt idx="256">
                  <c:v>3</c:v>
                </c:pt>
                <c:pt idx="257">
                  <c:v>3</c:v>
                </c:pt>
                <c:pt idx="258">
                  <c:v>3</c:v>
                </c:pt>
                <c:pt idx="259">
                  <c:v>3</c:v>
                </c:pt>
                <c:pt idx="260">
                  <c:v>3</c:v>
                </c:pt>
                <c:pt idx="261">
                  <c:v>3</c:v>
                </c:pt>
                <c:pt idx="262">
                  <c:v>3</c:v>
                </c:pt>
                <c:pt idx="263">
                  <c:v>3</c:v>
                </c:pt>
                <c:pt idx="264">
                  <c:v>3</c:v>
                </c:pt>
                <c:pt idx="265">
                  <c:v>3</c:v>
                </c:pt>
                <c:pt idx="266">
                  <c:v>3</c:v>
                </c:pt>
                <c:pt idx="267">
                  <c:v>3</c:v>
                </c:pt>
                <c:pt idx="268">
                  <c:v>3</c:v>
                </c:pt>
                <c:pt idx="269">
                  <c:v>3</c:v>
                </c:pt>
                <c:pt idx="270">
                  <c:v>3</c:v>
                </c:pt>
                <c:pt idx="271">
                  <c:v>3</c:v>
                </c:pt>
                <c:pt idx="272">
                  <c:v>3</c:v>
                </c:pt>
                <c:pt idx="273">
                  <c:v>3</c:v>
                </c:pt>
                <c:pt idx="274">
                  <c:v>3</c:v>
                </c:pt>
                <c:pt idx="275">
                  <c:v>3</c:v>
                </c:pt>
                <c:pt idx="276">
                  <c:v>3</c:v>
                </c:pt>
                <c:pt idx="277">
                  <c:v>3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3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3</c:v>
                </c:pt>
                <c:pt idx="287">
                  <c:v>3</c:v>
                </c:pt>
                <c:pt idx="288">
                  <c:v>3</c:v>
                </c:pt>
                <c:pt idx="289">
                  <c:v>3</c:v>
                </c:pt>
                <c:pt idx="290">
                  <c:v>3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  <c:pt idx="295">
                  <c:v>3</c:v>
                </c:pt>
                <c:pt idx="296">
                  <c:v>3</c:v>
                </c:pt>
                <c:pt idx="297">
                  <c:v>3</c:v>
                </c:pt>
                <c:pt idx="298">
                  <c:v>3</c:v>
                </c:pt>
                <c:pt idx="299">
                  <c:v>3</c:v>
                </c:pt>
                <c:pt idx="300">
                  <c:v>3</c:v>
                </c:pt>
                <c:pt idx="301">
                  <c:v>3</c:v>
                </c:pt>
                <c:pt idx="302">
                  <c:v>3</c:v>
                </c:pt>
                <c:pt idx="303">
                  <c:v>3</c:v>
                </c:pt>
                <c:pt idx="304">
                  <c:v>3</c:v>
                </c:pt>
                <c:pt idx="305">
                  <c:v>3</c:v>
                </c:pt>
                <c:pt idx="306">
                  <c:v>3</c:v>
                </c:pt>
                <c:pt idx="307">
                  <c:v>3</c:v>
                </c:pt>
                <c:pt idx="308">
                  <c:v>3</c:v>
                </c:pt>
                <c:pt idx="309">
                  <c:v>3</c:v>
                </c:pt>
                <c:pt idx="310">
                  <c:v>3</c:v>
                </c:pt>
                <c:pt idx="311">
                  <c:v>3</c:v>
                </c:pt>
                <c:pt idx="312">
                  <c:v>3</c:v>
                </c:pt>
                <c:pt idx="313">
                  <c:v>3</c:v>
                </c:pt>
                <c:pt idx="314">
                  <c:v>3</c:v>
                </c:pt>
                <c:pt idx="315">
                  <c:v>3</c:v>
                </c:pt>
                <c:pt idx="316">
                  <c:v>3</c:v>
                </c:pt>
                <c:pt idx="317">
                  <c:v>3</c:v>
                </c:pt>
                <c:pt idx="318">
                  <c:v>3</c:v>
                </c:pt>
                <c:pt idx="319">
                  <c:v>3</c:v>
                </c:pt>
                <c:pt idx="320">
                  <c:v>3</c:v>
                </c:pt>
                <c:pt idx="321">
                  <c:v>3</c:v>
                </c:pt>
                <c:pt idx="322">
                  <c:v>3</c:v>
                </c:pt>
                <c:pt idx="323">
                  <c:v>3</c:v>
                </c:pt>
                <c:pt idx="324">
                  <c:v>3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3</c:v>
                </c:pt>
                <c:pt idx="329">
                  <c:v>3</c:v>
                </c:pt>
                <c:pt idx="330">
                  <c:v>3</c:v>
                </c:pt>
                <c:pt idx="331">
                  <c:v>3</c:v>
                </c:pt>
                <c:pt idx="332">
                  <c:v>3</c:v>
                </c:pt>
                <c:pt idx="333">
                  <c:v>3</c:v>
                </c:pt>
                <c:pt idx="334">
                  <c:v>3</c:v>
                </c:pt>
                <c:pt idx="335">
                  <c:v>3</c:v>
                </c:pt>
                <c:pt idx="336">
                  <c:v>3</c:v>
                </c:pt>
                <c:pt idx="337">
                  <c:v>3</c:v>
                </c:pt>
                <c:pt idx="338">
                  <c:v>3</c:v>
                </c:pt>
                <c:pt idx="339">
                  <c:v>3</c:v>
                </c:pt>
                <c:pt idx="340">
                  <c:v>3</c:v>
                </c:pt>
                <c:pt idx="341">
                  <c:v>3</c:v>
                </c:pt>
                <c:pt idx="342">
                  <c:v>3</c:v>
                </c:pt>
                <c:pt idx="343">
                  <c:v>3</c:v>
                </c:pt>
                <c:pt idx="344">
                  <c:v>3</c:v>
                </c:pt>
                <c:pt idx="345">
                  <c:v>3</c:v>
                </c:pt>
                <c:pt idx="346">
                  <c:v>3</c:v>
                </c:pt>
                <c:pt idx="347">
                  <c:v>3</c:v>
                </c:pt>
                <c:pt idx="348">
                  <c:v>3</c:v>
                </c:pt>
                <c:pt idx="349">
                  <c:v>3</c:v>
                </c:pt>
                <c:pt idx="350">
                  <c:v>3</c:v>
                </c:pt>
                <c:pt idx="351">
                  <c:v>3</c:v>
                </c:pt>
                <c:pt idx="352">
                  <c:v>3</c:v>
                </c:pt>
                <c:pt idx="353">
                  <c:v>3</c:v>
                </c:pt>
                <c:pt idx="354">
                  <c:v>3</c:v>
                </c:pt>
                <c:pt idx="355">
                  <c:v>3</c:v>
                </c:pt>
                <c:pt idx="356">
                  <c:v>3</c:v>
                </c:pt>
                <c:pt idx="357">
                  <c:v>3</c:v>
                </c:pt>
                <c:pt idx="358">
                  <c:v>3</c:v>
                </c:pt>
                <c:pt idx="359">
                  <c:v>3</c:v>
                </c:pt>
                <c:pt idx="360">
                  <c:v>3</c:v>
                </c:pt>
                <c:pt idx="361">
                  <c:v>3</c:v>
                </c:pt>
                <c:pt idx="362">
                  <c:v>3</c:v>
                </c:pt>
                <c:pt idx="363">
                  <c:v>3</c:v>
                </c:pt>
                <c:pt idx="364">
                  <c:v>3</c:v>
                </c:pt>
                <c:pt idx="365">
                  <c:v>3</c:v>
                </c:pt>
                <c:pt idx="366">
                  <c:v>3</c:v>
                </c:pt>
                <c:pt idx="367">
                  <c:v>3</c:v>
                </c:pt>
                <c:pt idx="368">
                  <c:v>3</c:v>
                </c:pt>
                <c:pt idx="369">
                  <c:v>3</c:v>
                </c:pt>
                <c:pt idx="370">
                  <c:v>3</c:v>
                </c:pt>
                <c:pt idx="371">
                  <c:v>3</c:v>
                </c:pt>
                <c:pt idx="372">
                  <c:v>3</c:v>
                </c:pt>
                <c:pt idx="373">
                  <c:v>3</c:v>
                </c:pt>
                <c:pt idx="374">
                  <c:v>3</c:v>
                </c:pt>
                <c:pt idx="375">
                  <c:v>3</c:v>
                </c:pt>
                <c:pt idx="376">
                  <c:v>3</c:v>
                </c:pt>
                <c:pt idx="377">
                  <c:v>3</c:v>
                </c:pt>
                <c:pt idx="378">
                  <c:v>3</c:v>
                </c:pt>
                <c:pt idx="379">
                  <c:v>3</c:v>
                </c:pt>
                <c:pt idx="380">
                  <c:v>3</c:v>
                </c:pt>
                <c:pt idx="381">
                  <c:v>3</c:v>
                </c:pt>
                <c:pt idx="382">
                  <c:v>3</c:v>
                </c:pt>
                <c:pt idx="383">
                  <c:v>3</c:v>
                </c:pt>
                <c:pt idx="384">
                  <c:v>3</c:v>
                </c:pt>
                <c:pt idx="385">
                  <c:v>3</c:v>
                </c:pt>
                <c:pt idx="386">
                  <c:v>3</c:v>
                </c:pt>
                <c:pt idx="387">
                  <c:v>3</c:v>
                </c:pt>
                <c:pt idx="388">
                  <c:v>3</c:v>
                </c:pt>
                <c:pt idx="389">
                  <c:v>3</c:v>
                </c:pt>
                <c:pt idx="390">
                  <c:v>3</c:v>
                </c:pt>
                <c:pt idx="391">
                  <c:v>3</c:v>
                </c:pt>
                <c:pt idx="392">
                  <c:v>3</c:v>
                </c:pt>
                <c:pt idx="393">
                  <c:v>3</c:v>
                </c:pt>
                <c:pt idx="394">
                  <c:v>3</c:v>
                </c:pt>
                <c:pt idx="395">
                  <c:v>3</c:v>
                </c:pt>
                <c:pt idx="396">
                  <c:v>3</c:v>
                </c:pt>
                <c:pt idx="397">
                  <c:v>3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3">
                  <c:v>3</c:v>
                </c:pt>
                <c:pt idx="404">
                  <c:v>3</c:v>
                </c:pt>
                <c:pt idx="405">
                  <c:v>3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3</c:v>
                </c:pt>
                <c:pt idx="411">
                  <c:v>3</c:v>
                </c:pt>
                <c:pt idx="412">
                  <c:v>3</c:v>
                </c:pt>
                <c:pt idx="413">
                  <c:v>3</c:v>
                </c:pt>
                <c:pt idx="414">
                  <c:v>3</c:v>
                </c:pt>
                <c:pt idx="415">
                  <c:v>3</c:v>
                </c:pt>
                <c:pt idx="416">
                  <c:v>3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3</c:v>
                </c:pt>
                <c:pt idx="424">
                  <c:v>3</c:v>
                </c:pt>
                <c:pt idx="425">
                  <c:v>3</c:v>
                </c:pt>
                <c:pt idx="426">
                  <c:v>3</c:v>
                </c:pt>
                <c:pt idx="427">
                  <c:v>3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3</c:v>
                </c:pt>
                <c:pt idx="435">
                  <c:v>3</c:v>
                </c:pt>
                <c:pt idx="436">
                  <c:v>3</c:v>
                </c:pt>
                <c:pt idx="437">
                  <c:v>3</c:v>
                </c:pt>
                <c:pt idx="438">
                  <c:v>3</c:v>
                </c:pt>
                <c:pt idx="439">
                  <c:v>3</c:v>
                </c:pt>
                <c:pt idx="440">
                  <c:v>3</c:v>
                </c:pt>
                <c:pt idx="441">
                  <c:v>3</c:v>
                </c:pt>
                <c:pt idx="442">
                  <c:v>3</c:v>
                </c:pt>
                <c:pt idx="443">
                  <c:v>3</c:v>
                </c:pt>
                <c:pt idx="444">
                  <c:v>3</c:v>
                </c:pt>
                <c:pt idx="445">
                  <c:v>3</c:v>
                </c:pt>
                <c:pt idx="446">
                  <c:v>3</c:v>
                </c:pt>
                <c:pt idx="447">
                  <c:v>3</c:v>
                </c:pt>
                <c:pt idx="448">
                  <c:v>3</c:v>
                </c:pt>
                <c:pt idx="449">
                  <c:v>3</c:v>
                </c:pt>
                <c:pt idx="450">
                  <c:v>3</c:v>
                </c:pt>
                <c:pt idx="451">
                  <c:v>3</c:v>
                </c:pt>
                <c:pt idx="452">
                  <c:v>3</c:v>
                </c:pt>
                <c:pt idx="453">
                  <c:v>3</c:v>
                </c:pt>
                <c:pt idx="454">
                  <c:v>3</c:v>
                </c:pt>
                <c:pt idx="455">
                  <c:v>3</c:v>
                </c:pt>
                <c:pt idx="456">
                  <c:v>3</c:v>
                </c:pt>
                <c:pt idx="457">
                  <c:v>3</c:v>
                </c:pt>
                <c:pt idx="458">
                  <c:v>3</c:v>
                </c:pt>
                <c:pt idx="459">
                  <c:v>3</c:v>
                </c:pt>
                <c:pt idx="460">
                  <c:v>3</c:v>
                </c:pt>
                <c:pt idx="461">
                  <c:v>3</c:v>
                </c:pt>
                <c:pt idx="462">
                  <c:v>3</c:v>
                </c:pt>
                <c:pt idx="463">
                  <c:v>3</c:v>
                </c:pt>
                <c:pt idx="464">
                  <c:v>3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3</c:v>
                </c:pt>
                <c:pt idx="470">
                  <c:v>3</c:v>
                </c:pt>
                <c:pt idx="471">
                  <c:v>3</c:v>
                </c:pt>
                <c:pt idx="472">
                  <c:v>3</c:v>
                </c:pt>
                <c:pt idx="473">
                  <c:v>3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3</c:v>
                </c:pt>
                <c:pt idx="479">
                  <c:v>3</c:v>
                </c:pt>
                <c:pt idx="480">
                  <c:v>3</c:v>
                </c:pt>
                <c:pt idx="481">
                  <c:v>3</c:v>
                </c:pt>
                <c:pt idx="482">
                  <c:v>3</c:v>
                </c:pt>
                <c:pt idx="483">
                  <c:v>3</c:v>
                </c:pt>
                <c:pt idx="484">
                  <c:v>3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3</c:v>
                </c:pt>
                <c:pt idx="490">
                  <c:v>3</c:v>
                </c:pt>
                <c:pt idx="491">
                  <c:v>3</c:v>
                </c:pt>
                <c:pt idx="492">
                  <c:v>3</c:v>
                </c:pt>
                <c:pt idx="493">
                  <c:v>3</c:v>
                </c:pt>
                <c:pt idx="494">
                  <c:v>3</c:v>
                </c:pt>
                <c:pt idx="495">
                  <c:v>3</c:v>
                </c:pt>
                <c:pt idx="496">
                  <c:v>3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3</c:v>
                </c:pt>
                <c:pt idx="502">
                  <c:v>3</c:v>
                </c:pt>
                <c:pt idx="503">
                  <c:v>3</c:v>
                </c:pt>
                <c:pt idx="504">
                  <c:v>3</c:v>
                </c:pt>
                <c:pt idx="505">
                  <c:v>3</c:v>
                </c:pt>
                <c:pt idx="506">
                  <c:v>3</c:v>
                </c:pt>
                <c:pt idx="507">
                  <c:v>3</c:v>
                </c:pt>
                <c:pt idx="508">
                  <c:v>3</c:v>
                </c:pt>
                <c:pt idx="509">
                  <c:v>3</c:v>
                </c:pt>
                <c:pt idx="510">
                  <c:v>3</c:v>
                </c:pt>
                <c:pt idx="511">
                  <c:v>3</c:v>
                </c:pt>
                <c:pt idx="512">
                  <c:v>3</c:v>
                </c:pt>
                <c:pt idx="513">
                  <c:v>3</c:v>
                </c:pt>
                <c:pt idx="514">
                  <c:v>3</c:v>
                </c:pt>
                <c:pt idx="515">
                  <c:v>3</c:v>
                </c:pt>
                <c:pt idx="516">
                  <c:v>3</c:v>
                </c:pt>
                <c:pt idx="517">
                  <c:v>3</c:v>
                </c:pt>
                <c:pt idx="518">
                  <c:v>3</c:v>
                </c:pt>
                <c:pt idx="519">
                  <c:v>3</c:v>
                </c:pt>
                <c:pt idx="520">
                  <c:v>3</c:v>
                </c:pt>
                <c:pt idx="521">
                  <c:v>3</c:v>
                </c:pt>
                <c:pt idx="522">
                  <c:v>3</c:v>
                </c:pt>
                <c:pt idx="523">
                  <c:v>3</c:v>
                </c:pt>
                <c:pt idx="524">
                  <c:v>3</c:v>
                </c:pt>
                <c:pt idx="525">
                  <c:v>3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3</c:v>
                </c:pt>
                <c:pt idx="533">
                  <c:v>3</c:v>
                </c:pt>
                <c:pt idx="534">
                  <c:v>3</c:v>
                </c:pt>
                <c:pt idx="535">
                  <c:v>3</c:v>
                </c:pt>
                <c:pt idx="536">
                  <c:v>3</c:v>
                </c:pt>
                <c:pt idx="537">
                  <c:v>3</c:v>
                </c:pt>
                <c:pt idx="538">
                  <c:v>3</c:v>
                </c:pt>
                <c:pt idx="539">
                  <c:v>3</c:v>
                </c:pt>
                <c:pt idx="540">
                  <c:v>3</c:v>
                </c:pt>
                <c:pt idx="541">
                  <c:v>3</c:v>
                </c:pt>
                <c:pt idx="542">
                  <c:v>3</c:v>
                </c:pt>
                <c:pt idx="543">
                  <c:v>3</c:v>
                </c:pt>
                <c:pt idx="544">
                  <c:v>3</c:v>
                </c:pt>
                <c:pt idx="545">
                  <c:v>3</c:v>
                </c:pt>
                <c:pt idx="546">
                  <c:v>3</c:v>
                </c:pt>
                <c:pt idx="547">
                  <c:v>3</c:v>
                </c:pt>
                <c:pt idx="548">
                  <c:v>3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3</c:v>
                </c:pt>
                <c:pt idx="553">
                  <c:v>3</c:v>
                </c:pt>
                <c:pt idx="554">
                  <c:v>3</c:v>
                </c:pt>
                <c:pt idx="555">
                  <c:v>3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3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3</c:v>
                </c:pt>
                <c:pt idx="568">
                  <c:v>3</c:v>
                </c:pt>
                <c:pt idx="569">
                  <c:v>3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3</c:v>
                </c:pt>
                <c:pt idx="574">
                  <c:v>3</c:v>
                </c:pt>
                <c:pt idx="575">
                  <c:v>3</c:v>
                </c:pt>
                <c:pt idx="576">
                  <c:v>3</c:v>
                </c:pt>
                <c:pt idx="577">
                  <c:v>3</c:v>
                </c:pt>
                <c:pt idx="578">
                  <c:v>3</c:v>
                </c:pt>
                <c:pt idx="579">
                  <c:v>3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3</c:v>
                </c:pt>
                <c:pt idx="589">
                  <c:v>3</c:v>
                </c:pt>
                <c:pt idx="590">
                  <c:v>3</c:v>
                </c:pt>
                <c:pt idx="591">
                  <c:v>3</c:v>
                </c:pt>
                <c:pt idx="592">
                  <c:v>3</c:v>
                </c:pt>
                <c:pt idx="593">
                  <c:v>3</c:v>
                </c:pt>
                <c:pt idx="594">
                  <c:v>3</c:v>
                </c:pt>
                <c:pt idx="595">
                  <c:v>3</c:v>
                </c:pt>
                <c:pt idx="596">
                  <c:v>3</c:v>
                </c:pt>
                <c:pt idx="597">
                  <c:v>3</c:v>
                </c:pt>
                <c:pt idx="598">
                  <c:v>3</c:v>
                </c:pt>
                <c:pt idx="599">
                  <c:v>3</c:v>
                </c:pt>
                <c:pt idx="600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FF-4FFE-97C8-9E0201942D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764464"/>
        <c:axId val="343760936"/>
      </c:scatterChart>
      <c:valAx>
        <c:axId val="343764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3760936"/>
        <c:crosses val="autoZero"/>
        <c:crossBetween val="midCat"/>
      </c:valAx>
      <c:valAx>
        <c:axId val="343760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37644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Output Curve</a:t>
            </a:r>
          </a:p>
        </c:rich>
      </c:tx>
      <c:layout>
        <c:manualLayout>
          <c:xMode val="edge"/>
          <c:yMode val="edge"/>
          <c:x val="0.41227077865266848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Sheet1!$B$4:$B$9</c:f>
              <c:numCache>
                <c:formatCode>0.00</c:formatCode>
                <c:ptCount val="6"/>
                <c:pt idx="0">
                  <c:v>20.480333400966224</c:v>
                </c:pt>
                <c:pt idx="1">
                  <c:v>25.28150084908556</c:v>
                </c:pt>
                <c:pt idx="2">
                  <c:v>25.58</c:v>
                </c:pt>
                <c:pt idx="3">
                  <c:v>16.851027465039415</c:v>
                </c:pt>
                <c:pt idx="4">
                  <c:v>12.262546173818663</c:v>
                </c:pt>
                <c:pt idx="5">
                  <c:v>10.386369789526952</c:v>
                </c:pt>
              </c:numCache>
            </c:numRef>
          </c:xVal>
          <c:yVal>
            <c:numRef>
              <c:f>Sheet1!$C$4:$C$9</c:f>
              <c:numCache>
                <c:formatCode>General</c:formatCode>
                <c:ptCount val="6"/>
                <c:pt idx="0">
                  <c:v>15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  <c:pt idx="4">
                  <c:v>96</c:v>
                </c:pt>
                <c:pt idx="5">
                  <c:v>97.5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551-406E-A24F-B5F948C68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8790559"/>
        <c:axId val="149357951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Sheet1!$B$5:$B$9</c:f>
              <c:numCache>
                <c:formatCode>0.00</c:formatCode>
                <c:ptCount val="5"/>
                <c:pt idx="0">
                  <c:v>25.28150084908556</c:v>
                </c:pt>
                <c:pt idx="1">
                  <c:v>25.58</c:v>
                </c:pt>
                <c:pt idx="2">
                  <c:v>16.851027465039415</c:v>
                </c:pt>
                <c:pt idx="3">
                  <c:v>12.262546173818663</c:v>
                </c:pt>
                <c:pt idx="4">
                  <c:v>10.386369789526952</c:v>
                </c:pt>
              </c:numCache>
            </c:numRef>
          </c:xVal>
          <c:yVal>
            <c:numRef>
              <c:f>Sheet1!$I$5:$I$9</c:f>
              <c:numCache>
                <c:formatCode>0.00</c:formatCode>
                <c:ptCount val="5"/>
                <c:pt idx="0">
                  <c:v>2.6535375712840796</c:v>
                </c:pt>
                <c:pt idx="1">
                  <c:v>5.2546579472230786</c:v>
                </c:pt>
                <c:pt idx="2">
                  <c:v>9.527298693655105</c:v>
                </c:pt>
                <c:pt idx="3">
                  <c:v>10.704825065317767</c:v>
                </c:pt>
                <c:pt idx="4">
                  <c:v>10.880681073363261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551-406E-A24F-B5F948C68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011135"/>
        <c:axId val="1247004191"/>
      </c:scatterChart>
      <c:valAx>
        <c:axId val="1258790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WHP, Bar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357951"/>
        <c:crosses val="autoZero"/>
        <c:crossBetween val="midCat"/>
      </c:valAx>
      <c:valAx>
        <c:axId val="149357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Laju Alir Massa,</a:t>
                </a:r>
                <a:r>
                  <a:rPr lang="en-ID" baseline="0"/>
                  <a:t> kg/s</a:t>
                </a:r>
                <a:endParaRPr lang="en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8790559"/>
        <c:crosses val="autoZero"/>
        <c:crossBetween val="midCat"/>
      </c:valAx>
      <c:valAx>
        <c:axId val="1247004191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MW/Well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7011135"/>
        <c:crosses val="max"/>
        <c:crossBetween val="midCat"/>
      </c:valAx>
      <c:valAx>
        <c:axId val="1247011135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247004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TRAJECTORY!$A$2</c:f>
          <c:strCache>
            <c:ptCount val="1"/>
            <c:pt idx="0">
              <c:v>DRJ-16OH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6.3741926560515694E-2"/>
          <c:y val="0.13926177867294809"/>
          <c:w val="0.88135120053025551"/>
          <c:h val="0.84436481067206093"/>
        </c:manualLayout>
      </c:layout>
      <c:scatterChart>
        <c:scatterStyle val="lineMarker"/>
        <c:varyColors val="0"/>
        <c:ser>
          <c:idx val="0"/>
          <c:order val="0"/>
          <c:tx>
            <c:v>WELL TRAJECTORY</c:v>
          </c:tx>
          <c:marker>
            <c:symbol val="none"/>
          </c:marker>
          <c:xVal>
            <c:numRef>
              <c:f>TRAJECTORY!$E$2:$E$37</c:f>
              <c:numCache>
                <c:formatCode>General</c:formatCode>
                <c:ptCount val="36"/>
                <c:pt idx="0">
                  <c:v>0</c:v>
                </c:pt>
                <c:pt idx="1">
                  <c:v>12.201139050710703</c:v>
                </c:pt>
                <c:pt idx="2">
                  <c:v>18.047720297902949</c:v>
                </c:pt>
                <c:pt idx="3">
                  <c:v>19.487254267290993</c:v>
                </c:pt>
                <c:pt idx="4">
                  <c:v>21.564315874465507</c:v>
                </c:pt>
                <c:pt idx="5">
                  <c:v>24.499747181787004</c:v>
                </c:pt>
                <c:pt idx="6">
                  <c:v>28.139869594067001</c:v>
                </c:pt>
                <c:pt idx="7">
                  <c:v>32.51021694795098</c:v>
                </c:pt>
                <c:pt idx="8">
                  <c:v>37.540325724024434</c:v>
                </c:pt>
                <c:pt idx="9">
                  <c:v>43.3874035172473</c:v>
                </c:pt>
                <c:pt idx="10">
                  <c:v>49.90285482988125</c:v>
                </c:pt>
                <c:pt idx="11">
                  <c:v>56.854529670534859</c:v>
                </c:pt>
                <c:pt idx="12">
                  <c:v>64.424158969501008</c:v>
                </c:pt>
                <c:pt idx="13">
                  <c:v>72.587545166530816</c:v>
                </c:pt>
                <c:pt idx="14">
                  <c:v>81.540068585952824</c:v>
                </c:pt>
                <c:pt idx="15">
                  <c:v>91.289895479904104</c:v>
                </c:pt>
                <c:pt idx="16">
                  <c:v>101.89006255321679</c:v>
                </c:pt>
                <c:pt idx="17">
                  <c:v>113.12023645349119</c:v>
                </c:pt>
                <c:pt idx="18">
                  <c:v>125.46759040228116</c:v>
                </c:pt>
                <c:pt idx="19">
                  <c:v>138.0105455587663</c:v>
                </c:pt>
                <c:pt idx="20">
                  <c:v>150.74320539352894</c:v>
                </c:pt>
                <c:pt idx="21">
                  <c:v>159.67332524186247</c:v>
                </c:pt>
                <c:pt idx="22">
                  <c:v>163.93068954931843</c:v>
                </c:pt>
                <c:pt idx="23">
                  <c:v>177.47324544894099</c:v>
                </c:pt>
                <c:pt idx="24">
                  <c:v>191.2376233318092</c:v>
                </c:pt>
                <c:pt idx="25">
                  <c:v>205.234282266983</c:v>
                </c:pt>
                <c:pt idx="26">
                  <c:v>218.71639320824104</c:v>
                </c:pt>
                <c:pt idx="27">
                  <c:v>233.86232078313969</c:v>
                </c:pt>
                <c:pt idx="28">
                  <c:v>245.18709700174978</c:v>
                </c:pt>
                <c:pt idx="29">
                  <c:v>260.47584768355819</c:v>
                </c:pt>
                <c:pt idx="30">
                  <c:v>301.55941625382218</c:v>
                </c:pt>
                <c:pt idx="31">
                  <c:v>348.7796555432796</c:v>
                </c:pt>
                <c:pt idx="32">
                  <c:v>414.19181194256799</c:v>
                </c:pt>
                <c:pt idx="33">
                  <c:v>469.61868618562954</c:v>
                </c:pt>
                <c:pt idx="34">
                  <c:v>519.48500120936228</c:v>
                </c:pt>
                <c:pt idx="35">
                  <c:v>586.29039297165252</c:v>
                </c:pt>
              </c:numCache>
            </c:numRef>
          </c:xVal>
          <c:yVal>
            <c:numRef>
              <c:f>TRAJECTORY!$C$2:$C$37</c:f>
              <c:numCache>
                <c:formatCode>General</c:formatCode>
                <c:ptCount val="36"/>
                <c:pt idx="0">
                  <c:v>0.30480000000000002</c:v>
                </c:pt>
                <c:pt idx="1">
                  <c:v>239.56670400000002</c:v>
                </c:pt>
                <c:pt idx="2">
                  <c:v>463.82330400000001</c:v>
                </c:pt>
                <c:pt idx="3">
                  <c:v>492.133128</c:v>
                </c:pt>
                <c:pt idx="4">
                  <c:v>520.40332799999999</c:v>
                </c:pt>
                <c:pt idx="5">
                  <c:v>548.59732799999995</c:v>
                </c:pt>
                <c:pt idx="6">
                  <c:v>576.70903199999998</c:v>
                </c:pt>
                <c:pt idx="7">
                  <c:v>605.02495199999998</c:v>
                </c:pt>
                <c:pt idx="8">
                  <c:v>633.23114400000009</c:v>
                </c:pt>
                <c:pt idx="9">
                  <c:v>660.9679440000001</c:v>
                </c:pt>
                <c:pt idx="10">
                  <c:v>688.55539199999998</c:v>
                </c:pt>
                <c:pt idx="11">
                  <c:v>716.03616</c:v>
                </c:pt>
                <c:pt idx="12">
                  <c:v>743.66932800000006</c:v>
                </c:pt>
                <c:pt idx="13">
                  <c:v>770.81481600000006</c:v>
                </c:pt>
                <c:pt idx="14">
                  <c:v>797.71036800000002</c:v>
                </c:pt>
                <c:pt idx="15">
                  <c:v>824.65164000000004</c:v>
                </c:pt>
                <c:pt idx="16">
                  <c:v>851.26982400000009</c:v>
                </c:pt>
                <c:pt idx="17">
                  <c:v>876.96446400000002</c:v>
                </c:pt>
                <c:pt idx="18">
                  <c:v>903.15592800000013</c:v>
                </c:pt>
                <c:pt idx="19">
                  <c:v>928.57624800000008</c:v>
                </c:pt>
                <c:pt idx="20">
                  <c:v>953.90208000000007</c:v>
                </c:pt>
                <c:pt idx="21">
                  <c:v>971.24520000000007</c:v>
                </c:pt>
                <c:pt idx="22">
                  <c:v>979.33764000000008</c:v>
                </c:pt>
                <c:pt idx="23">
                  <c:v>1004.2398000000001</c:v>
                </c:pt>
                <c:pt idx="24">
                  <c:v>1029.0200400000001</c:v>
                </c:pt>
                <c:pt idx="25">
                  <c:v>1054.0197360000002</c:v>
                </c:pt>
                <c:pt idx="26">
                  <c:v>1077.5594400000002</c:v>
                </c:pt>
                <c:pt idx="27">
                  <c:v>1104.009984</c:v>
                </c:pt>
                <c:pt idx="28">
                  <c:v>1123.867704</c:v>
                </c:pt>
                <c:pt idx="29">
                  <c:v>1150.235952</c:v>
                </c:pt>
                <c:pt idx="30">
                  <c:v>1220.4862559999999</c:v>
                </c:pt>
                <c:pt idx="31">
                  <c:v>1299.856176</c:v>
                </c:pt>
                <c:pt idx="32">
                  <c:v>1418.3288880000002</c:v>
                </c:pt>
                <c:pt idx="33">
                  <c:v>1528.288536</c:v>
                </c:pt>
                <c:pt idx="34">
                  <c:v>1641.8783519999999</c:v>
                </c:pt>
                <c:pt idx="35">
                  <c:v>1814.7365279999999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26-47E3-8CD9-94CBE0F66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759760"/>
        <c:axId val="343761328"/>
      </c:scatterChart>
      <c:valAx>
        <c:axId val="343759760"/>
        <c:scaling>
          <c:orientation val="minMax"/>
          <c:max val="1800"/>
          <c:min val="-600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Displacement (meter)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43761328"/>
        <c:crosses val="autoZero"/>
        <c:crossBetween val="midCat"/>
        <c:majorUnit val="200"/>
      </c:valAx>
      <c:valAx>
        <c:axId val="343761328"/>
        <c:scaling>
          <c:orientation val="maxMin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en-US" sz="1600"/>
                  <a:t>Vertical Depth (meter)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43759760"/>
        <c:crosses val="autoZero"/>
        <c:crossBetween val="midCat"/>
        <c:majorUnit val="100"/>
      </c:valAx>
    </c:plotArea>
    <c:legend>
      <c:legendPos val="r"/>
      <c:layout>
        <c:manualLayout>
          <c:xMode val="edge"/>
          <c:yMode val="edge"/>
          <c:x val="0.70202115155822564"/>
          <c:y val="7.1506314995567061E-2"/>
          <c:w val="0.20102572423699372"/>
          <c:h val="2.6667727246072036E-2"/>
        </c:manualLayout>
      </c:layout>
      <c:overlay val="0"/>
    </c:legend>
    <c:plotVisOnly val="1"/>
    <c:dispBlanksAs val="gap"/>
    <c:showDLblsOverMax val="0"/>
  </c:char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zoomScale="8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4"/>
  <sheetViews>
    <sheetView workbookViewId="0"/>
  </sheetViews>
  <pageMargins left="0.7" right="0.7" top="0.75" bottom="0.75" header="0.3" footer="0.3"/>
  <pageSetup orientation="portrait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2276" cy="627993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28575</xdr:colOff>
      <xdr:row>0</xdr:row>
      <xdr:rowOff>161925</xdr:rowOff>
    </xdr:from>
    <xdr:to>
      <xdr:col>18</xdr:col>
      <xdr:colOff>1487103</xdr:colOff>
      <xdr:row>0</xdr:row>
      <xdr:rowOff>476250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763625" y="161925"/>
          <a:ext cx="1458528" cy="3143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99</xdr:col>
      <xdr:colOff>21378</xdr:colOff>
      <xdr:row>0</xdr:row>
      <xdr:rowOff>19050</xdr:rowOff>
    </xdr:from>
    <xdr:to>
      <xdr:col>99</xdr:col>
      <xdr:colOff>1704976</xdr:colOff>
      <xdr:row>0</xdr:row>
      <xdr:rowOff>409575</xdr:rowOff>
    </xdr:to>
    <xdr:pic>
      <xdr:nvPicPr>
        <xdr:cNvPr id="6" name="Picture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46049153" y="19050"/>
          <a:ext cx="1683598" cy="3905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49</xdr:col>
      <xdr:colOff>85725</xdr:colOff>
      <xdr:row>0</xdr:row>
      <xdr:rowOff>190500</xdr:rowOff>
    </xdr:from>
    <xdr:to>
      <xdr:col>49</xdr:col>
      <xdr:colOff>1323975</xdr:colOff>
      <xdr:row>0</xdr:row>
      <xdr:rowOff>504825</xdr:rowOff>
    </xdr:to>
    <xdr:pic>
      <xdr:nvPicPr>
        <xdr:cNvPr id="10" name="Picture 3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6483250" y="190500"/>
          <a:ext cx="1238250" cy="3143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51</xdr:col>
      <xdr:colOff>95250</xdr:colOff>
      <xdr:row>0</xdr:row>
      <xdr:rowOff>57150</xdr:rowOff>
    </xdr:from>
    <xdr:to>
      <xdr:col>51</xdr:col>
      <xdr:colOff>1857375</xdr:colOff>
      <xdr:row>0</xdr:row>
      <xdr:rowOff>428625</xdr:rowOff>
    </xdr:to>
    <xdr:pic>
      <xdr:nvPicPr>
        <xdr:cNvPr id="12" name="Picture 5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59988450" y="57150"/>
          <a:ext cx="1762125" cy="3714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98</xdr:col>
      <xdr:colOff>38100</xdr:colOff>
      <xdr:row>0</xdr:row>
      <xdr:rowOff>28575</xdr:rowOff>
    </xdr:from>
    <xdr:to>
      <xdr:col>98</xdr:col>
      <xdr:colOff>1352550</xdr:colOff>
      <xdr:row>0</xdr:row>
      <xdr:rowOff>457200</xdr:rowOff>
    </xdr:to>
    <xdr:pic>
      <xdr:nvPicPr>
        <xdr:cNvPr id="14" name="Pictur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44675225" y="28575"/>
          <a:ext cx="1314450" cy="4286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768928</xdr:colOff>
      <xdr:row>0</xdr:row>
      <xdr:rowOff>541297</xdr:rowOff>
    </xdr:to>
    <xdr:pic>
      <xdr:nvPicPr>
        <xdr:cNvPr id="16" name="Picture 4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70037325" y="3680114"/>
          <a:ext cx="3359728" cy="541297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33</xdr:col>
      <xdr:colOff>103909</xdr:colOff>
      <xdr:row>0</xdr:row>
      <xdr:rowOff>0</xdr:rowOff>
    </xdr:from>
    <xdr:to>
      <xdr:col>33</xdr:col>
      <xdr:colOff>2313709</xdr:colOff>
      <xdr:row>0</xdr:row>
      <xdr:rowOff>531669</xdr:rowOff>
    </xdr:to>
    <xdr:pic>
      <xdr:nvPicPr>
        <xdr:cNvPr id="17" name="Picture 5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24792709" y="0"/>
          <a:ext cx="2209800" cy="531669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104</xdr:col>
      <xdr:colOff>794905</xdr:colOff>
      <xdr:row>0</xdr:row>
      <xdr:rowOff>47626</xdr:rowOff>
    </xdr:from>
    <xdr:to>
      <xdr:col>106</xdr:col>
      <xdr:colOff>917864</xdr:colOff>
      <xdr:row>0</xdr:row>
      <xdr:rowOff>607003</xdr:rowOff>
    </xdr:to>
    <xdr:pic>
      <xdr:nvPicPr>
        <xdr:cNvPr id="18" name="Picture 1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153861655" y="47626"/>
          <a:ext cx="3018559" cy="559377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101</xdr:col>
      <xdr:colOff>771525</xdr:colOff>
      <xdr:row>0</xdr:row>
      <xdr:rowOff>0</xdr:rowOff>
    </xdr:from>
    <xdr:to>
      <xdr:col>102</xdr:col>
      <xdr:colOff>1724024</xdr:colOff>
      <xdr:row>0</xdr:row>
      <xdr:rowOff>409575</xdr:rowOff>
    </xdr:to>
    <xdr:pic>
      <xdr:nvPicPr>
        <xdr:cNvPr id="21" name="Picture 5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48561425" y="0"/>
          <a:ext cx="1828799" cy="4095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103</xdr:col>
      <xdr:colOff>66675</xdr:colOff>
      <xdr:row>0</xdr:row>
      <xdr:rowOff>0</xdr:rowOff>
    </xdr:from>
    <xdr:to>
      <xdr:col>103</xdr:col>
      <xdr:colOff>2447924</xdr:colOff>
      <xdr:row>0</xdr:row>
      <xdr:rowOff>485775</xdr:rowOff>
    </xdr:to>
    <xdr:pic>
      <xdr:nvPicPr>
        <xdr:cNvPr id="22" name="Picture 4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50675975" y="0"/>
          <a:ext cx="2381249" cy="4857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50</xdr:col>
      <xdr:colOff>57150</xdr:colOff>
      <xdr:row>0</xdr:row>
      <xdr:rowOff>19050</xdr:rowOff>
    </xdr:from>
    <xdr:to>
      <xdr:col>51</xdr:col>
      <xdr:colOff>9525</xdr:colOff>
      <xdr:row>0</xdr:row>
      <xdr:rowOff>400050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57921525" y="19050"/>
          <a:ext cx="1981200" cy="3810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87</xdr:col>
      <xdr:colOff>809625</xdr:colOff>
      <xdr:row>0</xdr:row>
      <xdr:rowOff>0</xdr:rowOff>
    </xdr:from>
    <xdr:to>
      <xdr:col>89</xdr:col>
      <xdr:colOff>54553</xdr:colOff>
      <xdr:row>0</xdr:row>
      <xdr:rowOff>541297</xdr:rowOff>
    </xdr:to>
    <xdr:pic>
      <xdr:nvPicPr>
        <xdr:cNvPr id="24" name="Picture 4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39693650" y="0"/>
          <a:ext cx="3359728" cy="541297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64</xdr:col>
      <xdr:colOff>28576</xdr:colOff>
      <xdr:row>0</xdr:row>
      <xdr:rowOff>76200</xdr:rowOff>
    </xdr:from>
    <xdr:to>
      <xdr:col>65</xdr:col>
      <xdr:colOff>266701</xdr:colOff>
      <xdr:row>0</xdr:row>
      <xdr:rowOff>428625</xdr:rowOff>
    </xdr:to>
    <xdr:pic>
      <xdr:nvPicPr>
        <xdr:cNvPr id="26" name="Picture 2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84277201" y="76200"/>
          <a:ext cx="2143125" cy="3524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62</xdr:col>
      <xdr:colOff>2038350</xdr:colOff>
      <xdr:row>0</xdr:row>
      <xdr:rowOff>200025</xdr:rowOff>
    </xdr:from>
    <xdr:to>
      <xdr:col>63</xdr:col>
      <xdr:colOff>1219200</xdr:colOff>
      <xdr:row>0</xdr:row>
      <xdr:rowOff>514350</xdr:rowOff>
    </xdr:to>
    <xdr:pic>
      <xdr:nvPicPr>
        <xdr:cNvPr id="27" name="Picture 3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82762725" y="200025"/>
          <a:ext cx="1238250" cy="3143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67</xdr:col>
      <xdr:colOff>38099</xdr:colOff>
      <xdr:row>0</xdr:row>
      <xdr:rowOff>66675</xdr:rowOff>
    </xdr:from>
    <xdr:to>
      <xdr:col>67</xdr:col>
      <xdr:colOff>2228850</xdr:colOff>
      <xdr:row>0</xdr:row>
      <xdr:rowOff>588645</xdr:rowOff>
    </xdr:to>
    <xdr:pic>
      <xdr:nvPicPr>
        <xdr:cNvPr id="28" name="Picture 4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90125549" y="66675"/>
          <a:ext cx="2190751" cy="52197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66</xdr:col>
      <xdr:colOff>47625</xdr:colOff>
      <xdr:row>0</xdr:row>
      <xdr:rowOff>104775</xdr:rowOff>
    </xdr:from>
    <xdr:to>
      <xdr:col>66</xdr:col>
      <xdr:colOff>1809750</xdr:colOff>
      <xdr:row>0</xdr:row>
      <xdr:rowOff>476250</xdr:rowOff>
    </xdr:to>
    <xdr:pic>
      <xdr:nvPicPr>
        <xdr:cNvPr id="29" name="Picture 5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88230075" y="104775"/>
          <a:ext cx="1762125" cy="3714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466725</xdr:colOff>
      <xdr:row>0</xdr:row>
      <xdr:rowOff>0</xdr:rowOff>
    </xdr:from>
    <xdr:to>
      <xdr:col>5</xdr:col>
      <xdr:colOff>426028</xdr:colOff>
      <xdr:row>0</xdr:row>
      <xdr:rowOff>541297</xdr:rowOff>
    </xdr:to>
    <xdr:pic>
      <xdr:nvPicPr>
        <xdr:cNvPr id="32" name="Picture 4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466725" y="0"/>
          <a:ext cx="3378778" cy="541297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65</xdr:col>
      <xdr:colOff>266700</xdr:colOff>
      <xdr:row>0</xdr:row>
      <xdr:rowOff>114300</xdr:rowOff>
    </xdr:from>
    <xdr:to>
      <xdr:col>66</xdr:col>
      <xdr:colOff>219075</xdr:colOff>
      <xdr:row>0</xdr:row>
      <xdr:rowOff>495300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86420325" y="114300"/>
          <a:ext cx="1981200" cy="3810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80</xdr:col>
      <xdr:colOff>9526</xdr:colOff>
      <xdr:row>0</xdr:row>
      <xdr:rowOff>76200</xdr:rowOff>
    </xdr:from>
    <xdr:to>
      <xdr:col>81</xdr:col>
      <xdr:colOff>400051</xdr:colOff>
      <xdr:row>0</xdr:row>
      <xdr:rowOff>428625</xdr:rowOff>
    </xdr:to>
    <xdr:pic>
      <xdr:nvPicPr>
        <xdr:cNvPr id="34" name="Picture 2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114614326" y="76200"/>
          <a:ext cx="2295525" cy="3524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79</xdr:col>
      <xdr:colOff>66675</xdr:colOff>
      <xdr:row>0</xdr:row>
      <xdr:rowOff>95250</xdr:rowOff>
    </xdr:from>
    <xdr:to>
      <xdr:col>79</xdr:col>
      <xdr:colOff>1304925</xdr:colOff>
      <xdr:row>0</xdr:row>
      <xdr:rowOff>409575</xdr:rowOff>
    </xdr:to>
    <xdr:pic>
      <xdr:nvPicPr>
        <xdr:cNvPr id="35" name="Picture 3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13204625" y="95250"/>
          <a:ext cx="1238250" cy="3143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83</xdr:col>
      <xdr:colOff>85724</xdr:colOff>
      <xdr:row>0</xdr:row>
      <xdr:rowOff>19050</xdr:rowOff>
    </xdr:from>
    <xdr:to>
      <xdr:col>83</xdr:col>
      <xdr:colOff>2133600</xdr:colOff>
      <xdr:row>0</xdr:row>
      <xdr:rowOff>541020</xdr:rowOff>
    </xdr:to>
    <xdr:pic>
      <xdr:nvPicPr>
        <xdr:cNvPr id="38" name="Picture 4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120557924" y="19050"/>
          <a:ext cx="2047876" cy="52197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82</xdr:col>
      <xdr:colOff>47625</xdr:colOff>
      <xdr:row>0</xdr:row>
      <xdr:rowOff>57150</xdr:rowOff>
    </xdr:from>
    <xdr:to>
      <xdr:col>82</xdr:col>
      <xdr:colOff>1809750</xdr:colOff>
      <xdr:row>0</xdr:row>
      <xdr:rowOff>428625</xdr:rowOff>
    </xdr:to>
    <xdr:pic>
      <xdr:nvPicPr>
        <xdr:cNvPr id="39" name="Picture 5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18614825" y="57150"/>
          <a:ext cx="1762125" cy="3714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115</xdr:col>
      <xdr:colOff>361950</xdr:colOff>
      <xdr:row>75</xdr:row>
      <xdr:rowOff>57150</xdr:rowOff>
    </xdr:from>
    <xdr:to>
      <xdr:col>122</xdr:col>
      <xdr:colOff>561975</xdr:colOff>
      <xdr:row>92</xdr:row>
      <xdr:rowOff>47625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572815</xdr:colOff>
      <xdr:row>9</xdr:row>
      <xdr:rowOff>21022</xdr:rowOff>
    </xdr:from>
    <xdr:to>
      <xdr:col>10</xdr:col>
      <xdr:colOff>362608</xdr:colOff>
      <xdr:row>27</xdr:row>
      <xdr:rowOff>47297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87BF35F-BB0C-63D8-2567-CFA908F9FF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-234863" y="13047"/>
    <xdr:ext cx="6680548" cy="861164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721A5-B605-4F9C-81F2-9597616EE661}">
  <sheetPr codeName="Sheet5"/>
  <dimension ref="B1:E17"/>
  <sheetViews>
    <sheetView topLeftCell="B13" zoomScale="220" zoomScaleNormal="220" workbookViewId="0">
      <selection activeCell="H8" sqref="H8"/>
    </sheetView>
  </sheetViews>
  <sheetFormatPr defaultColWidth="8.90625" defaultRowHeight="12.5" x14ac:dyDescent="0.25"/>
  <cols>
    <col min="1" max="1" width="8.90625" style="7"/>
    <col min="2" max="2" width="11.81640625" style="7" bestFit="1" customWidth="1"/>
    <col min="3" max="3" width="11.6328125" style="7" bestFit="1" customWidth="1"/>
    <col min="4" max="4" width="12.1796875" style="7" bestFit="1" customWidth="1"/>
    <col min="5" max="16384" width="8.90625" style="7"/>
  </cols>
  <sheetData>
    <row r="1" spans="2:5" x14ac:dyDescent="0.25">
      <c r="B1" s="7" t="s">
        <v>127</v>
      </c>
      <c r="C1" s="7">
        <v>0.8</v>
      </c>
    </row>
    <row r="2" spans="2:5" x14ac:dyDescent="0.25">
      <c r="B2" s="7" t="s">
        <v>128</v>
      </c>
      <c r="C2" s="7">
        <v>6.3863697895269524</v>
      </c>
      <c r="D2" s="7" t="s">
        <v>129</v>
      </c>
    </row>
    <row r="3" spans="2:5" x14ac:dyDescent="0.25">
      <c r="B3" s="7" t="s">
        <v>130</v>
      </c>
      <c r="C3" s="7">
        <f>Tsat_p(C2)</f>
        <v>161.2869949417522</v>
      </c>
      <c r="D3" s="7" t="s">
        <v>131</v>
      </c>
      <c r="E3" s="59" t="s">
        <v>132</v>
      </c>
    </row>
    <row r="4" spans="2:5" x14ac:dyDescent="0.25">
      <c r="B4" s="7" t="s">
        <v>133</v>
      </c>
      <c r="C4" s="7">
        <v>0.1</v>
      </c>
      <c r="D4" s="7" t="s">
        <v>129</v>
      </c>
      <c r="E4" s="59"/>
    </row>
    <row r="5" spans="2:5" x14ac:dyDescent="0.25">
      <c r="B5" s="7" t="s">
        <v>134</v>
      </c>
      <c r="C5" s="7">
        <f>sV_p(C2)</f>
        <v>6.7380722847777585</v>
      </c>
      <c r="D5" s="7" t="s">
        <v>135</v>
      </c>
      <c r="E5" s="59" t="s">
        <v>136</v>
      </c>
    </row>
    <row r="6" spans="2:5" x14ac:dyDescent="0.25">
      <c r="B6" s="7" t="s">
        <v>137</v>
      </c>
      <c r="C6" s="7">
        <f>sL_p(C4)</f>
        <v>0.6492180830236387</v>
      </c>
      <c r="D6" s="7" t="s">
        <v>135</v>
      </c>
      <c r="E6" s="59" t="s">
        <v>138</v>
      </c>
    </row>
    <row r="7" spans="2:5" x14ac:dyDescent="0.25">
      <c r="B7" s="7" t="s">
        <v>139</v>
      </c>
      <c r="C7" s="7">
        <f>sV_p(C4)</f>
        <v>8.1488932823442788</v>
      </c>
      <c r="D7" s="7" t="s">
        <v>135</v>
      </c>
      <c r="E7" s="59" t="s">
        <v>140</v>
      </c>
    </row>
    <row r="8" spans="2:5" x14ac:dyDescent="0.25">
      <c r="B8" s="7" t="s">
        <v>141</v>
      </c>
      <c r="C8" s="7">
        <f>(C5-C6)/(C7-C6)</f>
        <v>0.81188238689399239</v>
      </c>
      <c r="E8" s="59" t="s">
        <v>142</v>
      </c>
    </row>
    <row r="9" spans="2:5" x14ac:dyDescent="0.25">
      <c r="B9" s="7" t="s">
        <v>143</v>
      </c>
      <c r="C9" s="7">
        <f>hL_p(C4)</f>
        <v>191.81229519356441</v>
      </c>
      <c r="D9" s="7" t="s">
        <v>144</v>
      </c>
      <c r="E9" s="59" t="s">
        <v>145</v>
      </c>
    </row>
    <row r="10" spans="2:5" x14ac:dyDescent="0.25">
      <c r="B10" s="7" t="s">
        <v>146</v>
      </c>
      <c r="C10" s="7">
        <f>hV_p(C4)</f>
        <v>2583.8869371734472</v>
      </c>
      <c r="D10" s="7" t="s">
        <v>144</v>
      </c>
      <c r="E10" s="59" t="s">
        <v>147</v>
      </c>
    </row>
    <row r="11" spans="2:5" x14ac:dyDescent="0.25">
      <c r="B11" s="7" t="s">
        <v>148</v>
      </c>
      <c r="C11" s="7">
        <f>hV_p(C2)</f>
        <v>2758.837723825829</v>
      </c>
      <c r="D11" s="7" t="s">
        <v>144</v>
      </c>
      <c r="E11" s="59" t="s">
        <v>149</v>
      </c>
    </row>
    <row r="12" spans="2:5" x14ac:dyDescent="0.25">
      <c r="B12" s="7" t="s">
        <v>150</v>
      </c>
      <c r="C12" s="7">
        <f>C9+C8*(C10-C9)</f>
        <v>2133.895565152784</v>
      </c>
      <c r="D12" s="7" t="s">
        <v>144</v>
      </c>
      <c r="E12" s="59" t="s">
        <v>151</v>
      </c>
    </row>
    <row r="13" spans="2:5" x14ac:dyDescent="0.25">
      <c r="B13" s="7" t="s">
        <v>152</v>
      </c>
      <c r="C13" s="7">
        <f>C11-C12</f>
        <v>624.94215867304501</v>
      </c>
      <c r="D13" s="7" t="s">
        <v>144</v>
      </c>
      <c r="E13" s="59" t="s">
        <v>153</v>
      </c>
    </row>
    <row r="14" spans="2:5" x14ac:dyDescent="0.25">
      <c r="B14" s="7" t="s">
        <v>154</v>
      </c>
      <c r="C14" s="7">
        <f>C13*C1</f>
        <v>499.95372693843603</v>
      </c>
      <c r="D14" s="7" t="s">
        <v>144</v>
      </c>
      <c r="E14" s="59" t="s">
        <v>155</v>
      </c>
    </row>
    <row r="15" spans="2:5" ht="14.5" x14ac:dyDescent="0.35">
      <c r="B15" s="7" t="s">
        <v>156</v>
      </c>
      <c r="C15" s="60">
        <f>C14/C11</f>
        <v>0.1812189686333284</v>
      </c>
      <c r="E15" s="59" t="s">
        <v>157</v>
      </c>
    </row>
    <row r="16" spans="2:5" x14ac:dyDescent="0.25">
      <c r="B16" s="7" t="s">
        <v>162</v>
      </c>
      <c r="C16" s="57">
        <f>1/(C14/1000)</f>
        <v>2.0001851093774112</v>
      </c>
      <c r="D16" s="7" t="s">
        <v>158</v>
      </c>
      <c r="E16" s="59" t="s">
        <v>159</v>
      </c>
    </row>
    <row r="17" spans="3:5" x14ac:dyDescent="0.25">
      <c r="C17" s="57">
        <f>C16*3.6</f>
        <v>7.2006663937586808</v>
      </c>
      <c r="D17" s="7" t="s">
        <v>160</v>
      </c>
      <c r="E17" s="59" t="s">
        <v>161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H799"/>
  <sheetViews>
    <sheetView topLeftCell="A114" zoomScale="85" zoomScaleNormal="85" workbookViewId="0">
      <selection activeCell="O125" sqref="O125"/>
    </sheetView>
  </sheetViews>
  <sheetFormatPr defaultColWidth="9.08984375" defaultRowHeight="12.5" x14ac:dyDescent="0.25"/>
  <cols>
    <col min="1" max="3" width="9.08984375" style="7"/>
    <col min="4" max="4" width="11.453125" style="7" customWidth="1"/>
    <col min="5" max="5" width="12.453125" style="7" customWidth="1"/>
    <col min="6" max="6" width="9.08984375" style="7"/>
    <col min="7" max="7" width="15" style="7" customWidth="1"/>
    <col min="8" max="8" width="12.08984375" style="7" customWidth="1"/>
    <col min="9" max="9" width="9.08984375" style="7"/>
    <col min="10" max="10" width="18.08984375" style="24" customWidth="1"/>
    <col min="11" max="11" width="15.6328125" style="24" customWidth="1"/>
    <col min="12" max="12" width="9.08984375" style="7"/>
    <col min="13" max="14" width="12.36328125" style="7" customWidth="1"/>
    <col min="15" max="16" width="9.08984375" style="7"/>
    <col min="17" max="17" width="12.453125" style="7" bestFit="1" customWidth="1"/>
    <col min="18" max="18" width="11" style="7" customWidth="1"/>
    <col min="19" max="19" width="23.08984375" style="7" customWidth="1"/>
    <col min="20" max="20" width="12.453125" style="7" bestFit="1" customWidth="1"/>
    <col min="21" max="21" width="11.08984375" style="7" customWidth="1"/>
    <col min="22" max="22" width="10.36328125" style="7" customWidth="1"/>
    <col min="23" max="24" width="9.08984375" style="7" customWidth="1"/>
    <col min="25" max="33" width="12.6328125" style="7" customWidth="1"/>
    <col min="34" max="34" width="35.36328125" style="7" customWidth="1"/>
    <col min="35" max="43" width="30.90625" style="7" customWidth="1"/>
    <col min="44" max="45" width="32.6328125" style="7" customWidth="1"/>
    <col min="46" max="48" width="33" style="7" customWidth="1"/>
    <col min="49" max="49" width="30.90625" style="7" customWidth="1"/>
    <col min="50" max="50" width="22" style="7" customWidth="1"/>
    <col min="51" max="51" width="30.453125" style="7" customWidth="1"/>
    <col min="52" max="52" width="28.54296875" style="7" customWidth="1"/>
    <col min="53" max="57" width="30.90625" style="7" customWidth="1"/>
    <col min="58" max="59" width="32.6328125" style="7" customWidth="1"/>
    <col min="60" max="61" width="33" style="7" customWidth="1"/>
    <col min="62" max="63" width="30.90625" style="7" customWidth="1"/>
    <col min="64" max="64" width="22" style="7" customWidth="1"/>
    <col min="65" max="65" width="28.54296875" style="7" customWidth="1"/>
    <col min="66" max="66" width="30.453125" style="7" customWidth="1"/>
    <col min="67" max="67" width="28.54296875" style="7" customWidth="1"/>
    <col min="68" max="68" width="61.90625" style="24" customWidth="1"/>
    <col min="69" max="73" width="30.90625" style="7" customWidth="1"/>
    <col min="74" max="75" width="32.6328125" style="7" customWidth="1"/>
    <col min="76" max="77" width="33" style="7" customWidth="1"/>
    <col min="78" max="79" width="30.90625" style="7" customWidth="1"/>
    <col min="80" max="80" width="22" style="7" customWidth="1"/>
    <col min="81" max="81" width="28.54296875" style="7" customWidth="1"/>
    <col min="82" max="82" width="30.90625" style="7" customWidth="1"/>
    <col min="83" max="83" width="28.54296875" style="7" customWidth="1"/>
    <col min="84" max="84" width="61.90625" style="24" customWidth="1"/>
    <col min="85" max="89" width="30.90625" style="7" customWidth="1"/>
    <col min="90" max="91" width="32.6328125" style="7" customWidth="1"/>
    <col min="92" max="95" width="33" style="7" customWidth="1"/>
    <col min="96" max="96" width="14.54296875" style="24" bestFit="1" customWidth="1"/>
    <col min="97" max="98" width="14.54296875" style="7" customWidth="1"/>
    <col min="99" max="99" width="20.90625" style="7" customWidth="1"/>
    <col min="100" max="101" width="26.453125" style="7" customWidth="1"/>
    <col min="102" max="102" width="13.08984375" style="7" customWidth="1"/>
    <col min="103" max="103" width="29.08984375" style="7" customWidth="1"/>
    <col min="104" max="104" width="36.90625" style="7" customWidth="1"/>
    <col min="105" max="105" width="21" style="7" customWidth="1"/>
    <col min="106" max="106" width="22.453125" style="7" customWidth="1"/>
    <col min="107" max="107" width="18.453125" style="7" customWidth="1"/>
    <col min="108" max="108" width="9.08984375" style="7"/>
    <col min="109" max="109" width="11.08984375" style="7" bestFit="1" customWidth="1"/>
    <col min="110" max="110" width="11" style="7" bestFit="1" customWidth="1"/>
    <col min="111" max="112" width="9.08984375" style="7"/>
    <col min="113" max="113" width="12.453125" style="7" bestFit="1" customWidth="1"/>
    <col min="114" max="114" width="11" style="7" bestFit="1" customWidth="1"/>
    <col min="115" max="117" width="9.08984375" style="7"/>
    <col min="118" max="118" width="15.6328125" style="7" bestFit="1" customWidth="1"/>
    <col min="119" max="119" width="5" style="7" bestFit="1" customWidth="1"/>
    <col min="120" max="120" width="10.6328125" style="7" bestFit="1" customWidth="1"/>
    <col min="121" max="16384" width="9.08984375" style="7"/>
  </cols>
  <sheetData>
    <row r="1" spans="1:190" ht="51" customHeight="1" thickBot="1" x14ac:dyDescent="0.3">
      <c r="X1" s="66" t="s">
        <v>56</v>
      </c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1" t="s">
        <v>57</v>
      </c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4" t="s">
        <v>64</v>
      </c>
      <c r="AX1" s="64"/>
      <c r="AY1" s="64"/>
      <c r="AZ1" s="64"/>
      <c r="BA1" s="64"/>
      <c r="BB1" s="64"/>
      <c r="BC1" s="64"/>
      <c r="BD1" s="64"/>
      <c r="BE1" s="64"/>
      <c r="BF1" s="64"/>
      <c r="BG1" s="64"/>
      <c r="BH1" s="64"/>
      <c r="BI1" s="64"/>
      <c r="BJ1" s="65" t="s">
        <v>66</v>
      </c>
      <c r="BK1" s="65"/>
      <c r="BL1" s="65"/>
      <c r="BM1" s="65"/>
      <c r="BN1" s="65"/>
      <c r="BO1" s="65"/>
      <c r="BP1" s="65"/>
      <c r="BQ1" s="65"/>
      <c r="BR1" s="65"/>
      <c r="BS1" s="65"/>
      <c r="BT1" s="65"/>
      <c r="BU1" s="65"/>
      <c r="BV1" s="65"/>
      <c r="BW1" s="65"/>
      <c r="BX1" s="65"/>
      <c r="BY1" s="65"/>
      <c r="BZ1" s="62" t="s">
        <v>67</v>
      </c>
      <c r="CA1" s="62"/>
      <c r="CB1" s="62"/>
      <c r="CC1" s="62"/>
      <c r="CD1" s="63"/>
      <c r="CE1" s="63"/>
      <c r="CF1" s="63"/>
      <c r="CG1" s="63"/>
      <c r="CH1" s="63"/>
      <c r="CI1" s="63"/>
      <c r="CJ1" s="63"/>
      <c r="CK1" s="63"/>
      <c r="CL1" s="63"/>
      <c r="CM1" s="63"/>
      <c r="CN1" s="63"/>
      <c r="CO1" s="63"/>
      <c r="CP1" s="63"/>
      <c r="CQ1" s="63"/>
      <c r="CX1" s="7" t="s">
        <v>53</v>
      </c>
    </row>
    <row r="2" spans="1:190" ht="13" thickBot="1" x14ac:dyDescent="0.3">
      <c r="A2" s="23" t="s">
        <v>78</v>
      </c>
      <c r="B2" s="23" t="s">
        <v>79</v>
      </c>
      <c r="C2" s="23" t="s">
        <v>51</v>
      </c>
      <c r="D2" s="23" t="s">
        <v>50</v>
      </c>
      <c r="E2" s="23" t="s">
        <v>20</v>
      </c>
      <c r="F2" s="23" t="s">
        <v>21</v>
      </c>
      <c r="G2" s="23" t="s">
        <v>52</v>
      </c>
      <c r="H2" s="23" t="s">
        <v>22</v>
      </c>
      <c r="I2" s="23" t="s">
        <v>23</v>
      </c>
      <c r="J2" s="25" t="s">
        <v>54</v>
      </c>
      <c r="K2" s="26" t="s">
        <v>55</v>
      </c>
      <c r="L2" s="23" t="s">
        <v>24</v>
      </c>
      <c r="M2" s="23" t="s">
        <v>6</v>
      </c>
      <c r="N2" s="23" t="s">
        <v>7</v>
      </c>
      <c r="O2" s="23" t="s">
        <v>25</v>
      </c>
      <c r="P2" s="23" t="s">
        <v>26</v>
      </c>
      <c r="Q2" s="23" t="s">
        <v>28</v>
      </c>
      <c r="R2" s="23" t="s">
        <v>29</v>
      </c>
      <c r="S2" s="23" t="s">
        <v>30</v>
      </c>
      <c r="T2" s="23" t="s">
        <v>31</v>
      </c>
      <c r="U2" s="23" t="s">
        <v>32</v>
      </c>
      <c r="V2" s="23" t="s">
        <v>33</v>
      </c>
      <c r="W2" s="23" t="s">
        <v>36</v>
      </c>
      <c r="X2" s="31" t="s">
        <v>13</v>
      </c>
      <c r="Y2" s="43" t="s">
        <v>68</v>
      </c>
      <c r="Z2" s="43" t="s">
        <v>43</v>
      </c>
      <c r="AA2" s="43" t="s">
        <v>59</v>
      </c>
      <c r="AB2" s="43" t="s">
        <v>60</v>
      </c>
      <c r="AC2" s="43" t="s">
        <v>35</v>
      </c>
      <c r="AD2" s="43" t="s">
        <v>61</v>
      </c>
      <c r="AE2" s="43" t="s">
        <v>72</v>
      </c>
      <c r="AF2" s="31" t="s">
        <v>41</v>
      </c>
      <c r="AG2" s="31" t="s">
        <v>56</v>
      </c>
      <c r="AH2" s="27" t="s">
        <v>13</v>
      </c>
      <c r="AI2" s="42" t="s">
        <v>68</v>
      </c>
      <c r="AJ2" s="27" t="s">
        <v>58</v>
      </c>
      <c r="AK2" s="27" t="s">
        <v>43</v>
      </c>
      <c r="AL2" s="27" t="s">
        <v>59</v>
      </c>
      <c r="AM2" s="27" t="s">
        <v>60</v>
      </c>
      <c r="AN2" s="27" t="s">
        <v>35</v>
      </c>
      <c r="AO2" s="27" t="s">
        <v>61</v>
      </c>
      <c r="AP2" s="27" t="s">
        <v>62</v>
      </c>
      <c r="AQ2" s="27" t="s">
        <v>77</v>
      </c>
      <c r="AR2" s="27" t="s">
        <v>69</v>
      </c>
      <c r="AS2" s="32" t="s">
        <v>63</v>
      </c>
      <c r="AT2" s="33" t="s">
        <v>57</v>
      </c>
      <c r="AU2" s="34" t="s">
        <v>13</v>
      </c>
      <c r="AV2" s="34" t="s">
        <v>37</v>
      </c>
      <c r="AW2" s="34" t="s">
        <v>15</v>
      </c>
      <c r="AX2" s="34" t="s">
        <v>39</v>
      </c>
      <c r="AY2" s="37" t="s">
        <v>43</v>
      </c>
      <c r="AZ2" s="34" t="s">
        <v>59</v>
      </c>
      <c r="BA2" s="34" t="s">
        <v>60</v>
      </c>
      <c r="BB2" s="34" t="s">
        <v>35</v>
      </c>
      <c r="BC2" s="34" t="s">
        <v>61</v>
      </c>
      <c r="BD2" s="34" t="s">
        <v>69</v>
      </c>
      <c r="BE2" s="35" t="s">
        <v>64</v>
      </c>
      <c r="BF2" s="30" t="s">
        <v>13</v>
      </c>
      <c r="BG2" s="30" t="s">
        <v>70</v>
      </c>
      <c r="BH2" s="30" t="s">
        <v>37</v>
      </c>
      <c r="BI2" s="30" t="s">
        <v>38</v>
      </c>
      <c r="BJ2" s="30" t="s">
        <v>15</v>
      </c>
      <c r="BK2" s="30" t="s">
        <v>39</v>
      </c>
      <c r="BL2" s="30" t="s">
        <v>40</v>
      </c>
      <c r="BM2" s="41" t="s">
        <v>43</v>
      </c>
      <c r="BN2" s="30" t="s">
        <v>59</v>
      </c>
      <c r="BO2" s="30" t="s">
        <v>60</v>
      </c>
      <c r="BP2" s="30" t="s">
        <v>35</v>
      </c>
      <c r="BQ2" s="30" t="s">
        <v>61</v>
      </c>
      <c r="BR2" s="30" t="s">
        <v>62</v>
      </c>
      <c r="BS2" s="30" t="s">
        <v>76</v>
      </c>
      <c r="BT2" s="41" t="s">
        <v>69</v>
      </c>
      <c r="BU2" s="38" t="s">
        <v>66</v>
      </c>
      <c r="BV2" s="39" t="s">
        <v>13</v>
      </c>
      <c r="BW2" s="39" t="s">
        <v>70</v>
      </c>
      <c r="BX2" s="39" t="s">
        <v>37</v>
      </c>
      <c r="BY2" s="39" t="s">
        <v>38</v>
      </c>
      <c r="BZ2" s="39" t="s">
        <v>58</v>
      </c>
      <c r="CA2" s="39" t="s">
        <v>39</v>
      </c>
      <c r="CB2" s="39" t="s">
        <v>40</v>
      </c>
      <c r="CC2" s="39" t="s">
        <v>43</v>
      </c>
      <c r="CD2" s="39" t="s">
        <v>59</v>
      </c>
      <c r="CE2" s="39" t="s">
        <v>60</v>
      </c>
      <c r="CF2" s="39" t="s">
        <v>35</v>
      </c>
      <c r="CG2" s="39" t="s">
        <v>61</v>
      </c>
      <c r="CH2" s="39" t="s">
        <v>62</v>
      </c>
      <c r="CI2" s="39" t="s">
        <v>77</v>
      </c>
      <c r="CJ2" s="39" t="s">
        <v>72</v>
      </c>
      <c r="CK2" s="39" t="s">
        <v>41</v>
      </c>
      <c r="CL2" s="40" t="s">
        <v>63</v>
      </c>
      <c r="CM2" s="40" t="s">
        <v>67</v>
      </c>
      <c r="CN2" s="45" t="s">
        <v>42</v>
      </c>
      <c r="CO2" s="23" t="s">
        <v>13</v>
      </c>
      <c r="CP2" s="23" t="s">
        <v>17</v>
      </c>
      <c r="CQ2" s="23" t="s">
        <v>43</v>
      </c>
      <c r="CR2" s="23" t="s">
        <v>27</v>
      </c>
      <c r="CS2" s="23" t="s">
        <v>75</v>
      </c>
      <c r="CT2" s="23" t="s">
        <v>34</v>
      </c>
      <c r="CU2" s="23" t="s">
        <v>35</v>
      </c>
      <c r="CV2" s="23" t="s">
        <v>8</v>
      </c>
      <c r="CW2" s="45" t="s">
        <v>44</v>
      </c>
      <c r="CX2" s="45" t="s">
        <v>45</v>
      </c>
      <c r="CY2" s="45" t="s">
        <v>46</v>
      </c>
      <c r="CZ2" s="45" t="s">
        <v>47</v>
      </c>
      <c r="DA2" s="45" t="s">
        <v>48</v>
      </c>
      <c r="DB2" s="45" t="s">
        <v>73</v>
      </c>
      <c r="DC2" s="45" t="s">
        <v>74</v>
      </c>
      <c r="DD2" s="45" t="s">
        <v>9</v>
      </c>
      <c r="DE2" s="45" t="s">
        <v>10</v>
      </c>
      <c r="DF2" s="23" t="s">
        <v>49</v>
      </c>
      <c r="DG2" s="7" t="s">
        <v>80</v>
      </c>
      <c r="DR2" s="24"/>
      <c r="DS2" s="24"/>
      <c r="FT2" s="24"/>
      <c r="GH2" s="24"/>
    </row>
    <row r="3" spans="1:190" ht="14.5" x14ac:dyDescent="0.35">
      <c r="A3">
        <v>1800</v>
      </c>
      <c r="B3" s="7">
        <v>3</v>
      </c>
      <c r="C3">
        <v>20</v>
      </c>
      <c r="D3">
        <v>0.20599999999999999</v>
      </c>
      <c r="E3" s="22">
        <v>0</v>
      </c>
      <c r="F3" s="7">
        <v>80</v>
      </c>
      <c r="G3" s="7">
        <v>97.5</v>
      </c>
      <c r="H3" s="7">
        <v>1040</v>
      </c>
      <c r="I3" s="7">
        <f t="shared" ref="I3:I68" si="0">x_ph(F3,H3)</f>
        <v>0</v>
      </c>
      <c r="J3" s="24" t="str">
        <f>IF(I3&lt;0.0001,"YES","NO")</f>
        <v>YES</v>
      </c>
      <c r="K3" s="24" t="str">
        <f>IF(I3&gt;0.9999,"YES","NO")</f>
        <v>NO</v>
      </c>
      <c r="L3" s="7">
        <f>rhoV_p(F3)</f>
        <v>42.503396224639289</v>
      </c>
      <c r="M3" s="7">
        <v>9.81</v>
      </c>
      <c r="N3" s="7">
        <f>3.14/4 *D3*D3</f>
        <v>3.3312259999999996E-2</v>
      </c>
      <c r="O3" s="7">
        <f>Tsat_p(F3)</f>
        <v>295.00912122931084</v>
      </c>
      <c r="P3" s="7">
        <f>rhoL_P(F3)</f>
        <v>722.1970194147342</v>
      </c>
      <c r="Q3" s="7">
        <f t="shared" ref="Q3:Q66" si="1">my_ph(F3,hV_p(F3))</f>
        <v>1.9396034526860207E-5</v>
      </c>
      <c r="R3" s="7">
        <f t="shared" ref="R3:R66" si="2">my_ph(F3,hL_p(F3))</f>
        <v>8.7762773212667834E-5</v>
      </c>
      <c r="S3" s="7">
        <f>mixvisco(F3,H3)</f>
        <v>1.118973479867291E-4</v>
      </c>
      <c r="T3" s="7">
        <f t="shared" ref="T3:T66" si="3">(G3*(1-I3))/(N3*P3)</f>
        <v>4.0527034536451145</v>
      </c>
      <c r="U3" s="7">
        <f t="shared" ref="U3:U66" si="4">I3*G3/(N3*L3)</f>
        <v>0</v>
      </c>
      <c r="V3" s="7">
        <f>T3+U3</f>
        <v>4.0527034536451145</v>
      </c>
      <c r="W3" s="7">
        <f>Surface_Tension_T(T_ph(F3,H3))</f>
        <v>7.9897805669373462E-2</v>
      </c>
      <c r="X3" s="7">
        <v>1</v>
      </c>
      <c r="Y3" s="7">
        <f>IF($DK$12*(1-EXP(-0.1*AF3/(U3-AF3)))+$DK$13*(EXP(-0.1*AF3/(U3-AF3)))&lt;1,1,$DK$12*(1-EXP(-0.1*AF3/(U3-AF3)))+$DK$13*(EXP(-0.1*AF3/(U3-AF3))))</f>
        <v>1</v>
      </c>
      <c r="Z3" s="7">
        <f>$U3/((Y3*$V3) )</f>
        <v>0</v>
      </c>
      <c r="AA3" s="24">
        <f>$L3*Z3+$P3*(1-Z3)</f>
        <v>722.1970194147342</v>
      </c>
      <c r="AB3" s="24">
        <f>($D3*AA3*$V3)/$S3</f>
        <v>5388252.5719835022</v>
      </c>
      <c r="AC3" s="24">
        <f>(($E3/$D3)^1.1098)/2.8257+(7.149/AB3)^0.8981</f>
        <v>5.2684674594571719E-6</v>
      </c>
      <c r="AD3" s="29">
        <f>4/(4*LOG($E3/$D3/3.7065-5.0452/AB3*LOG(AC3)))^2</f>
        <v>8.8795993687105536E-3</v>
      </c>
      <c r="AE3" s="24">
        <f t="shared" ref="AE3:AE66" si="5">((0.725+4.15*(($U3/$V3)^0.5))/(2*(AD3/6.5617/$D3)^0.4*(0.0283*$P3/$W3)^0.6*(4.3055*$W3/($M3*($P3-$L3)))^0.5))^(1/1.2)*0.3048</f>
        <v>2.6714146671747971</v>
      </c>
      <c r="AF3" s="7">
        <f t="shared" ref="AF3:AF66" si="6">3.1*COS(RADIANS(C3))^0.25*((M3*W3*(P3-L3)/(L3^2))^0.25)</f>
        <v>2.2491871560293393</v>
      </c>
      <c r="AG3" s="24" t="str">
        <f>IF(AND(Z3&gt;0.7,U3&gt;AF3),"ANNULAR","NO")</f>
        <v>NO</v>
      </c>
      <c r="AH3" s="24">
        <f t="shared" ref="AH3:AI22" si="7">VLOOKUP($AJ$1,$DJ$10:$DK$14,2,FALSE)</f>
        <v>1.1499999999999999</v>
      </c>
      <c r="AI3" s="24">
        <f t="shared" si="7"/>
        <v>1.1499999999999999</v>
      </c>
      <c r="AJ3" s="24">
        <f>1.53*(($W3)*($M3)*(($P3-$L3)/($P3^2)))^0.25</f>
        <v>0.27352236860938028</v>
      </c>
      <c r="AK3" s="24">
        <f>$U3/((AI3*$V3) +AJ3)</f>
        <v>0</v>
      </c>
      <c r="AL3" s="24">
        <f>$L3*AK3+$P3*(1-AK3)</f>
        <v>722.1970194147342</v>
      </c>
      <c r="AM3" s="24">
        <f>($D3*AL3*$V3)/$S3</f>
        <v>5388252.5719835022</v>
      </c>
      <c r="AN3" s="24">
        <f>(($E3/$D3)^1.1098)/2.8257+(7.149/AM3)^0.8981</f>
        <v>5.2684674594571719E-6</v>
      </c>
      <c r="AO3" s="29">
        <f>4/(4*LOG($E3/$D3/3.7065-5.0452/AM3*LOG(AN3)))^2</f>
        <v>8.8795993687105536E-3</v>
      </c>
      <c r="AP3" s="24">
        <f t="shared" ref="AP3:AP66" si="8">(2*(AO3/6.5617/$D3)^0.4*(0.0283*$P3/$W3)^0.6*(4.3055*$W3/($M3*($P3-$L3)))^0.5)*(V3/0.30148)^1.2</f>
        <v>1.2112951500391531</v>
      </c>
      <c r="AQ3" s="24">
        <f>(0.725+4.15*(($U3/$V3)^0.5))</f>
        <v>0.72499999999999998</v>
      </c>
      <c r="AR3" s="24">
        <f>((0.725+4.15*(($U3/$V3)^0.5))/(2*(AO3/6.5617/$D3)^0.4*(0.0283*$P3/$W3)^0.6*(4.3055*$W3/($M3*($P3-$L3)))^0.5))^(1/1.2)*0.3048</f>
        <v>2.6714146671747971</v>
      </c>
      <c r="AS3" s="24">
        <f>1.08*$T3</f>
        <v>4.3769197299367244</v>
      </c>
      <c r="AT3" s="24" t="str">
        <f>IF(AND(AP3&gt;AQ3,U3&lt;AS3,AK3&lt;0.52),"DISPERSED BUBBLY","NO")</f>
        <v>DISPERSED BUBBLY</v>
      </c>
      <c r="AU3" s="24">
        <f t="shared" ref="AU3:AU66" si="9">VLOOKUP($AW$1,$DJ$10:$DK$14,2,FALSE)</f>
        <v>1.2</v>
      </c>
      <c r="AV3" s="7">
        <f>(COS(RADIANS($C3))^0.5)*((1+SIN(RADIANS($C3))^1.2))</f>
        <v>1.2368966230208687</v>
      </c>
      <c r="AW3" s="7">
        <f>1.53*(($W3)*($M3)*(($P3-$L3)/($P3^2)))^0.25</f>
        <v>0.27352236860938028</v>
      </c>
      <c r="AX3" s="20">
        <f t="shared" ref="AX3:AX66" si="10">((0.43*$T3)+(0.36*$AW3))*COS(RADIANS(C3))</f>
        <v>1.7300967802430309</v>
      </c>
      <c r="AY3" s="24">
        <f t="shared" ref="AY3:AY66" si="11">$U3/((AU3*$V3) +AW3)</f>
        <v>0</v>
      </c>
      <c r="AZ3" s="24">
        <f>$L3*AY3+$P3*(1-AY3)</f>
        <v>722.1970194147342</v>
      </c>
      <c r="BA3" s="24">
        <f>($D3*AZ3*$V3)/$S3</f>
        <v>5388252.5719835022</v>
      </c>
      <c r="BB3" s="24">
        <f>(($E3/$D3)^1.1098)/2.8257+(7.149/BA3)^0.8981</f>
        <v>5.2684674594571719E-6</v>
      </c>
      <c r="BC3" s="29">
        <f>4/(4*LOG($E3/$D3/3.7065-5.0452/BA3*LOG(BB3)))^2</f>
        <v>8.8795993687105536E-3</v>
      </c>
      <c r="BD3" s="24">
        <f t="shared" ref="BD3:BD66" si="12">((0.725+4.15*(($U3/$V3)^0.5))/(2*(BC3/6.5617/$D3)^0.4*(0.0283*$P3/$W3)^0.6*(4.3055*$W3/($M3*($P3-$L3)))^0.5))^(1/1.2)*0.3048</f>
        <v>2.6714146671747971</v>
      </c>
      <c r="BE3" s="24" t="str">
        <f>IF(AND(U3&lt;AX3,AY3&lt;=0.25,AY3&gt;0),"BUBBLY","NO")</f>
        <v>NO</v>
      </c>
      <c r="BF3" s="24">
        <f t="shared" ref="BF3:BF66" si="13">VLOOKUP($BJ$1,$DJ$10:$DK$14,2,FALSE)</f>
        <v>1.2</v>
      </c>
      <c r="BG3" s="24">
        <f t="shared" ref="BG3:BG66" si="14">BF3*(1-EXP(-0.1*BT3/(V3-BT3)))+BV3*(EXP(-0.1*BT3/(V3-BT3)))</f>
        <v>1.1587923940614293</v>
      </c>
      <c r="BH3" s="7">
        <f>(COS(RADIANS($C3))^0.5)*((1+SIN(RADIANS($C3))^1.2))</f>
        <v>1.2368966230208687</v>
      </c>
      <c r="BI3" s="7">
        <f>0.35*($M3*$D3*($P3-$L3)/($P3*BH3))^0.5</f>
        <v>0.43400847300303053</v>
      </c>
      <c r="BJ3" s="7">
        <f>1.53*(($W3)*($M3)*(($P3-$L3)/($P3^2)))^0.25</f>
        <v>0.27352236860938028</v>
      </c>
      <c r="BK3" s="20">
        <f t="shared" ref="BK3:BK66" si="15">((0.43*$T3)+(0.36*$BJ3))*COS(RADIANS(C3))</f>
        <v>1.7300967802430309</v>
      </c>
      <c r="BL3" s="24">
        <f>BJ3*(1-EXP(-0.1*BK3/ABS($U3-BK3)))+BI3*(EXP(-0.1*BK3/ABS($U3-BK3)))</f>
        <v>0.41873620093958025</v>
      </c>
      <c r="BM3" s="24">
        <f>$U3/((1.2*$V3) +BL3)</f>
        <v>0</v>
      </c>
      <c r="BN3" s="24">
        <f>$L3*BM3+$P3*(1-BM3)</f>
        <v>722.1970194147342</v>
      </c>
      <c r="BO3" s="24">
        <f>($D3*BN3*$V3)/$S3</f>
        <v>5388252.5719835022</v>
      </c>
      <c r="BP3" s="24">
        <f>(($E3/$D3)^1.1098)/2.8257+(7.149/BO3)^0.8981</f>
        <v>5.2684674594571719E-6</v>
      </c>
      <c r="BQ3" s="29">
        <f>4/(4*LOG($E3/$D3/3.7065-5.0452/BO3*LOG(BP3)))^2</f>
        <v>8.8795993687105536E-3</v>
      </c>
      <c r="BR3" s="24">
        <f t="shared" ref="BR3:BR66" si="16">(2*(BQ3/6.5617/$D3)^0.4*(0.0283*$P3/$W3)^0.6*(4.3055*$W3/($M3*($P3-$L3)))^0.5)*(V3/0.30148)^1.2</f>
        <v>1.2112951500391531</v>
      </c>
      <c r="BS3" s="24">
        <f>(0.725+4.15*(($U3/$V3)^0.5))</f>
        <v>0.72499999999999998</v>
      </c>
      <c r="BT3" s="24">
        <f>((0.725+4.15*(($U3/$V3)^0.5))/(2*(BQ3/6.5617/$D3)^0.4*(0.0283*$P3/$W3)^0.6*(4.3055*$W3/($M3*($P3-$L3)))^0.5))^(1/1.2)*0.3048</f>
        <v>2.6714146671747971</v>
      </c>
      <c r="BU3" s="24" t="str">
        <f>IF(AND(BR3&lt;BS3,BM3&gt;0.25,BM3&lt;=0.52),"SLUG","NO")</f>
        <v>NO</v>
      </c>
      <c r="BV3" s="24">
        <f t="shared" ref="BV3:BV66" si="17">VLOOKUP($BZ$1,$DJ$10:$DK$14,2,FALSE)</f>
        <v>1.1499999999999999</v>
      </c>
      <c r="BW3" s="24">
        <f t="shared" ref="BW3:BW66" si="18">IF(BF3*(1-EXP(-0.1*CJ3/(V3-CJ3)))+BV3*(EXP(-0.1*CJ3/(V3-CJ3)))&lt;BV3,BV3,BF3*(1-EXP(-0.1*CJ3/(V3-CJ3)))+BV3*(EXP(-0.1*CJ3/(V3-CJ3))))</f>
        <v>1.1587923940614293</v>
      </c>
      <c r="BX3" s="7">
        <f>(COS(RADIANS($C3))^0.5)*((1+SIN(RADIANS($C3))^1.2))</f>
        <v>1.2368966230208687</v>
      </c>
      <c r="BY3" s="7">
        <f>0.35*($M3*$D3*($P3-$L3)/($P3*BX3))^0.5</f>
        <v>0.43400847300303053</v>
      </c>
      <c r="BZ3" s="24">
        <f>1.53*(($W3)*($M3)*(($P3-$L3)/($P3^2)))^0.25</f>
        <v>0.27352236860938028</v>
      </c>
      <c r="CA3" s="20">
        <f t="shared" ref="CA3:CA66" si="19">((0.43*$T3)+(0.36*$AW3))*COS(RADIANS(AO3))</f>
        <v>1.8411305156564035</v>
      </c>
      <c r="CB3" s="24">
        <f>BZ3*(1-EXP(-0.1*CA3/($U3-CA3)))+BY3*(EXP(-0.1*CA3/($U3-CA3)))</f>
        <v>0.45088694394049494</v>
      </c>
      <c r="CC3" s="24">
        <f>$U3/((BV3*$V3) +CB3)</f>
        <v>0</v>
      </c>
      <c r="CD3" s="24">
        <f>$L3*CC3+$P3*(1-CC3)</f>
        <v>722.1970194147342</v>
      </c>
      <c r="CE3" s="24">
        <f>($D3*CD3*$V3)/$S3</f>
        <v>5388252.5719835022</v>
      </c>
      <c r="CF3" s="24">
        <f>(($E3/$D3)^1.1098)/2.8257+(7.149/CE3)^0.8981</f>
        <v>5.2684674594571719E-6</v>
      </c>
      <c r="CG3" s="29">
        <f>4/(4*LOG($E3/$D3/3.7065-5.0452/CE3*LOG(CF3)))^2</f>
        <v>8.8795993687105536E-3</v>
      </c>
      <c r="CH3" s="24">
        <f t="shared" ref="CH3:CH66" si="20">(2*(CG3/6.5617/$D3)^0.4*(0.0283*$P3/$W3)^0.6*(4.3055*$W3/($M3*($P3-$L3)))^0.5)*(V3/0.30148)^1.2</f>
        <v>1.2112951500391531</v>
      </c>
      <c r="CI3" s="24">
        <f>(0.725+4.15*(($U3/$V3)^0.5))</f>
        <v>0.72499999999999998</v>
      </c>
      <c r="CJ3" s="24">
        <f>((0.725+4.15*(($U3/$V3)^0.5))/(2*(CG3/6.5617/$D3)^0.4*(0.0283*$P3/$W3)^0.6*(4.3055*$W3/($M3*($P3-$L3)))^0.5))^(1/1.2)*0.3048</f>
        <v>2.6714146671747971</v>
      </c>
      <c r="CK3" s="24">
        <f t="shared" ref="CK3:CK66" si="21">3.1*((M3*W3*(P3-L3)/(L3^2))^0.25)</f>
        <v>2.2844367636903491</v>
      </c>
      <c r="CL3" s="24">
        <f>1.08*$T3</f>
        <v>4.3769197299367244</v>
      </c>
      <c r="CM3" s="24" t="str">
        <f>IF(AND(U3&gt;CL3,CC3&gt;0.52,CC3&lt;0.7),"CHURN","NO")</f>
        <v>NO</v>
      </c>
      <c r="CN3" s="46" t="str">
        <f t="shared" ref="CN3:CN66" si="22">IF(J3="NO",IF(AG3&lt;&gt;"NO",AG3,IF(AT3&lt;&gt;"NO",AT3,IF(BE3&lt;&gt;"NO",BE3,IF(BU3&lt;&gt;"NO",BU3,IF(CM3&lt;&gt;"NO",CM3,"ANNULAR"))))),"COMPRESSED LIQUID")</f>
        <v>COMPRESSED LIQUID</v>
      </c>
      <c r="CO3" s="21" t="b">
        <f t="shared" ref="CO3:CO34" si="23">IF(CN3=$J$2,1,IF(CN3=$K$2,1,IF(CN3=$AG$2,Y3,IF(CN3=$AT$2,AI3,IF(CN3=$BE$2,AU3,IF(CN3=$BU$2,BF3,IF(CN3=$CM$2,BW3)))))))</f>
        <v>0</v>
      </c>
      <c r="CP3" s="21" t="b">
        <f t="shared" ref="CP3:CP66" si="24">IF(CN3=$J$2,0,IF(CN3=$K$2,0,IF(CN3=$AG$2,0,IF(CN3=$AT$2,AJ3,IF(CN3=$BE$2,AW3,IF(CN3=$BU$2,BL3,IF(CN3=$CM$2,CB3)))))))</f>
        <v>0</v>
      </c>
      <c r="CQ3" s="7" t="e">
        <f t="shared" ref="CQ3:CQ66" si="25">U3/(CO3*V3+CP3)</f>
        <v>#DIV/0!</v>
      </c>
      <c r="CR3" s="7">
        <f>IF(J3="yes",rho_ph(F3,H3),IF(K3="yes",rho_ph(F3,H3),L3*CQ3+P3*(1-CQ3)))</f>
        <v>817.61097462427813</v>
      </c>
      <c r="CS3" s="7" t="e">
        <f t="shared" ref="CS3:CS66" si="26">Q3*CQ3+R3*(1-CQ3)</f>
        <v>#DIV/0!</v>
      </c>
      <c r="CT3" s="7">
        <f t="shared" ref="CT3:CT66" si="27">(D3*CR3*V3)/S3</f>
        <v>6100128.245435575</v>
      </c>
      <c r="CU3" s="7">
        <f t="shared" ref="CU3:CU66" si="28">((E3/D3)^1.1098)/2.8257+(7.149/CT3)^0.8981</f>
        <v>4.7128625783996926E-6</v>
      </c>
      <c r="CV3" s="22">
        <f t="shared" ref="CV3:CV66" si="29">4/(4*LOG(E3/D3/3.7065-5.0452/CT3*LOG(CU3)))^2</f>
        <v>8.7148254644818096E-3</v>
      </c>
      <c r="CW3" s="7">
        <f t="shared" ref="CW3:CW66" si="30">(M3*CR3)*0.00001*COS(RADIANS(C3))</f>
        <v>7.5370524253697668E-2</v>
      </c>
      <c r="CX3" s="7">
        <f t="shared" ref="CX3:CX66" si="31">+((CV3*V3*V3*CR3)/(2*D3))*0.00001</f>
        <v>2.8405199444094791E-3</v>
      </c>
      <c r="CY3" s="7">
        <f>1-((CR3*(V3^2)/10^5/F3))</f>
        <v>0.99832140324859864</v>
      </c>
      <c r="CZ3" s="7">
        <f>(CW3+CX3)/CY3</f>
        <v>7.8342549747609985E-2</v>
      </c>
      <c r="DA3" s="7">
        <f t="shared" ref="DA3:DA66" si="32">F3-CZ3*(A3-A4)</f>
        <v>79.764972350757176</v>
      </c>
      <c r="DB3" s="7">
        <f>rho_ph(DA3,H3)</f>
        <v>817.58625545430027</v>
      </c>
      <c r="DC3" s="7">
        <f t="shared" ref="DC3:DC66" si="33">G3/(DB3*N3)</f>
        <v>3.5798673660040512</v>
      </c>
      <c r="DD3" s="7">
        <f>-M3*B3*COS(RADIANS(C3))/10^3</f>
        <v>-2.7655153829729287E-2</v>
      </c>
      <c r="DE3" s="47">
        <f>IF(J3="YES",0,0.5*(V3^2-DC3^2)/10^3)</f>
        <v>0</v>
      </c>
      <c r="DF3" s="7">
        <f t="shared" ref="DF3:DF66" si="34">H3+DD3</f>
        <v>1039.9723448461702</v>
      </c>
      <c r="DG3" s="7">
        <f>T_ph(DA3,DF3)</f>
        <v>240.39583375921552</v>
      </c>
      <c r="DR3" s="24"/>
      <c r="DS3" s="24"/>
      <c r="FT3" s="24"/>
      <c r="GH3" s="24"/>
    </row>
    <row r="4" spans="1:190" ht="15.5" x14ac:dyDescent="0.35">
      <c r="A4" s="7">
        <f>A3-B3</f>
        <v>1797</v>
      </c>
      <c r="B4" s="7">
        <v>3</v>
      </c>
      <c r="C4">
        <v>20</v>
      </c>
      <c r="D4">
        <v>0.20599999999999999</v>
      </c>
      <c r="E4" s="22">
        <v>0</v>
      </c>
      <c r="F4" s="7">
        <f t="shared" ref="F4:F67" si="35">DA3</f>
        <v>79.764972350757176</v>
      </c>
      <c r="G4" s="7">
        <f>G3</f>
        <v>97.5</v>
      </c>
      <c r="H4" s="7">
        <f t="shared" ref="H4:H67" si="36">DF3</f>
        <v>1039.9723448461702</v>
      </c>
      <c r="I4" s="7">
        <f t="shared" si="0"/>
        <v>0</v>
      </c>
      <c r="J4" s="24" t="str">
        <f t="shared" ref="J4:J67" si="37">IF(I4&lt;0.0001,"YES","NO")</f>
        <v>YES</v>
      </c>
      <c r="K4" s="24" t="str">
        <f t="shared" ref="K4:K67" si="38">IF(I4&gt;0.9999,"YES","NO")</f>
        <v>NO</v>
      </c>
      <c r="L4" s="7">
        <f t="shared" ref="L4:L67" si="39">rhoV_p(F4)</f>
        <v>42.359417445165761</v>
      </c>
      <c r="M4" s="7">
        <v>9.81</v>
      </c>
      <c r="N4" s="7">
        <f t="shared" ref="N4:N67" si="40">3.14/4 *D4*D4</f>
        <v>3.3312259999999996E-2</v>
      </c>
      <c r="O4" s="7">
        <f t="shared" ref="O4:O67" si="41">Tsat_p(F4)</f>
        <v>294.80376197224257</v>
      </c>
      <c r="P4" s="7">
        <f t="shared" ref="P4:P67" si="42">rhoL_P(F4)</f>
        <v>722.60248502258071</v>
      </c>
      <c r="Q4" s="7">
        <f t="shared" si="1"/>
        <v>1.9385844831632232E-5</v>
      </c>
      <c r="R4" s="7">
        <f t="shared" si="2"/>
        <v>8.7840075741459029E-5</v>
      </c>
      <c r="S4" s="7">
        <f t="shared" ref="S4:S67" si="43">mixvisco(F4,H4)</f>
        <v>1.118937691641286E-4</v>
      </c>
      <c r="T4" s="7">
        <f t="shared" si="3"/>
        <v>4.0504294068444002</v>
      </c>
      <c r="U4" s="7">
        <f t="shared" si="4"/>
        <v>0</v>
      </c>
      <c r="V4" s="7">
        <f>T4+U4</f>
        <v>4.0504294068444002</v>
      </c>
      <c r="W4" s="7">
        <f>Surface_Tension_T(T_ph(F4,H4))</f>
        <v>7.9898434876916974E-2</v>
      </c>
      <c r="X4" s="7">
        <v>1</v>
      </c>
      <c r="Y4" s="7">
        <f t="shared" ref="Y4:Y67" si="44">IF($DK$12*(1-EXP(-0.1*AF4/(U4-AF4)))+$DK$13*(EXP(-0.1*AF4/(U4-AF4)))&lt;1,1,$DK$12*(1-EXP(-0.1*AF4/(U4-AF4)))+$DK$13*(EXP(-0.1*AF4/(U4-AF4))))</f>
        <v>1</v>
      </c>
      <c r="Z4" s="7">
        <f>$U4/((Y4*$V4) )</f>
        <v>0</v>
      </c>
      <c r="AA4" s="24">
        <f t="shared" ref="AA4:AA67" si="45">$L4*Z4+$P4*(1-Z4)</f>
        <v>722.60248502258071</v>
      </c>
      <c r="AB4" s="24">
        <f t="shared" ref="AB4:AB67" si="46">($D4*AA4*$V4)/$S4</f>
        <v>5388424.9104454722</v>
      </c>
      <c r="AC4" s="24">
        <f t="shared" ref="AC4:AC67" si="47">(($E4/$D4)^1.1098)/2.8257+(7.149/AB4)^0.8981</f>
        <v>5.2683161276969241E-6</v>
      </c>
      <c r="AD4" s="29">
        <f t="shared" ref="AD4:AD67" si="48">4/(4*LOG($E4/$D4/3.7065-5.0452/AB4*LOG(AC4)))^2</f>
        <v>8.8795563140186586E-3</v>
      </c>
      <c r="AE4" s="24">
        <f t="shared" si="5"/>
        <v>2.6715704674663852</v>
      </c>
      <c r="AF4" s="7">
        <f t="shared" si="6"/>
        <v>2.2534659982964018</v>
      </c>
      <c r="AG4" s="24" t="str">
        <f t="shared" ref="AG4:AG67" si="49">IF(AND(Z4&gt;0.7,U4&gt;AF4),"ANNULAR","NO")</f>
        <v>NO</v>
      </c>
      <c r="AH4" s="24">
        <f t="shared" si="7"/>
        <v>1.1499999999999999</v>
      </c>
      <c r="AI4" s="24">
        <f t="shared" si="7"/>
        <v>1.1499999999999999</v>
      </c>
      <c r="AJ4" s="24">
        <f t="shared" ref="AJ4:AJ67" si="50">1.53*((W4)*(M4)*((P4-L4)/(P4^2)))^0.25</f>
        <v>0.27350140168764525</v>
      </c>
      <c r="AK4" s="24">
        <f t="shared" ref="AK4:AK67" si="51">U4/((AI4*V4) +AJ4)</f>
        <v>0</v>
      </c>
      <c r="AL4" s="24">
        <f t="shared" ref="AL4:AL67" si="52">L4*AK4+P4*(1-AK4)</f>
        <v>722.60248502258071</v>
      </c>
      <c r="AM4" s="24">
        <f t="shared" ref="AM4:AM67" si="53">(D4*AL4*V4)/S4</f>
        <v>5388424.9104454722</v>
      </c>
      <c r="AN4" s="24">
        <f t="shared" ref="AN4:AN67" si="54">((E4/D4)^1.1098)/2.8257+(7.149/AM4)^0.8981</f>
        <v>5.2683161276969241E-6</v>
      </c>
      <c r="AO4" s="29">
        <f t="shared" ref="AO4:AO67" si="55">4/(4*LOG($E4/$D4/3.7065-5.0452/AM4*LOG(AN4)))^2</f>
        <v>8.8795563140186586E-3</v>
      </c>
      <c r="AP4" s="24">
        <f t="shared" si="8"/>
        <v>1.2103948690892665</v>
      </c>
      <c r="AQ4" s="24">
        <f t="shared" ref="AQ4:AQ67" si="56">(0.725+4.15*(($U4/$V4)^0.5))</f>
        <v>0.72499999999999998</v>
      </c>
      <c r="AR4" s="24">
        <f t="shared" ref="AR4:AR67" si="57">((0.725+4.15*(($U4/$V4)^0.5))/(2*(AO4/6.5617/$D4)^0.4*(0.0283*$P4/$W4)^0.6*(4.3055*$W4/($M4*($P4-$L4)))^0.5))^(1/1.2)*0.3048</f>
        <v>2.6715704674663852</v>
      </c>
      <c r="AS4" s="24">
        <f t="shared" ref="AS4:AS67" si="58">1.08*T4</f>
        <v>4.3744637593919524</v>
      </c>
      <c r="AT4" s="24" t="str">
        <f t="shared" ref="AT4:AT67" si="59">IF(AND(AP4&gt;AQ4,U4&lt;AS4,AK4&lt;0.52),"DISPERSED BUBBLY","NO")</f>
        <v>DISPERSED BUBBLY</v>
      </c>
      <c r="AU4" s="24">
        <f t="shared" si="9"/>
        <v>1.2</v>
      </c>
      <c r="AV4" s="7">
        <f t="shared" ref="AV4:AV67" si="60">(COS(RADIANS($C4))^0.5)*((1+SIN(RADIANS($C4))^1.2))</f>
        <v>1.2368966230208687</v>
      </c>
      <c r="AW4" s="7">
        <f t="shared" ref="AW4:AW67" si="61">1.53*(($W4)*($M4)*(($P4-$L4)/($P4^2)))^0.25</f>
        <v>0.27350140168764525</v>
      </c>
      <c r="AX4" s="20">
        <f t="shared" si="10"/>
        <v>1.7291708182077226</v>
      </c>
      <c r="AY4" s="24">
        <f t="shared" si="11"/>
        <v>0</v>
      </c>
      <c r="AZ4" s="24">
        <f t="shared" ref="AZ4:AZ67" si="62">$L4*AY4+$P4*(1-AY4)</f>
        <v>722.60248502258071</v>
      </c>
      <c r="BA4" s="24">
        <f t="shared" ref="BA4:BA67" si="63">($D4*AZ4*$V4)/$S4</f>
        <v>5388424.9104454722</v>
      </c>
      <c r="BB4" s="24">
        <f t="shared" ref="BB4:BB67" si="64">(($E4/$D4)^1.1098)/2.8257+(7.149/BA4)^0.8981</f>
        <v>5.2683161276969241E-6</v>
      </c>
      <c r="BC4" s="29">
        <f t="shared" ref="BC4:BC67" si="65">4/(4*LOG($E4/$D4/3.7065-5.0452/BA4*LOG(BB4)))^2</f>
        <v>8.8795563140186586E-3</v>
      </c>
      <c r="BD4" s="24">
        <f t="shared" si="12"/>
        <v>2.6715704674663852</v>
      </c>
      <c r="BE4" s="24" t="str">
        <f t="shared" ref="BE4:BE67" si="66">IF(AND(U4&lt;AX4,AY4&lt;=0.25,AY4&gt;0),"BUBBLY","NO")</f>
        <v>NO</v>
      </c>
      <c r="BF4" s="24">
        <f t="shared" si="13"/>
        <v>1.2</v>
      </c>
      <c r="BG4" s="24">
        <f t="shared" si="14"/>
        <v>1.1588069012014524</v>
      </c>
      <c r="BH4" s="7">
        <f t="shared" ref="BH4:BH67" si="67">(COS(RADIANS($C4))^0.5)*((1+SIN(RADIANS($C4))^1.2))</f>
        <v>1.2368966230208687</v>
      </c>
      <c r="BI4" s="7">
        <f t="shared" ref="BI4:BI67" si="68">0.35*($M4*$D4*($P4-$L4)/($P4*BH4))^0.5</f>
        <v>0.43406202603975913</v>
      </c>
      <c r="BJ4" s="7">
        <f t="shared" ref="BJ4:BJ67" si="69">1.53*(($W4)*($M4)*(($P4-$L4)/($P4^2)))^0.25</f>
        <v>0.27350140168764525</v>
      </c>
      <c r="BK4" s="20">
        <f t="shared" si="15"/>
        <v>1.7291708182077226</v>
      </c>
      <c r="BL4" s="24">
        <f t="shared" ref="BL4:BL67" si="70">BJ4*(1-EXP(-0.1*BK4/ABS($U4-BK4)))+BI4*(EXP(-0.1*BK4/ABS($U4-BK4)))</f>
        <v>0.41878266246465362</v>
      </c>
      <c r="BM4" s="24">
        <f t="shared" ref="BM4:BM67" si="71">$U4/((1.2*$V4) +BL4)</f>
        <v>0</v>
      </c>
      <c r="BN4" s="24">
        <f t="shared" ref="BN4:BN67" si="72">$L4*BM4+$P4*(1-BM4)</f>
        <v>722.60248502258071</v>
      </c>
      <c r="BO4" s="24">
        <f t="shared" ref="BO4:BO67" si="73">($D4*BN4*$V4)/$S4</f>
        <v>5388424.9104454722</v>
      </c>
      <c r="BP4" s="24">
        <f t="shared" ref="BP4:BP67" si="74">(($E4/$D4)^1.1098)/2.8257+(7.149/BO4)^0.8981</f>
        <v>5.2683161276969241E-6</v>
      </c>
      <c r="BQ4" s="29">
        <f t="shared" ref="BQ4:BQ67" si="75">4/(4*LOG($E4/$D4/3.7065-5.0452/BO4*LOG(BP4)))^2</f>
        <v>8.8795563140186586E-3</v>
      </c>
      <c r="BR4" s="24">
        <f t="shared" si="16"/>
        <v>1.2103948690892665</v>
      </c>
      <c r="BS4" s="24">
        <f t="shared" ref="BS4:BS67" si="76">(0.725+4.15*(($U4/$V4)^0.5))</f>
        <v>0.72499999999999998</v>
      </c>
      <c r="BT4" s="24">
        <f t="shared" ref="BT4:BT67" si="77">((0.725+4.15*(($U4/$V4)^0.5))/(2*(BQ4/6.5617/$D4)^0.4*(0.0283*$P4/$W4)^0.6*(4.3055*$W4/($M4*($P4-$L4)))^0.5))^(1/1.2)*0.3048</f>
        <v>2.6715704674663852</v>
      </c>
      <c r="BU4" s="24" t="str">
        <f t="shared" ref="BU4:BU67" si="78">IF(AND(BR4&lt;BS4,BM4&gt;0.25,BM4&lt;=0.52),"SLUG","NO")</f>
        <v>NO</v>
      </c>
      <c r="BV4" s="24">
        <f t="shared" si="17"/>
        <v>1.1499999999999999</v>
      </c>
      <c r="BW4" s="24">
        <f t="shared" si="18"/>
        <v>1.1588069012014524</v>
      </c>
      <c r="BX4" s="7">
        <f t="shared" ref="BX4:BX67" si="79">(COS(RADIANS($C4))^0.5)*((1+SIN(RADIANS($C4))^1.2))</f>
        <v>1.2368966230208687</v>
      </c>
      <c r="BY4" s="7">
        <f t="shared" ref="BY4:BY67" si="80">0.35*($M4*$D4*($P4-$L4)/($P4*BX4))^0.5</f>
        <v>0.43406202603975913</v>
      </c>
      <c r="BZ4" s="24">
        <f t="shared" ref="BZ4:BZ67" si="81">1.53*(($W4)*($M4)*(($P4-$L4)/($P4^2)))^0.25</f>
        <v>0.27350140168764525</v>
      </c>
      <c r="CA4" s="20">
        <f t="shared" si="19"/>
        <v>1.8401451274523197</v>
      </c>
      <c r="CB4" s="24">
        <f t="shared" ref="CB4:CB67" si="82">BZ4*(1-EXP(-0.1*CA4/($U4-CA4)))+BY4*(EXP(-0.1*CA4/($U4-CA4)))</f>
        <v>0.45094833430967013</v>
      </c>
      <c r="CC4" s="24">
        <f t="shared" ref="CC4:CC67" si="83">$U4/((BV4*$V4) +CB4)</f>
        <v>0</v>
      </c>
      <c r="CD4" s="24">
        <f t="shared" ref="CD4:CD67" si="84">$L4*CC4+$P4*(1-CC4)</f>
        <v>722.60248502258071</v>
      </c>
      <c r="CE4" s="24">
        <f t="shared" ref="CE4:CE67" si="85">($D4*CD4*$V4)/$S4</f>
        <v>5388424.9104454722</v>
      </c>
      <c r="CF4" s="24">
        <f t="shared" ref="CF4:CF67" si="86">(($E4/$D4)^1.1098)/2.8257+(7.149/CE4)^0.8981</f>
        <v>5.2683161276969241E-6</v>
      </c>
      <c r="CG4" s="29">
        <f t="shared" ref="CG4:CG67" si="87">4/(4*LOG($E4/$D4/3.7065-5.0452/CE4*LOG(CF4)))^2</f>
        <v>8.8795563140186586E-3</v>
      </c>
      <c r="CH4" s="24">
        <f t="shared" si="20"/>
        <v>1.2103948690892665</v>
      </c>
      <c r="CI4" s="24">
        <f t="shared" ref="CI4:CI67" si="88">(0.725+4.15*(($U4/$V4)^0.5))</f>
        <v>0.72499999999999998</v>
      </c>
      <c r="CJ4" s="24">
        <f t="shared" ref="CJ4:CJ67" si="89">((0.725+4.15*(($U4/$V4)^0.5))/(2*(CG4/6.5617/$D4)^0.4*(0.0283*$P4/$W4)^0.6*(4.3055*$W4/($M4*($P4-$L4)))^0.5))^(1/1.2)*0.3048</f>
        <v>2.6715704674663852</v>
      </c>
      <c r="CK4" s="24">
        <f t="shared" si="21"/>
        <v>2.2887826646326994</v>
      </c>
      <c r="CL4" s="24">
        <f t="shared" ref="CL4:CL67" si="90">1.08*$T4</f>
        <v>4.3744637593919524</v>
      </c>
      <c r="CM4" s="24" t="str">
        <f t="shared" ref="CM4:CM67" si="91">IF(AND(U4&gt;CL4,CC4&gt;0.52,CC4&lt;0.7),"CHURN","NO")</f>
        <v>NO</v>
      </c>
      <c r="CN4" s="46" t="str">
        <f t="shared" si="22"/>
        <v>COMPRESSED LIQUID</v>
      </c>
      <c r="CO4" s="21" t="b">
        <f t="shared" si="23"/>
        <v>0</v>
      </c>
      <c r="CP4" s="21" t="b">
        <f t="shared" si="24"/>
        <v>0</v>
      </c>
      <c r="CQ4" s="7" t="e">
        <f t="shared" si="25"/>
        <v>#DIV/0!</v>
      </c>
      <c r="CR4" s="7">
        <f>IF(J4="yes",rho_ph(F4,H4),IF(K4="yes",rho_ph(F4,H4),L4*CQ4+P4*(1-CQ4)))</f>
        <v>817.5946244003643</v>
      </c>
      <c r="CS4" s="7" t="e">
        <f t="shared" si="26"/>
        <v>#DIV/0!</v>
      </c>
      <c r="CT4" s="7">
        <f t="shared" si="27"/>
        <v>6096778.4253157703</v>
      </c>
      <c r="CU4" s="7">
        <f t="shared" si="28"/>
        <v>4.7151880893689113E-6</v>
      </c>
      <c r="CV4" s="22">
        <f t="shared" si="29"/>
        <v>8.7155449721473127E-3</v>
      </c>
      <c r="CW4" s="7">
        <f t="shared" si="30"/>
        <v>7.5369017027172719E-2</v>
      </c>
      <c r="CX4" s="7">
        <f t="shared" si="31"/>
        <v>2.8375106118934046E-3</v>
      </c>
      <c r="CY4" s="7">
        <f t="shared" ref="CY4:CY67" si="92">1-((CR4*V4^2*0.00001)/F4)</f>
        <v>0.99831837969273107</v>
      </c>
      <c r="CZ4" s="7">
        <f t="shared" ref="CZ4:CZ67" si="93">(CW4+CX4)/CY4</f>
        <v>7.8338262852715418E-2</v>
      </c>
      <c r="DA4" s="7">
        <f t="shared" si="32"/>
        <v>79.52995756219903</v>
      </c>
      <c r="DB4" s="7">
        <f>rho_ph(DA4,H4)</f>
        <v>817.56990320075374</v>
      </c>
      <c r="DC4" s="7">
        <f t="shared" si="33"/>
        <v>3.5799389670972452</v>
      </c>
      <c r="DD4" s="7">
        <f t="shared" ref="DD4:DD67" si="94">-M4*B4*COS(RADIANS(C4))/10^3</f>
        <v>-2.7655153829729287E-2</v>
      </c>
      <c r="DE4" s="47">
        <f t="shared" ref="DE4:DE67" si="95">IF(J4="YES",0,0.5*(V4^2-DC4^2)/10^3)</f>
        <v>0</v>
      </c>
      <c r="DF4" s="7">
        <f t="shared" si="34"/>
        <v>1039.9446896923405</v>
      </c>
      <c r="DG4" s="7">
        <f t="shared" ref="DG4:DG67" si="96">T_ph(DA4,DF4)</f>
        <v>240.39057470892806</v>
      </c>
      <c r="DN4" s="6" t="s">
        <v>11</v>
      </c>
      <c r="DO4" s="6"/>
      <c r="DP4" s="6"/>
      <c r="DR4" s="24"/>
      <c r="DS4" s="24"/>
      <c r="DT4" s="6"/>
      <c r="DU4" s="6"/>
      <c r="DV4" s="6"/>
      <c r="DW4" s="6"/>
      <c r="DX4" s="6"/>
      <c r="FT4" s="24"/>
      <c r="GH4" s="24"/>
    </row>
    <row r="5" spans="1:190" ht="14.5" x14ac:dyDescent="0.35">
      <c r="A5" s="7">
        <f t="shared" ref="A5:A68" si="97">A4-B4</f>
        <v>1794</v>
      </c>
      <c r="B5" s="7">
        <v>3</v>
      </c>
      <c r="C5">
        <v>20</v>
      </c>
      <c r="D5">
        <v>0.20599999999999999</v>
      </c>
      <c r="E5" s="22">
        <v>0</v>
      </c>
      <c r="F5" s="7">
        <f t="shared" si="35"/>
        <v>79.52995756219903</v>
      </c>
      <c r="G5" s="7">
        <f t="shared" ref="G5:G68" si="98">G4</f>
        <v>97.5</v>
      </c>
      <c r="H5" s="7">
        <f t="shared" si="36"/>
        <v>1039.9446896923405</v>
      </c>
      <c r="I5" s="7">
        <f t="shared" si="0"/>
        <v>0</v>
      </c>
      <c r="J5" s="24" t="str">
        <f t="shared" si="37"/>
        <v>YES</v>
      </c>
      <c r="K5" s="24" t="str">
        <f t="shared" si="38"/>
        <v>NO</v>
      </c>
      <c r="L5" s="7">
        <f t="shared" si="39"/>
        <v>42.215619191930315</v>
      </c>
      <c r="M5" s="7">
        <v>9.81</v>
      </c>
      <c r="N5" s="7">
        <f t="shared" si="40"/>
        <v>3.3312259999999996E-2</v>
      </c>
      <c r="O5" s="7">
        <f t="shared" si="41"/>
        <v>294.5979497896933</v>
      </c>
      <c r="P5" s="7">
        <f t="shared" si="42"/>
        <v>723.00819806858851</v>
      </c>
      <c r="Q5" s="7">
        <f t="shared" si="1"/>
        <v>1.9375653510604301E-5</v>
      </c>
      <c r="R5" s="7">
        <f t="shared" si="2"/>
        <v>8.791757482530444E-5</v>
      </c>
      <c r="S5" s="7">
        <f t="shared" si="43"/>
        <v>1.1189019033631423E-4</v>
      </c>
      <c r="T5" s="7">
        <f t="shared" si="3"/>
        <v>4.0481565252136251</v>
      </c>
      <c r="U5" s="7">
        <f t="shared" si="4"/>
        <v>0</v>
      </c>
      <c r="V5" s="7">
        <f t="shared" ref="V5:V68" si="99">T5+U5</f>
        <v>4.0481565252136251</v>
      </c>
      <c r="W5" s="7">
        <f>Surface_Tension_T(T_ph(F5,H5))</f>
        <v>7.9899064131401257E-2</v>
      </c>
      <c r="X5" s="7">
        <v>1</v>
      </c>
      <c r="Y5" s="7">
        <f t="shared" si="44"/>
        <v>1</v>
      </c>
      <c r="Z5" s="7">
        <f t="shared" ref="Z5:Z68" si="100">$U5/((Y5*$V5) )</f>
        <v>0</v>
      </c>
      <c r="AA5" s="24">
        <f t="shared" si="45"/>
        <v>723.00819806858851</v>
      </c>
      <c r="AB5" s="24">
        <f t="shared" si="46"/>
        <v>5388597.2601830782</v>
      </c>
      <c r="AC5" s="24">
        <f t="shared" si="47"/>
        <v>5.2681647952229925E-6</v>
      </c>
      <c r="AD5" s="29">
        <f t="shared" si="48"/>
        <v>8.879513258191982E-3</v>
      </c>
      <c r="AE5" s="24">
        <f t="shared" si="5"/>
        <v>2.6717256236597384</v>
      </c>
      <c r="AF5" s="7">
        <f t="shared" si="6"/>
        <v>2.2577608827927245</v>
      </c>
      <c r="AG5" s="24" t="str">
        <f t="shared" si="49"/>
        <v>NO</v>
      </c>
      <c r="AH5" s="24">
        <f t="shared" si="7"/>
        <v>1.1499999999999999</v>
      </c>
      <c r="AI5" s="24">
        <f t="shared" si="7"/>
        <v>1.1499999999999999</v>
      </c>
      <c r="AJ5" s="24">
        <f t="shared" si="50"/>
        <v>0.2734803947796397</v>
      </c>
      <c r="AK5" s="24">
        <f t="shared" si="51"/>
        <v>0</v>
      </c>
      <c r="AL5" s="24">
        <f t="shared" si="52"/>
        <v>723.00819806858851</v>
      </c>
      <c r="AM5" s="24">
        <f t="shared" si="53"/>
        <v>5388597.2601830782</v>
      </c>
      <c r="AN5" s="24">
        <f t="shared" si="54"/>
        <v>5.2681647952229925E-6</v>
      </c>
      <c r="AO5" s="29">
        <f t="shared" si="55"/>
        <v>8.879513258191982E-3</v>
      </c>
      <c r="AP5" s="24">
        <f t="shared" si="8"/>
        <v>1.2094955723605954</v>
      </c>
      <c r="AQ5" s="24">
        <f t="shared" si="56"/>
        <v>0.72499999999999998</v>
      </c>
      <c r="AR5" s="24">
        <f t="shared" si="57"/>
        <v>2.6717256236597384</v>
      </c>
      <c r="AS5" s="24">
        <f t="shared" si="58"/>
        <v>4.3720090472307156</v>
      </c>
      <c r="AT5" s="24" t="str">
        <f t="shared" si="59"/>
        <v>DISPERSED BUBBLY</v>
      </c>
      <c r="AU5" s="24">
        <f t="shared" si="9"/>
        <v>1.2</v>
      </c>
      <c r="AV5" s="7">
        <f t="shared" si="60"/>
        <v>1.2368966230208687</v>
      </c>
      <c r="AW5" s="7">
        <f t="shared" si="61"/>
        <v>0.2734803947796397</v>
      </c>
      <c r="AX5" s="20">
        <f t="shared" si="10"/>
        <v>1.7282453134531701</v>
      </c>
      <c r="AY5" s="24">
        <f t="shared" si="11"/>
        <v>0</v>
      </c>
      <c r="AZ5" s="24">
        <f t="shared" si="62"/>
        <v>723.00819806858851</v>
      </c>
      <c r="BA5" s="24">
        <f t="shared" si="63"/>
        <v>5388597.2601830782</v>
      </c>
      <c r="BB5" s="24">
        <f t="shared" si="64"/>
        <v>5.2681647952229925E-6</v>
      </c>
      <c r="BC5" s="29">
        <f t="shared" si="65"/>
        <v>8.879513258191982E-3</v>
      </c>
      <c r="BD5" s="24">
        <f t="shared" si="12"/>
        <v>2.6717256236597384</v>
      </c>
      <c r="BE5" s="24" t="str">
        <f t="shared" si="66"/>
        <v>NO</v>
      </c>
      <c r="BF5" s="24">
        <f t="shared" si="13"/>
        <v>1.2</v>
      </c>
      <c r="BG5" s="24">
        <f t="shared" si="14"/>
        <v>1.1588214419934091</v>
      </c>
      <c r="BH5" s="7">
        <f t="shared" si="67"/>
        <v>1.2368966230208687</v>
      </c>
      <c r="BI5" s="7">
        <f t="shared" si="68"/>
        <v>0.43411545946472346</v>
      </c>
      <c r="BJ5" s="7">
        <f t="shared" si="69"/>
        <v>0.2734803947796397</v>
      </c>
      <c r="BK5" s="20">
        <f t="shared" si="15"/>
        <v>1.7282453134531701</v>
      </c>
      <c r="BL5" s="24">
        <f t="shared" si="70"/>
        <v>0.41882901195533023</v>
      </c>
      <c r="BM5" s="24">
        <f t="shared" si="71"/>
        <v>0</v>
      </c>
      <c r="BN5" s="24">
        <f t="shared" si="72"/>
        <v>723.00819806858851</v>
      </c>
      <c r="BO5" s="24">
        <f t="shared" si="73"/>
        <v>5388597.2601830782</v>
      </c>
      <c r="BP5" s="24">
        <f t="shared" si="74"/>
        <v>5.2681647952229925E-6</v>
      </c>
      <c r="BQ5" s="29">
        <f t="shared" si="75"/>
        <v>8.879513258191982E-3</v>
      </c>
      <c r="BR5" s="24">
        <f t="shared" si="16"/>
        <v>1.2094955723605954</v>
      </c>
      <c r="BS5" s="24">
        <f t="shared" si="76"/>
        <v>0.72499999999999998</v>
      </c>
      <c r="BT5" s="24">
        <f t="shared" si="77"/>
        <v>2.6717256236597384</v>
      </c>
      <c r="BU5" s="24" t="str">
        <f t="shared" si="78"/>
        <v>NO</v>
      </c>
      <c r="BV5" s="24">
        <f t="shared" si="17"/>
        <v>1.1499999999999999</v>
      </c>
      <c r="BW5" s="24">
        <f t="shared" si="18"/>
        <v>1.1588214419934091</v>
      </c>
      <c r="BX5" s="7">
        <f t="shared" si="79"/>
        <v>1.2368966230208687</v>
      </c>
      <c r="BY5" s="7">
        <f t="shared" si="80"/>
        <v>0.43411545946472346</v>
      </c>
      <c r="BZ5" s="24">
        <f t="shared" si="81"/>
        <v>0.2734803947796397</v>
      </c>
      <c r="CA5" s="20">
        <f t="shared" si="19"/>
        <v>1.8391602258762463</v>
      </c>
      <c r="CB5" s="24">
        <f t="shared" si="82"/>
        <v>0.45100959669279483</v>
      </c>
      <c r="CC5" s="24">
        <f t="shared" si="83"/>
        <v>0</v>
      </c>
      <c r="CD5" s="24">
        <f t="shared" si="84"/>
        <v>723.00819806858851</v>
      </c>
      <c r="CE5" s="24">
        <f t="shared" si="85"/>
        <v>5388597.2601830782</v>
      </c>
      <c r="CF5" s="24">
        <f t="shared" si="86"/>
        <v>5.2681647952229925E-6</v>
      </c>
      <c r="CG5" s="29">
        <f t="shared" si="87"/>
        <v>8.879513258191982E-3</v>
      </c>
      <c r="CH5" s="24">
        <f t="shared" si="20"/>
        <v>1.2094955723605954</v>
      </c>
      <c r="CI5" s="24">
        <f t="shared" si="88"/>
        <v>0.72499999999999998</v>
      </c>
      <c r="CJ5" s="24">
        <f t="shared" si="89"/>
        <v>2.6717256236597384</v>
      </c>
      <c r="CK5" s="24">
        <f t="shared" si="21"/>
        <v>2.2931448592205985</v>
      </c>
      <c r="CL5" s="24">
        <f t="shared" si="90"/>
        <v>4.3720090472307156</v>
      </c>
      <c r="CM5" s="24" t="str">
        <f t="shared" si="91"/>
        <v>NO</v>
      </c>
      <c r="CN5" s="46" t="str">
        <f t="shared" si="22"/>
        <v>COMPRESSED LIQUID</v>
      </c>
      <c r="CO5" s="21" t="b">
        <f t="shared" si="23"/>
        <v>0</v>
      </c>
      <c r="CP5" s="21" t="b">
        <f t="shared" si="24"/>
        <v>0</v>
      </c>
      <c r="CQ5" s="7" t="e">
        <f t="shared" si="25"/>
        <v>#DIV/0!</v>
      </c>
      <c r="CR5" s="7">
        <f>IF(J5="yes",rho_ph(F5,H5),IF(K5="yes",rho_ph(F5,H5),L5*CQ5+P5*(1-CQ5)))</f>
        <v>817.57827287369071</v>
      </c>
      <c r="CS5" s="7" t="e">
        <f t="shared" si="26"/>
        <v>#DIV/0!</v>
      </c>
      <c r="CT5" s="7">
        <f t="shared" si="27"/>
        <v>6093430.2722449126</v>
      </c>
      <c r="CU5" s="7">
        <f t="shared" si="28"/>
        <v>4.717514867755018E-6</v>
      </c>
      <c r="CV5" s="22">
        <f t="shared" si="29"/>
        <v>8.7162646037165399E-3</v>
      </c>
      <c r="CW5" s="7">
        <f t="shared" si="30"/>
        <v>7.5367509680554348E-2</v>
      </c>
      <c r="CX5" s="7">
        <f t="shared" si="31"/>
        <v>2.8345043276609191E-3</v>
      </c>
      <c r="CY5" s="7">
        <f t="shared" si="92"/>
        <v>0.99831533643270953</v>
      </c>
      <c r="CZ5" s="7">
        <f t="shared" si="93"/>
        <v>7.8333980411094684E-2</v>
      </c>
      <c r="DA5" s="7">
        <f t="shared" si="32"/>
        <v>79.294955620965752</v>
      </c>
      <c r="DB5" s="7">
        <f>rho_ph(DA5,H5)</f>
        <v>817.55354964224125</v>
      </c>
      <c r="DC5" s="7">
        <f t="shared" si="33"/>
        <v>3.5800105767690464</v>
      </c>
      <c r="DD5" s="7">
        <f t="shared" si="94"/>
        <v>-2.7655153829729287E-2</v>
      </c>
      <c r="DE5" s="47">
        <f t="shared" si="95"/>
        <v>0</v>
      </c>
      <c r="DF5" s="7">
        <f t="shared" si="34"/>
        <v>1039.9170345385107</v>
      </c>
      <c r="DG5" s="7">
        <f t="shared" si="96"/>
        <v>240.38531512077634</v>
      </c>
      <c r="DR5" s="24"/>
      <c r="DS5" s="24"/>
      <c r="FT5" s="24"/>
      <c r="GH5" s="24"/>
    </row>
    <row r="6" spans="1:190" ht="14.5" x14ac:dyDescent="0.35">
      <c r="A6" s="7">
        <f t="shared" si="97"/>
        <v>1791</v>
      </c>
      <c r="B6" s="7">
        <v>3</v>
      </c>
      <c r="C6">
        <v>20</v>
      </c>
      <c r="D6">
        <v>0.20599999999999999</v>
      </c>
      <c r="E6" s="22">
        <v>0</v>
      </c>
      <c r="F6" s="7">
        <f t="shared" si="35"/>
        <v>79.294955620965752</v>
      </c>
      <c r="G6" s="7">
        <f t="shared" si="98"/>
        <v>97.5</v>
      </c>
      <c r="H6" s="7">
        <f t="shared" si="36"/>
        <v>1039.9170345385107</v>
      </c>
      <c r="I6" s="7">
        <f t="shared" si="0"/>
        <v>0</v>
      </c>
      <c r="J6" s="24" t="str">
        <f t="shared" si="37"/>
        <v>YES</v>
      </c>
      <c r="K6" s="24" t="str">
        <f t="shared" si="38"/>
        <v>NO</v>
      </c>
      <c r="L6" s="7">
        <f t="shared" si="39"/>
        <v>42.072000875774172</v>
      </c>
      <c r="M6" s="7">
        <v>9.81</v>
      </c>
      <c r="N6" s="7">
        <f t="shared" si="40"/>
        <v>3.3312259999999996E-2</v>
      </c>
      <c r="O6" s="7">
        <f t="shared" si="41"/>
        <v>294.39168235591364</v>
      </c>
      <c r="P6" s="7">
        <f t="shared" si="42"/>
        <v>723.414161392099</v>
      </c>
      <c r="Q6" s="7">
        <f t="shared" si="1"/>
        <v>1.9365460450724487E-5</v>
      </c>
      <c r="R6" s="7">
        <f t="shared" si="2"/>
        <v>8.7995271990534628E-5</v>
      </c>
      <c r="S6" s="7">
        <f t="shared" si="43"/>
        <v>1.1188661150285663E-4</v>
      </c>
      <c r="T6" s="7">
        <f t="shared" si="3"/>
        <v>4.0458847932448947</v>
      </c>
      <c r="U6" s="7">
        <f t="shared" si="4"/>
        <v>0</v>
      </c>
      <c r="V6" s="7">
        <f t="shared" si="99"/>
        <v>4.0458847932448947</v>
      </c>
      <c r="W6" s="7">
        <f>Surface_Tension_T(T_ph(F6,H6))</f>
        <v>7.9899693432823451E-2</v>
      </c>
      <c r="X6" s="7">
        <v>1</v>
      </c>
      <c r="Y6" s="7">
        <f t="shared" si="44"/>
        <v>1</v>
      </c>
      <c r="Z6" s="7">
        <f t="shared" si="100"/>
        <v>0</v>
      </c>
      <c r="AA6" s="24">
        <f t="shared" si="45"/>
        <v>723.414161392099</v>
      </c>
      <c r="AB6" s="24">
        <f t="shared" si="46"/>
        <v>5388769.6212181058</v>
      </c>
      <c r="AC6" s="24">
        <f t="shared" si="47"/>
        <v>5.2680134620171983E-6</v>
      </c>
      <c r="AD6" s="29">
        <f t="shared" si="48"/>
        <v>8.8794702012252955E-3</v>
      </c>
      <c r="AE6" s="24">
        <f t="shared" si="5"/>
        <v>2.6718801372054117</v>
      </c>
      <c r="AF6" s="7">
        <f t="shared" si="6"/>
        <v>2.262071929021666</v>
      </c>
      <c r="AG6" s="24" t="str">
        <f t="shared" si="49"/>
        <v>NO</v>
      </c>
      <c r="AH6" s="24">
        <f t="shared" si="7"/>
        <v>1.1499999999999999</v>
      </c>
      <c r="AI6" s="24">
        <f t="shared" si="7"/>
        <v>1.1499999999999999</v>
      </c>
      <c r="AJ6" s="24">
        <f t="shared" si="50"/>
        <v>0.27345934778834385</v>
      </c>
      <c r="AK6" s="24">
        <f t="shared" si="51"/>
        <v>0</v>
      </c>
      <c r="AL6" s="24">
        <f t="shared" si="52"/>
        <v>723.414161392099</v>
      </c>
      <c r="AM6" s="24">
        <f t="shared" si="53"/>
        <v>5388769.6212181058</v>
      </c>
      <c r="AN6" s="24">
        <f t="shared" si="54"/>
        <v>5.2680134620171983E-6</v>
      </c>
      <c r="AO6" s="29">
        <f t="shared" si="55"/>
        <v>8.8794702012252955E-3</v>
      </c>
      <c r="AP6" s="24">
        <f t="shared" si="8"/>
        <v>1.2085972524353339</v>
      </c>
      <c r="AQ6" s="24">
        <f t="shared" si="56"/>
        <v>0.72499999999999998</v>
      </c>
      <c r="AR6" s="24">
        <f t="shared" si="57"/>
        <v>2.6718801372054117</v>
      </c>
      <c r="AS6" s="24">
        <f t="shared" si="58"/>
        <v>4.3695555767044869</v>
      </c>
      <c r="AT6" s="24" t="str">
        <f t="shared" si="59"/>
        <v>DISPERSED BUBBLY</v>
      </c>
      <c r="AU6" s="24">
        <f t="shared" si="9"/>
        <v>1.2</v>
      </c>
      <c r="AV6" s="7">
        <f t="shared" si="60"/>
        <v>1.2368966230208687</v>
      </c>
      <c r="AW6" s="7">
        <f t="shared" si="61"/>
        <v>0.27345934778834385</v>
      </c>
      <c r="AX6" s="20">
        <f t="shared" si="10"/>
        <v>1.7273202596803119</v>
      </c>
      <c r="AY6" s="24">
        <f t="shared" si="11"/>
        <v>0</v>
      </c>
      <c r="AZ6" s="24">
        <f t="shared" si="62"/>
        <v>723.414161392099</v>
      </c>
      <c r="BA6" s="24">
        <f t="shared" si="63"/>
        <v>5388769.6212181058</v>
      </c>
      <c r="BB6" s="24">
        <f t="shared" si="64"/>
        <v>5.2680134620171983E-6</v>
      </c>
      <c r="BC6" s="29">
        <f t="shared" si="65"/>
        <v>8.8794702012252955E-3</v>
      </c>
      <c r="BD6" s="24">
        <f t="shared" si="12"/>
        <v>2.6718801372054117</v>
      </c>
      <c r="BE6" s="24" t="str">
        <f t="shared" si="66"/>
        <v>NO</v>
      </c>
      <c r="BF6" s="24">
        <f t="shared" si="13"/>
        <v>1.2</v>
      </c>
      <c r="BG6" s="24">
        <f t="shared" si="14"/>
        <v>1.1588360166491884</v>
      </c>
      <c r="BH6" s="7">
        <f t="shared" si="67"/>
        <v>1.2368966230208687</v>
      </c>
      <c r="BI6" s="7">
        <f t="shared" si="68"/>
        <v>0.43416877369769935</v>
      </c>
      <c r="BJ6" s="7">
        <f t="shared" si="69"/>
        <v>0.27345934778834385</v>
      </c>
      <c r="BK6" s="20">
        <f t="shared" si="15"/>
        <v>1.7273202596803119</v>
      </c>
      <c r="BL6" s="24">
        <f t="shared" si="70"/>
        <v>0.41887524978220647</v>
      </c>
      <c r="BM6" s="24">
        <f t="shared" si="71"/>
        <v>0</v>
      </c>
      <c r="BN6" s="24">
        <f t="shared" si="72"/>
        <v>723.414161392099</v>
      </c>
      <c r="BO6" s="24">
        <f t="shared" si="73"/>
        <v>5388769.6212181058</v>
      </c>
      <c r="BP6" s="24">
        <f t="shared" si="74"/>
        <v>5.2680134620171983E-6</v>
      </c>
      <c r="BQ6" s="29">
        <f t="shared" si="75"/>
        <v>8.8794702012252955E-3</v>
      </c>
      <c r="BR6" s="24">
        <f t="shared" si="16"/>
        <v>1.2085972524353339</v>
      </c>
      <c r="BS6" s="24">
        <f t="shared" si="76"/>
        <v>0.72499999999999998</v>
      </c>
      <c r="BT6" s="24">
        <f t="shared" si="77"/>
        <v>2.6718801372054117</v>
      </c>
      <c r="BU6" s="24" t="str">
        <f t="shared" si="78"/>
        <v>NO</v>
      </c>
      <c r="BV6" s="24">
        <f t="shared" si="17"/>
        <v>1.1499999999999999</v>
      </c>
      <c r="BW6" s="24">
        <f t="shared" si="18"/>
        <v>1.1588360166491884</v>
      </c>
      <c r="BX6" s="7">
        <f t="shared" si="79"/>
        <v>1.2368966230208687</v>
      </c>
      <c r="BY6" s="7">
        <f t="shared" si="80"/>
        <v>0.43416877369769935</v>
      </c>
      <c r="BZ6" s="24">
        <f t="shared" si="81"/>
        <v>0.27345934778834385</v>
      </c>
      <c r="CA6" s="20">
        <f t="shared" si="19"/>
        <v>1.8381758042248613</v>
      </c>
      <c r="CB6" s="24">
        <f t="shared" si="82"/>
        <v>0.45107073156399657</v>
      </c>
      <c r="CC6" s="24">
        <f t="shared" si="83"/>
        <v>0</v>
      </c>
      <c r="CD6" s="24">
        <f t="shared" si="84"/>
        <v>723.414161392099</v>
      </c>
      <c r="CE6" s="24">
        <f t="shared" si="85"/>
        <v>5388769.6212181058</v>
      </c>
      <c r="CF6" s="24">
        <f t="shared" si="86"/>
        <v>5.2680134620171983E-6</v>
      </c>
      <c r="CG6" s="29">
        <f t="shared" si="87"/>
        <v>8.8794702012252955E-3</v>
      </c>
      <c r="CH6" s="24">
        <f t="shared" si="20"/>
        <v>1.2085972524353339</v>
      </c>
      <c r="CI6" s="24">
        <f t="shared" si="88"/>
        <v>0.72499999999999998</v>
      </c>
      <c r="CJ6" s="24">
        <f t="shared" si="89"/>
        <v>2.6718801372054117</v>
      </c>
      <c r="CK6" s="24">
        <f t="shared" si="21"/>
        <v>2.2975234688302799</v>
      </c>
      <c r="CL6" s="24">
        <f t="shared" si="90"/>
        <v>4.3695555767044869</v>
      </c>
      <c r="CM6" s="24" t="str">
        <f t="shared" si="91"/>
        <v>NO</v>
      </c>
      <c r="CN6" s="46" t="str">
        <f t="shared" si="22"/>
        <v>COMPRESSED LIQUID</v>
      </c>
      <c r="CO6" s="21" t="b">
        <f t="shared" si="23"/>
        <v>0</v>
      </c>
      <c r="CP6" s="21" t="b">
        <f t="shared" si="24"/>
        <v>0</v>
      </c>
      <c r="CQ6" s="7" t="e">
        <f t="shared" si="25"/>
        <v>#DIV/0!</v>
      </c>
      <c r="CR6" s="7">
        <f>IF(J6="yes",rho_ph(F6,H6),IF(K6="yes",rho_ph(F6,H6),L6*CQ6+P6*(1-CQ6)))</f>
        <v>817.56192004225989</v>
      </c>
      <c r="CS6" s="7" t="e">
        <f t="shared" si="26"/>
        <v>#DIV/0!</v>
      </c>
      <c r="CT6" s="7">
        <f t="shared" si="27"/>
        <v>6090083.7629587948</v>
      </c>
      <c r="CU6" s="7">
        <f t="shared" si="28"/>
        <v>4.719842929989079E-6</v>
      </c>
      <c r="CV6" s="22">
        <f t="shared" si="29"/>
        <v>8.7169843640656948E-3</v>
      </c>
      <c r="CW6" s="7">
        <f t="shared" si="30"/>
        <v>7.536600221365844E-2</v>
      </c>
      <c r="CX6" s="7">
        <f t="shared" si="31"/>
        <v>2.8315010693836019E-3</v>
      </c>
      <c r="CY6" s="7">
        <f t="shared" si="92"/>
        <v>0.99831227330922634</v>
      </c>
      <c r="CZ6" s="7">
        <f t="shared" si="93"/>
        <v>7.8329702412483937E-2</v>
      </c>
      <c r="DA6" s="7">
        <f t="shared" si="32"/>
        <v>79.059966513728298</v>
      </c>
      <c r="DB6" s="7">
        <f>rho_ph(DA6,H6)</f>
        <v>817.53719477676771</v>
      </c>
      <c r="DC6" s="7">
        <f t="shared" si="33"/>
        <v>3.5800821950290485</v>
      </c>
      <c r="DD6" s="7">
        <f t="shared" si="94"/>
        <v>-2.7655153829729287E-2</v>
      </c>
      <c r="DE6" s="47">
        <f t="shared" si="95"/>
        <v>0</v>
      </c>
      <c r="DF6" s="7">
        <f t="shared" si="34"/>
        <v>1039.889379384681</v>
      </c>
      <c r="DG6" s="7">
        <f t="shared" si="96"/>
        <v>240.38005499473911</v>
      </c>
      <c r="DR6" s="24"/>
      <c r="DS6" s="24"/>
      <c r="FT6" s="24"/>
      <c r="GH6" s="24"/>
    </row>
    <row r="7" spans="1:190" ht="14.5" x14ac:dyDescent="0.35">
      <c r="A7" s="7">
        <f t="shared" si="97"/>
        <v>1788</v>
      </c>
      <c r="B7" s="7">
        <v>3</v>
      </c>
      <c r="C7">
        <v>20</v>
      </c>
      <c r="D7">
        <v>0.20599999999999999</v>
      </c>
      <c r="E7" s="22">
        <v>0</v>
      </c>
      <c r="F7" s="7">
        <f t="shared" si="35"/>
        <v>79.059966513728298</v>
      </c>
      <c r="G7" s="7">
        <f t="shared" si="98"/>
        <v>97.5</v>
      </c>
      <c r="H7" s="7">
        <f t="shared" si="36"/>
        <v>1039.889379384681</v>
      </c>
      <c r="I7" s="7">
        <f t="shared" si="0"/>
        <v>0</v>
      </c>
      <c r="J7" s="24" t="str">
        <f t="shared" si="37"/>
        <v>YES</v>
      </c>
      <c r="K7" s="24" t="str">
        <f t="shared" si="38"/>
        <v>NO</v>
      </c>
      <c r="L7" s="7">
        <f t="shared" si="39"/>
        <v>41.928561909755899</v>
      </c>
      <c r="M7" s="7">
        <v>9.81</v>
      </c>
      <c r="N7" s="7">
        <f t="shared" si="40"/>
        <v>3.3312259999999996E-2</v>
      </c>
      <c r="O7" s="7">
        <f t="shared" si="41"/>
        <v>294.18495732604674</v>
      </c>
      <c r="P7" s="7">
        <f t="shared" si="42"/>
        <v>723.82037784927877</v>
      </c>
      <c r="Q7" s="7">
        <f t="shared" si="1"/>
        <v>1.9355265538485362E-5</v>
      </c>
      <c r="R7" s="7">
        <f t="shared" si="2"/>
        <v>8.8073168778078395E-5</v>
      </c>
      <c r="S7" s="7">
        <f t="shared" si="43"/>
        <v>1.1188303266332697E-4</v>
      </c>
      <c r="T7" s="7">
        <f t="shared" si="3"/>
        <v>4.0436141954043734</v>
      </c>
      <c r="U7" s="7">
        <f t="shared" si="4"/>
        <v>0</v>
      </c>
      <c r="V7" s="7">
        <f t="shared" si="99"/>
        <v>4.0436141954043734</v>
      </c>
      <c r="W7" s="7">
        <f>Surface_Tension_T(T_ph(F7,H7))</f>
        <v>7.9900322781180616E-2</v>
      </c>
      <c r="X7" s="7">
        <v>1</v>
      </c>
      <c r="Y7" s="7">
        <f t="shared" si="44"/>
        <v>1</v>
      </c>
      <c r="Z7" s="7">
        <f t="shared" si="100"/>
        <v>0</v>
      </c>
      <c r="AA7" s="24">
        <f t="shared" si="45"/>
        <v>723.82037784927877</v>
      </c>
      <c r="AB7" s="24">
        <f t="shared" si="46"/>
        <v>5388941.993572318</v>
      </c>
      <c r="AC7" s="24">
        <f t="shared" si="47"/>
        <v>5.2678621280613902E-6</v>
      </c>
      <c r="AD7" s="29">
        <f t="shared" si="48"/>
        <v>8.8794271431133706E-3</v>
      </c>
      <c r="AE7" s="24">
        <f t="shared" si="5"/>
        <v>2.6720340095388071</v>
      </c>
      <c r="AF7" s="7">
        <f t="shared" si="6"/>
        <v>2.2663992576822531</v>
      </c>
      <c r="AG7" s="24" t="str">
        <f t="shared" si="49"/>
        <v>NO</v>
      </c>
      <c r="AH7" s="24">
        <f t="shared" si="7"/>
        <v>1.1499999999999999</v>
      </c>
      <c r="AI7" s="24">
        <f t="shared" si="7"/>
        <v>1.1499999999999999</v>
      </c>
      <c r="AJ7" s="24">
        <f t="shared" si="50"/>
        <v>0.27343826061499904</v>
      </c>
      <c r="AK7" s="24">
        <f t="shared" si="51"/>
        <v>0</v>
      </c>
      <c r="AL7" s="24">
        <f t="shared" si="52"/>
        <v>723.82037784927877</v>
      </c>
      <c r="AM7" s="24">
        <f t="shared" si="53"/>
        <v>5388941.993572318</v>
      </c>
      <c r="AN7" s="24">
        <f t="shared" si="54"/>
        <v>5.2678621280613902E-6</v>
      </c>
      <c r="AO7" s="29">
        <f t="shared" si="55"/>
        <v>8.8794271431133706E-3</v>
      </c>
      <c r="AP7" s="24">
        <f t="shared" si="8"/>
        <v>1.2076999019030457</v>
      </c>
      <c r="AQ7" s="24">
        <f t="shared" si="56"/>
        <v>0.72499999999999998</v>
      </c>
      <c r="AR7" s="24">
        <f t="shared" si="57"/>
        <v>2.6720340095388071</v>
      </c>
      <c r="AS7" s="24">
        <f t="shared" si="58"/>
        <v>4.3671033310367235</v>
      </c>
      <c r="AT7" s="24" t="str">
        <f t="shared" si="59"/>
        <v>DISPERSED BUBBLY</v>
      </c>
      <c r="AU7" s="24">
        <f t="shared" si="9"/>
        <v>1.2</v>
      </c>
      <c r="AV7" s="7">
        <f t="shared" si="60"/>
        <v>1.2368966230208687</v>
      </c>
      <c r="AW7" s="7">
        <f t="shared" si="61"/>
        <v>0.27343826061499904</v>
      </c>
      <c r="AX7" s="20">
        <f t="shared" si="10"/>
        <v>1.7263956505790159</v>
      </c>
      <c r="AY7" s="24">
        <f t="shared" si="11"/>
        <v>0</v>
      </c>
      <c r="AZ7" s="24">
        <f t="shared" si="62"/>
        <v>723.82037784927877</v>
      </c>
      <c r="BA7" s="24">
        <f t="shared" si="63"/>
        <v>5388941.993572318</v>
      </c>
      <c r="BB7" s="24">
        <f t="shared" si="64"/>
        <v>5.2678621280613902E-6</v>
      </c>
      <c r="BC7" s="29">
        <f t="shared" si="65"/>
        <v>8.8794271431133706E-3</v>
      </c>
      <c r="BD7" s="24">
        <f t="shared" si="12"/>
        <v>2.6720340095388071</v>
      </c>
      <c r="BE7" s="24" t="str">
        <f t="shared" si="66"/>
        <v>NO</v>
      </c>
      <c r="BF7" s="24">
        <f t="shared" si="13"/>
        <v>1.2</v>
      </c>
      <c r="BG7" s="24">
        <f t="shared" si="14"/>
        <v>1.1588506253824504</v>
      </c>
      <c r="BH7" s="7">
        <f t="shared" si="67"/>
        <v>1.2368966230208687</v>
      </c>
      <c r="BI7" s="7">
        <f t="shared" si="68"/>
        <v>0.43422196915631694</v>
      </c>
      <c r="BJ7" s="7">
        <f t="shared" si="69"/>
        <v>0.27343826061499904</v>
      </c>
      <c r="BK7" s="20">
        <f t="shared" si="15"/>
        <v>1.7263956505790159</v>
      </c>
      <c r="BL7" s="24">
        <f t="shared" si="70"/>
        <v>0.41892137631377141</v>
      </c>
      <c r="BM7" s="24">
        <f t="shared" si="71"/>
        <v>0</v>
      </c>
      <c r="BN7" s="24">
        <f t="shared" si="72"/>
        <v>723.82037784927877</v>
      </c>
      <c r="BO7" s="24">
        <f t="shared" si="73"/>
        <v>5388941.993572318</v>
      </c>
      <c r="BP7" s="24">
        <f t="shared" si="74"/>
        <v>5.2678621280613902E-6</v>
      </c>
      <c r="BQ7" s="29">
        <f t="shared" si="75"/>
        <v>8.8794271431133706E-3</v>
      </c>
      <c r="BR7" s="24">
        <f t="shared" si="16"/>
        <v>1.2076999019030457</v>
      </c>
      <c r="BS7" s="24">
        <f t="shared" si="76"/>
        <v>0.72499999999999998</v>
      </c>
      <c r="BT7" s="24">
        <f t="shared" si="77"/>
        <v>2.6720340095388071</v>
      </c>
      <c r="BU7" s="24" t="str">
        <f t="shared" si="78"/>
        <v>NO</v>
      </c>
      <c r="BV7" s="24">
        <f t="shared" si="17"/>
        <v>1.1499999999999999</v>
      </c>
      <c r="BW7" s="24">
        <f t="shared" si="18"/>
        <v>1.1588506253824504</v>
      </c>
      <c r="BX7" s="7">
        <f t="shared" si="79"/>
        <v>1.2368966230208687</v>
      </c>
      <c r="BY7" s="7">
        <f t="shared" si="80"/>
        <v>0.43422196915631694</v>
      </c>
      <c r="BZ7" s="24">
        <f t="shared" si="81"/>
        <v>0.27343826061499904</v>
      </c>
      <c r="CA7" s="20">
        <f t="shared" si="19"/>
        <v>1.8371918557830633</v>
      </c>
      <c r="CB7" s="24">
        <f t="shared" si="82"/>
        <v>0.45113173939521473</v>
      </c>
      <c r="CC7" s="24">
        <f t="shared" si="83"/>
        <v>0</v>
      </c>
      <c r="CD7" s="24">
        <f t="shared" si="84"/>
        <v>723.82037784927877</v>
      </c>
      <c r="CE7" s="24">
        <f t="shared" si="85"/>
        <v>5388941.993572318</v>
      </c>
      <c r="CF7" s="24">
        <f t="shared" si="86"/>
        <v>5.2678621280613902E-6</v>
      </c>
      <c r="CG7" s="29">
        <f t="shared" si="87"/>
        <v>8.8794271431133706E-3</v>
      </c>
      <c r="CH7" s="24">
        <f t="shared" si="20"/>
        <v>1.2076999019030457</v>
      </c>
      <c r="CI7" s="24">
        <f t="shared" si="88"/>
        <v>0.72499999999999998</v>
      </c>
      <c r="CJ7" s="24">
        <f t="shared" si="89"/>
        <v>2.6720340095388071</v>
      </c>
      <c r="CK7" s="24">
        <f t="shared" si="21"/>
        <v>2.3019186160523852</v>
      </c>
      <c r="CL7" s="24">
        <f t="shared" si="90"/>
        <v>4.3671033310367235</v>
      </c>
      <c r="CM7" s="24" t="str">
        <f t="shared" si="91"/>
        <v>NO</v>
      </c>
      <c r="CN7" s="46" t="str">
        <f t="shared" si="22"/>
        <v>COMPRESSED LIQUID</v>
      </c>
      <c r="CO7" s="21" t="b">
        <f t="shared" si="23"/>
        <v>0</v>
      </c>
      <c r="CP7" s="21" t="b">
        <f t="shared" si="24"/>
        <v>0</v>
      </c>
      <c r="CQ7" s="7" t="e">
        <f t="shared" si="25"/>
        <v>#DIV/0!</v>
      </c>
      <c r="CR7" s="7">
        <f>IF(J7="yes",rho_ph(F7,H7),IF(K7="yes",rho_ph(F7,H7),L7*CQ7+P7*(1-CQ7)))</f>
        <v>817.54556590407606</v>
      </c>
      <c r="CS7" s="7" t="e">
        <f t="shared" si="26"/>
        <v>#DIV/0!</v>
      </c>
      <c r="CT7" s="7">
        <f t="shared" si="27"/>
        <v>6086738.8741530022</v>
      </c>
      <c r="CU7" s="7">
        <f t="shared" si="28"/>
        <v>4.7221722925962444E-6</v>
      </c>
      <c r="CV7" s="22">
        <f t="shared" si="29"/>
        <v>8.7177042580927015E-3</v>
      </c>
      <c r="CW7" s="7">
        <f t="shared" si="30"/>
        <v>7.5364494626301015E-2</v>
      </c>
      <c r="CX7" s="7">
        <f t="shared" si="31"/>
        <v>2.8285008147408133E-3</v>
      </c>
      <c r="CY7" s="7">
        <f t="shared" si="92"/>
        <v>0.9983091901610881</v>
      </c>
      <c r="CZ7" s="7">
        <f t="shared" si="93"/>
        <v>7.8325428846772946E-2</v>
      </c>
      <c r="DA7" s="7">
        <f t="shared" si="32"/>
        <v>78.824990227187982</v>
      </c>
      <c r="DB7" s="7">
        <f>rho_ph(DA7,H7)</f>
        <v>817.52083860234018</v>
      </c>
      <c r="DC7" s="7">
        <f t="shared" si="33"/>
        <v>3.5801538218868383</v>
      </c>
      <c r="DD7" s="7">
        <f t="shared" si="94"/>
        <v>-2.7655153829729287E-2</v>
      </c>
      <c r="DE7" s="47">
        <f t="shared" si="95"/>
        <v>0</v>
      </c>
      <c r="DF7" s="7">
        <f t="shared" si="34"/>
        <v>1039.8617242308512</v>
      </c>
      <c r="DG7" s="7">
        <f t="shared" si="96"/>
        <v>240.37479433079227</v>
      </c>
      <c r="DR7" s="24"/>
      <c r="DS7" s="24"/>
      <c r="FT7" s="24"/>
      <c r="GH7" s="24"/>
    </row>
    <row r="8" spans="1:190" ht="15" thickBot="1" x14ac:dyDescent="0.4">
      <c r="A8" s="7">
        <f t="shared" si="97"/>
        <v>1785</v>
      </c>
      <c r="B8" s="7">
        <v>3</v>
      </c>
      <c r="C8">
        <v>20</v>
      </c>
      <c r="D8">
        <v>0.20599999999999999</v>
      </c>
      <c r="E8" s="22">
        <v>0</v>
      </c>
      <c r="F8" s="7">
        <f t="shared" si="35"/>
        <v>78.824990227187982</v>
      </c>
      <c r="G8" s="7">
        <f t="shared" si="98"/>
        <v>97.5</v>
      </c>
      <c r="H8" s="7">
        <f t="shared" si="36"/>
        <v>1039.8617242308512</v>
      </c>
      <c r="I8" s="7">
        <f t="shared" si="0"/>
        <v>0</v>
      </c>
      <c r="J8" s="24" t="str">
        <f t="shared" si="37"/>
        <v>YES</v>
      </c>
      <c r="K8" s="24" t="str">
        <f t="shared" si="38"/>
        <v>NO</v>
      </c>
      <c r="L8" s="7">
        <f t="shared" si="39"/>
        <v>41.78530170913659</v>
      </c>
      <c r="M8" s="7">
        <v>9.81</v>
      </c>
      <c r="N8" s="7">
        <f t="shared" si="40"/>
        <v>3.3312259999999996E-2</v>
      </c>
      <c r="O8" s="7">
        <f t="shared" si="41"/>
        <v>293.97777233590614</v>
      </c>
      <c r="P8" s="7">
        <f t="shared" si="42"/>
        <v>724.22685031333458</v>
      </c>
      <c r="Q8" s="7">
        <f t="shared" si="1"/>
        <v>1.9345068659915439E-5</v>
      </c>
      <c r="R8" s="7">
        <f t="shared" si="2"/>
        <v>8.8151266743651178E-5</v>
      </c>
      <c r="S8" s="7">
        <f t="shared" si="43"/>
        <v>1.1187945381729848E-4</v>
      </c>
      <c r="T8" s="7">
        <f t="shared" si="3"/>
        <v>4.0413447161314275</v>
      </c>
      <c r="U8" s="7">
        <f t="shared" si="4"/>
        <v>0</v>
      </c>
      <c r="V8" s="7">
        <f t="shared" si="99"/>
        <v>4.0413447161314275</v>
      </c>
      <c r="W8" s="7">
        <f>Surface_Tension_T(T_ph(F8,H8))</f>
        <v>7.9900952176470141E-2</v>
      </c>
      <c r="X8" s="7">
        <v>1</v>
      </c>
      <c r="Y8" s="7">
        <f t="shared" si="44"/>
        <v>1</v>
      </c>
      <c r="Z8" s="7">
        <f t="shared" si="100"/>
        <v>0</v>
      </c>
      <c r="AA8" s="24">
        <f t="shared" si="45"/>
        <v>724.22685031333458</v>
      </c>
      <c r="AB8" s="24">
        <f t="shared" si="46"/>
        <v>5389114.3772673877</v>
      </c>
      <c r="AC8" s="24">
        <f t="shared" si="47"/>
        <v>5.267710793337497E-6</v>
      </c>
      <c r="AD8" s="29">
        <f t="shared" si="48"/>
        <v>8.8793840838510031E-3</v>
      </c>
      <c r="AE8" s="24">
        <f t="shared" si="5"/>
        <v>2.6721872420802106</v>
      </c>
      <c r="AF8" s="7">
        <f t="shared" si="6"/>
        <v>2.2707429906849401</v>
      </c>
      <c r="AG8" s="24" t="str">
        <f t="shared" si="49"/>
        <v>NO</v>
      </c>
      <c r="AH8" s="24">
        <f t="shared" si="7"/>
        <v>1.1499999999999999</v>
      </c>
      <c r="AI8" s="24">
        <f t="shared" si="7"/>
        <v>1.1499999999999999</v>
      </c>
      <c r="AJ8" s="24">
        <f t="shared" si="50"/>
        <v>0.27341713315909744</v>
      </c>
      <c r="AK8" s="24">
        <f t="shared" si="51"/>
        <v>0</v>
      </c>
      <c r="AL8" s="24">
        <f t="shared" si="52"/>
        <v>724.22685031333458</v>
      </c>
      <c r="AM8" s="24">
        <f t="shared" si="53"/>
        <v>5389114.3772673877</v>
      </c>
      <c r="AN8" s="24">
        <f t="shared" si="54"/>
        <v>5.267710793337497E-6</v>
      </c>
      <c r="AO8" s="29">
        <f t="shared" si="55"/>
        <v>8.8793840838510031E-3</v>
      </c>
      <c r="AP8" s="24">
        <f t="shared" si="8"/>
        <v>1.2068035133602881</v>
      </c>
      <c r="AQ8" s="24">
        <f t="shared" si="56"/>
        <v>0.72499999999999998</v>
      </c>
      <c r="AR8" s="24">
        <f t="shared" si="57"/>
        <v>2.6721872420802106</v>
      </c>
      <c r="AS8" s="24">
        <f t="shared" si="58"/>
        <v>4.3646522934219423</v>
      </c>
      <c r="AT8" s="24" t="str">
        <f t="shared" si="59"/>
        <v>DISPERSED BUBBLY</v>
      </c>
      <c r="AU8" s="24">
        <f t="shared" si="9"/>
        <v>1.2</v>
      </c>
      <c r="AV8" s="7">
        <f t="shared" si="60"/>
        <v>1.2368966230208687</v>
      </c>
      <c r="AW8" s="7">
        <f t="shared" si="61"/>
        <v>0.27341713315909744</v>
      </c>
      <c r="AX8" s="20">
        <f t="shared" si="10"/>
        <v>1.7254714798277293</v>
      </c>
      <c r="AY8" s="24">
        <f t="shared" si="11"/>
        <v>0</v>
      </c>
      <c r="AZ8" s="24">
        <f t="shared" si="62"/>
        <v>724.22685031333458</v>
      </c>
      <c r="BA8" s="24">
        <f t="shared" si="63"/>
        <v>5389114.3772673877</v>
      </c>
      <c r="BB8" s="24">
        <f t="shared" si="64"/>
        <v>5.267710793337497E-6</v>
      </c>
      <c r="BC8" s="29">
        <f t="shared" si="65"/>
        <v>8.8793840838510031E-3</v>
      </c>
      <c r="BD8" s="24">
        <f t="shared" si="12"/>
        <v>2.6721872420802106</v>
      </c>
      <c r="BE8" s="24" t="str">
        <f t="shared" si="66"/>
        <v>NO</v>
      </c>
      <c r="BF8" s="24">
        <f t="shared" si="13"/>
        <v>1.2</v>
      </c>
      <c r="BG8" s="24">
        <f t="shared" si="14"/>
        <v>1.1588652684086473</v>
      </c>
      <c r="BH8" s="7">
        <f t="shared" si="67"/>
        <v>1.2368966230208687</v>
      </c>
      <c r="BI8" s="7">
        <f t="shared" si="68"/>
        <v>0.43427504625607277</v>
      </c>
      <c r="BJ8" s="7">
        <f t="shared" si="69"/>
        <v>0.27341713315909744</v>
      </c>
      <c r="BK8" s="20">
        <f t="shared" si="15"/>
        <v>1.7254714798277293</v>
      </c>
      <c r="BL8" s="24">
        <f t="shared" si="70"/>
        <v>0.41896739191641735</v>
      </c>
      <c r="BM8" s="24">
        <f t="shared" si="71"/>
        <v>0</v>
      </c>
      <c r="BN8" s="24">
        <f t="shared" si="72"/>
        <v>724.22685031333458</v>
      </c>
      <c r="BO8" s="24">
        <f t="shared" si="73"/>
        <v>5389114.3772673877</v>
      </c>
      <c r="BP8" s="24">
        <f t="shared" si="74"/>
        <v>5.267710793337497E-6</v>
      </c>
      <c r="BQ8" s="29">
        <f t="shared" si="75"/>
        <v>8.8793840838510031E-3</v>
      </c>
      <c r="BR8" s="24">
        <f t="shared" si="16"/>
        <v>1.2068035133602881</v>
      </c>
      <c r="BS8" s="24">
        <f t="shared" si="76"/>
        <v>0.72499999999999998</v>
      </c>
      <c r="BT8" s="24">
        <f t="shared" si="77"/>
        <v>2.6721872420802106</v>
      </c>
      <c r="BU8" s="24" t="str">
        <f t="shared" si="78"/>
        <v>NO</v>
      </c>
      <c r="BV8" s="24">
        <f t="shared" si="17"/>
        <v>1.1499999999999999</v>
      </c>
      <c r="BW8" s="24">
        <f t="shared" si="18"/>
        <v>1.1588652684086473</v>
      </c>
      <c r="BX8" s="7">
        <f t="shared" si="79"/>
        <v>1.2368966230208687</v>
      </c>
      <c r="BY8" s="7">
        <f t="shared" si="80"/>
        <v>0.43427504625607277</v>
      </c>
      <c r="BZ8" s="24">
        <f t="shared" si="81"/>
        <v>0.27341713315909744</v>
      </c>
      <c r="CA8" s="20">
        <f t="shared" si="19"/>
        <v>1.8362083738235959</v>
      </c>
      <c r="CB8" s="24">
        <f t="shared" si="82"/>
        <v>0.45119262065621446</v>
      </c>
      <c r="CC8" s="24">
        <f t="shared" si="83"/>
        <v>0</v>
      </c>
      <c r="CD8" s="24">
        <f t="shared" si="84"/>
        <v>724.22685031333458</v>
      </c>
      <c r="CE8" s="24">
        <f t="shared" si="85"/>
        <v>5389114.3772673877</v>
      </c>
      <c r="CF8" s="24">
        <f t="shared" si="86"/>
        <v>5.267710793337497E-6</v>
      </c>
      <c r="CG8" s="29">
        <f t="shared" si="87"/>
        <v>8.8793840838510031E-3</v>
      </c>
      <c r="CH8" s="24">
        <f t="shared" si="20"/>
        <v>1.2068035133602881</v>
      </c>
      <c r="CI8" s="24">
        <f t="shared" si="88"/>
        <v>0.72499999999999998</v>
      </c>
      <c r="CJ8" s="24">
        <f t="shared" si="89"/>
        <v>2.6721872420802106</v>
      </c>
      <c r="CK8" s="24">
        <f t="shared" si="21"/>
        <v>2.3063304247079666</v>
      </c>
      <c r="CL8" s="24">
        <f t="shared" si="90"/>
        <v>4.3646522934219423</v>
      </c>
      <c r="CM8" s="24" t="str">
        <f t="shared" si="91"/>
        <v>NO</v>
      </c>
      <c r="CN8" s="46" t="str">
        <f t="shared" si="22"/>
        <v>COMPRESSED LIQUID</v>
      </c>
      <c r="CO8" s="21" t="b">
        <f t="shared" si="23"/>
        <v>0</v>
      </c>
      <c r="CP8" s="21" t="b">
        <f t="shared" si="24"/>
        <v>0</v>
      </c>
      <c r="CQ8" s="7" t="e">
        <f t="shared" si="25"/>
        <v>#DIV/0!</v>
      </c>
      <c r="CR8" s="7">
        <f>IF(J8="yes",rho_ph(F8,H8),IF(K8="yes",rho_ph(F8,H8),L8*CQ8+P8*(1-CQ8)))</f>
        <v>817.52921045714857</v>
      </c>
      <c r="CS8" s="7" t="e">
        <f t="shared" si="26"/>
        <v>#DIV/0!</v>
      </c>
      <c r="CT8" s="7">
        <f t="shared" si="27"/>
        <v>6083395.5824815622</v>
      </c>
      <c r="CU8" s="7">
        <f t="shared" si="28"/>
        <v>4.7245029721970864E-6</v>
      </c>
      <c r="CV8" s="22">
        <f t="shared" si="29"/>
        <v>8.7184242907175444E-3</v>
      </c>
      <c r="CW8" s="7">
        <f t="shared" si="30"/>
        <v>7.5362986918298583E-2</v>
      </c>
      <c r="CX8" s="7">
        <f t="shared" si="31"/>
        <v>2.8255035414186348E-3</v>
      </c>
      <c r="CY8" s="7">
        <f t="shared" si="92"/>
        <v>0.99830608682518884</v>
      </c>
      <c r="CZ8" s="7">
        <f t="shared" si="93"/>
        <v>7.8321159704006327E-2</v>
      </c>
      <c r="DA8" s="7">
        <f t="shared" si="32"/>
        <v>78.590026748075957</v>
      </c>
      <c r="DB8" s="7">
        <f>rho_ph(DA8,H8)</f>
        <v>817.50448111696835</v>
      </c>
      <c r="DC8" s="7">
        <f t="shared" si="33"/>
        <v>3.5802254573519923</v>
      </c>
      <c r="DD8" s="7">
        <f t="shared" si="94"/>
        <v>-2.7655153829729287E-2</v>
      </c>
      <c r="DE8" s="47">
        <f t="shared" si="95"/>
        <v>0</v>
      </c>
      <c r="DF8" s="7">
        <f t="shared" si="34"/>
        <v>1039.8340690770215</v>
      </c>
      <c r="DG8" s="7">
        <f t="shared" si="96"/>
        <v>240.36953312891512</v>
      </c>
      <c r="DR8" s="24"/>
      <c r="DS8" s="24"/>
      <c r="FT8" s="24"/>
      <c r="GH8" s="24"/>
    </row>
    <row r="9" spans="1:190" ht="15.5" thickTop="1" thickBot="1" x14ac:dyDescent="0.4">
      <c r="A9" s="7">
        <f t="shared" si="97"/>
        <v>1782</v>
      </c>
      <c r="B9" s="7">
        <v>3</v>
      </c>
      <c r="C9">
        <v>20</v>
      </c>
      <c r="D9">
        <v>0.20599999999999999</v>
      </c>
      <c r="E9" s="22">
        <v>0</v>
      </c>
      <c r="F9" s="7">
        <f t="shared" si="35"/>
        <v>78.590026748075957</v>
      </c>
      <c r="G9" s="7">
        <f t="shared" si="98"/>
        <v>97.5</v>
      </c>
      <c r="H9" s="7">
        <f t="shared" si="36"/>
        <v>1039.8340690770215</v>
      </c>
      <c r="I9" s="7">
        <f t="shared" si="0"/>
        <v>0</v>
      </c>
      <c r="J9" s="24" t="str">
        <f t="shared" si="37"/>
        <v>YES</v>
      </c>
      <c r="K9" s="24" t="str">
        <f t="shared" si="38"/>
        <v>NO</v>
      </c>
      <c r="L9" s="7">
        <f t="shared" si="39"/>
        <v>41.642219691362513</v>
      </c>
      <c r="M9" s="7">
        <v>9.81</v>
      </c>
      <c r="N9" s="7">
        <f t="shared" si="40"/>
        <v>3.3312259999999996E-2</v>
      </c>
      <c r="O9" s="7">
        <f t="shared" si="41"/>
        <v>293.77012500176022</v>
      </c>
      <c r="P9" s="7">
        <f t="shared" si="42"/>
        <v>724.63358167469801</v>
      </c>
      <c r="Q9" s="7">
        <f t="shared" si="1"/>
        <v>1.9334869700570907E-5</v>
      </c>
      <c r="R9" s="7">
        <f t="shared" si="2"/>
        <v>8.8229567457941379E-5</v>
      </c>
      <c r="S9" s="7">
        <f t="shared" si="43"/>
        <v>1.1187587496434316E-4</v>
      </c>
      <c r="T9" s="7">
        <f t="shared" si="3"/>
        <v>4.0390763398379468</v>
      </c>
      <c r="U9" s="7">
        <f t="shared" si="4"/>
        <v>0</v>
      </c>
      <c r="V9" s="7">
        <f t="shared" si="99"/>
        <v>4.0390763398379468</v>
      </c>
      <c r="W9" s="7">
        <f>Surface_Tension_T(T_ph(F9,H9))</f>
        <v>7.9901581618688988E-2</v>
      </c>
      <c r="X9" s="7">
        <v>1</v>
      </c>
      <c r="Y9" s="7">
        <f t="shared" si="44"/>
        <v>1</v>
      </c>
      <c r="Z9" s="7">
        <f t="shared" si="100"/>
        <v>0</v>
      </c>
      <c r="AA9" s="24">
        <f t="shared" si="45"/>
        <v>724.63358167469801</v>
      </c>
      <c r="AB9" s="24">
        <f t="shared" si="46"/>
        <v>5389286.7723250519</v>
      </c>
      <c r="AC9" s="24">
        <f t="shared" si="47"/>
        <v>5.2675594578273911E-6</v>
      </c>
      <c r="AD9" s="29">
        <f t="shared" si="48"/>
        <v>8.8793410234329819E-3</v>
      </c>
      <c r="AE9" s="24">
        <f t="shared" si="5"/>
        <v>2.6723398362347943</v>
      </c>
      <c r="AF9" s="7">
        <f t="shared" si="6"/>
        <v>2.275103251167661</v>
      </c>
      <c r="AG9" s="24" t="str">
        <f t="shared" si="49"/>
        <v>NO</v>
      </c>
      <c r="AH9" s="24">
        <f t="shared" si="7"/>
        <v>1.1499999999999999</v>
      </c>
      <c r="AI9" s="24">
        <f t="shared" si="7"/>
        <v>1.1499999999999999</v>
      </c>
      <c r="AJ9" s="24">
        <f t="shared" si="50"/>
        <v>0.27339596531837368</v>
      </c>
      <c r="AK9" s="24">
        <f t="shared" si="51"/>
        <v>0</v>
      </c>
      <c r="AL9" s="24">
        <f t="shared" si="52"/>
        <v>724.63358167469801</v>
      </c>
      <c r="AM9" s="24">
        <f t="shared" si="53"/>
        <v>5389286.7723250519</v>
      </c>
      <c r="AN9" s="24">
        <f t="shared" si="54"/>
        <v>5.2675594578273911E-6</v>
      </c>
      <c r="AO9" s="29">
        <f t="shared" si="55"/>
        <v>8.8793410234329819E-3</v>
      </c>
      <c r="AP9" s="24">
        <f t="shared" si="8"/>
        <v>1.2059080794103103</v>
      </c>
      <c r="AQ9" s="24">
        <f t="shared" si="56"/>
        <v>0.72499999999999998</v>
      </c>
      <c r="AR9" s="24">
        <f t="shared" si="57"/>
        <v>2.6723398362347943</v>
      </c>
      <c r="AS9" s="24">
        <f t="shared" si="58"/>
        <v>4.3622024470249832</v>
      </c>
      <c r="AT9" s="24" t="str">
        <f t="shared" si="59"/>
        <v>DISPERSED BUBBLY</v>
      </c>
      <c r="AU9" s="24">
        <f t="shared" si="9"/>
        <v>1.2</v>
      </c>
      <c r="AV9" s="7">
        <f t="shared" si="60"/>
        <v>1.2368966230208687</v>
      </c>
      <c r="AW9" s="7">
        <f t="shared" si="61"/>
        <v>0.27339596531837368</v>
      </c>
      <c r="AX9" s="20">
        <f t="shared" si="10"/>
        <v>1.7245477410932037</v>
      </c>
      <c r="AY9" s="24">
        <f t="shared" si="11"/>
        <v>0</v>
      </c>
      <c r="AZ9" s="24">
        <f t="shared" si="62"/>
        <v>724.63358167469801</v>
      </c>
      <c r="BA9" s="24">
        <f t="shared" si="63"/>
        <v>5389286.7723250519</v>
      </c>
      <c r="BB9" s="24">
        <f t="shared" si="64"/>
        <v>5.2675594578273911E-6</v>
      </c>
      <c r="BC9" s="29">
        <f t="shared" si="65"/>
        <v>8.8793410234329819E-3</v>
      </c>
      <c r="BD9" s="24">
        <f t="shared" si="12"/>
        <v>2.6723398362347943</v>
      </c>
      <c r="BE9" s="24" t="str">
        <f t="shared" si="66"/>
        <v>NO</v>
      </c>
      <c r="BF9" s="24">
        <f t="shared" si="13"/>
        <v>1.2</v>
      </c>
      <c r="BG9" s="24">
        <f t="shared" si="14"/>
        <v>1.1588799459450438</v>
      </c>
      <c r="BH9" s="7">
        <f t="shared" si="67"/>
        <v>1.2368966230208687</v>
      </c>
      <c r="BI9" s="7">
        <f t="shared" si="68"/>
        <v>0.43432800541034433</v>
      </c>
      <c r="BJ9" s="7">
        <f t="shared" si="69"/>
        <v>0.27339596531837368</v>
      </c>
      <c r="BK9" s="20">
        <f t="shared" si="15"/>
        <v>1.7245477410932037</v>
      </c>
      <c r="BL9" s="24">
        <f t="shared" si="70"/>
        <v>0.41901329695445194</v>
      </c>
      <c r="BM9" s="24">
        <f t="shared" si="71"/>
        <v>0</v>
      </c>
      <c r="BN9" s="24">
        <f t="shared" si="72"/>
        <v>724.63358167469801</v>
      </c>
      <c r="BO9" s="24">
        <f t="shared" si="73"/>
        <v>5389286.7723250519</v>
      </c>
      <c r="BP9" s="24">
        <f t="shared" si="74"/>
        <v>5.2675594578273911E-6</v>
      </c>
      <c r="BQ9" s="29">
        <f t="shared" si="75"/>
        <v>8.8793410234329819E-3</v>
      </c>
      <c r="BR9" s="24">
        <f t="shared" si="16"/>
        <v>1.2059080794103103</v>
      </c>
      <c r="BS9" s="24">
        <f t="shared" si="76"/>
        <v>0.72499999999999998</v>
      </c>
      <c r="BT9" s="24">
        <f t="shared" si="77"/>
        <v>2.6723398362347943</v>
      </c>
      <c r="BU9" s="24" t="str">
        <f t="shared" si="78"/>
        <v>NO</v>
      </c>
      <c r="BV9" s="24">
        <f t="shared" si="17"/>
        <v>1.1499999999999999</v>
      </c>
      <c r="BW9" s="24">
        <f t="shared" si="18"/>
        <v>1.1588799459450438</v>
      </c>
      <c r="BX9" s="7">
        <f t="shared" si="79"/>
        <v>1.2368966230208687</v>
      </c>
      <c r="BY9" s="7">
        <f t="shared" si="80"/>
        <v>0.43432800541034433</v>
      </c>
      <c r="BZ9" s="24">
        <f t="shared" si="81"/>
        <v>0.27339596531837368</v>
      </c>
      <c r="CA9" s="20">
        <f t="shared" si="19"/>
        <v>1.8352253516067571</v>
      </c>
      <c r="CB9" s="24">
        <f t="shared" si="82"/>
        <v>0.45125337581460384</v>
      </c>
      <c r="CC9" s="24">
        <f t="shared" si="83"/>
        <v>0</v>
      </c>
      <c r="CD9" s="24">
        <f t="shared" si="84"/>
        <v>724.63358167469801</v>
      </c>
      <c r="CE9" s="24">
        <f t="shared" si="85"/>
        <v>5389286.7723250519</v>
      </c>
      <c r="CF9" s="24">
        <f t="shared" si="86"/>
        <v>5.2675594578273911E-6</v>
      </c>
      <c r="CG9" s="29">
        <f t="shared" si="87"/>
        <v>8.8793410234329819E-3</v>
      </c>
      <c r="CH9" s="24">
        <f t="shared" si="20"/>
        <v>1.2059080794103103</v>
      </c>
      <c r="CI9" s="24">
        <f t="shared" si="88"/>
        <v>0.72499999999999998</v>
      </c>
      <c r="CJ9" s="24">
        <f t="shared" si="89"/>
        <v>2.6723398362347943</v>
      </c>
      <c r="CK9" s="24">
        <f t="shared" si="21"/>
        <v>2.3107590198647956</v>
      </c>
      <c r="CL9" s="24">
        <f t="shared" si="90"/>
        <v>4.3622024470249832</v>
      </c>
      <c r="CM9" s="24" t="str">
        <f t="shared" si="91"/>
        <v>NO</v>
      </c>
      <c r="CN9" s="46" t="str">
        <f t="shared" si="22"/>
        <v>COMPRESSED LIQUID</v>
      </c>
      <c r="CO9" s="21" t="b">
        <f t="shared" si="23"/>
        <v>0</v>
      </c>
      <c r="CP9" s="21" t="b">
        <f t="shared" si="24"/>
        <v>0</v>
      </c>
      <c r="CQ9" s="7" t="e">
        <f t="shared" si="25"/>
        <v>#DIV/0!</v>
      </c>
      <c r="CR9" s="7">
        <f>IF(J9="yes",rho_ph(F9,H9),IF(K9="yes",rho_ph(F9,H9),L9*CQ9+P9*(1-CQ9)))</f>
        <v>817.51285369948494</v>
      </c>
      <c r="CS9" s="7" t="e">
        <f t="shared" si="26"/>
        <v>#DIV/0!</v>
      </c>
      <c r="CT9" s="7">
        <f t="shared" si="27"/>
        <v>6080053.864556049</v>
      </c>
      <c r="CU9" s="7">
        <f t="shared" si="28"/>
        <v>4.7268349855085412E-6</v>
      </c>
      <c r="CV9" s="22">
        <f t="shared" si="29"/>
        <v>8.7191444668825169E-3</v>
      </c>
      <c r="CW9" s="7">
        <f t="shared" si="30"/>
        <v>7.5361479089467429E-2</v>
      </c>
      <c r="CX9" s="7">
        <f t="shared" si="31"/>
        <v>2.8225092271090078E-3</v>
      </c>
      <c r="CY9" s="7">
        <f t="shared" si="92"/>
        <v>0.9983029631364817</v>
      </c>
      <c r="CZ9" s="7">
        <f t="shared" si="93"/>
        <v>7.8316894974384266E-2</v>
      </c>
      <c r="DA9" s="7">
        <f t="shared" si="32"/>
        <v>78.355076063152808</v>
      </c>
      <c r="DB9" s="7">
        <f>rho_ph(DA9,H9)</f>
        <v>817.48812231866395</v>
      </c>
      <c r="DC9" s="7">
        <f t="shared" si="33"/>
        <v>3.5802971014340801</v>
      </c>
      <c r="DD9" s="7">
        <f t="shared" si="94"/>
        <v>-2.7655153829729287E-2</v>
      </c>
      <c r="DE9" s="47">
        <f t="shared" si="95"/>
        <v>0</v>
      </c>
      <c r="DF9" s="7">
        <f t="shared" si="34"/>
        <v>1039.8064139231917</v>
      </c>
      <c r="DG9" s="7">
        <f t="shared" si="96"/>
        <v>240.36427138908289</v>
      </c>
      <c r="DJ9" s="9" t="s">
        <v>12</v>
      </c>
      <c r="DK9" s="10" t="s">
        <v>13</v>
      </c>
      <c r="DL9" s="11" t="s">
        <v>14</v>
      </c>
      <c r="DR9" s="24"/>
      <c r="DS9" s="24"/>
      <c r="FT9" s="24"/>
      <c r="GH9" s="24"/>
    </row>
    <row r="10" spans="1:190" ht="15" thickTop="1" x14ac:dyDescent="0.35">
      <c r="A10" s="7">
        <f t="shared" si="97"/>
        <v>1779</v>
      </c>
      <c r="B10" s="7">
        <v>3</v>
      </c>
      <c r="C10">
        <v>20</v>
      </c>
      <c r="D10">
        <v>0.20599999999999999</v>
      </c>
      <c r="E10" s="22">
        <v>0</v>
      </c>
      <c r="F10" s="7">
        <f t="shared" si="35"/>
        <v>78.355076063152808</v>
      </c>
      <c r="G10" s="7">
        <f t="shared" si="98"/>
        <v>97.5</v>
      </c>
      <c r="H10" s="7">
        <f t="shared" si="36"/>
        <v>1039.8064139231917</v>
      </c>
      <c r="I10" s="7">
        <f t="shared" si="0"/>
        <v>0</v>
      </c>
      <c r="J10" s="24" t="str">
        <f t="shared" si="37"/>
        <v>YES</v>
      </c>
      <c r="K10" s="24" t="str">
        <f t="shared" si="38"/>
        <v>NO</v>
      </c>
      <c r="L10" s="7">
        <f t="shared" si="39"/>
        <v>41.499315276047859</v>
      </c>
      <c r="M10" s="7">
        <v>9.81</v>
      </c>
      <c r="N10" s="7">
        <f t="shared" si="40"/>
        <v>3.3312259999999996E-2</v>
      </c>
      <c r="O10" s="7">
        <f t="shared" si="41"/>
        <v>293.56201292011383</v>
      </c>
      <c r="P10" s="7">
        <f t="shared" si="42"/>
        <v>725.04057484121654</v>
      </c>
      <c r="Q10" s="7">
        <f t="shared" si="1"/>
        <v>1.9324668545527498E-5</v>
      </c>
      <c r="R10" s="7">
        <f t="shared" si="2"/>
        <v>8.8308072506800581E-5</v>
      </c>
      <c r="S10" s="7">
        <f t="shared" si="43"/>
        <v>1.118722961040357E-4</v>
      </c>
      <c r="T10" s="7">
        <f t="shared" si="3"/>
        <v>4.0368090509076406</v>
      </c>
      <c r="U10" s="7">
        <f t="shared" si="4"/>
        <v>0</v>
      </c>
      <c r="V10" s="7">
        <f t="shared" si="99"/>
        <v>4.0368090509076406</v>
      </c>
      <c r="W10" s="7">
        <f>Surface_Tension_T(T_ph(F10,H10))</f>
        <v>7.9902211107834631E-2</v>
      </c>
      <c r="X10" s="7">
        <v>1</v>
      </c>
      <c r="Y10" s="7">
        <f t="shared" si="44"/>
        <v>1</v>
      </c>
      <c r="Z10" s="7">
        <f t="shared" si="100"/>
        <v>0</v>
      </c>
      <c r="AA10" s="24">
        <f t="shared" si="45"/>
        <v>725.04057484121654</v>
      </c>
      <c r="AB10" s="24">
        <f t="shared" si="46"/>
        <v>5389459.1787669202</v>
      </c>
      <c r="AC10" s="24">
        <f t="shared" si="47"/>
        <v>5.2674081215130884E-6</v>
      </c>
      <c r="AD10" s="29">
        <f t="shared" si="48"/>
        <v>8.8792979618541133E-3</v>
      </c>
      <c r="AE10" s="24">
        <f t="shared" si="5"/>
        <v>2.6724917933926737</v>
      </c>
      <c r="AF10" s="7">
        <f t="shared" si="6"/>
        <v>2.2794801635121553</v>
      </c>
      <c r="AG10" s="24" t="str">
        <f t="shared" si="49"/>
        <v>NO</v>
      </c>
      <c r="AH10" s="24">
        <f t="shared" si="7"/>
        <v>1.1499999999999999</v>
      </c>
      <c r="AI10" s="24">
        <f t="shared" si="7"/>
        <v>1.1499999999999999</v>
      </c>
      <c r="AJ10" s="24">
        <f t="shared" si="50"/>
        <v>0.27337475698879732</v>
      </c>
      <c r="AK10" s="24">
        <f t="shared" si="51"/>
        <v>0</v>
      </c>
      <c r="AL10" s="24">
        <f t="shared" si="52"/>
        <v>725.04057484121654</v>
      </c>
      <c r="AM10" s="24">
        <f t="shared" si="53"/>
        <v>5389459.1787669202</v>
      </c>
      <c r="AN10" s="24">
        <f t="shared" si="54"/>
        <v>5.2674081215130884E-6</v>
      </c>
      <c r="AO10" s="29">
        <f t="shared" si="55"/>
        <v>8.8792979618541133E-3</v>
      </c>
      <c r="AP10" s="24">
        <f t="shared" si="8"/>
        <v>1.2050135926627181</v>
      </c>
      <c r="AQ10" s="24">
        <f t="shared" si="56"/>
        <v>0.72499999999999998</v>
      </c>
      <c r="AR10" s="24">
        <f t="shared" si="57"/>
        <v>2.6724917933926737</v>
      </c>
      <c r="AS10" s="24">
        <f t="shared" si="58"/>
        <v>4.359753774980252</v>
      </c>
      <c r="AT10" s="24" t="str">
        <f t="shared" si="59"/>
        <v>DISPERSED BUBBLY</v>
      </c>
      <c r="AU10" s="24">
        <f t="shared" si="9"/>
        <v>1.2</v>
      </c>
      <c r="AV10" s="7">
        <f t="shared" si="60"/>
        <v>1.2368966230208687</v>
      </c>
      <c r="AW10" s="7">
        <f t="shared" si="61"/>
        <v>0.27337475698879732</v>
      </c>
      <c r="AX10" s="20">
        <f t="shared" si="10"/>
        <v>1.7236244280302058</v>
      </c>
      <c r="AY10" s="24">
        <f t="shared" si="11"/>
        <v>0</v>
      </c>
      <c r="AZ10" s="24">
        <f t="shared" si="62"/>
        <v>725.04057484121654</v>
      </c>
      <c r="BA10" s="24">
        <f t="shared" si="63"/>
        <v>5389459.1787669202</v>
      </c>
      <c r="BB10" s="24">
        <f t="shared" si="64"/>
        <v>5.2674081215130884E-6</v>
      </c>
      <c r="BC10" s="29">
        <f t="shared" si="65"/>
        <v>8.8792979618541133E-3</v>
      </c>
      <c r="BD10" s="24">
        <f t="shared" si="12"/>
        <v>2.6724917933926737</v>
      </c>
      <c r="BE10" s="24" t="str">
        <f t="shared" si="66"/>
        <v>NO</v>
      </c>
      <c r="BF10" s="24">
        <f t="shared" si="13"/>
        <v>1.2</v>
      </c>
      <c r="BG10" s="24">
        <f t="shared" si="14"/>
        <v>1.1588946582107373</v>
      </c>
      <c r="BH10" s="7">
        <f t="shared" si="67"/>
        <v>1.2368966230208687</v>
      </c>
      <c r="BI10" s="7">
        <f t="shared" si="68"/>
        <v>0.43438084703040242</v>
      </c>
      <c r="BJ10" s="7">
        <f t="shared" si="69"/>
        <v>0.27337475698879732</v>
      </c>
      <c r="BK10" s="20">
        <f t="shared" si="15"/>
        <v>1.7236244280302058</v>
      </c>
      <c r="BL10" s="24">
        <f t="shared" si="70"/>
        <v>0.41905909179010847</v>
      </c>
      <c r="BM10" s="24">
        <f t="shared" si="71"/>
        <v>0</v>
      </c>
      <c r="BN10" s="24">
        <f t="shared" si="72"/>
        <v>725.04057484121654</v>
      </c>
      <c r="BO10" s="24">
        <f t="shared" si="73"/>
        <v>5389459.1787669202</v>
      </c>
      <c r="BP10" s="24">
        <f t="shared" si="74"/>
        <v>5.2674081215130884E-6</v>
      </c>
      <c r="BQ10" s="29">
        <f t="shared" si="75"/>
        <v>8.8792979618541133E-3</v>
      </c>
      <c r="BR10" s="24">
        <f t="shared" si="16"/>
        <v>1.2050135926627181</v>
      </c>
      <c r="BS10" s="24">
        <f t="shared" si="76"/>
        <v>0.72499999999999998</v>
      </c>
      <c r="BT10" s="24">
        <f t="shared" si="77"/>
        <v>2.6724917933926737</v>
      </c>
      <c r="BU10" s="24" t="str">
        <f t="shared" si="78"/>
        <v>NO</v>
      </c>
      <c r="BV10" s="24">
        <f t="shared" si="17"/>
        <v>1.1499999999999999</v>
      </c>
      <c r="BW10" s="24">
        <f t="shared" si="18"/>
        <v>1.1588946582107373</v>
      </c>
      <c r="BX10" s="7">
        <f t="shared" si="79"/>
        <v>1.2368966230208687</v>
      </c>
      <c r="BY10" s="7">
        <f t="shared" si="80"/>
        <v>0.43438084703040242</v>
      </c>
      <c r="BZ10" s="24">
        <f t="shared" si="81"/>
        <v>0.27337475698879732</v>
      </c>
      <c r="CA10" s="20">
        <f t="shared" si="19"/>
        <v>1.8342427823800906</v>
      </c>
      <c r="CB10" s="24">
        <f t="shared" si="82"/>
        <v>0.45131400533584842</v>
      </c>
      <c r="CC10" s="24">
        <f t="shared" si="83"/>
        <v>0</v>
      </c>
      <c r="CD10" s="24">
        <f t="shared" si="84"/>
        <v>725.04057484121654</v>
      </c>
      <c r="CE10" s="24">
        <f t="shared" si="85"/>
        <v>5389459.1787669202</v>
      </c>
      <c r="CF10" s="24">
        <f t="shared" si="86"/>
        <v>5.2674081215130884E-6</v>
      </c>
      <c r="CG10" s="29">
        <f t="shared" si="87"/>
        <v>8.8792979618541133E-3</v>
      </c>
      <c r="CH10" s="24">
        <f t="shared" si="20"/>
        <v>1.2050135926627181</v>
      </c>
      <c r="CI10" s="24">
        <f t="shared" si="88"/>
        <v>0.72499999999999998</v>
      </c>
      <c r="CJ10" s="24">
        <f t="shared" si="89"/>
        <v>2.6724917933926737</v>
      </c>
      <c r="CK10" s="24">
        <f t="shared" si="21"/>
        <v>2.3152045278539415</v>
      </c>
      <c r="CL10" s="24">
        <f t="shared" si="90"/>
        <v>4.359753774980252</v>
      </c>
      <c r="CM10" s="24" t="str">
        <f t="shared" si="91"/>
        <v>NO</v>
      </c>
      <c r="CN10" s="46" t="str">
        <f t="shared" si="22"/>
        <v>COMPRESSED LIQUID</v>
      </c>
      <c r="CO10" s="21" t="b">
        <f t="shared" si="23"/>
        <v>0</v>
      </c>
      <c r="CP10" s="21" t="b">
        <f t="shared" si="24"/>
        <v>0</v>
      </c>
      <c r="CQ10" s="7" t="e">
        <f t="shared" si="25"/>
        <v>#DIV/0!</v>
      </c>
      <c r="CR10" s="7">
        <f>IF(J10="yes",rho_ph(F10,H10),IF(K10="yes",rho_ph(F10,H10),L10*CQ10+P10*(1-CQ10)))</f>
        <v>817.49649562909917</v>
      </c>
      <c r="CS10" s="7" t="e">
        <f t="shared" si="26"/>
        <v>#DIV/0!</v>
      </c>
      <c r="CT10" s="7">
        <f t="shared" si="27"/>
        <v>6076713.6969443709</v>
      </c>
      <c r="CU10" s="7">
        <f t="shared" si="28"/>
        <v>4.7291683493450548E-6</v>
      </c>
      <c r="CV10" s="22">
        <f t="shared" si="29"/>
        <v>8.7198647915525552E-3</v>
      </c>
      <c r="CW10" s="7">
        <f t="shared" si="30"/>
        <v>7.5359971139624518E-2</v>
      </c>
      <c r="CX10" s="7">
        <f t="shared" si="31"/>
        <v>2.8195178495089065E-3</v>
      </c>
      <c r="CY10" s="7">
        <f t="shared" si="92"/>
        <v>0.99829981892795083</v>
      </c>
      <c r="CZ10" s="7">
        <f t="shared" si="93"/>
        <v>7.8312634648264698E-2</v>
      </c>
      <c r="DA10" s="7">
        <f t="shared" si="32"/>
        <v>78.120138159208011</v>
      </c>
      <c r="DB10" s="7">
        <f>rho_ph(DA10,H10)</f>
        <v>817.47176220544111</v>
      </c>
      <c r="DC10" s="7">
        <f t="shared" si="33"/>
        <v>3.5803687541426616</v>
      </c>
      <c r="DD10" s="7">
        <f t="shared" si="94"/>
        <v>-2.7655153829729287E-2</v>
      </c>
      <c r="DE10" s="47">
        <f t="shared" si="95"/>
        <v>0</v>
      </c>
      <c r="DF10" s="7">
        <f t="shared" si="34"/>
        <v>1039.778758769362</v>
      </c>
      <c r="DG10" s="7">
        <f t="shared" si="96"/>
        <v>240.35900911127305</v>
      </c>
      <c r="DJ10" s="36" t="s">
        <v>65</v>
      </c>
      <c r="DK10" s="12">
        <v>1.2</v>
      </c>
      <c r="DL10" s="13" t="s">
        <v>15</v>
      </c>
      <c r="DR10" s="24"/>
      <c r="DS10" s="24"/>
      <c r="DT10" s="8"/>
      <c r="FT10" s="24"/>
      <c r="GH10" s="24"/>
    </row>
    <row r="11" spans="1:190" ht="14.5" x14ac:dyDescent="0.35">
      <c r="A11" s="7">
        <f t="shared" si="97"/>
        <v>1776</v>
      </c>
      <c r="B11" s="7">
        <v>3</v>
      </c>
      <c r="C11">
        <v>20</v>
      </c>
      <c r="D11">
        <v>0.20599999999999999</v>
      </c>
      <c r="E11" s="22">
        <v>0</v>
      </c>
      <c r="F11" s="7">
        <f t="shared" si="35"/>
        <v>78.120138159208011</v>
      </c>
      <c r="G11" s="7">
        <f t="shared" si="98"/>
        <v>97.5</v>
      </c>
      <c r="H11" s="7">
        <f t="shared" si="36"/>
        <v>1039.778758769362</v>
      </c>
      <c r="I11" s="7">
        <f t="shared" si="0"/>
        <v>0</v>
      </c>
      <c r="J11" s="24" t="str">
        <f t="shared" si="37"/>
        <v>YES</v>
      </c>
      <c r="K11" s="24" t="str">
        <f t="shared" si="38"/>
        <v>NO</v>
      </c>
      <c r="L11" s="7">
        <f t="shared" si="39"/>
        <v>41.356587884958593</v>
      </c>
      <c r="M11" s="7">
        <v>9.81</v>
      </c>
      <c r="N11" s="7">
        <f t="shared" si="40"/>
        <v>3.3312259999999996E-2</v>
      </c>
      <c r="O11" s="7">
        <f t="shared" si="41"/>
        <v>293.3534336674835</v>
      </c>
      <c r="P11" s="7">
        <f t="shared" si="42"/>
        <v>725.4478327383548</v>
      </c>
      <c r="Q11" s="7">
        <f t="shared" si="1"/>
        <v>1.9314465079371843E-5</v>
      </c>
      <c r="R11" s="7">
        <f t="shared" si="2"/>
        <v>8.8386783491435254E-5</v>
      </c>
      <c r="S11" s="7">
        <f t="shared" si="43"/>
        <v>1.1186871723594992E-4</v>
      </c>
      <c r="T11" s="7">
        <f t="shared" si="3"/>
        <v>4.03454283369528</v>
      </c>
      <c r="U11" s="7">
        <f t="shared" si="4"/>
        <v>0</v>
      </c>
      <c r="V11" s="7">
        <f t="shared" si="99"/>
        <v>4.03454283369528</v>
      </c>
      <c r="W11" s="7">
        <f>Surface_Tension_T(T_ph(F11,H11))</f>
        <v>7.990284064390428E-2</v>
      </c>
      <c r="X11" s="7">
        <v>1</v>
      </c>
      <c r="Y11" s="7">
        <f t="shared" si="44"/>
        <v>1</v>
      </c>
      <c r="Z11" s="7">
        <f t="shared" si="100"/>
        <v>0</v>
      </c>
      <c r="AA11" s="24">
        <f t="shared" si="45"/>
        <v>725.4478327383548</v>
      </c>
      <c r="AB11" s="24">
        <f t="shared" si="46"/>
        <v>5389631.5966146542</v>
      </c>
      <c r="AC11" s="24">
        <f t="shared" si="47"/>
        <v>5.2672567843765217E-6</v>
      </c>
      <c r="AD11" s="29">
        <f t="shared" si="48"/>
        <v>8.8792548991092068E-3</v>
      </c>
      <c r="AE11" s="24">
        <f t="shared" si="5"/>
        <v>2.6726431149289049</v>
      </c>
      <c r="AF11" s="7">
        <f t="shared" si="6"/>
        <v>2.2838738533605216</v>
      </c>
      <c r="AG11" s="24" t="str">
        <f t="shared" si="49"/>
        <v>NO</v>
      </c>
      <c r="AH11" s="24">
        <f t="shared" si="7"/>
        <v>1.1499999999999999</v>
      </c>
      <c r="AI11" s="24">
        <f t="shared" si="7"/>
        <v>1.1499999999999999</v>
      </c>
      <c r="AJ11" s="24">
        <f t="shared" si="50"/>
        <v>0.27335350806456288</v>
      </c>
      <c r="AK11" s="24">
        <f t="shared" si="51"/>
        <v>0</v>
      </c>
      <c r="AL11" s="24">
        <f t="shared" si="52"/>
        <v>725.4478327383548</v>
      </c>
      <c r="AM11" s="24">
        <f t="shared" si="53"/>
        <v>5389631.5966146542</v>
      </c>
      <c r="AN11" s="24">
        <f t="shared" si="54"/>
        <v>5.2672567843765217E-6</v>
      </c>
      <c r="AO11" s="29">
        <f t="shared" si="55"/>
        <v>8.8792548991092068E-3</v>
      </c>
      <c r="AP11" s="24">
        <f t="shared" si="8"/>
        <v>1.2041200457331498</v>
      </c>
      <c r="AQ11" s="24">
        <f t="shared" si="56"/>
        <v>0.72499999999999998</v>
      </c>
      <c r="AR11" s="24">
        <f t="shared" si="57"/>
        <v>2.6726431149289049</v>
      </c>
      <c r="AS11" s="24">
        <f t="shared" si="58"/>
        <v>4.357306260390903</v>
      </c>
      <c r="AT11" s="24" t="str">
        <f t="shared" si="59"/>
        <v>DISPERSED BUBBLY</v>
      </c>
      <c r="AU11" s="24">
        <f t="shared" si="9"/>
        <v>1.2</v>
      </c>
      <c r="AV11" s="7">
        <f t="shared" si="60"/>
        <v>1.2368966230208687</v>
      </c>
      <c r="AW11" s="7">
        <f t="shared" si="61"/>
        <v>0.27335350806456288</v>
      </c>
      <c r="AX11" s="20">
        <f t="shared" si="10"/>
        <v>1.7227015342812089</v>
      </c>
      <c r="AY11" s="24">
        <f t="shared" si="11"/>
        <v>0</v>
      </c>
      <c r="AZ11" s="24">
        <f t="shared" si="62"/>
        <v>725.4478327383548</v>
      </c>
      <c r="BA11" s="24">
        <f t="shared" si="63"/>
        <v>5389631.5966146542</v>
      </c>
      <c r="BB11" s="24">
        <f t="shared" si="64"/>
        <v>5.2672567843765217E-6</v>
      </c>
      <c r="BC11" s="29">
        <f t="shared" si="65"/>
        <v>8.8792548991092068E-3</v>
      </c>
      <c r="BD11" s="24">
        <f t="shared" si="12"/>
        <v>2.6726431149289049</v>
      </c>
      <c r="BE11" s="24" t="str">
        <f t="shared" si="66"/>
        <v>NO</v>
      </c>
      <c r="BF11" s="24">
        <f t="shared" si="13"/>
        <v>1.2</v>
      </c>
      <c r="BG11" s="24">
        <f t="shared" si="14"/>
        <v>1.15890940542668</v>
      </c>
      <c r="BH11" s="7">
        <f t="shared" si="67"/>
        <v>1.2368966230208687</v>
      </c>
      <c r="BI11" s="7">
        <f t="shared" si="68"/>
        <v>0.43443357152542456</v>
      </c>
      <c r="BJ11" s="7">
        <f t="shared" si="69"/>
        <v>0.27335350806456288</v>
      </c>
      <c r="BK11" s="20">
        <f t="shared" si="15"/>
        <v>1.7227015342812089</v>
      </c>
      <c r="BL11" s="24">
        <f t="shared" si="70"/>
        <v>0.41910477678355751</v>
      </c>
      <c r="BM11" s="24">
        <f t="shared" si="71"/>
        <v>0</v>
      </c>
      <c r="BN11" s="24">
        <f t="shared" si="72"/>
        <v>725.4478327383548</v>
      </c>
      <c r="BO11" s="24">
        <f t="shared" si="73"/>
        <v>5389631.5966146542</v>
      </c>
      <c r="BP11" s="24">
        <f t="shared" si="74"/>
        <v>5.2672567843765217E-6</v>
      </c>
      <c r="BQ11" s="29">
        <f t="shared" si="75"/>
        <v>8.8792548991092068E-3</v>
      </c>
      <c r="BR11" s="24">
        <f t="shared" si="16"/>
        <v>1.2041200457331498</v>
      </c>
      <c r="BS11" s="24">
        <f t="shared" si="76"/>
        <v>0.72499999999999998</v>
      </c>
      <c r="BT11" s="24">
        <f t="shared" si="77"/>
        <v>2.6726431149289049</v>
      </c>
      <c r="BU11" s="24" t="str">
        <f t="shared" si="78"/>
        <v>NO</v>
      </c>
      <c r="BV11" s="24">
        <f t="shared" si="17"/>
        <v>1.1499999999999999</v>
      </c>
      <c r="BW11" s="24">
        <f t="shared" si="18"/>
        <v>1.15890940542668</v>
      </c>
      <c r="BX11" s="7">
        <f t="shared" si="79"/>
        <v>1.2368966230208687</v>
      </c>
      <c r="BY11" s="7">
        <f t="shared" si="80"/>
        <v>0.43443357152542456</v>
      </c>
      <c r="BZ11" s="24">
        <f t="shared" si="81"/>
        <v>0.27335350806456288</v>
      </c>
      <c r="CA11" s="20">
        <f t="shared" si="19"/>
        <v>1.8332606593780585</v>
      </c>
      <c r="CB11" s="24">
        <f t="shared" si="82"/>
        <v>0.45137450968328696</v>
      </c>
      <c r="CC11" s="24">
        <f t="shared" si="83"/>
        <v>0</v>
      </c>
      <c r="CD11" s="24">
        <f t="shared" si="84"/>
        <v>725.4478327383548</v>
      </c>
      <c r="CE11" s="24">
        <f t="shared" si="85"/>
        <v>5389631.5966146542</v>
      </c>
      <c r="CF11" s="24">
        <f t="shared" si="86"/>
        <v>5.2672567843765217E-6</v>
      </c>
      <c r="CG11" s="29">
        <f t="shared" si="87"/>
        <v>8.8792548991092068E-3</v>
      </c>
      <c r="CH11" s="24">
        <f t="shared" si="20"/>
        <v>1.2041200457331498</v>
      </c>
      <c r="CI11" s="24">
        <f t="shared" si="88"/>
        <v>0.72499999999999998</v>
      </c>
      <c r="CJ11" s="24">
        <f t="shared" si="89"/>
        <v>2.6726431149289049</v>
      </c>
      <c r="CK11" s="24">
        <f t="shared" si="21"/>
        <v>2.3196670762865854</v>
      </c>
      <c r="CL11" s="24">
        <f t="shared" si="90"/>
        <v>4.357306260390903</v>
      </c>
      <c r="CM11" s="24" t="str">
        <f t="shared" si="91"/>
        <v>NO</v>
      </c>
      <c r="CN11" s="46" t="str">
        <f t="shared" si="22"/>
        <v>COMPRESSED LIQUID</v>
      </c>
      <c r="CO11" s="21" t="b">
        <f t="shared" si="23"/>
        <v>0</v>
      </c>
      <c r="CP11" s="21" t="b">
        <f t="shared" si="24"/>
        <v>0</v>
      </c>
      <c r="CQ11" s="7" t="e">
        <f t="shared" si="25"/>
        <v>#DIV/0!</v>
      </c>
      <c r="CR11" s="7">
        <f>IF(J11="yes",rho_ph(F11,H11),IF(K11="yes",rho_ph(F11,H11),L11*CQ11+P11*(1-CQ11)))</f>
        <v>817.48013624400335</v>
      </c>
      <c r="CS11" s="7" t="e">
        <f t="shared" si="26"/>
        <v>#DIV/0!</v>
      </c>
      <c r="CT11" s="7">
        <f t="shared" si="27"/>
        <v>6073375.0561697558</v>
      </c>
      <c r="CU11" s="7">
        <f t="shared" si="28"/>
        <v>4.7315030806197212E-6</v>
      </c>
      <c r="CV11" s="22">
        <f t="shared" si="29"/>
        <v>8.7205852697154855E-3</v>
      </c>
      <c r="CW11" s="7">
        <f t="shared" si="30"/>
        <v>7.5358463068586568E-2</v>
      </c>
      <c r="CX11" s="7">
        <f t="shared" si="31"/>
        <v>2.8165293863193705E-3</v>
      </c>
      <c r="CY11" s="7">
        <f t="shared" si="92"/>
        <v>0.99829665403058243</v>
      </c>
      <c r="CZ11" s="7">
        <f t="shared" si="93"/>
        <v>7.8308378716163751E-2</v>
      </c>
      <c r="DA11" s="7">
        <f t="shared" si="32"/>
        <v>77.885213023059521</v>
      </c>
      <c r="DB11" s="7">
        <f>rho_ph(DA11,H11)</f>
        <v>817.45540077531552</v>
      </c>
      <c r="DC11" s="7">
        <f t="shared" si="33"/>
        <v>3.580440415487292</v>
      </c>
      <c r="DD11" s="7">
        <f t="shared" si="94"/>
        <v>-2.7655153829729287E-2</v>
      </c>
      <c r="DE11" s="47">
        <f t="shared" si="95"/>
        <v>0</v>
      </c>
      <c r="DF11" s="7">
        <f t="shared" si="34"/>
        <v>1039.7511036155322</v>
      </c>
      <c r="DG11" s="7">
        <f t="shared" si="96"/>
        <v>240.35374629546163</v>
      </c>
      <c r="DJ11" s="14" t="s">
        <v>16</v>
      </c>
      <c r="DK11" s="15">
        <v>1.2</v>
      </c>
      <c r="DL11" s="16" t="s">
        <v>17</v>
      </c>
      <c r="DR11" s="24"/>
      <c r="DS11" s="24"/>
      <c r="FT11" s="24"/>
      <c r="GH11" s="24"/>
    </row>
    <row r="12" spans="1:190" ht="14.5" x14ac:dyDescent="0.35">
      <c r="A12" s="7">
        <f t="shared" si="97"/>
        <v>1773</v>
      </c>
      <c r="B12" s="7">
        <v>3</v>
      </c>
      <c r="C12">
        <v>20</v>
      </c>
      <c r="D12">
        <v>0.20599999999999999</v>
      </c>
      <c r="E12" s="22">
        <v>0</v>
      </c>
      <c r="F12" s="7">
        <f t="shared" si="35"/>
        <v>77.885213023059521</v>
      </c>
      <c r="G12" s="7">
        <f t="shared" si="98"/>
        <v>97.5</v>
      </c>
      <c r="H12" s="7">
        <f t="shared" si="36"/>
        <v>1039.7511036155322</v>
      </c>
      <c r="I12" s="7">
        <f t="shared" si="0"/>
        <v>0</v>
      </c>
      <c r="J12" s="24" t="str">
        <f t="shared" si="37"/>
        <v>YES</v>
      </c>
      <c r="K12" s="24" t="str">
        <f t="shared" si="38"/>
        <v>NO</v>
      </c>
      <c r="L12" s="7">
        <f t="shared" si="39"/>
        <v>41.214036941994614</v>
      </c>
      <c r="M12" s="7">
        <v>9.81</v>
      </c>
      <c r="N12" s="7">
        <f t="shared" si="40"/>
        <v>3.3312259999999996E-2</v>
      </c>
      <c r="O12" s="7">
        <f t="shared" si="41"/>
        <v>293.14438480017509</v>
      </c>
      <c r="P12" s="7">
        <f t="shared" si="42"/>
        <v>725.85535830938352</v>
      </c>
      <c r="Q12" s="7">
        <f t="shared" si="1"/>
        <v>1.9304259186193236E-5</v>
      </c>
      <c r="R12" s="7">
        <f t="shared" si="2"/>
        <v>8.8465702028601946E-5</v>
      </c>
      <c r="S12" s="7">
        <f t="shared" si="43"/>
        <v>1.1186513835966146E-4</v>
      </c>
      <c r="T12" s="7">
        <f t="shared" si="3"/>
        <v>4.0322776725260203</v>
      </c>
      <c r="U12" s="7">
        <f t="shared" si="4"/>
        <v>0</v>
      </c>
      <c r="V12" s="7">
        <f t="shared" si="99"/>
        <v>4.0322776725260203</v>
      </c>
      <c r="W12" s="7">
        <f>Surface_Tension_T(T_ph(F12,H12))</f>
        <v>7.9903470226895298E-2</v>
      </c>
      <c r="X12" s="7">
        <v>1</v>
      </c>
      <c r="Y12" s="7">
        <f t="shared" si="44"/>
        <v>1</v>
      </c>
      <c r="Z12" s="7">
        <f t="shared" si="100"/>
        <v>0</v>
      </c>
      <c r="AA12" s="24">
        <f t="shared" si="45"/>
        <v>725.85535830938352</v>
      </c>
      <c r="AB12" s="24">
        <f t="shared" si="46"/>
        <v>5389804.0258898288</v>
      </c>
      <c r="AC12" s="24">
        <f t="shared" si="47"/>
        <v>5.2671054463997491E-6</v>
      </c>
      <c r="AD12" s="29">
        <f t="shared" si="48"/>
        <v>8.879211835193088E-3</v>
      </c>
      <c r="AE12" s="24">
        <f t="shared" si="5"/>
        <v>2.6727938022035294</v>
      </c>
      <c r="AF12" s="7">
        <f t="shared" si="6"/>
        <v>2.2882844476320914</v>
      </c>
      <c r="AG12" s="24" t="str">
        <f t="shared" si="49"/>
        <v>NO</v>
      </c>
      <c r="AH12" s="24">
        <f t="shared" si="7"/>
        <v>1.1499999999999999</v>
      </c>
      <c r="AI12" s="24">
        <f t="shared" si="7"/>
        <v>1.1499999999999999</v>
      </c>
      <c r="AJ12" s="24">
        <f t="shared" si="50"/>
        <v>0.27333221843808225</v>
      </c>
      <c r="AK12" s="24">
        <f t="shared" si="51"/>
        <v>0</v>
      </c>
      <c r="AL12" s="24">
        <f t="shared" si="52"/>
        <v>725.85535830938352</v>
      </c>
      <c r="AM12" s="24">
        <f t="shared" si="53"/>
        <v>5389804.0258898288</v>
      </c>
      <c r="AN12" s="24">
        <f t="shared" si="54"/>
        <v>5.2671054463997491E-6</v>
      </c>
      <c r="AO12" s="29">
        <f t="shared" si="55"/>
        <v>8.879211835193088E-3</v>
      </c>
      <c r="AP12" s="24">
        <f t="shared" si="8"/>
        <v>1.2032274312429587</v>
      </c>
      <c r="AQ12" s="24">
        <f t="shared" si="56"/>
        <v>0.72499999999999998</v>
      </c>
      <c r="AR12" s="24">
        <f t="shared" si="57"/>
        <v>2.6727938022035294</v>
      </c>
      <c r="AS12" s="24">
        <f t="shared" si="58"/>
        <v>4.3548598863281018</v>
      </c>
      <c r="AT12" s="24" t="str">
        <f t="shared" si="59"/>
        <v>DISPERSED BUBBLY</v>
      </c>
      <c r="AU12" s="24">
        <f t="shared" si="9"/>
        <v>1.2</v>
      </c>
      <c r="AV12" s="7">
        <f t="shared" si="60"/>
        <v>1.2368966230208687</v>
      </c>
      <c r="AW12" s="7">
        <f t="shared" si="61"/>
        <v>0.27333221843808225</v>
      </c>
      <c r="AX12" s="20">
        <f t="shared" si="10"/>
        <v>1.7217790534761168</v>
      </c>
      <c r="AY12" s="24">
        <f t="shared" si="11"/>
        <v>0</v>
      </c>
      <c r="AZ12" s="24">
        <f t="shared" si="62"/>
        <v>725.85535830938352</v>
      </c>
      <c r="BA12" s="24">
        <f t="shared" si="63"/>
        <v>5389804.0258898288</v>
      </c>
      <c r="BB12" s="24">
        <f t="shared" si="64"/>
        <v>5.2671054463997491E-6</v>
      </c>
      <c r="BC12" s="29">
        <f t="shared" si="65"/>
        <v>8.879211835193088E-3</v>
      </c>
      <c r="BD12" s="24">
        <f t="shared" si="12"/>
        <v>2.6727938022035294</v>
      </c>
      <c r="BE12" s="24" t="str">
        <f t="shared" si="66"/>
        <v>NO</v>
      </c>
      <c r="BF12" s="24">
        <f t="shared" si="13"/>
        <v>1.2</v>
      </c>
      <c r="BG12" s="24">
        <f t="shared" si="14"/>
        <v>1.1589241878156997</v>
      </c>
      <c r="BH12" s="7">
        <f t="shared" si="67"/>
        <v>1.2368966230208687</v>
      </c>
      <c r="BI12" s="7">
        <f t="shared" si="68"/>
        <v>0.43448617930250844</v>
      </c>
      <c r="BJ12" s="7">
        <f t="shared" si="69"/>
        <v>0.27333221843808225</v>
      </c>
      <c r="BK12" s="20">
        <f t="shared" si="15"/>
        <v>1.7217790534761168</v>
      </c>
      <c r="BL12" s="24">
        <f t="shared" si="70"/>
        <v>0.41915035229291769</v>
      </c>
      <c r="BM12" s="24">
        <f t="shared" si="71"/>
        <v>0</v>
      </c>
      <c r="BN12" s="24">
        <f t="shared" si="72"/>
        <v>725.85535830938352</v>
      </c>
      <c r="BO12" s="24">
        <f t="shared" si="73"/>
        <v>5389804.0258898288</v>
      </c>
      <c r="BP12" s="24">
        <f t="shared" si="74"/>
        <v>5.2671054463997491E-6</v>
      </c>
      <c r="BQ12" s="29">
        <f t="shared" si="75"/>
        <v>8.879211835193088E-3</v>
      </c>
      <c r="BR12" s="24">
        <f t="shared" si="16"/>
        <v>1.2032274312429587</v>
      </c>
      <c r="BS12" s="24">
        <f t="shared" si="76"/>
        <v>0.72499999999999998</v>
      </c>
      <c r="BT12" s="24">
        <f t="shared" si="77"/>
        <v>2.6727938022035294</v>
      </c>
      <c r="BU12" s="24" t="str">
        <f t="shared" si="78"/>
        <v>NO</v>
      </c>
      <c r="BV12" s="24">
        <f t="shared" si="17"/>
        <v>1.1499999999999999</v>
      </c>
      <c r="BW12" s="24">
        <f t="shared" si="18"/>
        <v>1.1589241878156997</v>
      </c>
      <c r="BX12" s="7">
        <f t="shared" si="79"/>
        <v>1.2368966230208687</v>
      </c>
      <c r="BY12" s="7">
        <f t="shared" si="80"/>
        <v>0.43448617930250844</v>
      </c>
      <c r="BZ12" s="24">
        <f t="shared" si="81"/>
        <v>0.27333221843808225</v>
      </c>
      <c r="CA12" s="20">
        <f t="shared" si="19"/>
        <v>1.8322789758217455</v>
      </c>
      <c r="CB12" s="24">
        <f t="shared" si="82"/>
        <v>0.45143488931814713</v>
      </c>
      <c r="CC12" s="24">
        <f t="shared" si="83"/>
        <v>0</v>
      </c>
      <c r="CD12" s="24">
        <f t="shared" si="84"/>
        <v>725.85535830938352</v>
      </c>
      <c r="CE12" s="24">
        <f t="shared" si="85"/>
        <v>5389804.0258898288</v>
      </c>
      <c r="CF12" s="24">
        <f t="shared" si="86"/>
        <v>5.2671054463997491E-6</v>
      </c>
      <c r="CG12" s="29">
        <f t="shared" si="87"/>
        <v>8.879211835193088E-3</v>
      </c>
      <c r="CH12" s="24">
        <f t="shared" si="20"/>
        <v>1.2032274312429587</v>
      </c>
      <c r="CI12" s="24">
        <f t="shared" si="88"/>
        <v>0.72499999999999998</v>
      </c>
      <c r="CJ12" s="24">
        <f t="shared" si="89"/>
        <v>2.6727938022035294</v>
      </c>
      <c r="CK12" s="24">
        <f t="shared" si="21"/>
        <v>2.3241467940711575</v>
      </c>
      <c r="CL12" s="24">
        <f t="shared" si="90"/>
        <v>4.3548598863281018</v>
      </c>
      <c r="CM12" s="24" t="str">
        <f t="shared" si="91"/>
        <v>NO</v>
      </c>
      <c r="CN12" s="46" t="str">
        <f t="shared" si="22"/>
        <v>COMPRESSED LIQUID</v>
      </c>
      <c r="CO12" s="21" t="b">
        <f t="shared" si="23"/>
        <v>0</v>
      </c>
      <c r="CP12" s="21" t="b">
        <f t="shared" si="24"/>
        <v>0</v>
      </c>
      <c r="CQ12" s="7" t="e">
        <f t="shared" si="25"/>
        <v>#DIV/0!</v>
      </c>
      <c r="CR12" s="7">
        <f>IF(J12="yes",rho_ph(F12,H12),IF(K12="yes",rho_ph(F12,H12),L12*CQ12+P12*(1-CQ12)))</f>
        <v>817.46377554221453</v>
      </c>
      <c r="CS12" s="7" t="e">
        <f t="shared" si="26"/>
        <v>#DIV/0!</v>
      </c>
      <c r="CT12" s="7">
        <f t="shared" si="27"/>
        <v>6070037.9187096357</v>
      </c>
      <c r="CU12" s="7">
        <f t="shared" si="28"/>
        <v>4.7338391963453334E-6</v>
      </c>
      <c r="CV12" s="22">
        <f t="shared" si="29"/>
        <v>8.721305906382348E-3</v>
      </c>
      <c r="CW12" s="7">
        <f t="shared" si="30"/>
        <v>7.5356954876170806E-2</v>
      </c>
      <c r="CX12" s="7">
        <f t="shared" si="31"/>
        <v>2.8135438152447107E-3</v>
      </c>
      <c r="CY12" s="7">
        <f t="shared" si="92"/>
        <v>0.99829346827333609</v>
      </c>
      <c r="CZ12" s="7">
        <f t="shared" si="93"/>
        <v>7.8304127168757717E-2</v>
      </c>
      <c r="DA12" s="7">
        <f t="shared" si="32"/>
        <v>77.650300641553244</v>
      </c>
      <c r="DB12" s="7">
        <f>rho_ph(DA12,H12)</f>
        <v>817.43903802630439</v>
      </c>
      <c r="DC12" s="7">
        <f t="shared" si="33"/>
        <v>3.5805120854775203</v>
      </c>
      <c r="DD12" s="7">
        <f t="shared" si="94"/>
        <v>-2.7655153829729287E-2</v>
      </c>
      <c r="DE12" s="47">
        <f t="shared" si="95"/>
        <v>0</v>
      </c>
      <c r="DF12" s="7">
        <f t="shared" si="34"/>
        <v>1039.7234484617024</v>
      </c>
      <c r="DG12" s="7">
        <f t="shared" si="96"/>
        <v>240.34848294162509</v>
      </c>
      <c r="DJ12" s="14" t="s">
        <v>18</v>
      </c>
      <c r="DK12" s="15">
        <v>1.1499999999999999</v>
      </c>
      <c r="DL12" s="16" t="s">
        <v>17</v>
      </c>
      <c r="DR12" s="24"/>
      <c r="DS12" s="24"/>
      <c r="FT12" s="24"/>
      <c r="GH12" s="24"/>
    </row>
    <row r="13" spans="1:190" ht="15" thickBot="1" x14ac:dyDescent="0.4">
      <c r="A13" s="7">
        <f t="shared" si="97"/>
        <v>1770</v>
      </c>
      <c r="B13" s="7">
        <v>3</v>
      </c>
      <c r="C13">
        <v>20</v>
      </c>
      <c r="D13">
        <v>0.20599999999999999</v>
      </c>
      <c r="E13" s="22">
        <v>0</v>
      </c>
      <c r="F13" s="7">
        <f t="shared" si="35"/>
        <v>77.650300641553244</v>
      </c>
      <c r="G13" s="7">
        <f t="shared" si="98"/>
        <v>97.5</v>
      </c>
      <c r="H13" s="7">
        <f t="shared" si="36"/>
        <v>1039.7234484617024</v>
      </c>
      <c r="I13" s="7">
        <f t="shared" si="0"/>
        <v>0</v>
      </c>
      <c r="J13" s="24" t="str">
        <f t="shared" si="37"/>
        <v>YES</v>
      </c>
      <c r="K13" s="24" t="str">
        <f t="shared" si="38"/>
        <v>NO</v>
      </c>
      <c r="L13" s="7">
        <f t="shared" si="39"/>
        <v>41.071661873174961</v>
      </c>
      <c r="M13" s="7">
        <v>9.81</v>
      </c>
      <c r="N13" s="7">
        <f t="shared" si="40"/>
        <v>3.3312259999999996E-2</v>
      </c>
      <c r="O13" s="7">
        <f t="shared" si="41"/>
        <v>292.93486385404867</v>
      </c>
      <c r="P13" s="7">
        <f t="shared" si="42"/>
        <v>726.26315451559708</v>
      </c>
      <c r="Q13" s="7">
        <f t="shared" si="1"/>
        <v>1.9294050749574714E-5</v>
      </c>
      <c r="R13" s="7">
        <f t="shared" si="2"/>
        <v>8.8544829750810024E-5</v>
      </c>
      <c r="S13" s="7">
        <f t="shared" si="43"/>
        <v>1.1186155947474577E-4</v>
      </c>
      <c r="T13" s="7">
        <f t="shared" si="3"/>
        <v>4.0300135516945668</v>
      </c>
      <c r="U13" s="7">
        <f t="shared" si="4"/>
        <v>0</v>
      </c>
      <c r="V13" s="7">
        <f t="shared" si="99"/>
        <v>4.0300135516945668</v>
      </c>
      <c r="W13" s="7">
        <f>Surface_Tension_T(T_ph(F13,H13))</f>
        <v>7.9904099856805008E-2</v>
      </c>
      <c r="X13" s="7">
        <v>1</v>
      </c>
      <c r="Y13" s="7">
        <f t="shared" si="44"/>
        <v>1</v>
      </c>
      <c r="Z13" s="7">
        <f t="shared" si="100"/>
        <v>0</v>
      </c>
      <c r="AA13" s="24">
        <f t="shared" si="45"/>
        <v>726.26315451559708</v>
      </c>
      <c r="AB13" s="24">
        <f t="shared" si="46"/>
        <v>5389976.4666140359</v>
      </c>
      <c r="AC13" s="24">
        <f t="shared" si="47"/>
        <v>5.2669541075647831E-6</v>
      </c>
      <c r="AD13" s="29">
        <f t="shared" si="48"/>
        <v>8.8791687701005751E-3</v>
      </c>
      <c r="AE13" s="24">
        <f t="shared" si="5"/>
        <v>2.6729438565615879</v>
      </c>
      <c r="AF13" s="7">
        <f t="shared" si="6"/>
        <v>2.2927120745405021</v>
      </c>
      <c r="AG13" s="24" t="str">
        <f t="shared" si="49"/>
        <v>NO</v>
      </c>
      <c r="AH13" s="24">
        <f t="shared" si="7"/>
        <v>1.1499999999999999</v>
      </c>
      <c r="AI13" s="24">
        <f t="shared" si="7"/>
        <v>1.1499999999999999</v>
      </c>
      <c r="AJ13" s="24">
        <f t="shared" si="50"/>
        <v>0.27331088799997394</v>
      </c>
      <c r="AK13" s="24">
        <f t="shared" si="51"/>
        <v>0</v>
      </c>
      <c r="AL13" s="24">
        <f t="shared" si="52"/>
        <v>726.26315451559708</v>
      </c>
      <c r="AM13" s="24">
        <f t="shared" si="53"/>
        <v>5389976.4666140359</v>
      </c>
      <c r="AN13" s="24">
        <f t="shared" si="54"/>
        <v>5.2669541075647831E-6</v>
      </c>
      <c r="AO13" s="29">
        <f t="shared" si="55"/>
        <v>8.8791687701005751E-3</v>
      </c>
      <c r="AP13" s="24">
        <f t="shared" si="8"/>
        <v>1.2023357418188547</v>
      </c>
      <c r="AQ13" s="24">
        <f t="shared" si="56"/>
        <v>0.72499999999999998</v>
      </c>
      <c r="AR13" s="24">
        <f t="shared" si="57"/>
        <v>2.6729438565615879</v>
      </c>
      <c r="AS13" s="24">
        <f t="shared" si="58"/>
        <v>4.3524146358301321</v>
      </c>
      <c r="AT13" s="24" t="str">
        <f t="shared" si="59"/>
        <v>DISPERSED BUBBLY</v>
      </c>
      <c r="AU13" s="24">
        <f t="shared" si="9"/>
        <v>1.2</v>
      </c>
      <c r="AV13" s="7">
        <f t="shared" si="60"/>
        <v>1.2368966230208687</v>
      </c>
      <c r="AW13" s="7">
        <f t="shared" si="61"/>
        <v>0.27331088799997394</v>
      </c>
      <c r="AX13" s="20">
        <f t="shared" si="10"/>
        <v>1.7208569792319226</v>
      </c>
      <c r="AY13" s="24">
        <f t="shared" si="11"/>
        <v>0</v>
      </c>
      <c r="AZ13" s="24">
        <f t="shared" si="62"/>
        <v>726.26315451559708</v>
      </c>
      <c r="BA13" s="24">
        <f t="shared" si="63"/>
        <v>5389976.4666140359</v>
      </c>
      <c r="BB13" s="24">
        <f t="shared" si="64"/>
        <v>5.2669541075647831E-6</v>
      </c>
      <c r="BC13" s="29">
        <f t="shared" si="65"/>
        <v>8.8791687701005751E-3</v>
      </c>
      <c r="BD13" s="24">
        <f t="shared" si="12"/>
        <v>2.6729438565615879</v>
      </c>
      <c r="BE13" s="24" t="str">
        <f t="shared" si="66"/>
        <v>NO</v>
      </c>
      <c r="BF13" s="24">
        <f t="shared" si="13"/>
        <v>1.2</v>
      </c>
      <c r="BG13" s="24">
        <f t="shared" si="14"/>
        <v>1.1589390056025215</v>
      </c>
      <c r="BH13" s="7">
        <f t="shared" si="67"/>
        <v>1.2368966230208687</v>
      </c>
      <c r="BI13" s="7">
        <f t="shared" si="68"/>
        <v>0.43453867076668418</v>
      </c>
      <c r="BJ13" s="7">
        <f t="shared" si="69"/>
        <v>0.27331088799997394</v>
      </c>
      <c r="BK13" s="20">
        <f t="shared" si="15"/>
        <v>1.7208569792319226</v>
      </c>
      <c r="BL13" s="24">
        <f t="shared" si="70"/>
        <v>0.41919581867426664</v>
      </c>
      <c r="BM13" s="24">
        <f t="shared" si="71"/>
        <v>0</v>
      </c>
      <c r="BN13" s="24">
        <f t="shared" si="72"/>
        <v>726.26315451559708</v>
      </c>
      <c r="BO13" s="24">
        <f t="shared" si="73"/>
        <v>5389976.4666140359</v>
      </c>
      <c r="BP13" s="24">
        <f t="shared" si="74"/>
        <v>5.2669541075647831E-6</v>
      </c>
      <c r="BQ13" s="29">
        <f t="shared" si="75"/>
        <v>8.8791687701005751E-3</v>
      </c>
      <c r="BR13" s="24">
        <f t="shared" si="16"/>
        <v>1.2023357418188547</v>
      </c>
      <c r="BS13" s="24">
        <f t="shared" si="76"/>
        <v>0.72499999999999998</v>
      </c>
      <c r="BT13" s="24">
        <f t="shared" si="77"/>
        <v>2.6729438565615879</v>
      </c>
      <c r="BU13" s="24" t="str">
        <f t="shared" si="78"/>
        <v>NO</v>
      </c>
      <c r="BV13" s="24">
        <f t="shared" si="17"/>
        <v>1.1499999999999999</v>
      </c>
      <c r="BW13" s="24">
        <f t="shared" si="18"/>
        <v>1.1589390056025215</v>
      </c>
      <c r="BX13" s="7">
        <f t="shared" si="79"/>
        <v>1.2368966230208687</v>
      </c>
      <c r="BY13" s="7">
        <f t="shared" si="80"/>
        <v>0.43453867076668418</v>
      </c>
      <c r="BZ13" s="24">
        <f t="shared" si="81"/>
        <v>0.27331088799997394</v>
      </c>
      <c r="CA13" s="20">
        <f t="shared" si="19"/>
        <v>1.8312977249184976</v>
      </c>
      <c r="CB13" s="24">
        <f t="shared" si="82"/>
        <v>0.4514951446995602</v>
      </c>
      <c r="CC13" s="24">
        <f t="shared" si="83"/>
        <v>0</v>
      </c>
      <c r="CD13" s="24">
        <f t="shared" si="84"/>
        <v>726.26315451559708</v>
      </c>
      <c r="CE13" s="24">
        <f t="shared" si="85"/>
        <v>5389976.4666140359</v>
      </c>
      <c r="CF13" s="24">
        <f t="shared" si="86"/>
        <v>5.2669541075647831E-6</v>
      </c>
      <c r="CG13" s="29">
        <f t="shared" si="87"/>
        <v>8.8791687701005751E-3</v>
      </c>
      <c r="CH13" s="24">
        <f t="shared" si="20"/>
        <v>1.2023357418188547</v>
      </c>
      <c r="CI13" s="24">
        <f t="shared" si="88"/>
        <v>0.72499999999999998</v>
      </c>
      <c r="CJ13" s="24">
        <f t="shared" si="89"/>
        <v>2.6729438565615879</v>
      </c>
      <c r="CK13" s="24">
        <f t="shared" si="21"/>
        <v>2.3286438114306796</v>
      </c>
      <c r="CL13" s="24">
        <f t="shared" si="90"/>
        <v>4.3524146358301321</v>
      </c>
      <c r="CM13" s="24" t="str">
        <f t="shared" si="91"/>
        <v>NO</v>
      </c>
      <c r="CN13" s="46" t="str">
        <f t="shared" si="22"/>
        <v>COMPRESSED LIQUID</v>
      </c>
      <c r="CO13" s="21" t="b">
        <f t="shared" si="23"/>
        <v>0</v>
      </c>
      <c r="CP13" s="21" t="b">
        <f t="shared" si="24"/>
        <v>0</v>
      </c>
      <c r="CQ13" s="7" t="e">
        <f t="shared" si="25"/>
        <v>#DIV/0!</v>
      </c>
      <c r="CR13" s="7">
        <f>IF(J13="yes",rho_ph(F13,H13),IF(K13="yes",rho_ph(F13,H13),L13*CQ13+P13*(1-CQ13)))</f>
        <v>817.44741352175038</v>
      </c>
      <c r="CS13" s="7" t="e">
        <f t="shared" si="26"/>
        <v>#DIV/0!</v>
      </c>
      <c r="CT13" s="7">
        <f t="shared" si="27"/>
        <v>6066702.260994467</v>
      </c>
      <c r="CU13" s="7">
        <f t="shared" si="28"/>
        <v>4.7361767136356112E-6</v>
      </c>
      <c r="CV13" s="22">
        <f t="shared" si="29"/>
        <v>8.7220267065876971E-3</v>
      </c>
      <c r="CW13" s="7">
        <f t="shared" si="30"/>
        <v>7.5355446562194464E-2</v>
      </c>
      <c r="CX13" s="7">
        <f t="shared" si="31"/>
        <v>2.8105611139914648E-3</v>
      </c>
      <c r="CY13" s="7">
        <f t="shared" si="92"/>
        <v>0.99829026148311395</v>
      </c>
      <c r="CZ13" s="7">
        <f t="shared" si="93"/>
        <v>7.8299879996884147E-2</v>
      </c>
      <c r="DA13" s="7">
        <f t="shared" si="32"/>
        <v>77.415401001562586</v>
      </c>
      <c r="DB13" s="7">
        <f>rho_ph(DA13,H13)</f>
        <v>817.42267395642682</v>
      </c>
      <c r="DC13" s="7">
        <f t="shared" si="33"/>
        <v>3.5805837641228906</v>
      </c>
      <c r="DD13" s="7">
        <f t="shared" si="94"/>
        <v>-2.7655153829729287E-2</v>
      </c>
      <c r="DE13" s="47">
        <f t="shared" si="95"/>
        <v>0</v>
      </c>
      <c r="DF13" s="7">
        <f t="shared" si="34"/>
        <v>1039.6957933078727</v>
      </c>
      <c r="DG13" s="7">
        <f t="shared" si="96"/>
        <v>240.34321904973899</v>
      </c>
      <c r="DJ13" s="17" t="s">
        <v>19</v>
      </c>
      <c r="DK13" s="18">
        <v>1</v>
      </c>
      <c r="DL13" s="28">
        <v>0</v>
      </c>
      <c r="DR13" s="24"/>
      <c r="DS13" s="24"/>
      <c r="FT13" s="24"/>
      <c r="GH13" s="24"/>
    </row>
    <row r="14" spans="1:190" ht="15" thickTop="1" x14ac:dyDescent="0.35">
      <c r="A14" s="7">
        <f t="shared" si="97"/>
        <v>1767</v>
      </c>
      <c r="B14" s="7">
        <v>3</v>
      </c>
      <c r="C14">
        <v>20</v>
      </c>
      <c r="D14">
        <v>0.20599999999999999</v>
      </c>
      <c r="E14" s="22">
        <v>0</v>
      </c>
      <c r="F14" s="7">
        <f t="shared" si="35"/>
        <v>77.415401001562586</v>
      </c>
      <c r="G14" s="7">
        <f t="shared" si="98"/>
        <v>97.5</v>
      </c>
      <c r="H14" s="7">
        <f t="shared" si="36"/>
        <v>1039.6957933078727</v>
      </c>
      <c r="I14" s="7">
        <f t="shared" si="0"/>
        <v>0</v>
      </c>
      <c r="J14" s="24" t="str">
        <f t="shared" si="37"/>
        <v>YES</v>
      </c>
      <c r="K14" s="24" t="str">
        <f t="shared" si="38"/>
        <v>NO</v>
      </c>
      <c r="L14" s="7">
        <f t="shared" si="39"/>
        <v>40.929462106622175</v>
      </c>
      <c r="M14" s="7">
        <v>9.81</v>
      </c>
      <c r="N14" s="7">
        <f t="shared" si="40"/>
        <v>3.3312259999999996E-2</v>
      </c>
      <c r="O14" s="7">
        <f t="shared" si="41"/>
        <v>292.72486834428219</v>
      </c>
      <c r="P14" s="7">
        <f t="shared" si="42"/>
        <v>726.67122433651832</v>
      </c>
      <c r="Q14" s="7">
        <f t="shared" si="1"/>
        <v>1.9283839652583995E-5</v>
      </c>
      <c r="R14" s="7">
        <f t="shared" si="2"/>
        <v>8.8624168306522457E-5</v>
      </c>
      <c r="S14" s="7">
        <f t="shared" si="43"/>
        <v>1.1185798058077932E-4</v>
      </c>
      <c r="T14" s="7">
        <f t="shared" si="3"/>
        <v>4.0277504554644228</v>
      </c>
      <c r="U14" s="7">
        <f t="shared" si="4"/>
        <v>0</v>
      </c>
      <c r="V14" s="7">
        <f t="shared" si="99"/>
        <v>4.0277504554644228</v>
      </c>
      <c r="W14" s="7">
        <f>Surface_Tension_T(T_ph(F14,H14))</f>
        <v>7.9904729533630814E-2</v>
      </c>
      <c r="X14" s="7">
        <v>1</v>
      </c>
      <c r="Y14" s="7">
        <f t="shared" si="44"/>
        <v>1</v>
      </c>
      <c r="Z14" s="7">
        <f t="shared" si="100"/>
        <v>0</v>
      </c>
      <c r="AA14" s="24">
        <f t="shared" si="45"/>
        <v>726.67122433651832</v>
      </c>
      <c r="AB14" s="24">
        <f t="shared" si="46"/>
        <v>5390148.9188088235</v>
      </c>
      <c r="AC14" s="24">
        <f t="shared" si="47"/>
        <v>5.2668027678537039E-6</v>
      </c>
      <c r="AD14" s="29">
        <f t="shared" si="48"/>
        <v>8.8791257038265039E-3</v>
      </c>
      <c r="AE14" s="24">
        <f t="shared" si="5"/>
        <v>2.6730932793331346</v>
      </c>
      <c r="AF14" s="7">
        <f t="shared" si="6"/>
        <v>2.2971568636110726</v>
      </c>
      <c r="AG14" s="24" t="str">
        <f t="shared" si="49"/>
        <v>NO</v>
      </c>
      <c r="AH14" s="24">
        <f t="shared" si="7"/>
        <v>1.1499999999999999</v>
      </c>
      <c r="AI14" s="24">
        <f t="shared" si="7"/>
        <v>1.1499999999999999</v>
      </c>
      <c r="AJ14" s="24">
        <f t="shared" si="50"/>
        <v>0.2732895166390531</v>
      </c>
      <c r="AK14" s="24">
        <f t="shared" si="51"/>
        <v>0</v>
      </c>
      <c r="AL14" s="24">
        <f t="shared" si="52"/>
        <v>726.67122433651832</v>
      </c>
      <c r="AM14" s="24">
        <f t="shared" si="53"/>
        <v>5390148.9188088235</v>
      </c>
      <c r="AN14" s="24">
        <f t="shared" si="54"/>
        <v>5.2668027678537039E-6</v>
      </c>
      <c r="AO14" s="29">
        <f t="shared" si="55"/>
        <v>8.8791257038265039E-3</v>
      </c>
      <c r="AP14" s="24">
        <f t="shared" si="8"/>
        <v>1.2014449700925758</v>
      </c>
      <c r="AQ14" s="24">
        <f t="shared" si="56"/>
        <v>0.72499999999999998</v>
      </c>
      <c r="AR14" s="24">
        <f t="shared" si="57"/>
        <v>2.6730932793331346</v>
      </c>
      <c r="AS14" s="24">
        <f t="shared" si="58"/>
        <v>4.3499704919015771</v>
      </c>
      <c r="AT14" s="24" t="str">
        <f t="shared" si="59"/>
        <v>DISPERSED BUBBLY</v>
      </c>
      <c r="AU14" s="24">
        <f t="shared" si="9"/>
        <v>1.2</v>
      </c>
      <c r="AV14" s="7">
        <f t="shared" si="60"/>
        <v>1.2368966230208687</v>
      </c>
      <c r="AW14" s="7">
        <f t="shared" si="61"/>
        <v>0.2732895166390531</v>
      </c>
      <c r="AX14" s="20">
        <f t="shared" si="10"/>
        <v>1.7199353051524016</v>
      </c>
      <c r="AY14" s="24">
        <f t="shared" si="11"/>
        <v>0</v>
      </c>
      <c r="AZ14" s="24">
        <f t="shared" si="62"/>
        <v>726.67122433651832</v>
      </c>
      <c r="BA14" s="24">
        <f t="shared" si="63"/>
        <v>5390148.9188088235</v>
      </c>
      <c r="BB14" s="24">
        <f t="shared" si="64"/>
        <v>5.2668027678537039E-6</v>
      </c>
      <c r="BC14" s="29">
        <f t="shared" si="65"/>
        <v>8.8791257038265039E-3</v>
      </c>
      <c r="BD14" s="24">
        <f t="shared" si="12"/>
        <v>2.6730932793331346</v>
      </c>
      <c r="BE14" s="24" t="str">
        <f t="shared" si="66"/>
        <v>NO</v>
      </c>
      <c r="BF14" s="24">
        <f t="shared" si="13"/>
        <v>1.2</v>
      </c>
      <c r="BG14" s="24">
        <f t="shared" si="14"/>
        <v>1.1589538590137913</v>
      </c>
      <c r="BH14" s="7">
        <f t="shared" si="67"/>
        <v>1.2368966230208687</v>
      </c>
      <c r="BI14" s="7">
        <f t="shared" si="68"/>
        <v>0.43459104632092699</v>
      </c>
      <c r="BJ14" s="7">
        <f t="shared" si="69"/>
        <v>0.2732895166390531</v>
      </c>
      <c r="BK14" s="20">
        <f t="shared" si="15"/>
        <v>1.7199353051524016</v>
      </c>
      <c r="BL14" s="24">
        <f t="shared" si="70"/>
        <v>0.41924117628165053</v>
      </c>
      <c r="BM14" s="24">
        <f t="shared" si="71"/>
        <v>0</v>
      </c>
      <c r="BN14" s="24">
        <f t="shared" si="72"/>
        <v>726.67122433651832</v>
      </c>
      <c r="BO14" s="24">
        <f t="shared" si="73"/>
        <v>5390148.9188088235</v>
      </c>
      <c r="BP14" s="24">
        <f t="shared" si="74"/>
        <v>5.2668027678537039E-6</v>
      </c>
      <c r="BQ14" s="29">
        <f t="shared" si="75"/>
        <v>8.8791257038265039E-3</v>
      </c>
      <c r="BR14" s="24">
        <f t="shared" si="16"/>
        <v>1.2014449700925758</v>
      </c>
      <c r="BS14" s="24">
        <f t="shared" si="76"/>
        <v>0.72499999999999998</v>
      </c>
      <c r="BT14" s="24">
        <f t="shared" si="77"/>
        <v>2.6730932793331346</v>
      </c>
      <c r="BU14" s="24" t="str">
        <f t="shared" si="78"/>
        <v>NO</v>
      </c>
      <c r="BV14" s="24">
        <f t="shared" si="17"/>
        <v>1.1499999999999999</v>
      </c>
      <c r="BW14" s="24">
        <f t="shared" si="18"/>
        <v>1.1589538590137913</v>
      </c>
      <c r="BX14" s="7">
        <f t="shared" si="79"/>
        <v>1.2368966230208687</v>
      </c>
      <c r="BY14" s="7">
        <f t="shared" si="80"/>
        <v>0.43459104632092699</v>
      </c>
      <c r="BZ14" s="24">
        <f t="shared" si="81"/>
        <v>0.2732895166390531</v>
      </c>
      <c r="CA14" s="20">
        <f t="shared" si="19"/>
        <v>1.8303168998615951</v>
      </c>
      <c r="CB14" s="24">
        <f t="shared" si="82"/>
        <v>0.45155527628457603</v>
      </c>
      <c r="CC14" s="24">
        <f t="shared" si="83"/>
        <v>0</v>
      </c>
      <c r="CD14" s="24">
        <f t="shared" si="84"/>
        <v>726.67122433651832</v>
      </c>
      <c r="CE14" s="24">
        <f t="shared" si="85"/>
        <v>5390148.9188088235</v>
      </c>
      <c r="CF14" s="24">
        <f t="shared" si="86"/>
        <v>5.2668027678537039E-6</v>
      </c>
      <c r="CG14" s="29">
        <f t="shared" si="87"/>
        <v>8.8791257038265039E-3</v>
      </c>
      <c r="CH14" s="24">
        <f t="shared" si="20"/>
        <v>1.2014449700925758</v>
      </c>
      <c r="CI14" s="24">
        <f t="shared" si="88"/>
        <v>0.72499999999999998</v>
      </c>
      <c r="CJ14" s="24">
        <f t="shared" si="89"/>
        <v>2.6730932793331346</v>
      </c>
      <c r="CK14" s="24">
        <f t="shared" si="21"/>
        <v>2.333158259920411</v>
      </c>
      <c r="CL14" s="24">
        <f t="shared" si="90"/>
        <v>4.3499704919015771</v>
      </c>
      <c r="CM14" s="24" t="str">
        <f t="shared" si="91"/>
        <v>NO</v>
      </c>
      <c r="CN14" s="46" t="str">
        <f t="shared" si="22"/>
        <v>COMPRESSED LIQUID</v>
      </c>
      <c r="CO14" s="21" t="b">
        <f t="shared" si="23"/>
        <v>0</v>
      </c>
      <c r="CP14" s="21" t="b">
        <f t="shared" si="24"/>
        <v>0</v>
      </c>
      <c r="CQ14" s="7" t="e">
        <f t="shared" si="25"/>
        <v>#DIV/0!</v>
      </c>
      <c r="CR14" s="7">
        <f>IF(J14="yes",rho_ph(F14,H14),IF(K14="yes",rho_ph(F14,H14),L14*CQ14+P14*(1-CQ14)))</f>
        <v>817.43105018063011</v>
      </c>
      <c r="CS14" s="7" t="e">
        <f t="shared" si="26"/>
        <v>#DIV/0!</v>
      </c>
      <c r="CT14" s="7">
        <f t="shared" si="27"/>
        <v>6063368.0594065329</v>
      </c>
      <c r="CU14" s="7">
        <f t="shared" si="28"/>
        <v>4.7385156497064051E-6</v>
      </c>
      <c r="CV14" s="22">
        <f t="shared" si="29"/>
        <v>8.722747675389924E-3</v>
      </c>
      <c r="CW14" s="7">
        <f t="shared" si="30"/>
        <v>7.5353938126474951E-2</v>
      </c>
      <c r="CX14" s="7">
        <f t="shared" si="31"/>
        <v>2.8075812602674963E-3</v>
      </c>
      <c r="CY14" s="7">
        <f t="shared" si="92"/>
        <v>0.99828703348473125</v>
      </c>
      <c r="CZ14" s="7">
        <f t="shared" si="93"/>
        <v>7.8295637191543185E-2</v>
      </c>
      <c r="DA14" s="7">
        <f t="shared" si="32"/>
        <v>77.180514089987952</v>
      </c>
      <c r="DB14" s="7">
        <f>rho_ph(DA14,H14)</f>
        <v>817.40630856370478</v>
      </c>
      <c r="DC14" s="7">
        <f t="shared" si="33"/>
        <v>3.5806554514329352</v>
      </c>
      <c r="DD14" s="7">
        <f t="shared" si="94"/>
        <v>-2.7655153829729287E-2</v>
      </c>
      <c r="DE14" s="47">
        <f t="shared" si="95"/>
        <v>0</v>
      </c>
      <c r="DF14" s="7">
        <f t="shared" si="34"/>
        <v>1039.6681381540429</v>
      </c>
      <c r="DG14" s="7">
        <f t="shared" si="96"/>
        <v>240.33795461977934</v>
      </c>
      <c r="DJ14" s="19" t="s">
        <v>57</v>
      </c>
      <c r="DK14" s="19">
        <v>1.1499999999999999</v>
      </c>
      <c r="DL14" s="13" t="s">
        <v>15</v>
      </c>
      <c r="DR14" s="24"/>
      <c r="DS14" s="24"/>
      <c r="FT14" s="24"/>
      <c r="GH14" s="24"/>
    </row>
    <row r="15" spans="1:190" ht="14.5" x14ac:dyDescent="0.35">
      <c r="A15" s="7">
        <f t="shared" si="97"/>
        <v>1764</v>
      </c>
      <c r="B15" s="7">
        <v>3</v>
      </c>
      <c r="C15">
        <v>20</v>
      </c>
      <c r="D15">
        <v>0.20599999999999999</v>
      </c>
      <c r="E15" s="22">
        <v>0</v>
      </c>
      <c r="F15" s="7">
        <f t="shared" si="35"/>
        <v>77.180514089987952</v>
      </c>
      <c r="G15" s="7">
        <f t="shared" si="98"/>
        <v>97.5</v>
      </c>
      <c r="H15" s="7">
        <f t="shared" si="36"/>
        <v>1039.6681381540429</v>
      </c>
      <c r="I15" s="7">
        <f t="shared" si="0"/>
        <v>0</v>
      </c>
      <c r="J15" s="24" t="str">
        <f t="shared" si="37"/>
        <v>YES</v>
      </c>
      <c r="K15" s="24" t="str">
        <f t="shared" si="38"/>
        <v>NO</v>
      </c>
      <c r="L15" s="7">
        <f t="shared" si="39"/>
        <v>40.78743707254219</v>
      </c>
      <c r="M15" s="7">
        <v>9.81</v>
      </c>
      <c r="N15" s="7">
        <f t="shared" si="40"/>
        <v>3.3312259999999996E-2</v>
      </c>
      <c r="O15" s="7">
        <f t="shared" si="41"/>
        <v>292.51439576514997</v>
      </c>
      <c r="P15" s="7">
        <f t="shared" si="42"/>
        <v>727.07957077008132</v>
      </c>
      <c r="Q15" s="7">
        <f t="shared" si="1"/>
        <v>1.927362577776556E-5</v>
      </c>
      <c r="R15" s="7">
        <f t="shared" si="2"/>
        <v>8.8703719360357612E-5</v>
      </c>
      <c r="S15" s="7">
        <f t="shared" si="43"/>
        <v>1.118544016773388E-4</v>
      </c>
      <c r="T15" s="7">
        <f t="shared" si="3"/>
        <v>4.025488368067264</v>
      </c>
      <c r="U15" s="7">
        <f t="shared" si="4"/>
        <v>0</v>
      </c>
      <c r="V15" s="7">
        <f t="shared" si="99"/>
        <v>4.025488368067264</v>
      </c>
      <c r="W15" s="7">
        <f>Surface_Tension_T(T_ph(F15,H15))</f>
        <v>7.9905359257370134E-2</v>
      </c>
      <c r="X15" s="7">
        <v>1</v>
      </c>
      <c r="Y15" s="7">
        <f t="shared" si="44"/>
        <v>1</v>
      </c>
      <c r="Z15" s="7">
        <f t="shared" si="100"/>
        <v>0</v>
      </c>
      <c r="AA15" s="24">
        <f t="shared" si="45"/>
        <v>727.07957077008132</v>
      </c>
      <c r="AB15" s="24">
        <f t="shared" si="46"/>
        <v>5390321.3824957348</v>
      </c>
      <c r="AC15" s="24">
        <f t="shared" si="47"/>
        <v>5.2666514272485847E-6</v>
      </c>
      <c r="AD15" s="29">
        <f t="shared" si="48"/>
        <v>8.8790826363657101E-3</v>
      </c>
      <c r="AE15" s="24">
        <f t="shared" si="5"/>
        <v>2.6732420718332799</v>
      </c>
      <c r="AF15" s="7">
        <f t="shared" si="6"/>
        <v>2.3016189456985683</v>
      </c>
      <c r="AG15" s="24" t="str">
        <f t="shared" si="49"/>
        <v>NO</v>
      </c>
      <c r="AH15" s="24">
        <f t="shared" si="7"/>
        <v>1.1499999999999999</v>
      </c>
      <c r="AI15" s="24">
        <f t="shared" si="7"/>
        <v>1.1499999999999999</v>
      </c>
      <c r="AJ15" s="24">
        <f t="shared" si="50"/>
        <v>0.27326810424232495</v>
      </c>
      <c r="AK15" s="24">
        <f t="shared" si="51"/>
        <v>0</v>
      </c>
      <c r="AL15" s="24">
        <f t="shared" si="52"/>
        <v>727.07957077008132</v>
      </c>
      <c r="AM15" s="24">
        <f t="shared" si="53"/>
        <v>5390321.3824957348</v>
      </c>
      <c r="AN15" s="24">
        <f t="shared" si="54"/>
        <v>5.2666514272485847E-6</v>
      </c>
      <c r="AO15" s="29">
        <f t="shared" si="55"/>
        <v>8.8790826363657101E-3</v>
      </c>
      <c r="AP15" s="24">
        <f t="shared" si="8"/>
        <v>1.2005551087005919</v>
      </c>
      <c r="AQ15" s="24">
        <f t="shared" si="56"/>
        <v>0.72499999999999998</v>
      </c>
      <c r="AR15" s="24">
        <f t="shared" si="57"/>
        <v>2.6732420718332799</v>
      </c>
      <c r="AS15" s="24">
        <f t="shared" si="58"/>
        <v>4.3475274375126451</v>
      </c>
      <c r="AT15" s="24" t="str">
        <f t="shared" si="59"/>
        <v>DISPERSED BUBBLY</v>
      </c>
      <c r="AU15" s="24">
        <f t="shared" si="9"/>
        <v>1.2</v>
      </c>
      <c r="AV15" s="7">
        <f t="shared" si="60"/>
        <v>1.2368966230208687</v>
      </c>
      <c r="AW15" s="7">
        <f t="shared" si="61"/>
        <v>0.27326810424232495</v>
      </c>
      <c r="AX15" s="20">
        <f t="shared" si="10"/>
        <v>1.7190140248278565</v>
      </c>
      <c r="AY15" s="24">
        <f t="shared" si="11"/>
        <v>0</v>
      </c>
      <c r="AZ15" s="24">
        <f t="shared" si="62"/>
        <v>727.07957077008132</v>
      </c>
      <c r="BA15" s="24">
        <f t="shared" si="63"/>
        <v>5390321.3824957348</v>
      </c>
      <c r="BB15" s="24">
        <f t="shared" si="64"/>
        <v>5.2666514272485847E-6</v>
      </c>
      <c r="BC15" s="29">
        <f t="shared" si="65"/>
        <v>8.8790826363657101E-3</v>
      </c>
      <c r="BD15" s="24">
        <f t="shared" si="12"/>
        <v>2.6732420718332799</v>
      </c>
      <c r="BE15" s="24" t="str">
        <f t="shared" si="66"/>
        <v>NO</v>
      </c>
      <c r="BF15" s="24">
        <f t="shared" si="13"/>
        <v>1.2</v>
      </c>
      <c r="BG15" s="24">
        <f t="shared" si="14"/>
        <v>1.1589687482780957</v>
      </c>
      <c r="BH15" s="7">
        <f t="shared" si="67"/>
        <v>1.2368966230208687</v>
      </c>
      <c r="BI15" s="7">
        <f t="shared" si="68"/>
        <v>0.43464330636617043</v>
      </c>
      <c r="BJ15" s="7">
        <f t="shared" si="69"/>
        <v>0.27326810424232495</v>
      </c>
      <c r="BK15" s="20">
        <f t="shared" si="15"/>
        <v>1.7190140248278565</v>
      </c>
      <c r="BL15" s="24">
        <f t="shared" si="70"/>
        <v>0.41928642546709638</v>
      </c>
      <c r="BM15" s="24">
        <f t="shared" si="71"/>
        <v>0</v>
      </c>
      <c r="BN15" s="24">
        <f t="shared" si="72"/>
        <v>727.07957077008132</v>
      </c>
      <c r="BO15" s="24">
        <f t="shared" si="73"/>
        <v>5390321.3824957348</v>
      </c>
      <c r="BP15" s="24">
        <f t="shared" si="74"/>
        <v>5.2666514272485847E-6</v>
      </c>
      <c r="BQ15" s="29">
        <f t="shared" si="75"/>
        <v>8.8790826363657101E-3</v>
      </c>
      <c r="BR15" s="24">
        <f t="shared" si="16"/>
        <v>1.2005551087005919</v>
      </c>
      <c r="BS15" s="24">
        <f t="shared" si="76"/>
        <v>0.72499999999999998</v>
      </c>
      <c r="BT15" s="24">
        <f t="shared" si="77"/>
        <v>2.6732420718332799</v>
      </c>
      <c r="BU15" s="24" t="str">
        <f t="shared" si="78"/>
        <v>NO</v>
      </c>
      <c r="BV15" s="24">
        <f t="shared" si="17"/>
        <v>1.1499999999999999</v>
      </c>
      <c r="BW15" s="24">
        <f t="shared" si="18"/>
        <v>1.1589687482780957</v>
      </c>
      <c r="BX15" s="7">
        <f t="shared" si="79"/>
        <v>1.2368966230208687</v>
      </c>
      <c r="BY15" s="7">
        <f t="shared" si="80"/>
        <v>0.43464330636617043</v>
      </c>
      <c r="BZ15" s="24">
        <f t="shared" si="81"/>
        <v>0.27326810424232495</v>
      </c>
      <c r="CA15" s="20">
        <f t="shared" si="19"/>
        <v>1.8293364938299805</v>
      </c>
      <c r="CB15" s="24">
        <f t="shared" si="82"/>
        <v>0.45161528452817845</v>
      </c>
      <c r="CC15" s="24">
        <f t="shared" si="83"/>
        <v>0</v>
      </c>
      <c r="CD15" s="24">
        <f t="shared" si="84"/>
        <v>727.07957077008132</v>
      </c>
      <c r="CE15" s="24">
        <f t="shared" si="85"/>
        <v>5390321.3824957348</v>
      </c>
      <c r="CF15" s="24">
        <f t="shared" si="86"/>
        <v>5.2666514272485847E-6</v>
      </c>
      <c r="CG15" s="29">
        <f t="shared" si="87"/>
        <v>8.8790826363657101E-3</v>
      </c>
      <c r="CH15" s="24">
        <f t="shared" si="20"/>
        <v>1.2005551087005919</v>
      </c>
      <c r="CI15" s="24">
        <f t="shared" si="88"/>
        <v>0.72499999999999998</v>
      </c>
      <c r="CJ15" s="24">
        <f t="shared" si="89"/>
        <v>2.6732420718332799</v>
      </c>
      <c r="CK15" s="24">
        <f t="shared" si="21"/>
        <v>2.3376902724458937</v>
      </c>
      <c r="CL15" s="24">
        <f t="shared" si="90"/>
        <v>4.3475274375126451</v>
      </c>
      <c r="CM15" s="24" t="str">
        <f t="shared" si="91"/>
        <v>NO</v>
      </c>
      <c r="CN15" s="46" t="str">
        <f t="shared" si="22"/>
        <v>COMPRESSED LIQUID</v>
      </c>
      <c r="CO15" s="21" t="b">
        <f t="shared" si="23"/>
        <v>0</v>
      </c>
      <c r="CP15" s="21" t="b">
        <f t="shared" si="24"/>
        <v>0</v>
      </c>
      <c r="CQ15" s="7" t="e">
        <f t="shared" si="25"/>
        <v>#DIV/0!</v>
      </c>
      <c r="CR15" s="7">
        <f>IF(J15="yes",rho_ph(F15,H15),IF(K15="yes",rho_ph(F15,H15),L15*CQ15+P15*(1-CQ15)))</f>
        <v>817.41468551687478</v>
      </c>
      <c r="CS15" s="7" t="e">
        <f t="shared" si="26"/>
        <v>#DIV/0!</v>
      </c>
      <c r="CT15" s="7">
        <f t="shared" si="27"/>
        <v>6060035.2902790494</v>
      </c>
      <c r="CU15" s="7">
        <f t="shared" si="28"/>
        <v>4.7408560218767132E-6</v>
      </c>
      <c r="CV15" s="22">
        <f t="shared" si="29"/>
        <v>8.7234688178715134E-3</v>
      </c>
      <c r="CW15" s="7">
        <f t="shared" si="30"/>
        <v>7.5352429568829871E-2</v>
      </c>
      <c r="CX15" s="7">
        <f t="shared" si="31"/>
        <v>2.8046042317812414E-3</v>
      </c>
      <c r="CY15" s="7">
        <f t="shared" si="92"/>
        <v>0.99828378410088503</v>
      </c>
      <c r="CZ15" s="7">
        <f t="shared" si="93"/>
        <v>7.8291398743899329E-2</v>
      </c>
      <c r="DA15" s="7">
        <f t="shared" si="32"/>
        <v>76.945639893756251</v>
      </c>
      <c r="DB15" s="7">
        <f>rho_ph(DA15,H15)</f>
        <v>817.38994184616217</v>
      </c>
      <c r="DC15" s="7">
        <f t="shared" si="33"/>
        <v>3.580727147417178</v>
      </c>
      <c r="DD15" s="7">
        <f t="shared" si="94"/>
        <v>-2.7655153829729287E-2</v>
      </c>
      <c r="DE15" s="47">
        <f t="shared" si="95"/>
        <v>0</v>
      </c>
      <c r="DF15" s="7">
        <f t="shared" si="34"/>
        <v>1039.6404830002132</v>
      </c>
      <c r="DG15" s="7">
        <f t="shared" si="96"/>
        <v>240.33268965172101</v>
      </c>
      <c r="DR15" s="24"/>
      <c r="DS15" s="24"/>
      <c r="FT15" s="24"/>
      <c r="GH15" s="24"/>
    </row>
    <row r="16" spans="1:190" ht="14.5" x14ac:dyDescent="0.35">
      <c r="A16" s="7">
        <f t="shared" si="97"/>
        <v>1761</v>
      </c>
      <c r="B16" s="7">
        <v>3</v>
      </c>
      <c r="C16">
        <v>20</v>
      </c>
      <c r="D16">
        <v>0.20599999999999999</v>
      </c>
      <c r="E16" s="22">
        <v>0</v>
      </c>
      <c r="F16" s="7">
        <f t="shared" si="35"/>
        <v>76.945639893756251</v>
      </c>
      <c r="G16" s="7">
        <f t="shared" si="98"/>
        <v>97.5</v>
      </c>
      <c r="H16" s="7">
        <f t="shared" si="36"/>
        <v>1039.6404830002132</v>
      </c>
      <c r="I16" s="7">
        <f t="shared" si="0"/>
        <v>0</v>
      </c>
      <c r="J16" s="24" t="str">
        <f t="shared" si="37"/>
        <v>YES</v>
      </c>
      <c r="K16" s="24" t="str">
        <f t="shared" si="38"/>
        <v>NO</v>
      </c>
      <c r="L16" s="7">
        <f t="shared" si="39"/>
        <v>40.645586203212723</v>
      </c>
      <c r="M16" s="7">
        <v>9.81</v>
      </c>
      <c r="N16" s="7">
        <f t="shared" si="40"/>
        <v>3.3312259999999996E-2</v>
      </c>
      <c r="O16" s="7">
        <f t="shared" si="41"/>
        <v>292.30344358976572</v>
      </c>
      <c r="P16" s="7">
        <f t="shared" si="42"/>
        <v>727.48819683287206</v>
      </c>
      <c r="Q16" s="7">
        <f t="shared" si="1"/>
        <v>1.9263409007130666E-5</v>
      </c>
      <c r="R16" s="7">
        <f t="shared" si="2"/>
        <v>8.8783484593303873E-5</v>
      </c>
      <c r="S16" s="7">
        <f t="shared" si="43"/>
        <v>1.118508227640024E-4</v>
      </c>
      <c r="T16" s="7">
        <f t="shared" si="3"/>
        <v>4.0232272737020018</v>
      </c>
      <c r="U16" s="7">
        <f t="shared" si="4"/>
        <v>0</v>
      </c>
      <c r="V16" s="7">
        <f t="shared" si="99"/>
        <v>4.0232272737020018</v>
      </c>
      <c r="W16" s="7">
        <f>Surface_Tension_T(T_ph(F16,H16))</f>
        <v>7.9905989028020402E-2</v>
      </c>
      <c r="X16" s="7">
        <v>1</v>
      </c>
      <c r="Y16" s="7">
        <f t="shared" si="44"/>
        <v>1</v>
      </c>
      <c r="Z16" s="7">
        <f t="shared" si="100"/>
        <v>0</v>
      </c>
      <c r="AA16" s="24">
        <f t="shared" si="45"/>
        <v>727.48819683287206</v>
      </c>
      <c r="AB16" s="24">
        <f t="shared" si="46"/>
        <v>5390493.8576962426</v>
      </c>
      <c r="AC16" s="24">
        <f t="shared" si="47"/>
        <v>5.2665000857315651E-6</v>
      </c>
      <c r="AD16" s="29">
        <f t="shared" si="48"/>
        <v>8.8790395677130502E-3</v>
      </c>
      <c r="AE16" s="24">
        <f t="shared" si="5"/>
        <v>2.673390235362175</v>
      </c>
      <c r="AF16" s="7">
        <f t="shared" si="6"/>
        <v>2.3060984530050606</v>
      </c>
      <c r="AG16" s="24" t="str">
        <f t="shared" si="49"/>
        <v>NO</v>
      </c>
      <c r="AH16" s="24">
        <f t="shared" si="7"/>
        <v>1.1499999999999999</v>
      </c>
      <c r="AI16" s="24">
        <f t="shared" si="7"/>
        <v>1.1499999999999999</v>
      </c>
      <c r="AJ16" s="24">
        <f t="shared" si="50"/>
        <v>0.27324665069497128</v>
      </c>
      <c r="AK16" s="24">
        <f t="shared" si="51"/>
        <v>0</v>
      </c>
      <c r="AL16" s="24">
        <f t="shared" si="52"/>
        <v>727.48819683287206</v>
      </c>
      <c r="AM16" s="24">
        <f t="shared" si="53"/>
        <v>5390493.8576962426</v>
      </c>
      <c r="AN16" s="24">
        <f t="shared" si="54"/>
        <v>5.2665000857315651E-6</v>
      </c>
      <c r="AO16" s="29">
        <f t="shared" si="55"/>
        <v>8.8790395677130502E-3</v>
      </c>
      <c r="AP16" s="24">
        <f t="shared" si="8"/>
        <v>1.199666150283726</v>
      </c>
      <c r="AQ16" s="24">
        <f t="shared" si="56"/>
        <v>0.72499999999999998</v>
      </c>
      <c r="AR16" s="24">
        <f t="shared" si="57"/>
        <v>2.673390235362175</v>
      </c>
      <c r="AS16" s="24">
        <f t="shared" si="58"/>
        <v>4.3450854555981619</v>
      </c>
      <c r="AT16" s="24" t="str">
        <f t="shared" si="59"/>
        <v>DISPERSED BUBBLY</v>
      </c>
      <c r="AU16" s="24">
        <f t="shared" si="9"/>
        <v>1.2</v>
      </c>
      <c r="AV16" s="7">
        <f t="shared" si="60"/>
        <v>1.2368966230208687</v>
      </c>
      <c r="AW16" s="7">
        <f t="shared" si="61"/>
        <v>0.27324665069497128</v>
      </c>
      <c r="AX16" s="20">
        <f t="shared" si="10"/>
        <v>1.7180931318347337</v>
      </c>
      <c r="AY16" s="24">
        <f t="shared" si="11"/>
        <v>0</v>
      </c>
      <c r="AZ16" s="24">
        <f t="shared" si="62"/>
        <v>727.48819683287206</v>
      </c>
      <c r="BA16" s="24">
        <f t="shared" si="63"/>
        <v>5390493.8576962426</v>
      </c>
      <c r="BB16" s="24">
        <f t="shared" si="64"/>
        <v>5.2665000857315651E-6</v>
      </c>
      <c r="BC16" s="29">
        <f t="shared" si="65"/>
        <v>8.8790395677130502E-3</v>
      </c>
      <c r="BD16" s="24">
        <f t="shared" si="12"/>
        <v>2.673390235362175</v>
      </c>
      <c r="BE16" s="24" t="str">
        <f t="shared" si="66"/>
        <v>NO</v>
      </c>
      <c r="BF16" s="24">
        <f t="shared" si="13"/>
        <v>1.2</v>
      </c>
      <c r="BG16" s="24">
        <f t="shared" si="14"/>
        <v>1.1589836736259869</v>
      </c>
      <c r="BH16" s="7">
        <f t="shared" si="67"/>
        <v>1.2368966230208687</v>
      </c>
      <c r="BI16" s="7">
        <f t="shared" si="68"/>
        <v>0.43469545130131865</v>
      </c>
      <c r="BJ16" s="7">
        <f t="shared" si="69"/>
        <v>0.27324665069497128</v>
      </c>
      <c r="BK16" s="20">
        <f t="shared" si="15"/>
        <v>1.7180931318347337</v>
      </c>
      <c r="BL16" s="24">
        <f t="shared" si="70"/>
        <v>0.41933156658062104</v>
      </c>
      <c r="BM16" s="24">
        <f t="shared" si="71"/>
        <v>0</v>
      </c>
      <c r="BN16" s="24">
        <f t="shared" si="72"/>
        <v>727.48819683287206</v>
      </c>
      <c r="BO16" s="24">
        <f t="shared" si="73"/>
        <v>5390493.8576962426</v>
      </c>
      <c r="BP16" s="24">
        <f t="shared" si="74"/>
        <v>5.2665000857315651E-6</v>
      </c>
      <c r="BQ16" s="29">
        <f t="shared" si="75"/>
        <v>8.8790395677130502E-3</v>
      </c>
      <c r="BR16" s="24">
        <f t="shared" si="16"/>
        <v>1.199666150283726</v>
      </c>
      <c r="BS16" s="24">
        <f t="shared" si="76"/>
        <v>0.72499999999999998</v>
      </c>
      <c r="BT16" s="24">
        <f t="shared" si="77"/>
        <v>2.673390235362175</v>
      </c>
      <c r="BU16" s="24" t="str">
        <f t="shared" si="78"/>
        <v>NO</v>
      </c>
      <c r="BV16" s="24">
        <f t="shared" si="17"/>
        <v>1.1499999999999999</v>
      </c>
      <c r="BW16" s="24">
        <f t="shared" si="18"/>
        <v>1.1589836736259869</v>
      </c>
      <c r="BX16" s="7">
        <f t="shared" si="79"/>
        <v>1.2368966230208687</v>
      </c>
      <c r="BY16" s="7">
        <f t="shared" si="80"/>
        <v>0.43469545130131865</v>
      </c>
      <c r="BZ16" s="24">
        <f t="shared" si="81"/>
        <v>0.27324665069497128</v>
      </c>
      <c r="CA16" s="20">
        <f t="shared" si="19"/>
        <v>1.8283564999878508</v>
      </c>
      <c r="CB16" s="24">
        <f t="shared" si="82"/>
        <v>0.45167516988330042</v>
      </c>
      <c r="CC16" s="24">
        <f t="shared" si="83"/>
        <v>0</v>
      </c>
      <c r="CD16" s="24">
        <f t="shared" si="84"/>
        <v>727.48819683287206</v>
      </c>
      <c r="CE16" s="24">
        <f t="shared" si="85"/>
        <v>5390493.8576962426</v>
      </c>
      <c r="CF16" s="24">
        <f t="shared" si="86"/>
        <v>5.2665000857315651E-6</v>
      </c>
      <c r="CG16" s="29">
        <f t="shared" si="87"/>
        <v>8.8790395677130502E-3</v>
      </c>
      <c r="CH16" s="24">
        <f t="shared" si="20"/>
        <v>1.199666150283726</v>
      </c>
      <c r="CI16" s="24">
        <f t="shared" si="88"/>
        <v>0.72499999999999998</v>
      </c>
      <c r="CJ16" s="24">
        <f t="shared" si="89"/>
        <v>2.673390235362175</v>
      </c>
      <c r="CK16" s="24">
        <f t="shared" si="21"/>
        <v>2.3422399832810896</v>
      </c>
      <c r="CL16" s="24">
        <f t="shared" si="90"/>
        <v>4.3450854555981619</v>
      </c>
      <c r="CM16" s="24" t="str">
        <f t="shared" si="91"/>
        <v>NO</v>
      </c>
      <c r="CN16" s="46" t="str">
        <f t="shared" si="22"/>
        <v>COMPRESSED LIQUID</v>
      </c>
      <c r="CO16" s="21" t="b">
        <f t="shared" si="23"/>
        <v>0</v>
      </c>
      <c r="CP16" s="21" t="b">
        <f t="shared" si="24"/>
        <v>0</v>
      </c>
      <c r="CQ16" s="7" t="e">
        <f t="shared" si="25"/>
        <v>#DIV/0!</v>
      </c>
      <c r="CR16" s="7">
        <f>IF(J16="yes",rho_ph(F16,H16),IF(K16="yes",rho_ph(F16,H16),L16*CQ16+P16*(1-CQ16)))</f>
        <v>817.39831952850932</v>
      </c>
      <c r="CS16" s="7" t="e">
        <f t="shared" si="26"/>
        <v>#DIV/0!</v>
      </c>
      <c r="CT16" s="7">
        <f t="shared" si="27"/>
        <v>6056703.9298946932</v>
      </c>
      <c r="CU16" s="7">
        <f t="shared" si="28"/>
        <v>4.7431978475700312E-6</v>
      </c>
      <c r="CV16" s="22">
        <f t="shared" si="29"/>
        <v>8.7241901391394167E-3</v>
      </c>
      <c r="CW16" s="7">
        <f t="shared" si="30"/>
        <v>7.5350920889077133E-2</v>
      </c>
      <c r="CX16" s="7">
        <f t="shared" si="31"/>
        <v>2.8016300062405782E-3</v>
      </c>
      <c r="CY16" s="7">
        <f t="shared" si="92"/>
        <v>0.99828051315212252</v>
      </c>
      <c r="CZ16" s="7">
        <f t="shared" si="93"/>
        <v>7.8287164645282889E-2</v>
      </c>
      <c r="DA16" s="7">
        <f t="shared" si="32"/>
        <v>76.710778399820398</v>
      </c>
      <c r="DB16" s="7">
        <f>rho_ph(DA16,H16)</f>
        <v>817.37357380182289</v>
      </c>
      <c r="DC16" s="7">
        <f t="shared" si="33"/>
        <v>3.5807988520851466</v>
      </c>
      <c r="DD16" s="7">
        <f t="shared" si="94"/>
        <v>-2.7655153829729287E-2</v>
      </c>
      <c r="DE16" s="47">
        <f t="shared" si="95"/>
        <v>0</v>
      </c>
      <c r="DF16" s="7">
        <f t="shared" si="34"/>
        <v>1039.6128278463834</v>
      </c>
      <c r="DG16" s="7">
        <f t="shared" si="96"/>
        <v>240.32742414553911</v>
      </c>
      <c r="DR16" s="24"/>
      <c r="DS16" s="24"/>
      <c r="FT16" s="24"/>
      <c r="GH16" s="24"/>
    </row>
    <row r="17" spans="1:190" ht="14.5" x14ac:dyDescent="0.35">
      <c r="A17" s="7">
        <f t="shared" si="97"/>
        <v>1758</v>
      </c>
      <c r="B17" s="7">
        <v>3</v>
      </c>
      <c r="C17">
        <v>20</v>
      </c>
      <c r="D17">
        <v>0.20599999999999999</v>
      </c>
      <c r="E17" s="22">
        <v>0</v>
      </c>
      <c r="F17" s="7">
        <f t="shared" si="35"/>
        <v>76.710778399820398</v>
      </c>
      <c r="G17" s="7">
        <f t="shared" si="98"/>
        <v>97.5</v>
      </c>
      <c r="H17" s="7">
        <f t="shared" si="36"/>
        <v>1039.6128278463834</v>
      </c>
      <c r="I17" s="7">
        <f t="shared" si="0"/>
        <v>0</v>
      </c>
      <c r="J17" s="24" t="str">
        <f t="shared" si="37"/>
        <v>YES</v>
      </c>
      <c r="K17" s="24" t="str">
        <f t="shared" si="38"/>
        <v>NO</v>
      </c>
      <c r="L17" s="7">
        <f t="shared" si="39"/>
        <v>40.503908932964443</v>
      </c>
      <c r="M17" s="7">
        <v>9.81</v>
      </c>
      <c r="N17" s="7">
        <f t="shared" si="40"/>
        <v>3.3312259999999996E-2</v>
      </c>
      <c r="O17" s="7">
        <f t="shared" si="41"/>
        <v>292.09200926985</v>
      </c>
      <c r="P17" s="7">
        <f t="shared" si="42"/>
        <v>727.89710556032014</v>
      </c>
      <c r="Q17" s="7">
        <f t="shared" si="1"/>
        <v>1.9253189222148912E-5</v>
      </c>
      <c r="R17" s="7">
        <f t="shared" si="2"/>
        <v>8.8863465702926857E-5</v>
      </c>
      <c r="S17" s="7">
        <f t="shared" si="43"/>
        <v>1.118472438403481E-4</v>
      </c>
      <c r="T17" s="7">
        <f t="shared" si="3"/>
        <v>4.0209671565341258</v>
      </c>
      <c r="U17" s="7">
        <f t="shared" si="4"/>
        <v>0</v>
      </c>
      <c r="V17" s="7">
        <f t="shared" si="99"/>
        <v>4.0209671565341258</v>
      </c>
      <c r="W17" s="7">
        <f>Surface_Tension_T(T_ph(F17,H17))</f>
        <v>7.9906618845579161E-2</v>
      </c>
      <c r="X17" s="7">
        <v>1</v>
      </c>
      <c r="Y17" s="7">
        <f t="shared" si="44"/>
        <v>1</v>
      </c>
      <c r="Z17" s="7">
        <f t="shared" si="100"/>
        <v>0</v>
      </c>
      <c r="AA17" s="24">
        <f t="shared" si="45"/>
        <v>727.89710556032014</v>
      </c>
      <c r="AB17" s="24">
        <f t="shared" si="46"/>
        <v>5390666.3444318399</v>
      </c>
      <c r="AC17" s="24">
        <f t="shared" si="47"/>
        <v>5.2663487432847701E-6</v>
      </c>
      <c r="AD17" s="29">
        <f t="shared" si="48"/>
        <v>8.8789964978633704E-3</v>
      </c>
      <c r="AE17" s="24">
        <f t="shared" si="5"/>
        <v>2.6735377712050652</v>
      </c>
      <c r="AF17" s="7">
        <f t="shared" si="6"/>
        <v>2.3105955190982517</v>
      </c>
      <c r="AG17" s="24" t="str">
        <f t="shared" si="49"/>
        <v>NO</v>
      </c>
      <c r="AH17" s="24">
        <f t="shared" si="7"/>
        <v>1.1499999999999999</v>
      </c>
      <c r="AI17" s="24">
        <f t="shared" si="7"/>
        <v>1.1499999999999999</v>
      </c>
      <c r="AJ17" s="24">
        <f t="shared" si="50"/>
        <v>0.2732251558803428</v>
      </c>
      <c r="AK17" s="24">
        <f t="shared" si="51"/>
        <v>0</v>
      </c>
      <c r="AL17" s="24">
        <f t="shared" si="52"/>
        <v>727.89710556032014</v>
      </c>
      <c r="AM17" s="24">
        <f t="shared" si="53"/>
        <v>5390666.3444318399</v>
      </c>
      <c r="AN17" s="24">
        <f t="shared" si="54"/>
        <v>5.2663487432847701E-6</v>
      </c>
      <c r="AO17" s="29">
        <f t="shared" si="55"/>
        <v>8.8789964978633704E-3</v>
      </c>
      <c r="AP17" s="24">
        <f t="shared" si="8"/>
        <v>1.1987780874868426</v>
      </c>
      <c r="AQ17" s="24">
        <f t="shared" si="56"/>
        <v>0.72499999999999998</v>
      </c>
      <c r="AR17" s="24">
        <f t="shared" si="57"/>
        <v>2.6735377712050652</v>
      </c>
      <c r="AS17" s="24">
        <f t="shared" si="58"/>
        <v>4.3426445290568561</v>
      </c>
      <c r="AT17" s="24" t="str">
        <f t="shared" si="59"/>
        <v>DISPERSED BUBBLY</v>
      </c>
      <c r="AU17" s="24">
        <f t="shared" si="9"/>
        <v>1.2</v>
      </c>
      <c r="AV17" s="7">
        <f t="shared" si="60"/>
        <v>1.2368966230208687</v>
      </c>
      <c r="AW17" s="7">
        <f t="shared" si="61"/>
        <v>0.2732251558803428</v>
      </c>
      <c r="AX17" s="20">
        <f t="shared" si="10"/>
        <v>1.7171726197353558</v>
      </c>
      <c r="AY17" s="24">
        <f t="shared" si="11"/>
        <v>0</v>
      </c>
      <c r="AZ17" s="24">
        <f t="shared" si="62"/>
        <v>727.89710556032014</v>
      </c>
      <c r="BA17" s="24">
        <f t="shared" si="63"/>
        <v>5390666.3444318399</v>
      </c>
      <c r="BB17" s="24">
        <f t="shared" si="64"/>
        <v>5.2663487432847701E-6</v>
      </c>
      <c r="BC17" s="29">
        <f t="shared" si="65"/>
        <v>8.8789964978633704E-3</v>
      </c>
      <c r="BD17" s="24">
        <f t="shared" si="12"/>
        <v>2.6735377712050652</v>
      </c>
      <c r="BE17" s="24" t="str">
        <f t="shared" si="66"/>
        <v>NO</v>
      </c>
      <c r="BF17" s="24">
        <f t="shared" si="13"/>
        <v>1.2</v>
      </c>
      <c r="BG17" s="24">
        <f t="shared" si="14"/>
        <v>1.1589986352900046</v>
      </c>
      <c r="BH17" s="7">
        <f t="shared" si="67"/>
        <v>1.2368966230208687</v>
      </c>
      <c r="BI17" s="7">
        <f t="shared" si="68"/>
        <v>0.43474748152325882</v>
      </c>
      <c r="BJ17" s="7">
        <f t="shared" si="69"/>
        <v>0.2732251558803428</v>
      </c>
      <c r="BK17" s="20">
        <f t="shared" si="15"/>
        <v>1.7171726197353558</v>
      </c>
      <c r="BL17" s="24">
        <f t="shared" si="70"/>
        <v>0.4193765999702424</v>
      </c>
      <c r="BM17" s="24">
        <f t="shared" si="71"/>
        <v>0</v>
      </c>
      <c r="BN17" s="24">
        <f t="shared" si="72"/>
        <v>727.89710556032014</v>
      </c>
      <c r="BO17" s="24">
        <f t="shared" si="73"/>
        <v>5390666.3444318399</v>
      </c>
      <c r="BP17" s="24">
        <f t="shared" si="74"/>
        <v>5.2663487432847701E-6</v>
      </c>
      <c r="BQ17" s="29">
        <f t="shared" si="75"/>
        <v>8.8789964978633704E-3</v>
      </c>
      <c r="BR17" s="24">
        <f t="shared" si="16"/>
        <v>1.1987780874868426</v>
      </c>
      <c r="BS17" s="24">
        <f t="shared" si="76"/>
        <v>0.72499999999999998</v>
      </c>
      <c r="BT17" s="24">
        <f t="shared" si="77"/>
        <v>2.6735377712050652</v>
      </c>
      <c r="BU17" s="24" t="str">
        <f t="shared" si="78"/>
        <v>NO</v>
      </c>
      <c r="BV17" s="24">
        <f t="shared" si="17"/>
        <v>1.1499999999999999</v>
      </c>
      <c r="BW17" s="24">
        <f t="shared" si="18"/>
        <v>1.1589986352900046</v>
      </c>
      <c r="BX17" s="7">
        <f t="shared" si="79"/>
        <v>1.2368966230208687</v>
      </c>
      <c r="BY17" s="7">
        <f t="shared" si="80"/>
        <v>0.43474748152325882</v>
      </c>
      <c r="BZ17" s="24">
        <f t="shared" si="81"/>
        <v>0.2732251558803428</v>
      </c>
      <c r="CA17" s="20">
        <f t="shared" si="19"/>
        <v>1.8273769114843734</v>
      </c>
      <c r="CB17" s="24">
        <f t="shared" si="82"/>
        <v>0.45173493280083798</v>
      </c>
      <c r="CC17" s="24">
        <f t="shared" si="83"/>
        <v>0</v>
      </c>
      <c r="CD17" s="24">
        <f t="shared" si="84"/>
        <v>727.89710556032014</v>
      </c>
      <c r="CE17" s="24">
        <f t="shared" si="85"/>
        <v>5390666.3444318399</v>
      </c>
      <c r="CF17" s="24">
        <f t="shared" si="86"/>
        <v>5.2663487432847701E-6</v>
      </c>
      <c r="CG17" s="29">
        <f t="shared" si="87"/>
        <v>8.8789964978633704E-3</v>
      </c>
      <c r="CH17" s="24">
        <f t="shared" si="20"/>
        <v>1.1987780874868426</v>
      </c>
      <c r="CI17" s="24">
        <f t="shared" si="88"/>
        <v>0.72499999999999998</v>
      </c>
      <c r="CJ17" s="24">
        <f t="shared" si="89"/>
        <v>2.6735377712050652</v>
      </c>
      <c r="CK17" s="24">
        <f t="shared" si="21"/>
        <v>2.3468075280869951</v>
      </c>
      <c r="CL17" s="24">
        <f t="shared" si="90"/>
        <v>4.3426445290568561</v>
      </c>
      <c r="CM17" s="24" t="str">
        <f t="shared" si="91"/>
        <v>NO</v>
      </c>
      <c r="CN17" s="46" t="str">
        <f t="shared" si="22"/>
        <v>COMPRESSED LIQUID</v>
      </c>
      <c r="CO17" s="21" t="b">
        <f t="shared" si="23"/>
        <v>0</v>
      </c>
      <c r="CP17" s="21" t="b">
        <f t="shared" si="24"/>
        <v>0</v>
      </c>
      <c r="CQ17" s="7" t="e">
        <f t="shared" si="25"/>
        <v>#DIV/0!</v>
      </c>
      <c r="CR17" s="7">
        <f>IF(J17="yes",rho_ph(F17,H17),IF(K17="yes",rho_ph(F17,H17),L17*CQ17+P17*(1-CQ17)))</f>
        <v>817.38195221355784</v>
      </c>
      <c r="CS17" s="7" t="e">
        <f t="shared" si="26"/>
        <v>#DIV/0!</v>
      </c>
      <c r="CT17" s="7">
        <f t="shared" si="27"/>
        <v>6053373.9544846704</v>
      </c>
      <c r="CU17" s="7">
        <f t="shared" si="28"/>
        <v>4.7455411443154909E-6</v>
      </c>
      <c r="CV17" s="22">
        <f t="shared" si="29"/>
        <v>8.724911644325338E-3</v>
      </c>
      <c r="CW17" s="7">
        <f t="shared" si="30"/>
        <v>7.5349412087034592E-2</v>
      </c>
      <c r="CX17" s="7">
        <f t="shared" si="31"/>
        <v>2.7986585613520277E-3</v>
      </c>
      <c r="CY17" s="7">
        <f t="shared" si="92"/>
        <v>0.99827722045680944</v>
      </c>
      <c r="CZ17" s="7">
        <f t="shared" si="93"/>
        <v>7.8282934887191194E-2</v>
      </c>
      <c r="DA17" s="7">
        <f t="shared" si="32"/>
        <v>76.475929595158831</v>
      </c>
      <c r="DB17" s="7">
        <f>rho_ph(DA17,H17)</f>
        <v>817.35720442871525</v>
      </c>
      <c r="DC17" s="7">
        <f t="shared" si="33"/>
        <v>3.5808705654463497</v>
      </c>
      <c r="DD17" s="7">
        <f t="shared" si="94"/>
        <v>-2.7655153829729287E-2</v>
      </c>
      <c r="DE17" s="47">
        <f t="shared" si="95"/>
        <v>0</v>
      </c>
      <c r="DF17" s="7">
        <f t="shared" si="34"/>
        <v>1039.5851726925537</v>
      </c>
      <c r="DG17" s="7">
        <f t="shared" si="96"/>
        <v>240.32215810120897</v>
      </c>
      <c r="DR17" s="24"/>
      <c r="DS17" s="24"/>
      <c r="FT17" s="24"/>
      <c r="GH17" s="24"/>
    </row>
    <row r="18" spans="1:190" ht="14.5" x14ac:dyDescent="0.35">
      <c r="A18" s="7">
        <f t="shared" si="97"/>
        <v>1755</v>
      </c>
      <c r="B18" s="7">
        <v>3</v>
      </c>
      <c r="C18">
        <v>20</v>
      </c>
      <c r="D18">
        <v>0.20599999999999999</v>
      </c>
      <c r="E18" s="22">
        <v>0</v>
      </c>
      <c r="F18" s="7">
        <f t="shared" si="35"/>
        <v>76.475929595158831</v>
      </c>
      <c r="G18" s="7">
        <f t="shared" si="98"/>
        <v>97.5</v>
      </c>
      <c r="H18" s="7">
        <f t="shared" si="36"/>
        <v>1039.5851726925537</v>
      </c>
      <c r="I18" s="7">
        <f t="shared" si="0"/>
        <v>0</v>
      </c>
      <c r="J18" s="24" t="str">
        <f t="shared" si="37"/>
        <v>YES</v>
      </c>
      <c r="K18" s="24" t="str">
        <f t="shared" si="38"/>
        <v>NO</v>
      </c>
      <c r="L18" s="7">
        <f t="shared" si="39"/>
        <v>40.362404698165314</v>
      </c>
      <c r="M18" s="7">
        <v>9.81</v>
      </c>
      <c r="N18" s="7">
        <f t="shared" si="40"/>
        <v>3.3312259999999996E-2</v>
      </c>
      <c r="O18" s="7">
        <f t="shared" si="41"/>
        <v>291.88009023548182</v>
      </c>
      <c r="P18" s="7">
        <f t="shared" si="42"/>
        <v>728.30630000691781</v>
      </c>
      <c r="Q18" s="7">
        <f t="shared" si="1"/>
        <v>1.924296630373896E-5</v>
      </c>
      <c r="R18" s="7">
        <f t="shared" si="2"/>
        <v>8.8943664403585661E-5</v>
      </c>
      <c r="S18" s="7">
        <f t="shared" si="43"/>
        <v>1.1184366490595493E-4</v>
      </c>
      <c r="T18" s="7">
        <f t="shared" si="3"/>
        <v>4.0187080006949003</v>
      </c>
      <c r="U18" s="7">
        <f t="shared" si="4"/>
        <v>0</v>
      </c>
      <c r="V18" s="7">
        <f t="shared" si="99"/>
        <v>4.0187080006949003</v>
      </c>
      <c r="W18" s="7">
        <f>Surface_Tension_T(T_ph(F18,H18))</f>
        <v>7.9907248710043829E-2</v>
      </c>
      <c r="X18" s="7">
        <v>1</v>
      </c>
      <c r="Y18" s="7">
        <f t="shared" si="44"/>
        <v>1</v>
      </c>
      <c r="Z18" s="7">
        <f t="shared" si="100"/>
        <v>0</v>
      </c>
      <c r="AA18" s="24">
        <f t="shared" si="45"/>
        <v>728.30630000691781</v>
      </c>
      <c r="AB18" s="24">
        <f t="shared" si="46"/>
        <v>5390838.842723974</v>
      </c>
      <c r="AC18" s="24">
        <f t="shared" si="47"/>
        <v>5.2661973998903901E-6</v>
      </c>
      <c r="AD18" s="29">
        <f t="shared" si="48"/>
        <v>8.8789534268115342E-3</v>
      </c>
      <c r="AE18" s="24">
        <f t="shared" si="5"/>
        <v>2.6736846806322894</v>
      </c>
      <c r="AF18" s="7">
        <f t="shared" si="6"/>
        <v>2.3151102789300295</v>
      </c>
      <c r="AG18" s="24" t="str">
        <f t="shared" si="49"/>
        <v>NO</v>
      </c>
      <c r="AH18" s="24">
        <f t="shared" si="7"/>
        <v>1.1499999999999999</v>
      </c>
      <c r="AI18" s="24">
        <f t="shared" si="7"/>
        <v>1.1499999999999999</v>
      </c>
      <c r="AJ18" s="24">
        <f t="shared" si="50"/>
        <v>0.27320361967994827</v>
      </c>
      <c r="AK18" s="24">
        <f t="shared" si="51"/>
        <v>0</v>
      </c>
      <c r="AL18" s="24">
        <f t="shared" si="52"/>
        <v>728.30630000691781</v>
      </c>
      <c r="AM18" s="24">
        <f t="shared" si="53"/>
        <v>5390838.842723974</v>
      </c>
      <c r="AN18" s="24">
        <f t="shared" si="54"/>
        <v>5.2661973998903901E-6</v>
      </c>
      <c r="AO18" s="29">
        <f t="shared" si="55"/>
        <v>8.8789534268115342E-3</v>
      </c>
      <c r="AP18" s="24">
        <f t="shared" si="8"/>
        <v>1.1978909129585118</v>
      </c>
      <c r="AQ18" s="24">
        <f t="shared" si="56"/>
        <v>0.72499999999999998</v>
      </c>
      <c r="AR18" s="24">
        <f t="shared" si="57"/>
        <v>2.6736846806322894</v>
      </c>
      <c r="AS18" s="24">
        <f t="shared" si="58"/>
        <v>4.3402046407504926</v>
      </c>
      <c r="AT18" s="24" t="str">
        <f t="shared" si="59"/>
        <v>DISPERSED BUBBLY</v>
      </c>
      <c r="AU18" s="24">
        <f t="shared" si="9"/>
        <v>1.2</v>
      </c>
      <c r="AV18" s="7">
        <f t="shared" si="60"/>
        <v>1.2368966230208687</v>
      </c>
      <c r="AW18" s="7">
        <f t="shared" si="61"/>
        <v>0.27320361967994827</v>
      </c>
      <c r="AX18" s="20">
        <f t="shared" si="10"/>
        <v>1.7162524820775933</v>
      </c>
      <c r="AY18" s="24">
        <f t="shared" si="11"/>
        <v>0</v>
      </c>
      <c r="AZ18" s="24">
        <f t="shared" si="62"/>
        <v>728.30630000691781</v>
      </c>
      <c r="BA18" s="24">
        <f t="shared" si="63"/>
        <v>5390838.842723974</v>
      </c>
      <c r="BB18" s="24">
        <f t="shared" si="64"/>
        <v>5.2661973998903901E-6</v>
      </c>
      <c r="BC18" s="29">
        <f t="shared" si="65"/>
        <v>8.8789534268115342E-3</v>
      </c>
      <c r="BD18" s="24">
        <f t="shared" si="12"/>
        <v>2.6736846806322894</v>
      </c>
      <c r="BE18" s="24" t="str">
        <f t="shared" si="66"/>
        <v>NO</v>
      </c>
      <c r="BF18" s="24">
        <f t="shared" si="13"/>
        <v>1.2</v>
      </c>
      <c r="BG18" s="24">
        <f t="shared" si="14"/>
        <v>1.1590136335046994</v>
      </c>
      <c r="BH18" s="7">
        <f t="shared" si="67"/>
        <v>1.2368966230208687</v>
      </c>
      <c r="BI18" s="7">
        <f t="shared" si="68"/>
        <v>0.43479939742687346</v>
      </c>
      <c r="BJ18" s="7">
        <f t="shared" si="69"/>
        <v>0.27320361967994827</v>
      </c>
      <c r="BK18" s="20">
        <f t="shared" si="15"/>
        <v>1.7162524820775933</v>
      </c>
      <c r="BL18" s="24">
        <f t="shared" si="70"/>
        <v>0.41942152598198884</v>
      </c>
      <c r="BM18" s="24">
        <f t="shared" si="71"/>
        <v>0</v>
      </c>
      <c r="BN18" s="24">
        <f t="shared" si="72"/>
        <v>728.30630000691781</v>
      </c>
      <c r="BO18" s="24">
        <f t="shared" si="73"/>
        <v>5390838.842723974</v>
      </c>
      <c r="BP18" s="24">
        <f t="shared" si="74"/>
        <v>5.2661973998903901E-6</v>
      </c>
      <c r="BQ18" s="29">
        <f t="shared" si="75"/>
        <v>8.8789534268115342E-3</v>
      </c>
      <c r="BR18" s="24">
        <f t="shared" si="16"/>
        <v>1.1978909129585118</v>
      </c>
      <c r="BS18" s="24">
        <f t="shared" si="76"/>
        <v>0.72499999999999998</v>
      </c>
      <c r="BT18" s="24">
        <f t="shared" si="77"/>
        <v>2.6736846806322894</v>
      </c>
      <c r="BU18" s="24" t="str">
        <f t="shared" si="78"/>
        <v>NO</v>
      </c>
      <c r="BV18" s="24">
        <f t="shared" si="17"/>
        <v>1.1499999999999999</v>
      </c>
      <c r="BW18" s="24">
        <f t="shared" si="18"/>
        <v>1.1590136335046994</v>
      </c>
      <c r="BX18" s="7">
        <f t="shared" si="79"/>
        <v>1.2368966230208687</v>
      </c>
      <c r="BY18" s="7">
        <f t="shared" si="80"/>
        <v>0.43479939742687346</v>
      </c>
      <c r="BZ18" s="24">
        <f t="shared" si="81"/>
        <v>0.27320361967994827</v>
      </c>
      <c r="CA18" s="20">
        <f t="shared" si="19"/>
        <v>1.8263977214533347</v>
      </c>
      <c r="CB18" s="24">
        <f t="shared" si="82"/>
        <v>0.45179457372966592</v>
      </c>
      <c r="CC18" s="24">
        <f t="shared" si="83"/>
        <v>0</v>
      </c>
      <c r="CD18" s="24">
        <f t="shared" si="84"/>
        <v>728.30630000691781</v>
      </c>
      <c r="CE18" s="24">
        <f t="shared" si="85"/>
        <v>5390838.842723974</v>
      </c>
      <c r="CF18" s="24">
        <f t="shared" si="86"/>
        <v>5.2661973998903901E-6</v>
      </c>
      <c r="CG18" s="29">
        <f t="shared" si="87"/>
        <v>8.8789534268115342E-3</v>
      </c>
      <c r="CH18" s="24">
        <f t="shared" si="20"/>
        <v>1.1978909129585118</v>
      </c>
      <c r="CI18" s="24">
        <f t="shared" si="88"/>
        <v>0.72499999999999998</v>
      </c>
      <c r="CJ18" s="24">
        <f t="shared" si="89"/>
        <v>2.6736846806322894</v>
      </c>
      <c r="CK18" s="24">
        <f t="shared" si="21"/>
        <v>2.3513930439304849</v>
      </c>
      <c r="CL18" s="24">
        <f t="shared" si="90"/>
        <v>4.3402046407504926</v>
      </c>
      <c r="CM18" s="24" t="str">
        <f t="shared" si="91"/>
        <v>NO</v>
      </c>
      <c r="CN18" s="46" t="str">
        <f t="shared" si="22"/>
        <v>COMPRESSED LIQUID</v>
      </c>
      <c r="CO18" s="21" t="b">
        <f t="shared" si="23"/>
        <v>0</v>
      </c>
      <c r="CP18" s="21" t="b">
        <f t="shared" si="24"/>
        <v>0</v>
      </c>
      <c r="CQ18" s="7" t="e">
        <f t="shared" si="25"/>
        <v>#DIV/0!</v>
      </c>
      <c r="CR18" s="7">
        <f>IF(J18="yes",rho_ph(F18,H18),IF(K18="yes",rho_ph(F18,H18),L18*CQ18+P18*(1-CQ18)))</f>
        <v>817.36558357004787</v>
      </c>
      <c r="CS18" s="7" t="e">
        <f t="shared" si="26"/>
        <v>#DIV/0!</v>
      </c>
      <c r="CT18" s="7">
        <f t="shared" si="27"/>
        <v>6050045.3402274689</v>
      </c>
      <c r="CU18" s="7">
        <f t="shared" si="28"/>
        <v>4.7478859297490244E-6</v>
      </c>
      <c r="CV18" s="22">
        <f t="shared" si="29"/>
        <v>8.7256333385860411E-3</v>
      </c>
      <c r="CW18" s="7">
        <f t="shared" si="30"/>
        <v>7.5347903162520408E-2</v>
      </c>
      <c r="CX18" s="7">
        <f t="shared" si="31"/>
        <v>2.7956898748198017E-3</v>
      </c>
      <c r="CY18" s="7">
        <f t="shared" si="92"/>
        <v>0.99827390583109699</v>
      </c>
      <c r="CZ18" s="7">
        <f t="shared" si="93"/>
        <v>7.8278709461290605E-2</v>
      </c>
      <c r="DA18" s="7">
        <f t="shared" si="32"/>
        <v>76.241093466774956</v>
      </c>
      <c r="DB18" s="7">
        <f>rho_ph(DA18,H18)</f>
        <v>817.34083372486577</v>
      </c>
      <c r="DC18" s="7">
        <f t="shared" si="33"/>
        <v>3.5809422875103056</v>
      </c>
      <c r="DD18" s="7">
        <f t="shared" si="94"/>
        <v>-2.7655153829729287E-2</v>
      </c>
      <c r="DE18" s="47">
        <f t="shared" si="95"/>
        <v>0</v>
      </c>
      <c r="DF18" s="7">
        <f t="shared" si="34"/>
        <v>1039.5575175387239</v>
      </c>
      <c r="DG18" s="7">
        <f t="shared" si="96"/>
        <v>240.31689151870444</v>
      </c>
      <c r="DR18" s="24"/>
      <c r="DS18" s="24"/>
      <c r="FT18" s="24"/>
      <c r="GH18" s="24"/>
    </row>
    <row r="19" spans="1:190" ht="14.5" x14ac:dyDescent="0.35">
      <c r="A19" s="7">
        <f t="shared" si="97"/>
        <v>1752</v>
      </c>
      <c r="B19" s="7">
        <v>3</v>
      </c>
      <c r="C19">
        <v>20</v>
      </c>
      <c r="D19">
        <v>0.20599999999999999</v>
      </c>
      <c r="E19" s="22">
        <v>0</v>
      </c>
      <c r="F19" s="7">
        <f t="shared" si="35"/>
        <v>76.241093466774956</v>
      </c>
      <c r="G19" s="7">
        <f t="shared" si="98"/>
        <v>97.5</v>
      </c>
      <c r="H19" s="7">
        <f t="shared" si="36"/>
        <v>1039.5575175387239</v>
      </c>
      <c r="I19" s="7">
        <f t="shared" si="0"/>
        <v>0</v>
      </c>
      <c r="J19" s="24" t="str">
        <f t="shared" si="37"/>
        <v>YES</v>
      </c>
      <c r="K19" s="24" t="str">
        <f t="shared" si="38"/>
        <v>NO</v>
      </c>
      <c r="L19" s="7">
        <f t="shared" si="39"/>
        <v>40.221072937207403</v>
      </c>
      <c r="M19" s="7">
        <v>9.81</v>
      </c>
      <c r="N19" s="7">
        <f t="shared" si="40"/>
        <v>3.3312259999999996E-2</v>
      </c>
      <c r="O19" s="7">
        <f t="shared" si="41"/>
        <v>291.66768389483855</v>
      </c>
      <c r="P19" s="7">
        <f t="shared" si="42"/>
        <v>728.71578324645793</v>
      </c>
      <c r="Q19" s="7">
        <f t="shared" si="1"/>
        <v>1.9232740132258722E-5</v>
      </c>
      <c r="R19" s="7">
        <f t="shared" si="2"/>
        <v>8.9024082426656721E-5</v>
      </c>
      <c r="S19" s="7">
        <f t="shared" si="43"/>
        <v>1.1184008596040209E-4</v>
      </c>
      <c r="T19" s="7">
        <f t="shared" si="3"/>
        <v>4.0164497902804657</v>
      </c>
      <c r="U19" s="7">
        <f t="shared" si="4"/>
        <v>0</v>
      </c>
      <c r="V19" s="7">
        <f t="shared" si="99"/>
        <v>4.0164497902804657</v>
      </c>
      <c r="W19" s="7">
        <f>Surface_Tension_T(T_ph(F19,H19))</f>
        <v>7.9907878621412007E-2</v>
      </c>
      <c r="X19" s="7">
        <v>1</v>
      </c>
      <c r="Y19" s="7">
        <f t="shared" si="44"/>
        <v>1</v>
      </c>
      <c r="Z19" s="7">
        <f t="shared" si="100"/>
        <v>0</v>
      </c>
      <c r="AA19" s="24">
        <f t="shared" si="45"/>
        <v>728.71578324645793</v>
      </c>
      <c r="AB19" s="24">
        <f t="shared" si="46"/>
        <v>5391011.352594085</v>
      </c>
      <c r="AC19" s="24">
        <f t="shared" si="47"/>
        <v>5.2660460555306009E-6</v>
      </c>
      <c r="AD19" s="29">
        <f t="shared" si="48"/>
        <v>8.8789103545524103E-3</v>
      </c>
      <c r="AE19" s="24">
        <f t="shared" si="5"/>
        <v>2.6738309648992882</v>
      </c>
      <c r="AF19" s="7">
        <f t="shared" si="6"/>
        <v>2.3196428688552766</v>
      </c>
      <c r="AG19" s="24" t="str">
        <f t="shared" si="49"/>
        <v>NO</v>
      </c>
      <c r="AH19" s="24">
        <f t="shared" si="7"/>
        <v>1.1499999999999999</v>
      </c>
      <c r="AI19" s="24">
        <f t="shared" si="7"/>
        <v>1.1499999999999999</v>
      </c>
      <c r="AJ19" s="24">
        <f t="shared" si="50"/>
        <v>0.27318204197344181</v>
      </c>
      <c r="AK19" s="24">
        <f t="shared" si="51"/>
        <v>0</v>
      </c>
      <c r="AL19" s="24">
        <f t="shared" si="52"/>
        <v>728.71578324645793</v>
      </c>
      <c r="AM19" s="24">
        <f t="shared" si="53"/>
        <v>5391011.352594085</v>
      </c>
      <c r="AN19" s="24">
        <f t="shared" si="54"/>
        <v>5.2660460555306009E-6</v>
      </c>
      <c r="AO19" s="29">
        <f t="shared" si="55"/>
        <v>8.8789103545524103E-3</v>
      </c>
      <c r="AP19" s="24">
        <f t="shared" si="8"/>
        <v>1.1970046193506307</v>
      </c>
      <c r="AQ19" s="24">
        <f t="shared" si="56"/>
        <v>0.72499999999999998</v>
      </c>
      <c r="AR19" s="24">
        <f t="shared" si="57"/>
        <v>2.6738309648992882</v>
      </c>
      <c r="AS19" s="24">
        <f t="shared" si="58"/>
        <v>4.3377657735029036</v>
      </c>
      <c r="AT19" s="24" t="str">
        <f t="shared" si="59"/>
        <v>DISPERSED BUBBLY</v>
      </c>
      <c r="AU19" s="24">
        <f t="shared" si="9"/>
        <v>1.2</v>
      </c>
      <c r="AV19" s="7">
        <f t="shared" si="60"/>
        <v>1.2368966230208687</v>
      </c>
      <c r="AW19" s="7">
        <f t="shared" si="61"/>
        <v>0.27318204197344181</v>
      </c>
      <c r="AX19" s="20">
        <f t="shared" si="10"/>
        <v>1.7153327123944961</v>
      </c>
      <c r="AY19" s="24">
        <f t="shared" si="11"/>
        <v>0</v>
      </c>
      <c r="AZ19" s="24">
        <f t="shared" si="62"/>
        <v>728.71578324645793</v>
      </c>
      <c r="BA19" s="24">
        <f t="shared" si="63"/>
        <v>5391011.352594085</v>
      </c>
      <c r="BB19" s="24">
        <f t="shared" si="64"/>
        <v>5.2660460555306009E-6</v>
      </c>
      <c r="BC19" s="29">
        <f t="shared" si="65"/>
        <v>8.8789103545524103E-3</v>
      </c>
      <c r="BD19" s="24">
        <f t="shared" si="12"/>
        <v>2.6738309648992882</v>
      </c>
      <c r="BE19" s="24" t="str">
        <f t="shared" si="66"/>
        <v>NO</v>
      </c>
      <c r="BF19" s="24">
        <f t="shared" si="13"/>
        <v>1.2</v>
      </c>
      <c r="BG19" s="24">
        <f t="shared" si="14"/>
        <v>1.1590286685066575</v>
      </c>
      <c r="BH19" s="7">
        <f t="shared" si="67"/>
        <v>1.2368966230208687</v>
      </c>
      <c r="BI19" s="7">
        <f t="shared" si="68"/>
        <v>0.43485119940505262</v>
      </c>
      <c r="BJ19" s="7">
        <f t="shared" si="69"/>
        <v>0.27318204197344181</v>
      </c>
      <c r="BK19" s="20">
        <f t="shared" si="15"/>
        <v>1.7153327123944961</v>
      </c>
      <c r="BL19" s="24">
        <f t="shared" si="70"/>
        <v>0.41946634495990959</v>
      </c>
      <c r="BM19" s="24">
        <f t="shared" si="71"/>
        <v>0</v>
      </c>
      <c r="BN19" s="24">
        <f t="shared" si="72"/>
        <v>728.71578324645793</v>
      </c>
      <c r="BO19" s="24">
        <f t="shared" si="73"/>
        <v>5391011.352594085</v>
      </c>
      <c r="BP19" s="24">
        <f t="shared" si="74"/>
        <v>5.2660460555306009E-6</v>
      </c>
      <c r="BQ19" s="29">
        <f t="shared" si="75"/>
        <v>8.8789103545524103E-3</v>
      </c>
      <c r="BR19" s="24">
        <f t="shared" si="16"/>
        <v>1.1970046193506307</v>
      </c>
      <c r="BS19" s="24">
        <f t="shared" si="76"/>
        <v>0.72499999999999998</v>
      </c>
      <c r="BT19" s="24">
        <f t="shared" si="77"/>
        <v>2.6738309648992882</v>
      </c>
      <c r="BU19" s="24" t="str">
        <f t="shared" si="78"/>
        <v>NO</v>
      </c>
      <c r="BV19" s="24">
        <f t="shared" si="17"/>
        <v>1.1499999999999999</v>
      </c>
      <c r="BW19" s="24">
        <f t="shared" si="18"/>
        <v>1.1590286685066575</v>
      </c>
      <c r="BX19" s="7">
        <f t="shared" si="79"/>
        <v>1.2368966230208687</v>
      </c>
      <c r="BY19" s="7">
        <f t="shared" si="80"/>
        <v>0.43485119940505262</v>
      </c>
      <c r="BZ19" s="24">
        <f t="shared" si="81"/>
        <v>0.27318204197344181</v>
      </c>
      <c r="CA19" s="20">
        <f t="shared" si="19"/>
        <v>1.8254189230127509</v>
      </c>
      <c r="CB19" s="24">
        <f t="shared" si="82"/>
        <v>0.45185409311665159</v>
      </c>
      <c r="CC19" s="24">
        <f t="shared" si="83"/>
        <v>0</v>
      </c>
      <c r="CD19" s="24">
        <f t="shared" si="84"/>
        <v>728.71578324645793</v>
      </c>
      <c r="CE19" s="24">
        <f t="shared" si="85"/>
        <v>5391011.352594085</v>
      </c>
      <c r="CF19" s="24">
        <f t="shared" si="86"/>
        <v>5.2660460555306009E-6</v>
      </c>
      <c r="CG19" s="29">
        <f t="shared" si="87"/>
        <v>8.8789103545524103E-3</v>
      </c>
      <c r="CH19" s="24">
        <f t="shared" si="20"/>
        <v>1.1970046193506307</v>
      </c>
      <c r="CI19" s="24">
        <f t="shared" si="88"/>
        <v>0.72499999999999998</v>
      </c>
      <c r="CJ19" s="24">
        <f t="shared" si="89"/>
        <v>2.6738309648992882</v>
      </c>
      <c r="CK19" s="24">
        <f t="shared" si="21"/>
        <v>2.3559966693034156</v>
      </c>
      <c r="CL19" s="24">
        <f t="shared" si="90"/>
        <v>4.3377657735029036</v>
      </c>
      <c r="CM19" s="24" t="str">
        <f t="shared" si="91"/>
        <v>NO</v>
      </c>
      <c r="CN19" s="46" t="str">
        <f t="shared" si="22"/>
        <v>COMPRESSED LIQUID</v>
      </c>
      <c r="CO19" s="21" t="b">
        <f t="shared" si="23"/>
        <v>0</v>
      </c>
      <c r="CP19" s="21" t="b">
        <f t="shared" si="24"/>
        <v>0</v>
      </c>
      <c r="CQ19" s="7" t="e">
        <f t="shared" si="25"/>
        <v>#DIV/0!</v>
      </c>
      <c r="CR19" s="7">
        <f>IF(J19="yes",rho_ph(F19,H19),IF(K19="yes",rho_ph(F19,H19),L19*CQ19+P19*(1-CQ19)))</f>
        <v>817.3492135960073</v>
      </c>
      <c r="CS19" s="7" t="e">
        <f t="shared" si="26"/>
        <v>#DIV/0!</v>
      </c>
      <c r="CT19" s="7">
        <f t="shared" si="27"/>
        <v>6046718.0632475214</v>
      </c>
      <c r="CU19" s="7">
        <f t="shared" si="28"/>
        <v>4.7502322216147991E-6</v>
      </c>
      <c r="CV19" s="22">
        <f t="shared" si="29"/>
        <v>8.7263552271037263E-3</v>
      </c>
      <c r="CW19" s="7">
        <f t="shared" si="30"/>
        <v>7.5346394115352808E-2</v>
      </c>
      <c r="CX19" s="7">
        <f t="shared" si="31"/>
        <v>2.7927239243447097E-3</v>
      </c>
      <c r="CY19" s="7">
        <f t="shared" si="92"/>
        <v>0.99827056908888911</v>
      </c>
      <c r="CZ19" s="7">
        <f t="shared" si="93"/>
        <v>7.8274488359417679E-2</v>
      </c>
      <c r="DA19" s="7">
        <f t="shared" si="32"/>
        <v>76.006270001696706</v>
      </c>
      <c r="DB19" s="7">
        <f>rho_ph(DA19,H19)</f>
        <v>817.32446168830597</v>
      </c>
      <c r="DC19" s="7">
        <f t="shared" si="33"/>
        <v>3.5810140182865124</v>
      </c>
      <c r="DD19" s="7">
        <f t="shared" si="94"/>
        <v>-2.7655153829729287E-2</v>
      </c>
      <c r="DE19" s="47">
        <f t="shared" si="95"/>
        <v>0</v>
      </c>
      <c r="DF19" s="7">
        <f t="shared" si="34"/>
        <v>1039.5298623848942</v>
      </c>
      <c r="DG19" s="7">
        <f t="shared" si="96"/>
        <v>240.31162439800062</v>
      </c>
      <c r="DR19" s="24"/>
      <c r="DS19" s="24"/>
      <c r="FT19" s="24"/>
      <c r="GH19" s="24"/>
    </row>
    <row r="20" spans="1:190" ht="14.5" x14ac:dyDescent="0.35">
      <c r="A20" s="7">
        <f t="shared" si="97"/>
        <v>1749</v>
      </c>
      <c r="B20" s="7">
        <v>3</v>
      </c>
      <c r="C20">
        <v>20</v>
      </c>
      <c r="D20">
        <v>0.20599999999999999</v>
      </c>
      <c r="E20" s="22">
        <v>0</v>
      </c>
      <c r="F20" s="7">
        <f t="shared" si="35"/>
        <v>76.006270001696706</v>
      </c>
      <c r="G20" s="7">
        <f t="shared" si="98"/>
        <v>97.5</v>
      </c>
      <c r="H20" s="7">
        <f t="shared" si="36"/>
        <v>1039.5298623848942</v>
      </c>
      <c r="I20" s="7">
        <f t="shared" si="0"/>
        <v>0</v>
      </c>
      <c r="J20" s="24" t="str">
        <f t="shared" si="37"/>
        <v>YES</v>
      </c>
      <c r="K20" s="24" t="str">
        <f t="shared" si="38"/>
        <v>NO</v>
      </c>
      <c r="L20" s="7">
        <f t="shared" si="39"/>
        <v>40.079913090486393</v>
      </c>
      <c r="M20" s="7">
        <v>9.81</v>
      </c>
      <c r="N20" s="7">
        <f t="shared" si="40"/>
        <v>3.3312259999999996E-2</v>
      </c>
      <c r="O20" s="7">
        <f t="shared" si="41"/>
        <v>291.45478763395943</v>
      </c>
      <c r="P20" s="7">
        <f t="shared" si="42"/>
        <v>729.12555837221726</v>
      </c>
      <c r="Q20" s="7">
        <f t="shared" si="1"/>
        <v>1.9222510587496816E-5</v>
      </c>
      <c r="R20" s="7">
        <f t="shared" si="2"/>
        <v>8.9104721520747763E-5</v>
      </c>
      <c r="S20" s="7">
        <f t="shared" si="43"/>
        <v>1.1183650700326961E-4</v>
      </c>
      <c r="T20" s="7">
        <f t="shared" si="3"/>
        <v>4.0141925093512487</v>
      </c>
      <c r="U20" s="7">
        <f t="shared" si="4"/>
        <v>0</v>
      </c>
      <c r="V20" s="7">
        <f t="shared" si="99"/>
        <v>4.0141925093512487</v>
      </c>
      <c r="W20" s="7">
        <f>Surface_Tension_T(T_ph(F20,H20))</f>
        <v>7.9908508579681223E-2</v>
      </c>
      <c r="X20" s="7">
        <v>1</v>
      </c>
      <c r="Y20" s="7">
        <f t="shared" si="44"/>
        <v>1</v>
      </c>
      <c r="Z20" s="7">
        <f t="shared" si="100"/>
        <v>0</v>
      </c>
      <c r="AA20" s="24">
        <f t="shared" si="45"/>
        <v>729.12555837221726</v>
      </c>
      <c r="AB20" s="24">
        <f t="shared" si="46"/>
        <v>5391183.8740635822</v>
      </c>
      <c r="AC20" s="24">
        <f t="shared" si="47"/>
        <v>5.2658947101876156E-6</v>
      </c>
      <c r="AD20" s="29">
        <f t="shared" si="48"/>
        <v>8.8788672810808655E-3</v>
      </c>
      <c r="AE20" s="24">
        <f t="shared" si="5"/>
        <v>2.6739766252466333</v>
      </c>
      <c r="AF20" s="7">
        <f t="shared" si="6"/>
        <v>2.3241934266511568</v>
      </c>
      <c r="AG20" s="24" t="str">
        <f t="shared" si="49"/>
        <v>NO</v>
      </c>
      <c r="AH20" s="24">
        <f t="shared" si="7"/>
        <v>1.1499999999999999</v>
      </c>
      <c r="AI20" s="24">
        <f t="shared" si="7"/>
        <v>1.1499999999999999</v>
      </c>
      <c r="AJ20" s="24">
        <f t="shared" si="50"/>
        <v>0.27316042263861651</v>
      </c>
      <c r="AK20" s="24">
        <f t="shared" si="51"/>
        <v>0</v>
      </c>
      <c r="AL20" s="24">
        <f t="shared" si="52"/>
        <v>729.12555837221726</v>
      </c>
      <c r="AM20" s="24">
        <f t="shared" si="53"/>
        <v>5391183.8740635822</v>
      </c>
      <c r="AN20" s="24">
        <f t="shared" si="54"/>
        <v>5.2658947101876156E-6</v>
      </c>
      <c r="AO20" s="29">
        <f t="shared" si="55"/>
        <v>8.8788672810808655E-3</v>
      </c>
      <c r="AP20" s="24">
        <f t="shared" si="8"/>
        <v>1.196119199318155</v>
      </c>
      <c r="AQ20" s="24">
        <f t="shared" si="56"/>
        <v>0.72499999999999998</v>
      </c>
      <c r="AR20" s="24">
        <f t="shared" si="57"/>
        <v>2.6739766252466333</v>
      </c>
      <c r="AS20" s="24">
        <f t="shared" si="58"/>
        <v>4.3353279100993491</v>
      </c>
      <c r="AT20" s="24" t="str">
        <f t="shared" si="59"/>
        <v>DISPERSED BUBBLY</v>
      </c>
      <c r="AU20" s="24">
        <f t="shared" si="9"/>
        <v>1.2</v>
      </c>
      <c r="AV20" s="7">
        <f t="shared" si="60"/>
        <v>1.2368966230208687</v>
      </c>
      <c r="AW20" s="7">
        <f t="shared" si="61"/>
        <v>0.27316042263861651</v>
      </c>
      <c r="AX20" s="20">
        <f t="shared" si="10"/>
        <v>1.7144133042040544</v>
      </c>
      <c r="AY20" s="24">
        <f t="shared" si="11"/>
        <v>0</v>
      </c>
      <c r="AZ20" s="24">
        <f t="shared" si="62"/>
        <v>729.12555837221726</v>
      </c>
      <c r="BA20" s="24">
        <f t="shared" si="63"/>
        <v>5391183.8740635822</v>
      </c>
      <c r="BB20" s="24">
        <f t="shared" si="64"/>
        <v>5.2658947101876156E-6</v>
      </c>
      <c r="BC20" s="29">
        <f t="shared" si="65"/>
        <v>8.8788672810808655E-3</v>
      </c>
      <c r="BD20" s="24">
        <f t="shared" si="12"/>
        <v>2.6739766252466333</v>
      </c>
      <c r="BE20" s="24" t="str">
        <f t="shared" si="66"/>
        <v>NO</v>
      </c>
      <c r="BF20" s="24">
        <f t="shared" si="13"/>
        <v>1.2</v>
      </c>
      <c r="BG20" s="24">
        <f t="shared" si="14"/>
        <v>1.1590437405345231</v>
      </c>
      <c r="BH20" s="7">
        <f t="shared" si="67"/>
        <v>1.2368966230208687</v>
      </c>
      <c r="BI20" s="7">
        <f t="shared" si="68"/>
        <v>0.43490288784870634</v>
      </c>
      <c r="BJ20" s="7">
        <f t="shared" si="69"/>
        <v>0.27316042263861651</v>
      </c>
      <c r="BK20" s="20">
        <f t="shared" si="15"/>
        <v>1.7144133042040544</v>
      </c>
      <c r="BL20" s="24">
        <f t="shared" si="70"/>
        <v>0.41951105724608517</v>
      </c>
      <c r="BM20" s="24">
        <f t="shared" si="71"/>
        <v>0</v>
      </c>
      <c r="BN20" s="24">
        <f t="shared" si="72"/>
        <v>729.12555837221726</v>
      </c>
      <c r="BO20" s="24">
        <f t="shared" si="73"/>
        <v>5391183.8740635822</v>
      </c>
      <c r="BP20" s="24">
        <f t="shared" si="74"/>
        <v>5.2658947101876156E-6</v>
      </c>
      <c r="BQ20" s="29">
        <f t="shared" si="75"/>
        <v>8.8788672810808655E-3</v>
      </c>
      <c r="BR20" s="24">
        <f t="shared" si="16"/>
        <v>1.196119199318155</v>
      </c>
      <c r="BS20" s="24">
        <f t="shared" si="76"/>
        <v>0.72499999999999998</v>
      </c>
      <c r="BT20" s="24">
        <f t="shared" si="77"/>
        <v>2.6739766252466333</v>
      </c>
      <c r="BU20" s="24" t="str">
        <f t="shared" si="78"/>
        <v>NO</v>
      </c>
      <c r="BV20" s="24">
        <f t="shared" si="17"/>
        <v>1.1499999999999999</v>
      </c>
      <c r="BW20" s="24">
        <f t="shared" si="18"/>
        <v>1.1590437405345231</v>
      </c>
      <c r="BX20" s="7">
        <f t="shared" si="79"/>
        <v>1.2368966230208687</v>
      </c>
      <c r="BY20" s="7">
        <f t="shared" si="80"/>
        <v>0.43490288784870634</v>
      </c>
      <c r="BZ20" s="24">
        <f t="shared" si="81"/>
        <v>0.27316042263861651</v>
      </c>
      <c r="CA20" s="20">
        <f t="shared" si="19"/>
        <v>1.8244405092646112</v>
      </c>
      <c r="CB20" s="24">
        <f t="shared" si="82"/>
        <v>0.45191349140667003</v>
      </c>
      <c r="CC20" s="24">
        <f t="shared" si="83"/>
        <v>0</v>
      </c>
      <c r="CD20" s="24">
        <f t="shared" si="84"/>
        <v>729.12555837221726</v>
      </c>
      <c r="CE20" s="24">
        <f t="shared" si="85"/>
        <v>5391183.8740635822</v>
      </c>
      <c r="CF20" s="24">
        <f t="shared" si="86"/>
        <v>5.2658947101876156E-6</v>
      </c>
      <c r="CG20" s="29">
        <f t="shared" si="87"/>
        <v>8.8788672810808655E-3</v>
      </c>
      <c r="CH20" s="24">
        <f t="shared" si="20"/>
        <v>1.196119199318155</v>
      </c>
      <c r="CI20" s="24">
        <f t="shared" si="88"/>
        <v>0.72499999999999998</v>
      </c>
      <c r="CJ20" s="24">
        <f t="shared" si="89"/>
        <v>2.6739766252466333</v>
      </c>
      <c r="CK20" s="24">
        <f t="shared" si="21"/>
        <v>2.3606185441422167</v>
      </c>
      <c r="CL20" s="24">
        <f t="shared" si="90"/>
        <v>4.3353279100993491</v>
      </c>
      <c r="CM20" s="24" t="str">
        <f t="shared" si="91"/>
        <v>NO</v>
      </c>
      <c r="CN20" s="46" t="str">
        <f t="shared" si="22"/>
        <v>COMPRESSED LIQUID</v>
      </c>
      <c r="CO20" s="21" t="b">
        <f t="shared" si="23"/>
        <v>0</v>
      </c>
      <c r="CP20" s="21" t="b">
        <f t="shared" si="24"/>
        <v>0</v>
      </c>
      <c r="CQ20" s="7" t="e">
        <f t="shared" si="25"/>
        <v>#DIV/0!</v>
      </c>
      <c r="CR20" s="7">
        <f>IF(J20="yes",rho_ph(F20,H20),IF(K20="yes",rho_ph(F20,H20),L20*CQ20+P20*(1-CQ20)))</f>
        <v>817.33284228946673</v>
      </c>
      <c r="CS20" s="7" t="e">
        <f t="shared" si="26"/>
        <v>#DIV/0!</v>
      </c>
      <c r="CT20" s="7">
        <f t="shared" si="27"/>
        <v>6043392.0996143045</v>
      </c>
      <c r="CU20" s="7">
        <f t="shared" si="28"/>
        <v>4.752580037766195E-6</v>
      </c>
      <c r="CV20" s="22">
        <f t="shared" si="29"/>
        <v>8.7270773150862884E-3</v>
      </c>
      <c r="CW20" s="7">
        <f t="shared" si="30"/>
        <v>7.534488494535023E-2</v>
      </c>
      <c r="CX20" s="7">
        <f t="shared" si="31"/>
        <v>2.7897606876234847E-3</v>
      </c>
      <c r="CY20" s="7">
        <f t="shared" si="92"/>
        <v>0.99826721004180829</v>
      </c>
      <c r="CZ20" s="7">
        <f t="shared" si="93"/>
        <v>7.8270271573581351E-2</v>
      </c>
      <c r="DA20" s="7">
        <f t="shared" si="32"/>
        <v>75.77145918697596</v>
      </c>
      <c r="DB20" s="7">
        <f>rho_ph(DA20,H20)</f>
        <v>817.30808831706622</v>
      </c>
      <c r="DC20" s="7">
        <f t="shared" si="33"/>
        <v>3.5810857577844746</v>
      </c>
      <c r="DD20" s="7">
        <f t="shared" si="94"/>
        <v>-2.7655153829729287E-2</v>
      </c>
      <c r="DE20" s="47">
        <f t="shared" si="95"/>
        <v>0</v>
      </c>
      <c r="DF20" s="7">
        <f t="shared" si="34"/>
        <v>1039.5022072310644</v>
      </c>
      <c r="DG20" s="7">
        <f t="shared" si="96"/>
        <v>240.30635673907091</v>
      </c>
      <c r="DR20" s="24"/>
      <c r="DS20" s="24"/>
      <c r="FT20" s="24"/>
      <c r="GH20" s="24"/>
    </row>
    <row r="21" spans="1:190" ht="14.5" x14ac:dyDescent="0.35">
      <c r="A21" s="7">
        <f t="shared" si="97"/>
        <v>1746</v>
      </c>
      <c r="B21" s="7">
        <v>3</v>
      </c>
      <c r="C21">
        <v>20</v>
      </c>
      <c r="D21">
        <v>0.20599999999999999</v>
      </c>
      <c r="E21" s="22">
        <v>0</v>
      </c>
      <c r="F21" s="7">
        <f t="shared" si="35"/>
        <v>75.77145918697596</v>
      </c>
      <c r="G21" s="7">
        <f t="shared" si="98"/>
        <v>97.5</v>
      </c>
      <c r="H21" s="7">
        <f t="shared" si="36"/>
        <v>1039.5022072310644</v>
      </c>
      <c r="I21" s="7">
        <f t="shared" si="0"/>
        <v>0</v>
      </c>
      <c r="J21" s="24" t="str">
        <f t="shared" si="37"/>
        <v>YES</v>
      </c>
      <c r="K21" s="24" t="str">
        <f t="shared" si="38"/>
        <v>NO</v>
      </c>
      <c r="L21" s="7">
        <f t="shared" si="39"/>
        <v>39.938924600390052</v>
      </c>
      <c r="M21" s="7">
        <v>9.81</v>
      </c>
      <c r="N21" s="7">
        <f t="shared" si="40"/>
        <v>3.3312259999999996E-2</v>
      </c>
      <c r="O21" s="7">
        <f t="shared" si="41"/>
        <v>291.2413988164717</v>
      </c>
      <c r="P21" s="7">
        <f t="shared" si="42"/>
        <v>729.53562849721425</v>
      </c>
      <c r="Q21" s="7">
        <f t="shared" si="1"/>
        <v>1.9212277548662264E-5</v>
      </c>
      <c r="R21" s="7">
        <f t="shared" si="2"/>
        <v>8.9185583451929803E-5</v>
      </c>
      <c r="S21" s="7">
        <f t="shared" si="43"/>
        <v>1.1183292803413794E-4</v>
      </c>
      <c r="T21" s="7">
        <f t="shared" si="3"/>
        <v>4.0119361419309731</v>
      </c>
      <c r="U21" s="7">
        <f t="shared" si="4"/>
        <v>0</v>
      </c>
      <c r="V21" s="7">
        <f t="shared" si="99"/>
        <v>4.0119361419309731</v>
      </c>
      <c r="W21" s="7">
        <f>Surface_Tension_T(T_ph(F21,H21))</f>
        <v>7.990913858484909E-2</v>
      </c>
      <c r="X21" s="7">
        <v>1</v>
      </c>
      <c r="Y21" s="7">
        <f t="shared" si="44"/>
        <v>1</v>
      </c>
      <c r="Z21" s="7">
        <f t="shared" si="100"/>
        <v>0</v>
      </c>
      <c r="AA21" s="24">
        <f t="shared" si="45"/>
        <v>729.53562849721425</v>
      </c>
      <c r="AB21" s="24">
        <f t="shared" si="46"/>
        <v>5391356.4071538588</v>
      </c>
      <c r="AC21" s="24">
        <f t="shared" si="47"/>
        <v>5.265743363843689E-6</v>
      </c>
      <c r="AD21" s="29">
        <f t="shared" si="48"/>
        <v>8.8788242063917878E-3</v>
      </c>
      <c r="AE21" s="24">
        <f t="shared" si="5"/>
        <v>2.6741216629000326</v>
      </c>
      <c r="AF21" s="7">
        <f t="shared" si="6"/>
        <v>2.3287620915365239</v>
      </c>
      <c r="AG21" s="24" t="str">
        <f t="shared" si="49"/>
        <v>NO</v>
      </c>
      <c r="AH21" s="24">
        <f t="shared" si="7"/>
        <v>1.1499999999999999</v>
      </c>
      <c r="AI21" s="24">
        <f t="shared" si="7"/>
        <v>1.1499999999999999</v>
      </c>
      <c r="AJ21" s="24">
        <f t="shared" si="50"/>
        <v>0.27313876155138939</v>
      </c>
      <c r="AK21" s="24">
        <f t="shared" si="51"/>
        <v>0</v>
      </c>
      <c r="AL21" s="24">
        <f t="shared" si="52"/>
        <v>729.53562849721425</v>
      </c>
      <c r="AM21" s="24">
        <f t="shared" si="53"/>
        <v>5391356.4071538588</v>
      </c>
      <c r="AN21" s="24">
        <f t="shared" si="54"/>
        <v>5.265743363843689E-6</v>
      </c>
      <c r="AO21" s="29">
        <f t="shared" si="55"/>
        <v>8.8788242063917878E-3</v>
      </c>
      <c r="AP21" s="24">
        <f t="shared" si="8"/>
        <v>1.195234645518692</v>
      </c>
      <c r="AQ21" s="24">
        <f t="shared" si="56"/>
        <v>0.72499999999999998</v>
      </c>
      <c r="AR21" s="24">
        <f t="shared" si="57"/>
        <v>2.6741216629000326</v>
      </c>
      <c r="AS21" s="24">
        <f t="shared" si="58"/>
        <v>4.3328910332854509</v>
      </c>
      <c r="AT21" s="24" t="str">
        <f t="shared" si="59"/>
        <v>DISPERSED BUBBLY</v>
      </c>
      <c r="AU21" s="24">
        <f t="shared" si="9"/>
        <v>1.2</v>
      </c>
      <c r="AV21" s="7">
        <f t="shared" si="60"/>
        <v>1.2368966230208687</v>
      </c>
      <c r="AW21" s="7">
        <f t="shared" si="61"/>
        <v>0.27313876155138939</v>
      </c>
      <c r="AX21" s="20">
        <f t="shared" si="10"/>
        <v>1.7134942510087929</v>
      </c>
      <c r="AY21" s="24">
        <f t="shared" si="11"/>
        <v>0</v>
      </c>
      <c r="AZ21" s="24">
        <f t="shared" si="62"/>
        <v>729.53562849721425</v>
      </c>
      <c r="BA21" s="24">
        <f t="shared" si="63"/>
        <v>5391356.4071538588</v>
      </c>
      <c r="BB21" s="24">
        <f t="shared" si="64"/>
        <v>5.265743363843689E-6</v>
      </c>
      <c r="BC21" s="29">
        <f t="shared" si="65"/>
        <v>8.8788242063917878E-3</v>
      </c>
      <c r="BD21" s="24">
        <f t="shared" si="12"/>
        <v>2.6741216629000326</v>
      </c>
      <c r="BE21" s="24" t="str">
        <f t="shared" si="66"/>
        <v>NO</v>
      </c>
      <c r="BF21" s="24">
        <f t="shared" si="13"/>
        <v>1.2</v>
      </c>
      <c r="BG21" s="24">
        <f t="shared" si="14"/>
        <v>1.1590588498290244</v>
      </c>
      <c r="BH21" s="7">
        <f t="shared" si="67"/>
        <v>1.2368966230208687</v>
      </c>
      <c r="BI21" s="7">
        <f t="shared" si="68"/>
        <v>0.43495446314677616</v>
      </c>
      <c r="BJ21" s="7">
        <f t="shared" si="69"/>
        <v>0.27313876155138939</v>
      </c>
      <c r="BK21" s="20">
        <f t="shared" si="15"/>
        <v>1.7134942510087929</v>
      </c>
      <c r="BL21" s="24">
        <f t="shared" si="70"/>
        <v>0.41955566318063647</v>
      </c>
      <c r="BM21" s="24">
        <f t="shared" si="71"/>
        <v>0</v>
      </c>
      <c r="BN21" s="24">
        <f t="shared" si="72"/>
        <v>729.53562849721425</v>
      </c>
      <c r="BO21" s="24">
        <f t="shared" si="73"/>
        <v>5391356.4071538588</v>
      </c>
      <c r="BP21" s="24">
        <f t="shared" si="74"/>
        <v>5.265743363843689E-6</v>
      </c>
      <c r="BQ21" s="29">
        <f t="shared" si="75"/>
        <v>8.8788242063917878E-3</v>
      </c>
      <c r="BR21" s="24">
        <f t="shared" si="16"/>
        <v>1.195234645518692</v>
      </c>
      <c r="BS21" s="24">
        <f t="shared" si="76"/>
        <v>0.72499999999999998</v>
      </c>
      <c r="BT21" s="24">
        <f t="shared" si="77"/>
        <v>2.6741216629000326</v>
      </c>
      <c r="BU21" s="24" t="str">
        <f t="shared" si="78"/>
        <v>NO</v>
      </c>
      <c r="BV21" s="24">
        <f t="shared" si="17"/>
        <v>1.1499999999999999</v>
      </c>
      <c r="BW21" s="24">
        <f t="shared" si="18"/>
        <v>1.1590588498290244</v>
      </c>
      <c r="BX21" s="7">
        <f t="shared" si="79"/>
        <v>1.2368966230208687</v>
      </c>
      <c r="BY21" s="7">
        <f t="shared" si="80"/>
        <v>0.43495446314677616</v>
      </c>
      <c r="BZ21" s="24">
        <f t="shared" si="81"/>
        <v>0.27313876155138939</v>
      </c>
      <c r="CA21" s="20">
        <f t="shared" si="19"/>
        <v>1.8234624732944467</v>
      </c>
      <c r="CB21" s="24">
        <f t="shared" si="82"/>
        <v>0.45197276904261802</v>
      </c>
      <c r="CC21" s="24">
        <f t="shared" si="83"/>
        <v>0</v>
      </c>
      <c r="CD21" s="24">
        <f t="shared" si="84"/>
        <v>729.53562849721425</v>
      </c>
      <c r="CE21" s="24">
        <f t="shared" si="85"/>
        <v>5391356.4071538588</v>
      </c>
      <c r="CF21" s="24">
        <f t="shared" si="86"/>
        <v>5.265743363843689E-6</v>
      </c>
      <c r="CG21" s="29">
        <f t="shared" si="87"/>
        <v>8.8788242063917878E-3</v>
      </c>
      <c r="CH21" s="24">
        <f t="shared" si="20"/>
        <v>1.195234645518692</v>
      </c>
      <c r="CI21" s="24">
        <f t="shared" si="88"/>
        <v>0.72499999999999998</v>
      </c>
      <c r="CJ21" s="24">
        <f t="shared" si="89"/>
        <v>2.6741216629000326</v>
      </c>
      <c r="CK21" s="24">
        <f t="shared" si="21"/>
        <v>2.3652588098476008</v>
      </c>
      <c r="CL21" s="24">
        <f t="shared" si="90"/>
        <v>4.3328910332854509</v>
      </c>
      <c r="CM21" s="24" t="str">
        <f t="shared" si="91"/>
        <v>NO</v>
      </c>
      <c r="CN21" s="46" t="str">
        <f t="shared" si="22"/>
        <v>COMPRESSED LIQUID</v>
      </c>
      <c r="CO21" s="21" t="b">
        <f t="shared" si="23"/>
        <v>0</v>
      </c>
      <c r="CP21" s="21" t="b">
        <f t="shared" si="24"/>
        <v>0</v>
      </c>
      <c r="CQ21" s="7" t="e">
        <f t="shared" si="25"/>
        <v>#DIV/0!</v>
      </c>
      <c r="CR21" s="7">
        <f>IF(J21="yes",rho_ph(F21,H21),IF(K21="yes",rho_ph(F21,H21),L21*CQ21+P21*(1-CQ21)))</f>
        <v>817.3164696484572</v>
      </c>
      <c r="CS21" s="7" t="e">
        <f t="shared" si="26"/>
        <v>#DIV/0!</v>
      </c>
      <c r="CT21" s="7">
        <f t="shared" si="27"/>
        <v>6040067.4253408443</v>
      </c>
      <c r="CU21" s="7">
        <f t="shared" si="28"/>
        <v>4.7549293961673063E-6</v>
      </c>
      <c r="CV21" s="22">
        <f t="shared" si="29"/>
        <v>8.7277996077677091E-3</v>
      </c>
      <c r="CW21" s="7">
        <f t="shared" si="30"/>
        <v>7.5343375652331179E-2</v>
      </c>
      <c r="CX21" s="7">
        <f t="shared" si="31"/>
        <v>2.7868001423475832E-3</v>
      </c>
      <c r="CY21" s="7">
        <f t="shared" si="92"/>
        <v>0.99826382849916118</v>
      </c>
      <c r="CZ21" s="7">
        <f t="shared" si="93"/>
        <v>7.8266059095964138E-2</v>
      </c>
      <c r="DA21" s="7">
        <f t="shared" si="32"/>
        <v>75.536661009688061</v>
      </c>
      <c r="DB21" s="7">
        <f>rho_ph(DA21,H21)</f>
        <v>817.29171360918008</v>
      </c>
      <c r="DC21" s="7">
        <f t="shared" si="33"/>
        <v>3.5811575060136835</v>
      </c>
      <c r="DD21" s="7">
        <f t="shared" si="94"/>
        <v>-2.7655153829729287E-2</v>
      </c>
      <c r="DE21" s="47">
        <f t="shared" si="95"/>
        <v>0</v>
      </c>
      <c r="DF21" s="7">
        <f t="shared" si="34"/>
        <v>1039.4745520772346</v>
      </c>
      <c r="DG21" s="7">
        <f t="shared" si="96"/>
        <v>240.3010885418895</v>
      </c>
      <c r="DR21" s="24"/>
      <c r="DS21" s="24"/>
      <c r="FT21" s="24"/>
      <c r="GH21" s="24"/>
    </row>
    <row r="22" spans="1:190" ht="14.5" x14ac:dyDescent="0.35">
      <c r="A22" s="7">
        <f t="shared" si="97"/>
        <v>1743</v>
      </c>
      <c r="B22" s="7">
        <v>3</v>
      </c>
      <c r="C22">
        <v>20</v>
      </c>
      <c r="D22">
        <v>0.20599999999999999</v>
      </c>
      <c r="E22" s="22">
        <v>0</v>
      </c>
      <c r="F22" s="7">
        <f t="shared" si="35"/>
        <v>75.536661009688061</v>
      </c>
      <c r="G22" s="7">
        <f t="shared" si="98"/>
        <v>97.5</v>
      </c>
      <c r="H22" s="7">
        <f t="shared" si="36"/>
        <v>1039.4745520772346</v>
      </c>
      <c r="I22" s="7">
        <f t="shared" si="0"/>
        <v>0</v>
      </c>
      <c r="J22" s="24" t="str">
        <f t="shared" si="37"/>
        <v>YES</v>
      </c>
      <c r="K22" s="24" t="str">
        <f t="shared" si="38"/>
        <v>NO</v>
      </c>
      <c r="L22" s="7">
        <f t="shared" si="39"/>
        <v>39.798106911280989</v>
      </c>
      <c r="M22" s="7">
        <v>9.81</v>
      </c>
      <c r="N22" s="7">
        <f t="shared" si="40"/>
        <v>3.3312259999999996E-2</v>
      </c>
      <c r="O22" s="7">
        <f t="shared" si="41"/>
        <v>291.02751478333573</v>
      </c>
      <c r="P22" s="7">
        <f t="shared" si="42"/>
        <v>729.94599675442305</v>
      </c>
      <c r="Q22" s="7">
        <f t="shared" si="1"/>
        <v>1.920204089437517E-5</v>
      </c>
      <c r="R22" s="7">
        <f t="shared" si="2"/>
        <v>8.9266670003966257E-5</v>
      </c>
      <c r="S22" s="7">
        <f t="shared" si="43"/>
        <v>1.1182934905258832E-4</v>
      </c>
      <c r="T22" s="7">
        <f t="shared" si="3"/>
        <v>4.0096806720059135</v>
      </c>
      <c r="U22" s="7">
        <f t="shared" si="4"/>
        <v>0</v>
      </c>
      <c r="V22" s="7">
        <f t="shared" si="99"/>
        <v>4.0096806720059135</v>
      </c>
      <c r="W22" s="7">
        <f>Surface_Tension_T(T_ph(F22,H22))</f>
        <v>7.9909768636913237E-2</v>
      </c>
      <c r="X22" s="7">
        <v>1</v>
      </c>
      <c r="Y22" s="7">
        <f t="shared" si="44"/>
        <v>1</v>
      </c>
      <c r="Z22" s="7">
        <f t="shared" si="100"/>
        <v>0</v>
      </c>
      <c r="AA22" s="24">
        <f t="shared" si="45"/>
        <v>729.94599675442305</v>
      </c>
      <c r="AB22" s="24">
        <f t="shared" si="46"/>
        <v>5391528.9518862767</v>
      </c>
      <c r="AC22" s="24">
        <f t="shared" si="47"/>
        <v>5.2655920164810773E-6</v>
      </c>
      <c r="AD22" s="29">
        <f t="shared" si="48"/>
        <v>8.8787811304800526E-3</v>
      </c>
      <c r="AE22" s="24">
        <f t="shared" si="5"/>
        <v>2.6742660790703461</v>
      </c>
      <c r="AF22" s="7">
        <f t="shared" si="6"/>
        <v>2.3333490041917857</v>
      </c>
      <c r="AG22" s="24" t="str">
        <f t="shared" si="49"/>
        <v>NO</v>
      </c>
      <c r="AH22" s="24">
        <f t="shared" si="7"/>
        <v>1.1499999999999999</v>
      </c>
      <c r="AI22" s="24">
        <f t="shared" si="7"/>
        <v>1.1499999999999999</v>
      </c>
      <c r="AJ22" s="24">
        <f t="shared" si="50"/>
        <v>0.27311705858579183</v>
      </c>
      <c r="AK22" s="24">
        <f t="shared" si="51"/>
        <v>0</v>
      </c>
      <c r="AL22" s="24">
        <f t="shared" si="52"/>
        <v>729.94599675442305</v>
      </c>
      <c r="AM22" s="24">
        <f t="shared" si="53"/>
        <v>5391528.9518862767</v>
      </c>
      <c r="AN22" s="24">
        <f t="shared" si="54"/>
        <v>5.2655920164810773E-6</v>
      </c>
      <c r="AO22" s="29">
        <f t="shared" si="55"/>
        <v>8.8787811304800526E-3</v>
      </c>
      <c r="AP22" s="24">
        <f t="shared" si="8"/>
        <v>1.1943509506121766</v>
      </c>
      <c r="AQ22" s="24">
        <f t="shared" si="56"/>
        <v>0.72499999999999998</v>
      </c>
      <c r="AR22" s="24">
        <f t="shared" si="57"/>
        <v>2.6742660790703461</v>
      </c>
      <c r="AS22" s="24">
        <f t="shared" si="58"/>
        <v>4.3304551257663872</v>
      </c>
      <c r="AT22" s="24" t="str">
        <f t="shared" si="59"/>
        <v>DISPERSED BUBBLY</v>
      </c>
      <c r="AU22" s="24">
        <f t="shared" si="9"/>
        <v>1.2</v>
      </c>
      <c r="AV22" s="7">
        <f t="shared" si="60"/>
        <v>1.2368966230208687</v>
      </c>
      <c r="AW22" s="7">
        <f t="shared" si="61"/>
        <v>0.27311705858579183</v>
      </c>
      <c r="AX22" s="20">
        <f t="shared" si="10"/>
        <v>1.7125755462954664</v>
      </c>
      <c r="AY22" s="24">
        <f t="shared" si="11"/>
        <v>0</v>
      </c>
      <c r="AZ22" s="24">
        <f t="shared" si="62"/>
        <v>729.94599675442305</v>
      </c>
      <c r="BA22" s="24">
        <f t="shared" si="63"/>
        <v>5391528.9518862767</v>
      </c>
      <c r="BB22" s="24">
        <f t="shared" si="64"/>
        <v>5.2655920164810773E-6</v>
      </c>
      <c r="BC22" s="29">
        <f t="shared" si="65"/>
        <v>8.8787811304800526E-3</v>
      </c>
      <c r="BD22" s="24">
        <f t="shared" si="12"/>
        <v>2.6742660790703461</v>
      </c>
      <c r="BE22" s="24" t="str">
        <f t="shared" si="66"/>
        <v>NO</v>
      </c>
      <c r="BF22" s="24">
        <f t="shared" si="13"/>
        <v>1.2</v>
      </c>
      <c r="BG22" s="24">
        <f t="shared" si="14"/>
        <v>1.1590739966329973</v>
      </c>
      <c r="BH22" s="7">
        <f t="shared" si="67"/>
        <v>1.2368966230208687</v>
      </c>
      <c r="BI22" s="7">
        <f t="shared" si="68"/>
        <v>0.43500592568624774</v>
      </c>
      <c r="BJ22" s="7">
        <f t="shared" si="69"/>
        <v>0.27311705858579183</v>
      </c>
      <c r="BK22" s="20">
        <f t="shared" si="15"/>
        <v>1.7125755462954664</v>
      </c>
      <c r="BL22" s="24">
        <f t="shared" si="70"/>
        <v>0.41960016310173498</v>
      </c>
      <c r="BM22" s="24">
        <f t="shared" si="71"/>
        <v>0</v>
      </c>
      <c r="BN22" s="24">
        <f t="shared" si="72"/>
        <v>729.94599675442305</v>
      </c>
      <c r="BO22" s="24">
        <f t="shared" si="73"/>
        <v>5391528.9518862767</v>
      </c>
      <c r="BP22" s="24">
        <f t="shared" si="74"/>
        <v>5.2655920164810773E-6</v>
      </c>
      <c r="BQ22" s="29">
        <f t="shared" si="75"/>
        <v>8.8787811304800526E-3</v>
      </c>
      <c r="BR22" s="24">
        <f t="shared" si="16"/>
        <v>1.1943509506121766</v>
      </c>
      <c r="BS22" s="24">
        <f t="shared" si="76"/>
        <v>0.72499999999999998</v>
      </c>
      <c r="BT22" s="24">
        <f t="shared" si="77"/>
        <v>2.6742660790703461</v>
      </c>
      <c r="BU22" s="24" t="str">
        <f t="shared" si="78"/>
        <v>NO</v>
      </c>
      <c r="BV22" s="24">
        <f t="shared" si="17"/>
        <v>1.1499999999999999</v>
      </c>
      <c r="BW22" s="24">
        <f t="shared" si="18"/>
        <v>1.1590739966329973</v>
      </c>
      <c r="BX22" s="7">
        <f t="shared" si="79"/>
        <v>1.2368966230208687</v>
      </c>
      <c r="BY22" s="7">
        <f t="shared" si="80"/>
        <v>0.43500592568624774</v>
      </c>
      <c r="BZ22" s="24">
        <f t="shared" si="81"/>
        <v>0.27311705858579183</v>
      </c>
      <c r="CA22" s="20">
        <f t="shared" si="19"/>
        <v>1.822484808171007</v>
      </c>
      <c r="CB22" s="24">
        <f t="shared" si="82"/>
        <v>0.45203192646542917</v>
      </c>
      <c r="CC22" s="24">
        <f t="shared" si="83"/>
        <v>0</v>
      </c>
      <c r="CD22" s="24">
        <f t="shared" si="84"/>
        <v>729.94599675442305</v>
      </c>
      <c r="CE22" s="24">
        <f t="shared" si="85"/>
        <v>5391528.9518862767</v>
      </c>
      <c r="CF22" s="24">
        <f t="shared" si="86"/>
        <v>5.2655920164810773E-6</v>
      </c>
      <c r="CG22" s="29">
        <f t="shared" si="87"/>
        <v>8.8787811304800526E-3</v>
      </c>
      <c r="CH22" s="24">
        <f t="shared" si="20"/>
        <v>1.1943509506121766</v>
      </c>
      <c r="CI22" s="24">
        <f t="shared" si="88"/>
        <v>0.72499999999999998</v>
      </c>
      <c r="CJ22" s="24">
        <f t="shared" si="89"/>
        <v>2.6742660790703461</v>
      </c>
      <c r="CK22" s="24">
        <f t="shared" si="21"/>
        <v>2.3699176093047414</v>
      </c>
      <c r="CL22" s="24">
        <f t="shared" si="90"/>
        <v>4.3304551257663872</v>
      </c>
      <c r="CM22" s="24" t="str">
        <f t="shared" si="91"/>
        <v>NO</v>
      </c>
      <c r="CN22" s="46" t="str">
        <f t="shared" si="22"/>
        <v>COMPRESSED LIQUID</v>
      </c>
      <c r="CO22" s="21" t="b">
        <f t="shared" si="23"/>
        <v>0</v>
      </c>
      <c r="CP22" s="21" t="b">
        <f t="shared" si="24"/>
        <v>0</v>
      </c>
      <c r="CQ22" s="7" t="e">
        <f t="shared" si="25"/>
        <v>#DIV/0!</v>
      </c>
      <c r="CR22" s="7">
        <f>IF(J22="yes",rho_ph(F22,H22),IF(K22="yes",rho_ph(F22,H22),L22*CQ22+P22*(1-CQ22)))</f>
        <v>817.30009567101263</v>
      </c>
      <c r="CS22" s="7" t="e">
        <f t="shared" si="26"/>
        <v>#DIV/0!</v>
      </c>
      <c r="CT22" s="7">
        <f t="shared" si="27"/>
        <v>6036744.016382589</v>
      </c>
      <c r="CU22" s="7">
        <f t="shared" si="28"/>
        <v>4.7572803148941472E-6</v>
      </c>
      <c r="CV22" s="22">
        <f t="shared" si="29"/>
        <v>8.7285221104083724E-3</v>
      </c>
      <c r="CW22" s="7">
        <f t="shared" si="30"/>
        <v>7.5341866236114399E-2</v>
      </c>
      <c r="CX22" s="7">
        <f t="shared" si="31"/>
        <v>2.7838422662023153E-3</v>
      </c>
      <c r="CY22" s="7">
        <f t="shared" si="92"/>
        <v>0.99826042426790385</v>
      </c>
      <c r="CZ22" s="7">
        <f t="shared" si="93"/>
        <v>7.8261850918924208E-2</v>
      </c>
      <c r="DA22" s="7">
        <f t="shared" si="32"/>
        <v>75.301875456931285</v>
      </c>
      <c r="DB22" s="7">
        <f>rho_ph(DA22,H22)</f>
        <v>817.27533756268156</v>
      </c>
      <c r="DC22" s="7">
        <f t="shared" si="33"/>
        <v>3.5812292629836322</v>
      </c>
      <c r="DD22" s="7">
        <f t="shared" si="94"/>
        <v>-2.7655153829729287E-2</v>
      </c>
      <c r="DE22" s="47">
        <f t="shared" si="95"/>
        <v>0</v>
      </c>
      <c r="DF22" s="7">
        <f t="shared" si="34"/>
        <v>1039.4468969234049</v>
      </c>
      <c r="DG22" s="7">
        <f t="shared" si="96"/>
        <v>240.29581980642922</v>
      </c>
      <c r="DR22" s="24"/>
      <c r="DS22" s="24"/>
      <c r="FT22" s="24"/>
      <c r="GH22" s="24"/>
    </row>
    <row r="23" spans="1:190" ht="14.5" x14ac:dyDescent="0.35">
      <c r="A23" s="7">
        <f t="shared" si="97"/>
        <v>1740</v>
      </c>
      <c r="B23" s="7">
        <v>3</v>
      </c>
      <c r="C23">
        <v>20</v>
      </c>
      <c r="D23">
        <v>0.20599999999999999</v>
      </c>
      <c r="E23" s="22">
        <v>0</v>
      </c>
      <c r="F23" s="7">
        <f t="shared" si="35"/>
        <v>75.301875456931285</v>
      </c>
      <c r="G23" s="7">
        <f t="shared" si="98"/>
        <v>97.5</v>
      </c>
      <c r="H23" s="7">
        <f t="shared" si="36"/>
        <v>1039.4468969234049</v>
      </c>
      <c r="I23" s="7">
        <f t="shared" si="0"/>
        <v>0</v>
      </c>
      <c r="J23" s="24" t="str">
        <f t="shared" si="37"/>
        <v>YES</v>
      </c>
      <c r="K23" s="24" t="str">
        <f t="shared" si="38"/>
        <v>NO</v>
      </c>
      <c r="L23" s="7">
        <f t="shared" si="39"/>
        <v>39.657459469480898</v>
      </c>
      <c r="M23" s="7">
        <v>9.81</v>
      </c>
      <c r="N23" s="7">
        <f t="shared" si="40"/>
        <v>3.3312259999999996E-2</v>
      </c>
      <c r="O23" s="7">
        <f t="shared" si="41"/>
        <v>290.81313285257977</v>
      </c>
      <c r="P23" s="7">
        <f t="shared" si="42"/>
        <v>730.35666629700233</v>
      </c>
      <c r="Q23" s="7">
        <f t="shared" si="1"/>
        <v>1.9191800502657074E-5</v>
      </c>
      <c r="R23" s="7">
        <f t="shared" si="2"/>
        <v>8.9347982978544465E-5</v>
      </c>
      <c r="S23" s="7">
        <f t="shared" si="43"/>
        <v>1.1182577005820224E-4</v>
      </c>
      <c r="T23" s="7">
        <f t="shared" si="3"/>
        <v>4.0074260835240825</v>
      </c>
      <c r="U23" s="7">
        <f t="shared" si="4"/>
        <v>0</v>
      </c>
      <c r="V23" s="7">
        <f t="shared" si="99"/>
        <v>4.0074260835240825</v>
      </c>
      <c r="W23" s="7">
        <f>Surface_Tension_T(T_ph(F23,H23))</f>
        <v>7.9910398735871385E-2</v>
      </c>
      <c r="X23" s="7">
        <v>1</v>
      </c>
      <c r="Y23" s="7">
        <f t="shared" si="44"/>
        <v>1</v>
      </c>
      <c r="Z23" s="7">
        <f t="shared" si="100"/>
        <v>0</v>
      </c>
      <c r="AA23" s="24">
        <f t="shared" si="45"/>
        <v>730.35666629700233</v>
      </c>
      <c r="AB23" s="24">
        <f t="shared" si="46"/>
        <v>5391701.5082821874</v>
      </c>
      <c r="AC23" s="24">
        <f t="shared" si="47"/>
        <v>5.2654406680820565E-6</v>
      </c>
      <c r="AD23" s="29">
        <f t="shared" si="48"/>
        <v>8.87873805334056E-3</v>
      </c>
      <c r="AE23" s="24">
        <f t="shared" si="5"/>
        <v>2.6744098749535907</v>
      </c>
      <c r="AF23" s="7">
        <f t="shared" si="6"/>
        <v>2.3379543067790691</v>
      </c>
      <c r="AG23" s="24" t="str">
        <f t="shared" si="49"/>
        <v>NO</v>
      </c>
      <c r="AH23" s="24">
        <f t="shared" ref="AH23:AI42" si="101">VLOOKUP($AJ$1,$DJ$10:$DK$14,2,FALSE)</f>
        <v>1.1499999999999999</v>
      </c>
      <c r="AI23" s="24">
        <f t="shared" si="101"/>
        <v>1.1499999999999999</v>
      </c>
      <c r="AJ23" s="24">
        <f t="shared" si="50"/>
        <v>0.27309531361395806</v>
      </c>
      <c r="AK23" s="24">
        <f t="shared" si="51"/>
        <v>0</v>
      </c>
      <c r="AL23" s="24">
        <f t="shared" si="52"/>
        <v>730.35666629700233</v>
      </c>
      <c r="AM23" s="24">
        <f t="shared" si="53"/>
        <v>5391701.5082821874</v>
      </c>
      <c r="AN23" s="24">
        <f t="shared" si="54"/>
        <v>5.2654406680820565E-6</v>
      </c>
      <c r="AO23" s="29">
        <f t="shared" si="55"/>
        <v>8.87873805334056E-3</v>
      </c>
      <c r="AP23" s="24">
        <f t="shared" si="8"/>
        <v>1.1934681072605384</v>
      </c>
      <c r="AQ23" s="24">
        <f t="shared" si="56"/>
        <v>0.72499999999999998</v>
      </c>
      <c r="AR23" s="24">
        <f t="shared" si="57"/>
        <v>2.6744098749535907</v>
      </c>
      <c r="AS23" s="24">
        <f t="shared" si="58"/>
        <v>4.3280201702060097</v>
      </c>
      <c r="AT23" s="24" t="str">
        <f t="shared" si="59"/>
        <v>DISPERSED BUBBLY</v>
      </c>
      <c r="AU23" s="24">
        <f t="shared" si="9"/>
        <v>1.2</v>
      </c>
      <c r="AV23" s="7">
        <f t="shared" si="60"/>
        <v>1.2368966230208687</v>
      </c>
      <c r="AW23" s="7">
        <f t="shared" si="61"/>
        <v>0.27309531361395806</v>
      </c>
      <c r="AX23" s="20">
        <f t="shared" si="10"/>
        <v>1.7116571835347278</v>
      </c>
      <c r="AY23" s="24">
        <f t="shared" si="11"/>
        <v>0</v>
      </c>
      <c r="AZ23" s="24">
        <f t="shared" si="62"/>
        <v>730.35666629700233</v>
      </c>
      <c r="BA23" s="24">
        <f t="shared" si="63"/>
        <v>5391701.5082821874</v>
      </c>
      <c r="BB23" s="24">
        <f t="shared" si="64"/>
        <v>5.2654406680820565E-6</v>
      </c>
      <c r="BC23" s="29">
        <f t="shared" si="65"/>
        <v>8.87873805334056E-3</v>
      </c>
      <c r="BD23" s="24">
        <f t="shared" si="12"/>
        <v>2.6744098749535907</v>
      </c>
      <c r="BE23" s="24" t="str">
        <f t="shared" si="66"/>
        <v>NO</v>
      </c>
      <c r="BF23" s="24">
        <f t="shared" si="13"/>
        <v>1.2</v>
      </c>
      <c r="BG23" s="24">
        <f t="shared" si="14"/>
        <v>1.1590891811914106</v>
      </c>
      <c r="BH23" s="7">
        <f t="shared" si="67"/>
        <v>1.2368966230208687</v>
      </c>
      <c r="BI23" s="7">
        <f t="shared" si="68"/>
        <v>0.43505727585216192</v>
      </c>
      <c r="BJ23" s="7">
        <f t="shared" si="69"/>
        <v>0.27309531361395806</v>
      </c>
      <c r="BK23" s="20">
        <f t="shared" si="15"/>
        <v>1.7116571835347278</v>
      </c>
      <c r="BL23" s="24">
        <f t="shared" si="70"/>
        <v>0.41964455734561201</v>
      </c>
      <c r="BM23" s="24">
        <f t="shared" si="71"/>
        <v>0</v>
      </c>
      <c r="BN23" s="24">
        <f t="shared" si="72"/>
        <v>730.35666629700233</v>
      </c>
      <c r="BO23" s="24">
        <f t="shared" si="73"/>
        <v>5391701.5082821874</v>
      </c>
      <c r="BP23" s="24">
        <f t="shared" si="74"/>
        <v>5.2654406680820565E-6</v>
      </c>
      <c r="BQ23" s="29">
        <f t="shared" si="75"/>
        <v>8.87873805334056E-3</v>
      </c>
      <c r="BR23" s="24">
        <f t="shared" si="16"/>
        <v>1.1934681072605384</v>
      </c>
      <c r="BS23" s="24">
        <f t="shared" si="76"/>
        <v>0.72499999999999998</v>
      </c>
      <c r="BT23" s="24">
        <f t="shared" si="77"/>
        <v>2.6744098749535907</v>
      </c>
      <c r="BU23" s="24" t="str">
        <f t="shared" si="78"/>
        <v>NO</v>
      </c>
      <c r="BV23" s="24">
        <f t="shared" si="17"/>
        <v>1.1499999999999999</v>
      </c>
      <c r="BW23" s="24">
        <f t="shared" si="18"/>
        <v>1.1590891811914106</v>
      </c>
      <c r="BX23" s="7">
        <f t="shared" si="79"/>
        <v>1.2368966230208687</v>
      </c>
      <c r="BY23" s="7">
        <f t="shared" si="80"/>
        <v>0.43505727585216192</v>
      </c>
      <c r="BZ23" s="24">
        <f t="shared" si="81"/>
        <v>0.27309531361395806</v>
      </c>
      <c r="CA23" s="20">
        <f t="shared" si="19"/>
        <v>1.8215075069459064</v>
      </c>
      <c r="CB23" s="24">
        <f t="shared" si="82"/>
        <v>0.45209096411408717</v>
      </c>
      <c r="CC23" s="24">
        <f t="shared" si="83"/>
        <v>0</v>
      </c>
      <c r="CD23" s="24">
        <f t="shared" si="84"/>
        <v>730.35666629700233</v>
      </c>
      <c r="CE23" s="24">
        <f t="shared" si="85"/>
        <v>5391701.5082821874</v>
      </c>
      <c r="CF23" s="24">
        <f t="shared" si="86"/>
        <v>5.2654406680820565E-6</v>
      </c>
      <c r="CG23" s="29">
        <f t="shared" si="87"/>
        <v>8.87873805334056E-3</v>
      </c>
      <c r="CH23" s="24">
        <f t="shared" si="20"/>
        <v>1.1934681072605384</v>
      </c>
      <c r="CI23" s="24">
        <f t="shared" si="88"/>
        <v>0.72499999999999998</v>
      </c>
      <c r="CJ23" s="24">
        <f t="shared" si="89"/>
        <v>2.6744098749535907</v>
      </c>
      <c r="CK23" s="24">
        <f t="shared" si="21"/>
        <v>2.3745950869037515</v>
      </c>
      <c r="CL23" s="24">
        <f t="shared" si="90"/>
        <v>4.3280201702060097</v>
      </c>
      <c r="CM23" s="24" t="str">
        <f t="shared" si="91"/>
        <v>NO</v>
      </c>
      <c r="CN23" s="46" t="str">
        <f t="shared" si="22"/>
        <v>COMPRESSED LIQUID</v>
      </c>
      <c r="CO23" s="21" t="b">
        <f t="shared" si="23"/>
        <v>0</v>
      </c>
      <c r="CP23" s="21" t="b">
        <f t="shared" si="24"/>
        <v>0</v>
      </c>
      <c r="CQ23" s="7" t="e">
        <f t="shared" si="25"/>
        <v>#DIV/0!</v>
      </c>
      <c r="CR23" s="7">
        <f>IF(J23="yes",rho_ph(F23,H23),IF(K23="yes",rho_ph(F23,H23),L23*CQ23+P23*(1-CQ23)))</f>
        <v>817.28372035516816</v>
      </c>
      <c r="CS23" s="7" t="e">
        <f t="shared" si="26"/>
        <v>#DIV/0!</v>
      </c>
      <c r="CT23" s="7">
        <f t="shared" si="27"/>
        <v>6033421.8486362072</v>
      </c>
      <c r="CU23" s="7">
        <f t="shared" si="28"/>
        <v>4.7596328121359328E-6</v>
      </c>
      <c r="CV23" s="22">
        <f t="shared" si="29"/>
        <v>8.7292448282953929E-3</v>
      </c>
      <c r="CW23" s="7">
        <f t="shared" si="30"/>
        <v>7.5340356696518757E-2</v>
      </c>
      <c r="CX23" s="7">
        <f t="shared" si="31"/>
        <v>2.7808870368658794E-3</v>
      </c>
      <c r="CY23" s="7">
        <f t="shared" si="92"/>
        <v>0.99825699715260541</v>
      </c>
      <c r="CZ23" s="7">
        <f t="shared" si="93"/>
        <v>7.8257647034997033E-2</v>
      </c>
      <c r="DA23" s="7">
        <f t="shared" si="32"/>
        <v>75.067102515826292</v>
      </c>
      <c r="DB23" s="7">
        <f>rho_ph(DA23,H23)</f>
        <v>817.25896017560865</v>
      </c>
      <c r="DC23" s="7">
        <f t="shared" si="33"/>
        <v>3.5813010287037952</v>
      </c>
      <c r="DD23" s="7">
        <f t="shared" si="94"/>
        <v>-2.7655153829729287E-2</v>
      </c>
      <c r="DE23" s="47">
        <f t="shared" si="95"/>
        <v>0</v>
      </c>
      <c r="DF23" s="7">
        <f t="shared" si="34"/>
        <v>1039.4192417695751</v>
      </c>
      <c r="DG23" s="7">
        <f t="shared" si="96"/>
        <v>240.29055053266427</v>
      </c>
      <c r="DR23" s="24"/>
      <c r="DS23" s="24"/>
      <c r="FT23" s="24"/>
      <c r="GH23" s="24"/>
    </row>
    <row r="24" spans="1:190" ht="14.5" x14ac:dyDescent="0.35">
      <c r="A24" s="7">
        <f t="shared" si="97"/>
        <v>1737</v>
      </c>
      <c r="B24" s="7">
        <v>3</v>
      </c>
      <c r="C24">
        <v>20</v>
      </c>
      <c r="D24">
        <v>0.20599999999999999</v>
      </c>
      <c r="E24" s="22">
        <v>0</v>
      </c>
      <c r="F24" s="7">
        <f t="shared" si="35"/>
        <v>75.067102515826292</v>
      </c>
      <c r="G24" s="7">
        <f t="shared" si="98"/>
        <v>97.5</v>
      </c>
      <c r="H24" s="7">
        <f t="shared" si="36"/>
        <v>1039.4192417695751</v>
      </c>
      <c r="I24" s="7">
        <f t="shared" si="0"/>
        <v>0</v>
      </c>
      <c r="J24" s="24" t="str">
        <f t="shared" si="37"/>
        <v>YES</v>
      </c>
      <c r="K24" s="24" t="str">
        <f t="shared" si="38"/>
        <v>NO</v>
      </c>
      <c r="L24" s="7">
        <f t="shared" si="39"/>
        <v>39.51698172325613</v>
      </c>
      <c r="M24" s="7">
        <v>9.81</v>
      </c>
      <c r="N24" s="7">
        <f t="shared" si="40"/>
        <v>3.3312259999999996E-2</v>
      </c>
      <c r="O24" s="7">
        <f t="shared" si="41"/>
        <v>290.59825031902665</v>
      </c>
      <c r="P24" s="7">
        <f t="shared" si="42"/>
        <v>730.76764029853643</v>
      </c>
      <c r="Q24" s="7">
        <f t="shared" si="1"/>
        <v>1.9181556250920614E-5</v>
      </c>
      <c r="R24" s="7">
        <f t="shared" si="2"/>
        <v>8.9429524195514036E-5</v>
      </c>
      <c r="S24" s="7">
        <f t="shared" si="43"/>
        <v>1.1182219105056163E-4</v>
      </c>
      <c r="T24" s="7">
        <f t="shared" si="3"/>
        <v>4.0051723603943534</v>
      </c>
      <c r="U24" s="7">
        <f t="shared" si="4"/>
        <v>0</v>
      </c>
      <c r="V24" s="7">
        <f t="shared" si="99"/>
        <v>4.0051723603943534</v>
      </c>
      <c r="W24" s="7">
        <f>Surface_Tension_T(T_ph(F24,H24))</f>
        <v>7.9911028881721108E-2</v>
      </c>
      <c r="X24" s="7">
        <v>1</v>
      </c>
      <c r="Y24" s="7">
        <f t="shared" si="44"/>
        <v>1</v>
      </c>
      <c r="Z24" s="7">
        <f t="shared" si="100"/>
        <v>0</v>
      </c>
      <c r="AA24" s="24">
        <f t="shared" si="45"/>
        <v>730.76764029853643</v>
      </c>
      <c r="AB24" s="24">
        <f t="shared" si="46"/>
        <v>5391874.0763629293</v>
      </c>
      <c r="AC24" s="24">
        <f t="shared" si="47"/>
        <v>5.2652893186289328E-6</v>
      </c>
      <c r="AD24" s="29">
        <f t="shared" si="48"/>
        <v>8.8786949749681994E-3</v>
      </c>
      <c r="AE24" s="24">
        <f t="shared" si="5"/>
        <v>2.6745530517309506</v>
      </c>
      <c r="AF24" s="7">
        <f t="shared" si="6"/>
        <v>2.3425781429626942</v>
      </c>
      <c r="AG24" s="24" t="str">
        <f t="shared" si="49"/>
        <v>NO</v>
      </c>
      <c r="AH24" s="24">
        <f t="shared" si="101"/>
        <v>1.1499999999999999</v>
      </c>
      <c r="AI24" s="24">
        <f t="shared" si="101"/>
        <v>1.1499999999999999</v>
      </c>
      <c r="AJ24" s="24">
        <f t="shared" si="50"/>
        <v>0.273073526506113</v>
      </c>
      <c r="AK24" s="24">
        <f t="shared" si="51"/>
        <v>0</v>
      </c>
      <c r="AL24" s="24">
        <f t="shared" si="52"/>
        <v>730.76764029853643</v>
      </c>
      <c r="AM24" s="24">
        <f t="shared" si="53"/>
        <v>5391874.0763629293</v>
      </c>
      <c r="AN24" s="24">
        <f t="shared" si="54"/>
        <v>5.2652893186289328E-6</v>
      </c>
      <c r="AO24" s="29">
        <f t="shared" si="55"/>
        <v>8.8786949749681994E-3</v>
      </c>
      <c r="AP24" s="24">
        <f t="shared" si="8"/>
        <v>1.1925861081273263</v>
      </c>
      <c r="AQ24" s="24">
        <f t="shared" si="56"/>
        <v>0.72499999999999998</v>
      </c>
      <c r="AR24" s="24">
        <f t="shared" si="57"/>
        <v>2.6745530517309506</v>
      </c>
      <c r="AS24" s="24">
        <f t="shared" si="58"/>
        <v>4.3255861492259022</v>
      </c>
      <c r="AT24" s="24" t="str">
        <f t="shared" si="59"/>
        <v>DISPERSED BUBBLY</v>
      </c>
      <c r="AU24" s="24">
        <f t="shared" si="9"/>
        <v>1.2</v>
      </c>
      <c r="AV24" s="7">
        <f t="shared" si="60"/>
        <v>1.2368966230208687</v>
      </c>
      <c r="AW24" s="7">
        <f t="shared" si="61"/>
        <v>0.273073526506113</v>
      </c>
      <c r="AX24" s="20">
        <f t="shared" si="10"/>
        <v>1.7107391561807692</v>
      </c>
      <c r="AY24" s="24">
        <f t="shared" si="11"/>
        <v>0</v>
      </c>
      <c r="AZ24" s="24">
        <f t="shared" si="62"/>
        <v>730.76764029853643</v>
      </c>
      <c r="BA24" s="24">
        <f t="shared" si="63"/>
        <v>5391874.0763629293</v>
      </c>
      <c r="BB24" s="24">
        <f t="shared" si="64"/>
        <v>5.2652893186289328E-6</v>
      </c>
      <c r="BC24" s="29">
        <f t="shared" si="65"/>
        <v>8.8786949749681994E-3</v>
      </c>
      <c r="BD24" s="24">
        <f t="shared" si="12"/>
        <v>2.6745530517309506</v>
      </c>
      <c r="BE24" s="24" t="str">
        <f t="shared" si="66"/>
        <v>NO</v>
      </c>
      <c r="BF24" s="24">
        <f t="shared" si="13"/>
        <v>1.2</v>
      </c>
      <c r="BG24" s="24">
        <f t="shared" si="14"/>
        <v>1.1591044037513922</v>
      </c>
      <c r="BH24" s="7">
        <f t="shared" si="67"/>
        <v>1.2368966230208687</v>
      </c>
      <c r="BI24" s="7">
        <f t="shared" si="68"/>
        <v>0.4351085140276269</v>
      </c>
      <c r="BJ24" s="7">
        <f t="shared" si="69"/>
        <v>0.273073526506113</v>
      </c>
      <c r="BK24" s="20">
        <f t="shared" si="15"/>
        <v>1.7107391561807692</v>
      </c>
      <c r="BL24" s="24">
        <f t="shared" si="70"/>
        <v>0.41968884624656855</v>
      </c>
      <c r="BM24" s="24">
        <f t="shared" si="71"/>
        <v>0</v>
      </c>
      <c r="BN24" s="24">
        <f t="shared" si="72"/>
        <v>730.76764029853643</v>
      </c>
      <c r="BO24" s="24">
        <f t="shared" si="73"/>
        <v>5391874.0763629293</v>
      </c>
      <c r="BP24" s="24">
        <f t="shared" si="74"/>
        <v>5.2652893186289328E-6</v>
      </c>
      <c r="BQ24" s="29">
        <f t="shared" si="75"/>
        <v>8.8786949749681994E-3</v>
      </c>
      <c r="BR24" s="24">
        <f t="shared" si="16"/>
        <v>1.1925861081273263</v>
      </c>
      <c r="BS24" s="24">
        <f t="shared" si="76"/>
        <v>0.72499999999999998</v>
      </c>
      <c r="BT24" s="24">
        <f t="shared" si="77"/>
        <v>2.6745530517309506</v>
      </c>
      <c r="BU24" s="24" t="str">
        <f t="shared" si="78"/>
        <v>NO</v>
      </c>
      <c r="BV24" s="24">
        <f t="shared" si="17"/>
        <v>1.1499999999999999</v>
      </c>
      <c r="BW24" s="24">
        <f t="shared" si="18"/>
        <v>1.1591044037513922</v>
      </c>
      <c r="BX24" s="7">
        <f t="shared" si="79"/>
        <v>1.2368966230208687</v>
      </c>
      <c r="BY24" s="7">
        <f t="shared" si="80"/>
        <v>0.4351085140276269</v>
      </c>
      <c r="BZ24" s="24">
        <f t="shared" si="81"/>
        <v>0.273073526506113</v>
      </c>
      <c r="CA24" s="20">
        <f t="shared" si="19"/>
        <v>1.8205305626532406</v>
      </c>
      <c r="CB24" s="24">
        <f t="shared" si="82"/>
        <v>0.45214988242564064</v>
      </c>
      <c r="CC24" s="24">
        <f t="shared" si="83"/>
        <v>0</v>
      </c>
      <c r="CD24" s="24">
        <f t="shared" si="84"/>
        <v>730.76764029853643</v>
      </c>
      <c r="CE24" s="24">
        <f t="shared" si="85"/>
        <v>5391874.0763629293</v>
      </c>
      <c r="CF24" s="24">
        <f t="shared" si="86"/>
        <v>5.2652893186289328E-6</v>
      </c>
      <c r="CG24" s="29">
        <f t="shared" si="87"/>
        <v>8.8786949749681994E-3</v>
      </c>
      <c r="CH24" s="24">
        <f t="shared" si="20"/>
        <v>1.1925861081273263</v>
      </c>
      <c r="CI24" s="24">
        <f t="shared" si="88"/>
        <v>0.72499999999999998</v>
      </c>
      <c r="CJ24" s="24">
        <f t="shared" si="89"/>
        <v>2.6745530517309506</v>
      </c>
      <c r="CK24" s="24">
        <f t="shared" si="21"/>
        <v>2.3792913885604809</v>
      </c>
      <c r="CL24" s="24">
        <f t="shared" si="90"/>
        <v>4.3255861492259022</v>
      </c>
      <c r="CM24" s="24" t="str">
        <f t="shared" si="91"/>
        <v>NO</v>
      </c>
      <c r="CN24" s="46" t="str">
        <f t="shared" si="22"/>
        <v>COMPRESSED LIQUID</v>
      </c>
      <c r="CO24" s="21" t="b">
        <f t="shared" si="23"/>
        <v>0</v>
      </c>
      <c r="CP24" s="21" t="b">
        <f t="shared" si="24"/>
        <v>0</v>
      </c>
      <c r="CQ24" s="7" t="e">
        <f t="shared" si="25"/>
        <v>#DIV/0!</v>
      </c>
      <c r="CR24" s="7">
        <f>IF(J24="yes",rho_ph(F24,H24),IF(K24="yes",rho_ph(F24,H24),L24*CQ24+P24*(1-CQ24)))</f>
        <v>817.2673436989578</v>
      </c>
      <c r="CS24" s="7" t="e">
        <f t="shared" si="26"/>
        <v>#DIV/0!</v>
      </c>
      <c r="CT24" s="7">
        <f t="shared" si="27"/>
        <v>6030100.8979382263</v>
      </c>
      <c r="CU24" s="7">
        <f t="shared" si="28"/>
        <v>4.7619869061964786E-6</v>
      </c>
      <c r="CV24" s="22">
        <f t="shared" si="29"/>
        <v>8.7299677667429954E-3</v>
      </c>
      <c r="CW24" s="7">
        <f t="shared" si="30"/>
        <v>7.5338847033363049E-2</v>
      </c>
      <c r="CX24" s="7">
        <f t="shared" si="31"/>
        <v>2.7779344320083194E-3</v>
      </c>
      <c r="CY24" s="7">
        <f t="shared" si="92"/>
        <v>0.99825354695541246</v>
      </c>
      <c r="CZ24" s="7">
        <f t="shared" si="93"/>
        <v>7.8253447436897008E-2</v>
      </c>
      <c r="DA24" s="7">
        <f t="shared" si="32"/>
        <v>74.832342173515599</v>
      </c>
      <c r="DB24" s="7">
        <f>rho_ph(DA24,H24)</f>
        <v>817.24258144599617</v>
      </c>
      <c r="DC24" s="7">
        <f t="shared" si="33"/>
        <v>3.5813728031836645</v>
      </c>
      <c r="DD24" s="7">
        <f t="shared" si="94"/>
        <v>-2.7655153829729287E-2</v>
      </c>
      <c r="DE24" s="47">
        <f t="shared" si="95"/>
        <v>0</v>
      </c>
      <c r="DF24" s="7">
        <f t="shared" si="34"/>
        <v>1039.3915866157454</v>
      </c>
      <c r="DG24" s="7">
        <f t="shared" si="96"/>
        <v>240.28528072056736</v>
      </c>
      <c r="DR24" s="24"/>
      <c r="DS24" s="24"/>
      <c r="FB24" s="44" t="s">
        <v>71</v>
      </c>
      <c r="FT24" s="24"/>
      <c r="GH24" s="24"/>
    </row>
    <row r="25" spans="1:190" ht="14.5" x14ac:dyDescent="0.35">
      <c r="A25" s="7">
        <f t="shared" si="97"/>
        <v>1734</v>
      </c>
      <c r="B25" s="7">
        <v>3</v>
      </c>
      <c r="C25">
        <v>20</v>
      </c>
      <c r="D25">
        <v>0.20599999999999999</v>
      </c>
      <c r="E25" s="22">
        <v>0</v>
      </c>
      <c r="F25" s="7">
        <f t="shared" si="35"/>
        <v>74.832342173515599</v>
      </c>
      <c r="G25" s="7">
        <f t="shared" si="98"/>
        <v>97.5</v>
      </c>
      <c r="H25" s="7">
        <f t="shared" si="36"/>
        <v>1039.3915866157454</v>
      </c>
      <c r="I25" s="7">
        <f t="shared" si="0"/>
        <v>0</v>
      </c>
      <c r="J25" s="24" t="str">
        <f t="shared" si="37"/>
        <v>YES</v>
      </c>
      <c r="K25" s="24" t="str">
        <f t="shared" si="38"/>
        <v>NO</v>
      </c>
      <c r="L25" s="7">
        <f t="shared" si="39"/>
        <v>39.376673122801193</v>
      </c>
      <c r="M25" s="7">
        <v>9.81</v>
      </c>
      <c r="N25" s="7">
        <f t="shared" si="40"/>
        <v>3.3312259999999996E-2</v>
      </c>
      <c r="O25" s="7">
        <f t="shared" si="41"/>
        <v>290.38286445402468</v>
      </c>
      <c r="P25" s="7">
        <f t="shared" si="42"/>
        <v>731.17892195326363</v>
      </c>
      <c r="Q25" s="7">
        <f t="shared" si="1"/>
        <v>1.9171308015959967E-5</v>
      </c>
      <c r="R25" s="7">
        <f t="shared" si="2"/>
        <v>8.9511295493128437E-5</v>
      </c>
      <c r="S25" s="7">
        <f t="shared" si="43"/>
        <v>1.1181861202924944E-4</v>
      </c>
      <c r="T25" s="7">
        <f t="shared" si="3"/>
        <v>4.0029194864856663</v>
      </c>
      <c r="U25" s="7">
        <f t="shared" si="4"/>
        <v>0</v>
      </c>
      <c r="V25" s="7">
        <f t="shared" si="99"/>
        <v>4.0029194864856663</v>
      </c>
      <c r="W25" s="7">
        <f>Surface_Tension_T(T_ph(F25,H25))</f>
        <v>7.991165907446017E-2</v>
      </c>
      <c r="X25" s="7">
        <v>1</v>
      </c>
      <c r="Y25" s="7">
        <f t="shared" si="44"/>
        <v>1</v>
      </c>
      <c r="Z25" s="7">
        <f t="shared" si="100"/>
        <v>0</v>
      </c>
      <c r="AA25" s="24">
        <f t="shared" si="45"/>
        <v>731.17892195326363</v>
      </c>
      <c r="AB25" s="24">
        <f t="shared" si="46"/>
        <v>5392046.6561497981</v>
      </c>
      <c r="AC25" s="24">
        <f t="shared" si="47"/>
        <v>5.2651379681040439E-6</v>
      </c>
      <c r="AD25" s="29">
        <f t="shared" si="48"/>
        <v>8.8786518953578759E-3</v>
      </c>
      <c r="AE25" s="24">
        <f t="shared" si="5"/>
        <v>2.67469561056879</v>
      </c>
      <c r="AF25" s="7">
        <f t="shared" si="6"/>
        <v>2.3472206579300483</v>
      </c>
      <c r="AG25" s="24" t="str">
        <f t="shared" si="49"/>
        <v>NO</v>
      </c>
      <c r="AH25" s="24">
        <f t="shared" si="101"/>
        <v>1.1499999999999999</v>
      </c>
      <c r="AI25" s="24">
        <f t="shared" si="101"/>
        <v>1.1499999999999999</v>
      </c>
      <c r="AJ25" s="24">
        <f t="shared" si="50"/>
        <v>0.2730516971305606</v>
      </c>
      <c r="AK25" s="24">
        <f t="shared" si="51"/>
        <v>0</v>
      </c>
      <c r="AL25" s="24">
        <f t="shared" si="52"/>
        <v>731.17892195326363</v>
      </c>
      <c r="AM25" s="24">
        <f t="shared" si="53"/>
        <v>5392046.6561497981</v>
      </c>
      <c r="AN25" s="24">
        <f t="shared" si="54"/>
        <v>5.2651379681040439E-6</v>
      </c>
      <c r="AO25" s="29">
        <f t="shared" si="55"/>
        <v>8.8786518953578759E-3</v>
      </c>
      <c r="AP25" s="24">
        <f t="shared" si="8"/>
        <v>1.191704945877383</v>
      </c>
      <c r="AQ25" s="24">
        <f t="shared" si="56"/>
        <v>0.72499999999999998</v>
      </c>
      <c r="AR25" s="24">
        <f t="shared" si="57"/>
        <v>2.67469561056879</v>
      </c>
      <c r="AS25" s="24">
        <f t="shared" si="58"/>
        <v>4.3231530454045197</v>
      </c>
      <c r="AT25" s="24" t="str">
        <f t="shared" si="59"/>
        <v>DISPERSED BUBBLY</v>
      </c>
      <c r="AU25" s="24">
        <f t="shared" si="9"/>
        <v>1.2</v>
      </c>
      <c r="AV25" s="7">
        <f t="shared" si="60"/>
        <v>1.2368966230208687</v>
      </c>
      <c r="AW25" s="7">
        <f t="shared" si="61"/>
        <v>0.2730516971305606</v>
      </c>
      <c r="AX25" s="20">
        <f t="shared" si="10"/>
        <v>1.7098214576709969</v>
      </c>
      <c r="AY25" s="24">
        <f t="shared" si="11"/>
        <v>0</v>
      </c>
      <c r="AZ25" s="24">
        <f t="shared" si="62"/>
        <v>731.17892195326363</v>
      </c>
      <c r="BA25" s="24">
        <f t="shared" si="63"/>
        <v>5392046.6561497981</v>
      </c>
      <c r="BB25" s="24">
        <f t="shared" si="64"/>
        <v>5.2651379681040439E-6</v>
      </c>
      <c r="BC25" s="29">
        <f t="shared" si="65"/>
        <v>8.8786518953578759E-3</v>
      </c>
      <c r="BD25" s="24">
        <f t="shared" si="12"/>
        <v>2.67469561056879</v>
      </c>
      <c r="BE25" s="24" t="str">
        <f t="shared" si="66"/>
        <v>NO</v>
      </c>
      <c r="BF25" s="24">
        <f t="shared" si="13"/>
        <v>1.2</v>
      </c>
      <c r="BG25" s="24">
        <f t="shared" si="14"/>
        <v>1.1591196645622541</v>
      </c>
      <c r="BH25" s="7">
        <f t="shared" si="67"/>
        <v>1.2368966230208687</v>
      </c>
      <c r="BI25" s="7">
        <f t="shared" si="68"/>
        <v>0.43515964059383017</v>
      </c>
      <c r="BJ25" s="7">
        <f t="shared" si="69"/>
        <v>0.2730516971305606</v>
      </c>
      <c r="BK25" s="20">
        <f t="shared" si="15"/>
        <v>1.7098214576709969</v>
      </c>
      <c r="BL25" s="24">
        <f t="shared" si="70"/>
        <v>0.41973303013698476</v>
      </c>
      <c r="BM25" s="24">
        <f t="shared" si="71"/>
        <v>0</v>
      </c>
      <c r="BN25" s="24">
        <f t="shared" si="72"/>
        <v>731.17892195326363</v>
      </c>
      <c r="BO25" s="24">
        <f t="shared" si="73"/>
        <v>5392046.6561497981</v>
      </c>
      <c r="BP25" s="24">
        <f t="shared" si="74"/>
        <v>5.2651379681040439E-6</v>
      </c>
      <c r="BQ25" s="29">
        <f t="shared" si="75"/>
        <v>8.8786518953578759E-3</v>
      </c>
      <c r="BR25" s="24">
        <f t="shared" si="16"/>
        <v>1.191704945877383</v>
      </c>
      <c r="BS25" s="24">
        <f t="shared" si="76"/>
        <v>0.72499999999999998</v>
      </c>
      <c r="BT25" s="24">
        <f t="shared" si="77"/>
        <v>2.67469561056879</v>
      </c>
      <c r="BU25" s="24" t="str">
        <f t="shared" si="78"/>
        <v>NO</v>
      </c>
      <c r="BV25" s="24">
        <f t="shared" si="17"/>
        <v>1.1499999999999999</v>
      </c>
      <c r="BW25" s="24">
        <f t="shared" si="18"/>
        <v>1.1591196645622541</v>
      </c>
      <c r="BX25" s="7">
        <f t="shared" si="79"/>
        <v>1.2368966230208687</v>
      </c>
      <c r="BY25" s="7">
        <f t="shared" si="80"/>
        <v>0.43515964059383017</v>
      </c>
      <c r="BZ25" s="24">
        <f t="shared" si="81"/>
        <v>0.2730516971305606</v>
      </c>
      <c r="CA25" s="20">
        <f t="shared" si="19"/>
        <v>1.8195539683092443</v>
      </c>
      <c r="CB25" s="24">
        <f t="shared" si="82"/>
        <v>0.4522086818352174</v>
      </c>
      <c r="CC25" s="24">
        <f t="shared" si="83"/>
        <v>0</v>
      </c>
      <c r="CD25" s="24">
        <f t="shared" si="84"/>
        <v>731.17892195326363</v>
      </c>
      <c r="CE25" s="24">
        <f t="shared" si="85"/>
        <v>5392046.6561497981</v>
      </c>
      <c r="CF25" s="24">
        <f t="shared" si="86"/>
        <v>5.2651379681040439E-6</v>
      </c>
      <c r="CG25" s="29">
        <f t="shared" si="87"/>
        <v>8.8786518953578759E-3</v>
      </c>
      <c r="CH25" s="24">
        <f t="shared" si="20"/>
        <v>1.191704945877383</v>
      </c>
      <c r="CI25" s="24">
        <f t="shared" si="88"/>
        <v>0.72499999999999998</v>
      </c>
      <c r="CJ25" s="24">
        <f t="shared" si="89"/>
        <v>2.67469561056879</v>
      </c>
      <c r="CK25" s="24">
        <f t="shared" si="21"/>
        <v>2.3840066617377156</v>
      </c>
      <c r="CL25" s="24">
        <f t="shared" si="90"/>
        <v>4.3231530454045197</v>
      </c>
      <c r="CM25" s="24" t="str">
        <f t="shared" si="91"/>
        <v>NO</v>
      </c>
      <c r="CN25" s="46" t="str">
        <f t="shared" si="22"/>
        <v>COMPRESSED LIQUID</v>
      </c>
      <c r="CO25" s="21" t="b">
        <f t="shared" si="23"/>
        <v>0</v>
      </c>
      <c r="CP25" s="21" t="b">
        <f t="shared" si="24"/>
        <v>0</v>
      </c>
      <c r="CQ25" s="7" t="e">
        <f t="shared" si="25"/>
        <v>#DIV/0!</v>
      </c>
      <c r="CR25" s="7">
        <f>IF(J25="yes",rho_ph(F25,H25),IF(K25="yes",rho_ph(F25,H25),L25*CQ25+P25*(1-CQ25)))</f>
        <v>817.25096570042138</v>
      </c>
      <c r="CS25" s="7" t="e">
        <f t="shared" si="26"/>
        <v>#DIV/0!</v>
      </c>
      <c r="CT25" s="7">
        <f t="shared" si="27"/>
        <v>6026781.1400638549</v>
      </c>
      <c r="CU25" s="7">
        <f t="shared" si="28"/>
        <v>4.7643426154954757E-6</v>
      </c>
      <c r="CV25" s="22">
        <f t="shared" si="29"/>
        <v>8.7306909310928375E-3</v>
      </c>
      <c r="CW25" s="7">
        <f t="shared" si="30"/>
        <v>7.533733724646656E-2</v>
      </c>
      <c r="CX25" s="7">
        <f t="shared" si="31"/>
        <v>2.7749844292906194E-3</v>
      </c>
      <c r="CY25" s="7">
        <f t="shared" si="92"/>
        <v>0.99825007347601136</v>
      </c>
      <c r="CZ25" s="7">
        <f t="shared" si="93"/>
        <v>7.8249252117519902E-2</v>
      </c>
      <c r="DA25" s="7">
        <f t="shared" si="32"/>
        <v>74.597594417163037</v>
      </c>
      <c r="DB25" s="7">
        <f>rho_ph(DA25,H25)</f>
        <v>817.22620137188244</v>
      </c>
      <c r="DC25" s="7">
        <f t="shared" si="33"/>
        <v>3.5814445864327165</v>
      </c>
      <c r="DD25" s="7">
        <f t="shared" si="94"/>
        <v>-2.7655153829729287E-2</v>
      </c>
      <c r="DE25" s="47">
        <f t="shared" si="95"/>
        <v>0</v>
      </c>
      <c r="DF25" s="7">
        <f t="shared" si="34"/>
        <v>1039.3639314619156</v>
      </c>
      <c r="DG25" s="7">
        <f t="shared" si="96"/>
        <v>240.28001037011131</v>
      </c>
      <c r="DR25" s="24"/>
      <c r="DS25" s="24"/>
      <c r="FB25" s="44"/>
      <c r="FT25" s="24"/>
      <c r="GH25" s="24"/>
    </row>
    <row r="26" spans="1:190" ht="14.5" x14ac:dyDescent="0.35">
      <c r="A26" s="7">
        <f t="shared" si="97"/>
        <v>1731</v>
      </c>
      <c r="B26" s="7">
        <v>3</v>
      </c>
      <c r="C26">
        <v>20</v>
      </c>
      <c r="D26">
        <v>0.20599999999999999</v>
      </c>
      <c r="E26" s="22">
        <v>0</v>
      </c>
      <c r="F26" s="7">
        <f t="shared" si="35"/>
        <v>74.597594417163037</v>
      </c>
      <c r="G26" s="7">
        <f t="shared" si="98"/>
        <v>97.5</v>
      </c>
      <c r="H26" s="7">
        <f t="shared" si="36"/>
        <v>1039.3639314619156</v>
      </c>
      <c r="I26" s="7">
        <f t="shared" si="0"/>
        <v>0</v>
      </c>
      <c r="J26" s="24" t="str">
        <f t="shared" si="37"/>
        <v>YES</v>
      </c>
      <c r="K26" s="24" t="str">
        <f t="shared" si="38"/>
        <v>NO</v>
      </c>
      <c r="L26" s="7">
        <f t="shared" si="39"/>
        <v>39.236533120224387</v>
      </c>
      <c r="M26" s="7">
        <v>9.81</v>
      </c>
      <c r="N26" s="7">
        <f t="shared" si="40"/>
        <v>3.3312259999999996E-2</v>
      </c>
      <c r="O26" s="7">
        <f t="shared" si="41"/>
        <v>290.16697250516631</v>
      </c>
      <c r="P26" s="7">
        <f t="shared" si="42"/>
        <v>731.59051447632237</v>
      </c>
      <c r="Q26" s="7">
        <f t="shared" si="1"/>
        <v>1.9161055673940415E-5</v>
      </c>
      <c r="R26" s="7">
        <f t="shared" si="2"/>
        <v>8.9593298728289427E-5</v>
      </c>
      <c r="S26" s="7">
        <f t="shared" si="43"/>
        <v>1.1181503299384816E-4</v>
      </c>
      <c r="T26" s="7">
        <f t="shared" si="3"/>
        <v>4.0006674456261386</v>
      </c>
      <c r="U26" s="7">
        <f t="shared" si="4"/>
        <v>0</v>
      </c>
      <c r="V26" s="7">
        <f t="shared" si="99"/>
        <v>4.0006674456261386</v>
      </c>
      <c r="W26" s="7">
        <f>Surface_Tension_T(T_ph(F26,H26))</f>
        <v>7.991228931408631E-2</v>
      </c>
      <c r="X26" s="7">
        <v>1</v>
      </c>
      <c r="Y26" s="7">
        <f t="shared" si="44"/>
        <v>1</v>
      </c>
      <c r="Z26" s="7">
        <f t="shared" si="100"/>
        <v>0</v>
      </c>
      <c r="AA26" s="24">
        <f t="shared" si="45"/>
        <v>731.59051447632237</v>
      </c>
      <c r="AB26" s="24">
        <f t="shared" si="46"/>
        <v>5392219.2476641145</v>
      </c>
      <c r="AC26" s="24">
        <f t="shared" si="47"/>
        <v>5.2649866164897105E-6</v>
      </c>
      <c r="AD26" s="29">
        <f t="shared" si="48"/>
        <v>8.8786088145044947E-3</v>
      </c>
      <c r="AE26" s="24">
        <f t="shared" si="5"/>
        <v>2.6748375526186599</v>
      </c>
      <c r="AF26" s="7">
        <f t="shared" si="6"/>
        <v>2.3518819984127557</v>
      </c>
      <c r="AG26" s="24" t="str">
        <f t="shared" si="49"/>
        <v>NO</v>
      </c>
      <c r="AH26" s="24">
        <f t="shared" si="101"/>
        <v>1.1499999999999999</v>
      </c>
      <c r="AI26" s="24">
        <f t="shared" si="101"/>
        <v>1.1499999999999999</v>
      </c>
      <c r="AJ26" s="24">
        <f t="shared" si="50"/>
        <v>0.27302982535367154</v>
      </c>
      <c r="AK26" s="24">
        <f t="shared" si="51"/>
        <v>0</v>
      </c>
      <c r="AL26" s="24">
        <f t="shared" si="52"/>
        <v>731.59051447632237</v>
      </c>
      <c r="AM26" s="24">
        <f t="shared" si="53"/>
        <v>5392219.2476641145</v>
      </c>
      <c r="AN26" s="24">
        <f t="shared" si="54"/>
        <v>5.2649866164897105E-6</v>
      </c>
      <c r="AO26" s="29">
        <f t="shared" si="55"/>
        <v>8.8786088145044947E-3</v>
      </c>
      <c r="AP26" s="24">
        <f t="shared" si="8"/>
        <v>1.1908246131764748</v>
      </c>
      <c r="AQ26" s="24">
        <f t="shared" si="56"/>
        <v>0.72499999999999998</v>
      </c>
      <c r="AR26" s="24">
        <f t="shared" si="57"/>
        <v>2.6748375526186599</v>
      </c>
      <c r="AS26" s="24">
        <f t="shared" si="58"/>
        <v>4.3207208412762297</v>
      </c>
      <c r="AT26" s="24" t="str">
        <f t="shared" si="59"/>
        <v>DISPERSED BUBBLY</v>
      </c>
      <c r="AU26" s="24">
        <f t="shared" si="9"/>
        <v>1.2</v>
      </c>
      <c r="AV26" s="7">
        <f t="shared" si="60"/>
        <v>1.2368966230208687</v>
      </c>
      <c r="AW26" s="7">
        <f t="shared" si="61"/>
        <v>0.27302982535367154</v>
      </c>
      <c r="AX26" s="20">
        <f t="shared" si="10"/>
        <v>1.7089040814256673</v>
      </c>
      <c r="AY26" s="24">
        <f t="shared" si="11"/>
        <v>0</v>
      </c>
      <c r="AZ26" s="24">
        <f t="shared" si="62"/>
        <v>731.59051447632237</v>
      </c>
      <c r="BA26" s="24">
        <f t="shared" si="63"/>
        <v>5392219.2476641145</v>
      </c>
      <c r="BB26" s="24">
        <f t="shared" si="64"/>
        <v>5.2649866164897105E-6</v>
      </c>
      <c r="BC26" s="29">
        <f t="shared" si="65"/>
        <v>8.8786088145044947E-3</v>
      </c>
      <c r="BD26" s="24">
        <f t="shared" si="12"/>
        <v>2.6748375526186599</v>
      </c>
      <c r="BE26" s="24" t="str">
        <f t="shared" si="66"/>
        <v>NO</v>
      </c>
      <c r="BF26" s="24">
        <f t="shared" si="13"/>
        <v>1.2</v>
      </c>
      <c r="BG26" s="24">
        <f t="shared" si="14"/>
        <v>1.15913496387552</v>
      </c>
      <c r="BH26" s="7">
        <f t="shared" si="67"/>
        <v>1.2368966230208687</v>
      </c>
      <c r="BI26" s="7">
        <f t="shared" si="68"/>
        <v>0.43521065593004937</v>
      </c>
      <c r="BJ26" s="7">
        <f t="shared" si="69"/>
        <v>0.27302982535367154</v>
      </c>
      <c r="BK26" s="20">
        <f t="shared" si="15"/>
        <v>1.7089040814256673</v>
      </c>
      <c r="BL26" s="24">
        <f t="shared" si="70"/>
        <v>0.41977710934732865</v>
      </c>
      <c r="BM26" s="24">
        <f t="shared" si="71"/>
        <v>0</v>
      </c>
      <c r="BN26" s="24">
        <f t="shared" si="72"/>
        <v>731.59051447632237</v>
      </c>
      <c r="BO26" s="24">
        <f t="shared" si="73"/>
        <v>5392219.2476641145</v>
      </c>
      <c r="BP26" s="24">
        <f t="shared" si="74"/>
        <v>5.2649866164897105E-6</v>
      </c>
      <c r="BQ26" s="29">
        <f t="shared" si="75"/>
        <v>8.8786088145044947E-3</v>
      </c>
      <c r="BR26" s="24">
        <f t="shared" si="16"/>
        <v>1.1908246131764748</v>
      </c>
      <c r="BS26" s="24">
        <f t="shared" si="76"/>
        <v>0.72499999999999998</v>
      </c>
      <c r="BT26" s="24">
        <f t="shared" si="77"/>
        <v>2.6748375526186599</v>
      </c>
      <c r="BU26" s="24" t="str">
        <f t="shared" si="78"/>
        <v>NO</v>
      </c>
      <c r="BV26" s="24">
        <f t="shared" si="17"/>
        <v>1.1499999999999999</v>
      </c>
      <c r="BW26" s="24">
        <f t="shared" si="18"/>
        <v>1.15913496387552</v>
      </c>
      <c r="BX26" s="7">
        <f t="shared" si="79"/>
        <v>1.2368966230208687</v>
      </c>
      <c r="BY26" s="7">
        <f t="shared" si="80"/>
        <v>0.43521065593004937</v>
      </c>
      <c r="BZ26" s="24">
        <f t="shared" si="81"/>
        <v>0.27302982535367154</v>
      </c>
      <c r="CA26" s="20">
        <f t="shared" si="19"/>
        <v>1.8185777169119004</v>
      </c>
      <c r="CB26" s="24">
        <f t="shared" si="82"/>
        <v>0.45226736277603807</v>
      </c>
      <c r="CC26" s="24">
        <f t="shared" si="83"/>
        <v>0</v>
      </c>
      <c r="CD26" s="24">
        <f t="shared" si="84"/>
        <v>731.59051447632237</v>
      </c>
      <c r="CE26" s="24">
        <f t="shared" si="85"/>
        <v>5392219.2476641145</v>
      </c>
      <c r="CF26" s="24">
        <f t="shared" si="86"/>
        <v>5.2649866164897105E-6</v>
      </c>
      <c r="CG26" s="29">
        <f t="shared" si="87"/>
        <v>8.8786088145044947E-3</v>
      </c>
      <c r="CH26" s="24">
        <f t="shared" si="20"/>
        <v>1.1908246131764748</v>
      </c>
      <c r="CI26" s="24">
        <f t="shared" si="88"/>
        <v>0.72499999999999998</v>
      </c>
      <c r="CJ26" s="24">
        <f t="shared" si="89"/>
        <v>2.6748375526186599</v>
      </c>
      <c r="CK26" s="24">
        <f t="shared" si="21"/>
        <v>2.3887410554666815</v>
      </c>
      <c r="CL26" s="24">
        <f t="shared" si="90"/>
        <v>4.3207208412762297</v>
      </c>
      <c r="CM26" s="24" t="str">
        <f t="shared" si="91"/>
        <v>NO</v>
      </c>
      <c r="CN26" s="46" t="str">
        <f t="shared" si="22"/>
        <v>COMPRESSED LIQUID</v>
      </c>
      <c r="CO26" s="21" t="b">
        <f t="shared" si="23"/>
        <v>0</v>
      </c>
      <c r="CP26" s="21" t="b">
        <f t="shared" si="24"/>
        <v>0</v>
      </c>
      <c r="CQ26" s="7" t="e">
        <f t="shared" si="25"/>
        <v>#DIV/0!</v>
      </c>
      <c r="CR26" s="7">
        <f>IF(J26="yes",rho_ph(F26,H26),IF(K26="yes",rho_ph(F26,H26),L26*CQ26+P26*(1-CQ26)))</f>
        <v>817.23458635759471</v>
      </c>
      <c r="CS26" s="7" t="e">
        <f t="shared" si="26"/>
        <v>#DIV/0!</v>
      </c>
      <c r="CT26" s="7">
        <f t="shared" si="27"/>
        <v>6023462.5507256556</v>
      </c>
      <c r="CU26" s="7">
        <f t="shared" si="28"/>
        <v>4.76669995856988E-6</v>
      </c>
      <c r="CV26" s="22">
        <f t="shared" si="29"/>
        <v>8.7314143267143741E-3</v>
      </c>
      <c r="CW26" s="7">
        <f t="shared" si="30"/>
        <v>7.5335827335648212E-2</v>
      </c>
      <c r="CX26" s="7">
        <f t="shared" si="31"/>
        <v>2.7720370063636242E-3</v>
      </c>
      <c r="CY26" s="7">
        <f t="shared" si="92"/>
        <v>0.99824657651159077</v>
      </c>
      <c r="CZ26" s="7">
        <f t="shared" si="93"/>
        <v>7.8245061069943889E-2</v>
      </c>
      <c r="DA26" s="7">
        <f t="shared" si="32"/>
        <v>74.362859233953202</v>
      </c>
      <c r="DB26" s="7">
        <f>rho_ph(DA26,H26)</f>
        <v>817.20981995130967</v>
      </c>
      <c r="DC26" s="7">
        <f t="shared" si="33"/>
        <v>3.5815163784604134</v>
      </c>
      <c r="DD26" s="7">
        <f t="shared" si="94"/>
        <v>-2.7655153829729287E-2</v>
      </c>
      <c r="DE26" s="47">
        <f t="shared" si="95"/>
        <v>0</v>
      </c>
      <c r="DF26" s="7">
        <f t="shared" si="34"/>
        <v>1039.3362763080859</v>
      </c>
      <c r="DG26" s="7">
        <f t="shared" si="96"/>
        <v>240.27473948126817</v>
      </c>
    </row>
    <row r="27" spans="1:190" ht="14.5" x14ac:dyDescent="0.35">
      <c r="A27" s="7">
        <f t="shared" si="97"/>
        <v>1728</v>
      </c>
      <c r="B27" s="7">
        <v>3</v>
      </c>
      <c r="C27" s="7">
        <v>18.2</v>
      </c>
      <c r="D27">
        <v>0.20599999999999999</v>
      </c>
      <c r="E27" s="22">
        <v>0</v>
      </c>
      <c r="F27" s="7">
        <f t="shared" si="35"/>
        <v>74.362859233953202</v>
      </c>
      <c r="G27" s="7">
        <f t="shared" si="98"/>
        <v>97.5</v>
      </c>
      <c r="H27" s="7">
        <f t="shared" si="36"/>
        <v>1039.3362763080859</v>
      </c>
      <c r="I27" s="7">
        <f t="shared" si="0"/>
        <v>0</v>
      </c>
      <c r="J27" s="24" t="str">
        <f t="shared" si="37"/>
        <v>YES</v>
      </c>
      <c r="K27" s="24" t="str">
        <f t="shared" si="38"/>
        <v>NO</v>
      </c>
      <c r="L27" s="7">
        <f t="shared" si="39"/>
        <v>39.096561169530851</v>
      </c>
      <c r="M27" s="7">
        <v>9.81</v>
      </c>
      <c r="N27" s="7">
        <f t="shared" si="40"/>
        <v>3.3312259999999996E-2</v>
      </c>
      <c r="O27" s="7">
        <f t="shared" si="41"/>
        <v>289.95057169601284</v>
      </c>
      <c r="P27" s="7">
        <f t="shared" si="42"/>
        <v>732.00242110398369</v>
      </c>
      <c r="Q27" s="7">
        <f t="shared" si="1"/>
        <v>1.9150799100388444E-5</v>
      </c>
      <c r="R27" s="7">
        <f t="shared" si="2"/>
        <v>8.9675535776795011E-5</v>
      </c>
      <c r="S27" s="7">
        <f t="shared" si="43"/>
        <v>1.1181145394394174E-4</v>
      </c>
      <c r="T27" s="7">
        <f t="shared" si="3"/>
        <v>3.9984162216022661</v>
      </c>
      <c r="U27" s="7">
        <f t="shared" si="4"/>
        <v>0</v>
      </c>
      <c r="V27" s="7">
        <f t="shared" si="99"/>
        <v>3.9984162216022661</v>
      </c>
      <c r="W27" s="7">
        <f>Surface_Tension_T(T_ph(F27,H27))</f>
        <v>7.9912919600597349E-2</v>
      </c>
      <c r="X27" s="7">
        <v>1</v>
      </c>
      <c r="Y27" s="7">
        <f t="shared" si="44"/>
        <v>1</v>
      </c>
      <c r="Z27" s="7">
        <f t="shared" si="100"/>
        <v>0</v>
      </c>
      <c r="AA27" s="24">
        <f t="shared" si="45"/>
        <v>732.00242110398369</v>
      </c>
      <c r="AB27" s="24">
        <f t="shared" si="46"/>
        <v>5392391.850927134</v>
      </c>
      <c r="AC27" s="24">
        <f t="shared" si="47"/>
        <v>5.2648352637683195E-6</v>
      </c>
      <c r="AD27" s="29">
        <f t="shared" si="48"/>
        <v>8.8785657324029661E-3</v>
      </c>
      <c r="AE27" s="24">
        <f t="shared" si="5"/>
        <v>2.6749788790172984</v>
      </c>
      <c r="AF27" s="7">
        <f t="shared" si="6"/>
        <v>2.3629807351441259</v>
      </c>
      <c r="AG27" s="24" t="str">
        <f t="shared" si="49"/>
        <v>NO</v>
      </c>
      <c r="AH27" s="24">
        <f t="shared" si="101"/>
        <v>1.1499999999999999</v>
      </c>
      <c r="AI27" s="24">
        <f t="shared" si="101"/>
        <v>1.1499999999999999</v>
      </c>
      <c r="AJ27" s="24">
        <f t="shared" si="50"/>
        <v>0.27300791103987143</v>
      </c>
      <c r="AK27" s="24">
        <f t="shared" si="51"/>
        <v>0</v>
      </c>
      <c r="AL27" s="24">
        <f t="shared" si="52"/>
        <v>732.00242110398369</v>
      </c>
      <c r="AM27" s="24">
        <f t="shared" si="53"/>
        <v>5392391.850927134</v>
      </c>
      <c r="AN27" s="24">
        <f t="shared" si="54"/>
        <v>5.2648352637683195E-6</v>
      </c>
      <c r="AO27" s="29">
        <f t="shared" si="55"/>
        <v>8.8785657324029661E-3</v>
      </c>
      <c r="AP27" s="24">
        <f t="shared" si="8"/>
        <v>1.1899451026909582</v>
      </c>
      <c r="AQ27" s="24">
        <f t="shared" si="56"/>
        <v>0.72499999999999998</v>
      </c>
      <c r="AR27" s="24">
        <f t="shared" si="57"/>
        <v>2.6749788790172984</v>
      </c>
      <c r="AS27" s="24">
        <f t="shared" si="58"/>
        <v>4.318289519330448</v>
      </c>
      <c r="AT27" s="24" t="str">
        <f t="shared" si="59"/>
        <v>DISPERSED BUBBLY</v>
      </c>
      <c r="AU27" s="24">
        <f t="shared" si="9"/>
        <v>1.2</v>
      </c>
      <c r="AV27" s="7">
        <f t="shared" si="60"/>
        <v>1.2158777374840382</v>
      </c>
      <c r="AW27" s="7">
        <f t="shared" si="61"/>
        <v>0.27300791103987143</v>
      </c>
      <c r="AX27" s="20">
        <f t="shared" si="10"/>
        <v>1.7266709329004124</v>
      </c>
      <c r="AY27" s="24">
        <f t="shared" si="11"/>
        <v>0</v>
      </c>
      <c r="AZ27" s="24">
        <f t="shared" si="62"/>
        <v>732.00242110398369</v>
      </c>
      <c r="BA27" s="24">
        <f t="shared" si="63"/>
        <v>5392391.850927134</v>
      </c>
      <c r="BB27" s="24">
        <f t="shared" si="64"/>
        <v>5.2648352637683195E-6</v>
      </c>
      <c r="BC27" s="29">
        <f t="shared" si="65"/>
        <v>8.8785657324029661E-3</v>
      </c>
      <c r="BD27" s="24">
        <f t="shared" si="12"/>
        <v>2.6749788790172984</v>
      </c>
      <c r="BE27" s="24" t="str">
        <f t="shared" si="66"/>
        <v>NO</v>
      </c>
      <c r="BF27" s="24">
        <f t="shared" si="13"/>
        <v>1.2</v>
      </c>
      <c r="BG27" s="24">
        <f t="shared" si="14"/>
        <v>1.1591503019449494</v>
      </c>
      <c r="BH27" s="7">
        <f t="shared" si="67"/>
        <v>1.2158777374840382</v>
      </c>
      <c r="BI27" s="7">
        <f t="shared" si="68"/>
        <v>0.43900762478972255</v>
      </c>
      <c r="BJ27" s="7">
        <f t="shared" si="69"/>
        <v>0.27300791103987143</v>
      </c>
      <c r="BK27" s="20">
        <f t="shared" si="15"/>
        <v>1.7266709329004124</v>
      </c>
      <c r="BL27" s="24">
        <f t="shared" si="70"/>
        <v>0.4232106634239951</v>
      </c>
      <c r="BM27" s="24">
        <f t="shared" si="71"/>
        <v>0</v>
      </c>
      <c r="BN27" s="24">
        <f t="shared" si="72"/>
        <v>732.00242110398369</v>
      </c>
      <c r="BO27" s="24">
        <f t="shared" si="73"/>
        <v>5392391.850927134</v>
      </c>
      <c r="BP27" s="24">
        <f t="shared" si="74"/>
        <v>5.2648352637683195E-6</v>
      </c>
      <c r="BQ27" s="29">
        <f t="shared" si="75"/>
        <v>8.8785657324029661E-3</v>
      </c>
      <c r="BR27" s="24">
        <f t="shared" si="16"/>
        <v>1.1899451026909582</v>
      </c>
      <c r="BS27" s="24">
        <f t="shared" si="76"/>
        <v>0.72499999999999998</v>
      </c>
      <c r="BT27" s="24">
        <f t="shared" si="77"/>
        <v>2.6749788790172984</v>
      </c>
      <c r="BU27" s="24" t="str">
        <f t="shared" si="78"/>
        <v>NO</v>
      </c>
      <c r="BV27" s="24">
        <f t="shared" si="17"/>
        <v>1.1499999999999999</v>
      </c>
      <c r="BW27" s="24">
        <f t="shared" si="18"/>
        <v>1.1591503019449494</v>
      </c>
      <c r="BX27" s="7">
        <f t="shared" si="79"/>
        <v>1.2158777374840382</v>
      </c>
      <c r="BY27" s="7">
        <f t="shared" si="80"/>
        <v>0.43900762478972255</v>
      </c>
      <c r="BZ27" s="24">
        <f t="shared" si="81"/>
        <v>0.27300791103987143</v>
      </c>
      <c r="CA27" s="20">
        <f t="shared" si="19"/>
        <v>1.8176018014405961</v>
      </c>
      <c r="CB27" s="24">
        <f t="shared" si="82"/>
        <v>0.45646596708508913</v>
      </c>
      <c r="CC27" s="24">
        <f t="shared" si="83"/>
        <v>0</v>
      </c>
      <c r="CD27" s="24">
        <f t="shared" si="84"/>
        <v>732.00242110398369</v>
      </c>
      <c r="CE27" s="24">
        <f t="shared" si="85"/>
        <v>5392391.850927134</v>
      </c>
      <c r="CF27" s="24">
        <f t="shared" si="86"/>
        <v>5.2648352637683195E-6</v>
      </c>
      <c r="CG27" s="29">
        <f t="shared" si="87"/>
        <v>8.8785657324029661E-3</v>
      </c>
      <c r="CH27" s="24">
        <f t="shared" si="20"/>
        <v>1.1899451026909582</v>
      </c>
      <c r="CI27" s="24">
        <f t="shared" si="88"/>
        <v>0.72499999999999998</v>
      </c>
      <c r="CJ27" s="24">
        <f t="shared" si="89"/>
        <v>2.6749788790172984</v>
      </c>
      <c r="CK27" s="24">
        <f t="shared" si="21"/>
        <v>2.3934947203689863</v>
      </c>
      <c r="CL27" s="24">
        <f t="shared" si="90"/>
        <v>4.318289519330448</v>
      </c>
      <c r="CM27" s="24" t="str">
        <f t="shared" si="91"/>
        <v>NO</v>
      </c>
      <c r="CN27" s="46" t="str">
        <f t="shared" si="22"/>
        <v>COMPRESSED LIQUID</v>
      </c>
      <c r="CO27" s="21" t="b">
        <f t="shared" si="23"/>
        <v>0</v>
      </c>
      <c r="CP27" s="21" t="b">
        <f t="shared" si="24"/>
        <v>0</v>
      </c>
      <c r="CQ27" s="7" t="e">
        <f t="shared" si="25"/>
        <v>#DIV/0!</v>
      </c>
      <c r="CR27" s="7">
        <f>IF(J27="yes",rho_ph(F27,H27),IF(K27="yes",rho_ph(F27,H27),L27*CQ27+P27*(1-CQ27)))</f>
        <v>817.21820566852045</v>
      </c>
      <c r="CS27" s="7" t="e">
        <f t="shared" si="26"/>
        <v>#DIV/0!</v>
      </c>
      <c r="CT27" s="7">
        <f t="shared" si="27"/>
        <v>6020145.1055723047</v>
      </c>
      <c r="CU27" s="7">
        <f t="shared" si="28"/>
        <v>4.7690589540752629E-6</v>
      </c>
      <c r="CV27" s="22">
        <f t="shared" si="29"/>
        <v>8.732137959005213E-3</v>
      </c>
      <c r="CW27" s="7">
        <f t="shared" si="30"/>
        <v>7.6158410072995772E-2</v>
      </c>
      <c r="CX27" s="7">
        <f t="shared" si="31"/>
        <v>2.7690921408671547E-3</v>
      </c>
      <c r="CY27" s="7">
        <f t="shared" si="92"/>
        <v>0.99824305585680329</v>
      </c>
      <c r="CZ27" s="7">
        <f t="shared" si="93"/>
        <v>7.9066417493000793E-2</v>
      </c>
      <c r="DA27" s="7">
        <f t="shared" si="32"/>
        <v>74.1256599814742</v>
      </c>
      <c r="DB27" s="7">
        <f>rho_ph(DA27,H27)</f>
        <v>817.19317581938662</v>
      </c>
      <c r="DC27" s="7">
        <f t="shared" si="33"/>
        <v>3.581589324775742</v>
      </c>
      <c r="DD27" s="7">
        <f t="shared" si="94"/>
        <v>-2.795767747637052E-2</v>
      </c>
      <c r="DE27" s="47">
        <f t="shared" si="95"/>
        <v>0</v>
      </c>
      <c r="DF27" s="7">
        <f t="shared" si="34"/>
        <v>1039.3083186306094</v>
      </c>
      <c r="DG27" s="7">
        <f t="shared" si="96"/>
        <v>240.26941016211367</v>
      </c>
    </row>
    <row r="28" spans="1:190" ht="14.5" x14ac:dyDescent="0.35">
      <c r="A28" s="7">
        <f t="shared" si="97"/>
        <v>1725</v>
      </c>
      <c r="B28" s="7">
        <v>3</v>
      </c>
      <c r="C28" s="7">
        <v>18.2</v>
      </c>
      <c r="D28">
        <v>0.20599999999999999</v>
      </c>
      <c r="E28" s="22">
        <v>0</v>
      </c>
      <c r="F28" s="7">
        <f t="shared" si="35"/>
        <v>74.1256599814742</v>
      </c>
      <c r="G28" s="7">
        <f t="shared" si="98"/>
        <v>97.5</v>
      </c>
      <c r="H28" s="7">
        <f t="shared" si="36"/>
        <v>1039.3083186306094</v>
      </c>
      <c r="I28" s="7">
        <f t="shared" si="0"/>
        <v>0</v>
      </c>
      <c r="J28" s="24" t="str">
        <f t="shared" si="37"/>
        <v>YES</v>
      </c>
      <c r="K28" s="24" t="str">
        <f t="shared" si="38"/>
        <v>NO</v>
      </c>
      <c r="L28" s="7">
        <f t="shared" si="39"/>
        <v>38.955282458776033</v>
      </c>
      <c r="M28" s="7">
        <v>9.81</v>
      </c>
      <c r="N28" s="7">
        <f t="shared" si="40"/>
        <v>3.3312259999999996E-2</v>
      </c>
      <c r="O28" s="7">
        <f t="shared" si="41"/>
        <v>289.73136771668703</v>
      </c>
      <c r="P28" s="7">
        <f t="shared" si="42"/>
        <v>732.41899641555301</v>
      </c>
      <c r="Q28" s="7">
        <f t="shared" si="1"/>
        <v>1.9140429877390855E-5</v>
      </c>
      <c r="R28" s="7">
        <f t="shared" si="2"/>
        <v>8.9758880015685516E-5</v>
      </c>
      <c r="S28" s="7">
        <f t="shared" si="43"/>
        <v>1.1180783825365586E-4</v>
      </c>
      <c r="T28" s="7">
        <f t="shared" si="3"/>
        <v>3.996142056825752</v>
      </c>
      <c r="U28" s="7">
        <f t="shared" si="4"/>
        <v>0</v>
      </c>
      <c r="V28" s="7">
        <f t="shared" si="99"/>
        <v>3.996142056825752</v>
      </c>
      <c r="W28" s="7">
        <f>Surface_Tension_T(T_ph(F28,H28))</f>
        <v>7.9913556856344714E-2</v>
      </c>
      <c r="X28" s="7">
        <v>1</v>
      </c>
      <c r="Y28" s="7">
        <f t="shared" si="44"/>
        <v>1</v>
      </c>
      <c r="Z28" s="7">
        <f t="shared" si="100"/>
        <v>0</v>
      </c>
      <c r="AA28" s="24">
        <f t="shared" si="45"/>
        <v>732.41899641555301</v>
      </c>
      <c r="AB28" s="24">
        <f t="shared" si="46"/>
        <v>5392566.2324296981</v>
      </c>
      <c r="AC28" s="24">
        <f t="shared" si="47"/>
        <v>5.2646823610782409E-6</v>
      </c>
      <c r="AD28" s="29">
        <f t="shared" si="48"/>
        <v>8.8785222081600081E-3</v>
      </c>
      <c r="AE28" s="24">
        <f t="shared" si="5"/>
        <v>2.6751210717266396</v>
      </c>
      <c r="AF28" s="7">
        <f t="shared" si="6"/>
        <v>2.3677427990811766</v>
      </c>
      <c r="AG28" s="24" t="str">
        <f t="shared" si="49"/>
        <v>NO</v>
      </c>
      <c r="AH28" s="24">
        <f t="shared" si="101"/>
        <v>1.1499999999999999</v>
      </c>
      <c r="AI28" s="24">
        <f t="shared" si="101"/>
        <v>1.1499999999999999</v>
      </c>
      <c r="AJ28" s="24">
        <f t="shared" si="50"/>
        <v>0.27298572237401408</v>
      </c>
      <c r="AK28" s="24">
        <f t="shared" si="51"/>
        <v>0</v>
      </c>
      <c r="AL28" s="24">
        <f t="shared" si="52"/>
        <v>732.41899641555301</v>
      </c>
      <c r="AM28" s="24">
        <f t="shared" si="53"/>
        <v>5392566.2324296981</v>
      </c>
      <c r="AN28" s="24">
        <f t="shared" si="54"/>
        <v>5.2646823610782409E-6</v>
      </c>
      <c r="AO28" s="29">
        <f t="shared" si="55"/>
        <v>8.8785222081600081E-3</v>
      </c>
      <c r="AP28" s="24">
        <f t="shared" si="8"/>
        <v>1.1890571401026602</v>
      </c>
      <c r="AQ28" s="24">
        <f t="shared" si="56"/>
        <v>0.72499999999999998</v>
      </c>
      <c r="AR28" s="24">
        <f t="shared" si="57"/>
        <v>2.6751210717266396</v>
      </c>
      <c r="AS28" s="24">
        <f t="shared" si="58"/>
        <v>4.3158334213718126</v>
      </c>
      <c r="AT28" s="24" t="str">
        <f t="shared" si="59"/>
        <v>DISPERSED BUBBLY</v>
      </c>
      <c r="AU28" s="24">
        <f t="shared" si="9"/>
        <v>1.2</v>
      </c>
      <c r="AV28" s="7">
        <f t="shared" si="60"/>
        <v>1.2158777374840382</v>
      </c>
      <c r="AW28" s="7">
        <f t="shared" si="61"/>
        <v>0.27298572237401408</v>
      </c>
      <c r="AX28" s="20">
        <f t="shared" si="10"/>
        <v>1.725734375619292</v>
      </c>
      <c r="AY28" s="24">
        <f t="shared" si="11"/>
        <v>0</v>
      </c>
      <c r="AZ28" s="24">
        <f t="shared" si="62"/>
        <v>732.41899641555301</v>
      </c>
      <c r="BA28" s="24">
        <f t="shared" si="63"/>
        <v>5392566.2324296981</v>
      </c>
      <c r="BB28" s="24">
        <f t="shared" si="64"/>
        <v>5.2646823610782409E-6</v>
      </c>
      <c r="BC28" s="29">
        <f t="shared" si="65"/>
        <v>8.8785222081600081E-3</v>
      </c>
      <c r="BD28" s="24">
        <f t="shared" si="12"/>
        <v>2.6751210717266396</v>
      </c>
      <c r="BE28" s="24" t="str">
        <f t="shared" si="66"/>
        <v>NO</v>
      </c>
      <c r="BF28" s="24">
        <f t="shared" si="13"/>
        <v>1.2</v>
      </c>
      <c r="BG28" s="24">
        <f t="shared" si="14"/>
        <v>1.1591658414823085</v>
      </c>
      <c r="BH28" s="7">
        <f t="shared" si="67"/>
        <v>1.2158777374840382</v>
      </c>
      <c r="BI28" s="7">
        <f t="shared" si="68"/>
        <v>0.43905939593061316</v>
      </c>
      <c r="BJ28" s="7">
        <f t="shared" si="69"/>
        <v>0.27298572237401408</v>
      </c>
      <c r="BK28" s="20">
        <f t="shared" si="15"/>
        <v>1.725734375619292</v>
      </c>
      <c r="BL28" s="24">
        <f t="shared" si="70"/>
        <v>0.42325539635871401</v>
      </c>
      <c r="BM28" s="24">
        <f t="shared" si="71"/>
        <v>0</v>
      </c>
      <c r="BN28" s="24">
        <f t="shared" si="72"/>
        <v>732.41899641555301</v>
      </c>
      <c r="BO28" s="24">
        <f t="shared" si="73"/>
        <v>5392566.2324296981</v>
      </c>
      <c r="BP28" s="24">
        <f t="shared" si="74"/>
        <v>5.2646823610782409E-6</v>
      </c>
      <c r="BQ28" s="29">
        <f t="shared" si="75"/>
        <v>8.8785222081600081E-3</v>
      </c>
      <c r="BR28" s="24">
        <f t="shared" si="16"/>
        <v>1.1890571401026602</v>
      </c>
      <c r="BS28" s="24">
        <f t="shared" si="76"/>
        <v>0.72499999999999998</v>
      </c>
      <c r="BT28" s="24">
        <f t="shared" si="77"/>
        <v>2.6751210717266396</v>
      </c>
      <c r="BU28" s="24" t="str">
        <f t="shared" si="78"/>
        <v>NO</v>
      </c>
      <c r="BV28" s="24">
        <f t="shared" si="17"/>
        <v>1.1499999999999999</v>
      </c>
      <c r="BW28" s="24">
        <f t="shared" si="18"/>
        <v>1.1591658414823085</v>
      </c>
      <c r="BX28" s="7">
        <f t="shared" si="79"/>
        <v>1.2158777374840382</v>
      </c>
      <c r="BY28" s="7">
        <f t="shared" si="80"/>
        <v>0.43905939593061316</v>
      </c>
      <c r="BZ28" s="24">
        <f t="shared" si="81"/>
        <v>0.27298572237401408</v>
      </c>
      <c r="CA28" s="20">
        <f t="shared" si="19"/>
        <v>1.816615922679037</v>
      </c>
      <c r="CB28" s="24">
        <f t="shared" si="82"/>
        <v>0.45652551664675611</v>
      </c>
      <c r="CC28" s="24">
        <f t="shared" si="83"/>
        <v>0</v>
      </c>
      <c r="CD28" s="24">
        <f t="shared" si="84"/>
        <v>732.41899641555301</v>
      </c>
      <c r="CE28" s="24">
        <f t="shared" si="85"/>
        <v>5392566.2324296981</v>
      </c>
      <c r="CF28" s="24">
        <f t="shared" si="86"/>
        <v>5.2646823610782409E-6</v>
      </c>
      <c r="CG28" s="29">
        <f t="shared" si="87"/>
        <v>8.8785222081600081E-3</v>
      </c>
      <c r="CH28" s="24">
        <f t="shared" si="20"/>
        <v>1.1890571401026602</v>
      </c>
      <c r="CI28" s="24">
        <f t="shared" si="88"/>
        <v>0.72499999999999998</v>
      </c>
      <c r="CJ28" s="24">
        <f t="shared" si="89"/>
        <v>2.6751210717266396</v>
      </c>
      <c r="CK28" s="24">
        <f t="shared" si="21"/>
        <v>2.3983182784800916</v>
      </c>
      <c r="CL28" s="24">
        <f t="shared" si="90"/>
        <v>4.3158334213718126</v>
      </c>
      <c r="CM28" s="24" t="str">
        <f t="shared" si="91"/>
        <v>NO</v>
      </c>
      <c r="CN28" s="46" t="str">
        <f t="shared" si="22"/>
        <v>COMPRESSED LIQUID</v>
      </c>
      <c r="CO28" s="21" t="b">
        <f t="shared" si="23"/>
        <v>0</v>
      </c>
      <c r="CP28" s="21" t="b">
        <f t="shared" si="24"/>
        <v>0</v>
      </c>
      <c r="CQ28" s="7" t="e">
        <f t="shared" si="25"/>
        <v>#DIV/0!</v>
      </c>
      <c r="CR28" s="7">
        <f>IF(J28="yes",rho_ph(F28,H28),IF(K28="yes",rho_ph(F28,H28),L28*CQ28+P28*(1-CQ28)))</f>
        <v>817.201654017686</v>
      </c>
      <c r="CS28" s="7" t="e">
        <f t="shared" si="26"/>
        <v>#DIV/0!</v>
      </c>
      <c r="CT28" s="7">
        <f t="shared" si="27"/>
        <v>6016793.7561810231</v>
      </c>
      <c r="CU28" s="7">
        <f t="shared" si="28"/>
        <v>4.7714445651765297E-6</v>
      </c>
      <c r="CV28" s="22">
        <f t="shared" si="29"/>
        <v>8.7328694808900178E-3</v>
      </c>
      <c r="CW28" s="7">
        <f t="shared" si="30"/>
        <v>7.6156867587276675E-2</v>
      </c>
      <c r="CX28" s="7">
        <f t="shared" si="31"/>
        <v>2.7661187911914176E-3</v>
      </c>
      <c r="CY28" s="7">
        <f t="shared" si="92"/>
        <v>0.99823947376789568</v>
      </c>
      <c r="CZ28" s="7">
        <f t="shared" si="93"/>
        <v>7.9062177415775856E-2</v>
      </c>
      <c r="DA28" s="7">
        <f t="shared" si="32"/>
        <v>73.888473449226879</v>
      </c>
      <c r="DB28" s="7">
        <f>rho_ph(DA28,H28)</f>
        <v>817.17662203277484</v>
      </c>
      <c r="DC28" s="7">
        <f t="shared" si="33"/>
        <v>3.5816618780816185</v>
      </c>
      <c r="DD28" s="7">
        <f t="shared" si="94"/>
        <v>-2.795767747637052E-2</v>
      </c>
      <c r="DE28" s="47">
        <f t="shared" si="95"/>
        <v>0</v>
      </c>
      <c r="DF28" s="7">
        <f t="shared" si="34"/>
        <v>1039.2803609531329</v>
      </c>
      <c r="DG28" s="7">
        <f t="shared" si="96"/>
        <v>240.26408029351421</v>
      </c>
    </row>
    <row r="29" spans="1:190" ht="14.5" x14ac:dyDescent="0.35">
      <c r="A29" s="7">
        <f t="shared" si="97"/>
        <v>1722</v>
      </c>
      <c r="B29" s="7">
        <v>3</v>
      </c>
      <c r="C29" s="7">
        <v>18.2</v>
      </c>
      <c r="D29">
        <v>0.20599999999999999</v>
      </c>
      <c r="E29" s="22">
        <v>0</v>
      </c>
      <c r="F29" s="7">
        <f t="shared" si="35"/>
        <v>73.888473449226879</v>
      </c>
      <c r="G29" s="7">
        <f t="shared" si="98"/>
        <v>97.5</v>
      </c>
      <c r="H29" s="7">
        <f t="shared" si="36"/>
        <v>1039.2803609531329</v>
      </c>
      <c r="I29" s="7">
        <f t="shared" si="0"/>
        <v>0</v>
      </c>
      <c r="J29" s="24" t="str">
        <f t="shared" si="37"/>
        <v>YES</v>
      </c>
      <c r="K29" s="24" t="str">
        <f t="shared" si="38"/>
        <v>NO</v>
      </c>
      <c r="L29" s="7">
        <f t="shared" si="39"/>
        <v>38.81417419428459</v>
      </c>
      <c r="M29" s="7">
        <v>9.81</v>
      </c>
      <c r="N29" s="7">
        <f t="shared" si="40"/>
        <v>3.3312259999999996E-2</v>
      </c>
      <c r="O29" s="7">
        <f t="shared" si="41"/>
        <v>289.51163821908949</v>
      </c>
      <c r="P29" s="7">
        <f t="shared" si="42"/>
        <v>732.83589937068609</v>
      </c>
      <c r="Q29" s="7">
        <f t="shared" si="1"/>
        <v>1.9130056071415328E-5</v>
      </c>
      <c r="R29" s="7">
        <f t="shared" si="2"/>
        <v>8.98424669720136E-5</v>
      </c>
      <c r="S29" s="7">
        <f t="shared" si="43"/>
        <v>1.1180422254519224E-4</v>
      </c>
      <c r="T29" s="7">
        <f t="shared" si="3"/>
        <v>3.9938686918963695</v>
      </c>
      <c r="U29" s="7">
        <f t="shared" si="4"/>
        <v>0</v>
      </c>
      <c r="V29" s="7">
        <f t="shared" si="99"/>
        <v>3.9938686918963695</v>
      </c>
      <c r="W29" s="7">
        <f>Surface_Tension_T(T_ph(F29,H29))</f>
        <v>7.9914194159901586E-2</v>
      </c>
      <c r="X29" s="7">
        <v>1</v>
      </c>
      <c r="Y29" s="7">
        <f t="shared" si="44"/>
        <v>1</v>
      </c>
      <c r="Z29" s="7">
        <f t="shared" si="100"/>
        <v>0</v>
      </c>
      <c r="AA29" s="24">
        <f t="shared" si="45"/>
        <v>732.83589937068609</v>
      </c>
      <c r="AB29" s="24">
        <f t="shared" si="46"/>
        <v>5392740.6260878574</v>
      </c>
      <c r="AC29" s="24">
        <f t="shared" si="47"/>
        <v>5.2645294571155867E-6</v>
      </c>
      <c r="AD29" s="29">
        <f t="shared" si="48"/>
        <v>8.8784786826024593E-3</v>
      </c>
      <c r="AE29" s="24">
        <f t="shared" si="5"/>
        <v>2.6752626380680615</v>
      </c>
      <c r="AF29" s="7">
        <f t="shared" si="6"/>
        <v>2.3725246042788743</v>
      </c>
      <c r="AG29" s="24" t="str">
        <f t="shared" si="49"/>
        <v>NO</v>
      </c>
      <c r="AH29" s="24">
        <f t="shared" si="101"/>
        <v>1.1499999999999999</v>
      </c>
      <c r="AI29" s="24">
        <f t="shared" si="101"/>
        <v>1.1499999999999999</v>
      </c>
      <c r="AJ29" s="24">
        <f t="shared" si="50"/>
        <v>0.27296348997533615</v>
      </c>
      <c r="AK29" s="24">
        <f t="shared" si="51"/>
        <v>0</v>
      </c>
      <c r="AL29" s="24">
        <f t="shared" si="52"/>
        <v>732.83589937068609</v>
      </c>
      <c r="AM29" s="24">
        <f t="shared" si="53"/>
        <v>5392740.6260878574</v>
      </c>
      <c r="AN29" s="24">
        <f t="shared" si="54"/>
        <v>5.2645294571155867E-6</v>
      </c>
      <c r="AO29" s="29">
        <f t="shared" si="55"/>
        <v>8.8784786826024593E-3</v>
      </c>
      <c r="AP29" s="24">
        <f t="shared" si="8"/>
        <v>1.1881700017655947</v>
      </c>
      <c r="AQ29" s="24">
        <f t="shared" si="56"/>
        <v>0.72499999999999998</v>
      </c>
      <c r="AR29" s="24">
        <f t="shared" si="57"/>
        <v>2.6752626380680615</v>
      </c>
      <c r="AS29" s="24">
        <f t="shared" si="58"/>
        <v>4.3133781872480794</v>
      </c>
      <c r="AT29" s="24" t="str">
        <f t="shared" si="59"/>
        <v>DISPERSED BUBBLY</v>
      </c>
      <c r="AU29" s="24">
        <f t="shared" si="9"/>
        <v>1.2</v>
      </c>
      <c r="AV29" s="7">
        <f t="shared" si="60"/>
        <v>1.2158777374840382</v>
      </c>
      <c r="AW29" s="7">
        <f t="shared" si="61"/>
        <v>0.27296348997533615</v>
      </c>
      <c r="AX29" s="20">
        <f t="shared" si="10"/>
        <v>1.7247981301099276</v>
      </c>
      <c r="AY29" s="24">
        <f t="shared" si="11"/>
        <v>0</v>
      </c>
      <c r="AZ29" s="24">
        <f t="shared" si="62"/>
        <v>732.83589937068609</v>
      </c>
      <c r="BA29" s="24">
        <f t="shared" si="63"/>
        <v>5392740.6260878574</v>
      </c>
      <c r="BB29" s="24">
        <f t="shared" si="64"/>
        <v>5.2645294571155867E-6</v>
      </c>
      <c r="BC29" s="29">
        <f t="shared" si="65"/>
        <v>8.8784786826024593E-3</v>
      </c>
      <c r="BD29" s="24">
        <f t="shared" si="12"/>
        <v>2.6752626380680615</v>
      </c>
      <c r="BE29" s="24" t="str">
        <f t="shared" si="66"/>
        <v>NO</v>
      </c>
      <c r="BF29" s="24">
        <f t="shared" si="13"/>
        <v>1.2</v>
      </c>
      <c r="BG29" s="24">
        <f t="shared" si="14"/>
        <v>1.1591814211321918</v>
      </c>
      <c r="BH29" s="7">
        <f t="shared" si="67"/>
        <v>1.2158777374840382</v>
      </c>
      <c r="BI29" s="7">
        <f t="shared" si="68"/>
        <v>0.4391110536888797</v>
      </c>
      <c r="BJ29" s="7">
        <f t="shared" si="69"/>
        <v>0.27296348997533615</v>
      </c>
      <c r="BK29" s="20">
        <f t="shared" si="15"/>
        <v>1.7247981301099276</v>
      </c>
      <c r="BL29" s="24">
        <f t="shared" si="70"/>
        <v>0.42330002253886401</v>
      </c>
      <c r="BM29" s="24">
        <f t="shared" si="71"/>
        <v>0</v>
      </c>
      <c r="BN29" s="24">
        <f t="shared" si="72"/>
        <v>732.83589937068609</v>
      </c>
      <c r="BO29" s="24">
        <f t="shared" si="73"/>
        <v>5392740.6260878574</v>
      </c>
      <c r="BP29" s="24">
        <f t="shared" si="74"/>
        <v>5.2645294571155867E-6</v>
      </c>
      <c r="BQ29" s="29">
        <f t="shared" si="75"/>
        <v>8.8784786826024593E-3</v>
      </c>
      <c r="BR29" s="24">
        <f t="shared" si="16"/>
        <v>1.1881700017655947</v>
      </c>
      <c r="BS29" s="24">
        <f t="shared" si="76"/>
        <v>0.72499999999999998</v>
      </c>
      <c r="BT29" s="24">
        <f t="shared" si="77"/>
        <v>2.6752626380680615</v>
      </c>
      <c r="BU29" s="24" t="str">
        <f t="shared" si="78"/>
        <v>NO</v>
      </c>
      <c r="BV29" s="24">
        <f t="shared" si="17"/>
        <v>1.1499999999999999</v>
      </c>
      <c r="BW29" s="24">
        <f t="shared" si="18"/>
        <v>1.1591814211321918</v>
      </c>
      <c r="BX29" s="7">
        <f t="shared" si="79"/>
        <v>1.2158777374840382</v>
      </c>
      <c r="BY29" s="7">
        <f t="shared" si="80"/>
        <v>0.4391110536888797</v>
      </c>
      <c r="BZ29" s="24">
        <f t="shared" si="81"/>
        <v>0.27296348997533615</v>
      </c>
      <c r="CA29" s="20">
        <f t="shared" si="19"/>
        <v>1.815630372107925</v>
      </c>
      <c r="CB29" s="24">
        <f t="shared" si="82"/>
        <v>0.45658494550066525</v>
      </c>
      <c r="CC29" s="24">
        <f t="shared" si="83"/>
        <v>0</v>
      </c>
      <c r="CD29" s="24">
        <f t="shared" si="84"/>
        <v>732.83589937068609</v>
      </c>
      <c r="CE29" s="24">
        <f t="shared" si="85"/>
        <v>5392740.6260878574</v>
      </c>
      <c r="CF29" s="24">
        <f t="shared" si="86"/>
        <v>5.2645294571155867E-6</v>
      </c>
      <c r="CG29" s="29">
        <f t="shared" si="87"/>
        <v>8.8784786826024593E-3</v>
      </c>
      <c r="CH29" s="24">
        <f t="shared" si="20"/>
        <v>1.1881700017655947</v>
      </c>
      <c r="CI29" s="24">
        <f t="shared" si="88"/>
        <v>0.72499999999999998</v>
      </c>
      <c r="CJ29" s="24">
        <f t="shared" si="89"/>
        <v>2.6752626380680615</v>
      </c>
      <c r="CK29" s="24">
        <f t="shared" si="21"/>
        <v>2.4031618327775517</v>
      </c>
      <c r="CL29" s="24">
        <f t="shared" si="90"/>
        <v>4.3133781872480794</v>
      </c>
      <c r="CM29" s="24" t="str">
        <f t="shared" si="91"/>
        <v>NO</v>
      </c>
      <c r="CN29" s="46" t="str">
        <f t="shared" si="22"/>
        <v>COMPRESSED LIQUID</v>
      </c>
      <c r="CO29" s="21" t="b">
        <f t="shared" si="23"/>
        <v>0</v>
      </c>
      <c r="CP29" s="21" t="b">
        <f t="shared" si="24"/>
        <v>0</v>
      </c>
      <c r="CQ29" s="7" t="e">
        <f t="shared" si="25"/>
        <v>#DIV/0!</v>
      </c>
      <c r="CR29" s="7">
        <f>IF(J29="yes",rho_ph(F29,H29),IF(K29="yes",rho_ph(F29,H29),L29*CQ29+P29*(1-CQ29)))</f>
        <v>817.18510097873843</v>
      </c>
      <c r="CS29" s="7" t="e">
        <f t="shared" si="26"/>
        <v>#DIV/0!</v>
      </c>
      <c r="CT29" s="7">
        <f t="shared" si="27"/>
        <v>6013443.5238040257</v>
      </c>
      <c r="CU29" s="7">
        <f t="shared" si="28"/>
        <v>4.7738319033828463E-6</v>
      </c>
      <c r="CV29" s="22">
        <f t="shared" si="29"/>
        <v>8.7336012559184953E-3</v>
      </c>
      <c r="CW29" s="7">
        <f t="shared" si="30"/>
        <v>7.6155324972196153E-2</v>
      </c>
      <c r="CX29" s="7">
        <f t="shared" si="31"/>
        <v>2.7631480060424296E-3</v>
      </c>
      <c r="CY29" s="7">
        <f t="shared" si="92"/>
        <v>0.99823586705496736</v>
      </c>
      <c r="CZ29" s="7">
        <f t="shared" si="93"/>
        <v>7.9057941697754056E-2</v>
      </c>
      <c r="DA29" s="7">
        <f t="shared" si="32"/>
        <v>73.651299624133614</v>
      </c>
      <c r="DB29" s="7">
        <f>rho_ph(DA29,H29)</f>
        <v>817.16006685581578</v>
      </c>
      <c r="DC29" s="7">
        <f t="shared" si="33"/>
        <v>3.5817344404211209</v>
      </c>
      <c r="DD29" s="7">
        <f t="shared" si="94"/>
        <v>-2.795767747637052E-2</v>
      </c>
      <c r="DE29" s="47">
        <f t="shared" si="95"/>
        <v>0</v>
      </c>
      <c r="DF29" s="7">
        <f t="shared" si="34"/>
        <v>1039.2524032756564</v>
      </c>
      <c r="DG29" s="7">
        <f t="shared" si="96"/>
        <v>240.25874987544057</v>
      </c>
    </row>
    <row r="30" spans="1:190" ht="14.5" x14ac:dyDescent="0.35">
      <c r="A30" s="7">
        <f t="shared" si="97"/>
        <v>1719</v>
      </c>
      <c r="B30" s="7">
        <v>3</v>
      </c>
      <c r="C30" s="7">
        <v>18.2</v>
      </c>
      <c r="D30">
        <v>0.20599999999999999</v>
      </c>
      <c r="E30" s="22">
        <v>0</v>
      </c>
      <c r="F30" s="7">
        <f t="shared" si="35"/>
        <v>73.651299624133614</v>
      </c>
      <c r="G30" s="7">
        <f t="shared" si="98"/>
        <v>97.5</v>
      </c>
      <c r="H30" s="7">
        <f t="shared" si="36"/>
        <v>1039.2524032756564</v>
      </c>
      <c r="I30" s="7">
        <f t="shared" si="0"/>
        <v>0</v>
      </c>
      <c r="J30" s="24" t="str">
        <f t="shared" si="37"/>
        <v>YES</v>
      </c>
      <c r="K30" s="24" t="str">
        <f t="shared" si="38"/>
        <v>NO</v>
      </c>
      <c r="L30" s="7">
        <f t="shared" si="39"/>
        <v>38.67323581865228</v>
      </c>
      <c r="M30" s="7">
        <v>9.81</v>
      </c>
      <c r="N30" s="7">
        <f t="shared" si="40"/>
        <v>3.3312259999999996E-2</v>
      </c>
      <c r="O30" s="7">
        <f t="shared" si="41"/>
        <v>289.2913802607851</v>
      </c>
      <c r="P30" s="7">
        <f t="shared" si="42"/>
        <v>733.25313337681928</v>
      </c>
      <c r="Q30" s="7">
        <f t="shared" si="1"/>
        <v>1.9119677551949091E-5</v>
      </c>
      <c r="R30" s="7">
        <f t="shared" si="2"/>
        <v>8.9926298642269259E-5</v>
      </c>
      <c r="S30" s="7">
        <f t="shared" si="43"/>
        <v>1.1180060681812371E-4</v>
      </c>
      <c r="T30" s="7">
        <f t="shared" si="3"/>
        <v>3.9915961099482828</v>
      </c>
      <c r="U30" s="7">
        <f t="shared" si="4"/>
        <v>0</v>
      </c>
      <c r="V30" s="7">
        <f t="shared" si="99"/>
        <v>3.9915961099482828</v>
      </c>
      <c r="W30" s="7">
        <f>Surface_Tension_T(T_ph(F30,H30))</f>
        <v>7.9914831511265771E-2</v>
      </c>
      <c r="X30" s="7">
        <v>1</v>
      </c>
      <c r="Y30" s="7">
        <f t="shared" si="44"/>
        <v>1</v>
      </c>
      <c r="Z30" s="7">
        <f t="shared" si="100"/>
        <v>0</v>
      </c>
      <c r="AA30" s="24">
        <f t="shared" si="45"/>
        <v>733.25313337681928</v>
      </c>
      <c r="AB30" s="24">
        <f t="shared" si="46"/>
        <v>5392915.0319234794</v>
      </c>
      <c r="AC30" s="24">
        <f t="shared" si="47"/>
        <v>5.264376551862267E-6</v>
      </c>
      <c r="AD30" s="29">
        <f t="shared" si="48"/>
        <v>8.878435155725093E-3</v>
      </c>
      <c r="AE30" s="24">
        <f t="shared" si="5"/>
        <v>2.6754035791678152</v>
      </c>
      <c r="AF30" s="7">
        <f t="shared" si="6"/>
        <v>2.377326309243291</v>
      </c>
      <c r="AG30" s="24" t="str">
        <f t="shared" si="49"/>
        <v>NO</v>
      </c>
      <c r="AH30" s="24">
        <f t="shared" si="101"/>
        <v>1.1499999999999999</v>
      </c>
      <c r="AI30" s="24">
        <f t="shared" si="101"/>
        <v>1.1499999999999999</v>
      </c>
      <c r="AJ30" s="24">
        <f t="shared" si="50"/>
        <v>0.27294121369774338</v>
      </c>
      <c r="AK30" s="24">
        <f t="shared" si="51"/>
        <v>0</v>
      </c>
      <c r="AL30" s="24">
        <f t="shared" si="52"/>
        <v>733.25313337681928</v>
      </c>
      <c r="AM30" s="24">
        <f t="shared" si="53"/>
        <v>5392915.0319234794</v>
      </c>
      <c r="AN30" s="24">
        <f t="shared" si="54"/>
        <v>5.264376551862267E-6</v>
      </c>
      <c r="AO30" s="29">
        <f t="shared" si="55"/>
        <v>8.878435155725093E-3</v>
      </c>
      <c r="AP30" s="24">
        <f t="shared" si="8"/>
        <v>1.1872836801122628</v>
      </c>
      <c r="AQ30" s="24">
        <f t="shared" si="56"/>
        <v>0.72499999999999998</v>
      </c>
      <c r="AR30" s="24">
        <f t="shared" si="57"/>
        <v>2.6754035791678152</v>
      </c>
      <c r="AS30" s="24">
        <f t="shared" si="58"/>
        <v>4.3109237987441453</v>
      </c>
      <c r="AT30" s="24" t="str">
        <f t="shared" si="59"/>
        <v>DISPERSED BUBBLY</v>
      </c>
      <c r="AU30" s="24">
        <f t="shared" si="9"/>
        <v>1.2</v>
      </c>
      <c r="AV30" s="7">
        <f t="shared" si="60"/>
        <v>1.2158777374840382</v>
      </c>
      <c r="AW30" s="7">
        <f t="shared" si="61"/>
        <v>0.27294121369774338</v>
      </c>
      <c r="AX30" s="20">
        <f t="shared" si="10"/>
        <v>1.7238621894328654</v>
      </c>
      <c r="AY30" s="24">
        <f t="shared" si="11"/>
        <v>0</v>
      </c>
      <c r="AZ30" s="24">
        <f t="shared" si="62"/>
        <v>733.25313337681928</v>
      </c>
      <c r="BA30" s="24">
        <f t="shared" si="63"/>
        <v>5392915.0319234794</v>
      </c>
      <c r="BB30" s="24">
        <f t="shared" si="64"/>
        <v>5.264376551862267E-6</v>
      </c>
      <c r="BC30" s="29">
        <f t="shared" si="65"/>
        <v>8.878435155725093E-3</v>
      </c>
      <c r="BD30" s="24">
        <f t="shared" si="12"/>
        <v>2.6754035791678152</v>
      </c>
      <c r="BE30" s="24" t="str">
        <f t="shared" si="66"/>
        <v>NO</v>
      </c>
      <c r="BF30" s="24">
        <f t="shared" si="13"/>
        <v>1.2</v>
      </c>
      <c r="BG30" s="24">
        <f t="shared" si="14"/>
        <v>1.159197041163655</v>
      </c>
      <c r="BH30" s="7">
        <f t="shared" si="67"/>
        <v>1.2158777374840382</v>
      </c>
      <c r="BI30" s="7">
        <f t="shared" si="68"/>
        <v>0.43916259845129096</v>
      </c>
      <c r="BJ30" s="7">
        <f t="shared" si="69"/>
        <v>0.27294121369774338</v>
      </c>
      <c r="BK30" s="20">
        <f t="shared" si="15"/>
        <v>1.7238621894328654</v>
      </c>
      <c r="BL30" s="24">
        <f t="shared" si="70"/>
        <v>0.42334454230050517</v>
      </c>
      <c r="BM30" s="24">
        <f t="shared" si="71"/>
        <v>0</v>
      </c>
      <c r="BN30" s="24">
        <f t="shared" si="72"/>
        <v>733.25313337681928</v>
      </c>
      <c r="BO30" s="24">
        <f t="shared" si="73"/>
        <v>5392915.0319234794</v>
      </c>
      <c r="BP30" s="24">
        <f t="shared" si="74"/>
        <v>5.264376551862267E-6</v>
      </c>
      <c r="BQ30" s="29">
        <f t="shared" si="75"/>
        <v>8.878435155725093E-3</v>
      </c>
      <c r="BR30" s="24">
        <f t="shared" si="16"/>
        <v>1.1872836801122628</v>
      </c>
      <c r="BS30" s="24">
        <f t="shared" si="76"/>
        <v>0.72499999999999998</v>
      </c>
      <c r="BT30" s="24">
        <f t="shared" si="77"/>
        <v>2.6754035791678152</v>
      </c>
      <c r="BU30" s="24" t="str">
        <f t="shared" si="78"/>
        <v>NO</v>
      </c>
      <c r="BV30" s="24">
        <f t="shared" si="17"/>
        <v>1.1499999999999999</v>
      </c>
      <c r="BW30" s="24">
        <f t="shared" si="18"/>
        <v>1.159197041163655</v>
      </c>
      <c r="BX30" s="7">
        <f t="shared" si="79"/>
        <v>1.2158777374840382</v>
      </c>
      <c r="BY30" s="7">
        <f t="shared" si="80"/>
        <v>0.43916259845129096</v>
      </c>
      <c r="BZ30" s="24">
        <f t="shared" si="81"/>
        <v>0.27294121369774338</v>
      </c>
      <c r="CA30" s="20">
        <f t="shared" si="19"/>
        <v>1.8146451424223569</v>
      </c>
      <c r="CB30" s="24">
        <f t="shared" si="82"/>
        <v>0.456644254089627</v>
      </c>
      <c r="CC30" s="24">
        <f t="shared" si="83"/>
        <v>0</v>
      </c>
      <c r="CD30" s="24">
        <f t="shared" si="84"/>
        <v>733.25313337681928</v>
      </c>
      <c r="CE30" s="24">
        <f t="shared" si="85"/>
        <v>5392915.0319234794</v>
      </c>
      <c r="CF30" s="24">
        <f t="shared" si="86"/>
        <v>5.264376551862267E-6</v>
      </c>
      <c r="CG30" s="29">
        <f t="shared" si="87"/>
        <v>8.878435155725093E-3</v>
      </c>
      <c r="CH30" s="24">
        <f t="shared" si="20"/>
        <v>1.1872836801122628</v>
      </c>
      <c r="CI30" s="24">
        <f t="shared" si="88"/>
        <v>0.72499999999999998</v>
      </c>
      <c r="CJ30" s="24">
        <f t="shared" si="89"/>
        <v>2.6754035791678152</v>
      </c>
      <c r="CK30" s="24">
        <f t="shared" si="21"/>
        <v>2.4080255438142815</v>
      </c>
      <c r="CL30" s="24">
        <f t="shared" si="90"/>
        <v>4.3109237987441453</v>
      </c>
      <c r="CM30" s="24" t="str">
        <f t="shared" si="91"/>
        <v>NO</v>
      </c>
      <c r="CN30" s="46" t="str">
        <f t="shared" si="22"/>
        <v>COMPRESSED LIQUID</v>
      </c>
      <c r="CO30" s="21" t="b">
        <f t="shared" si="23"/>
        <v>0</v>
      </c>
      <c r="CP30" s="21" t="b">
        <f t="shared" si="24"/>
        <v>0</v>
      </c>
      <c r="CQ30" s="7" t="e">
        <f t="shared" si="25"/>
        <v>#DIV/0!</v>
      </c>
      <c r="CR30" s="7">
        <f>IF(J30="yes",rho_ph(F30,H30),IF(K30="yes",rho_ph(F30,H30),L30*CQ30+P30*(1-CQ30)))</f>
        <v>817.16854654966221</v>
      </c>
      <c r="CS30" s="7" t="e">
        <f t="shared" si="26"/>
        <v>#DIV/0!</v>
      </c>
      <c r="CT30" s="7">
        <f t="shared" si="27"/>
        <v>6010094.38310578</v>
      </c>
      <c r="CU30" s="7">
        <f t="shared" si="28"/>
        <v>4.7762209883261064E-6</v>
      </c>
      <c r="CV30" s="22">
        <f t="shared" si="29"/>
        <v>8.7343332897509823E-3</v>
      </c>
      <c r="CW30" s="7">
        <f t="shared" si="30"/>
        <v>7.6153782227566441E-2</v>
      </c>
      <c r="CX30" s="7">
        <f t="shared" si="31"/>
        <v>2.7601797623076013E-3</v>
      </c>
      <c r="CY30" s="7">
        <f t="shared" si="92"/>
        <v>0.99823223549793194</v>
      </c>
      <c r="CZ30" s="7">
        <f t="shared" si="93"/>
        <v>7.9053710332757071E-2</v>
      </c>
      <c r="DA30" s="7">
        <f t="shared" si="32"/>
        <v>73.41413849313534</v>
      </c>
      <c r="DB30" s="7">
        <f>rho_ph(DA30,H30)</f>
        <v>817.14351028649662</v>
      </c>
      <c r="DC30" s="7">
        <f t="shared" si="33"/>
        <v>3.5818070118039924</v>
      </c>
      <c r="DD30" s="7">
        <f t="shared" si="94"/>
        <v>-2.795767747637052E-2</v>
      </c>
      <c r="DE30" s="47">
        <f t="shared" si="95"/>
        <v>0</v>
      </c>
      <c r="DF30" s="7">
        <f t="shared" si="34"/>
        <v>1039.22444559818</v>
      </c>
      <c r="DG30" s="7">
        <f t="shared" si="96"/>
        <v>240.25341890786228</v>
      </c>
    </row>
    <row r="31" spans="1:190" ht="14.5" x14ac:dyDescent="0.35">
      <c r="A31" s="7">
        <f t="shared" si="97"/>
        <v>1716</v>
      </c>
      <c r="B31" s="7">
        <v>3</v>
      </c>
      <c r="C31" s="7">
        <v>18.2</v>
      </c>
      <c r="D31">
        <v>0.20599999999999999</v>
      </c>
      <c r="E31" s="22">
        <v>0</v>
      </c>
      <c r="F31" s="7">
        <f t="shared" si="35"/>
        <v>73.41413849313534</v>
      </c>
      <c r="G31" s="7">
        <f t="shared" si="98"/>
        <v>97.5</v>
      </c>
      <c r="H31" s="7">
        <f t="shared" si="36"/>
        <v>1039.22444559818</v>
      </c>
      <c r="I31" s="7">
        <f t="shared" si="0"/>
        <v>0</v>
      </c>
      <c r="J31" s="24" t="str">
        <f t="shared" si="37"/>
        <v>YES</v>
      </c>
      <c r="K31" s="24" t="str">
        <f t="shared" si="38"/>
        <v>NO</v>
      </c>
      <c r="L31" s="7">
        <f t="shared" si="39"/>
        <v>38.532466776389334</v>
      </c>
      <c r="M31" s="7">
        <v>9.81</v>
      </c>
      <c r="N31" s="7">
        <f t="shared" si="40"/>
        <v>3.3312259999999996E-2</v>
      </c>
      <c r="O31" s="7">
        <f t="shared" si="41"/>
        <v>289.07059087303696</v>
      </c>
      <c r="P31" s="7">
        <f t="shared" si="42"/>
        <v>733.6707018645061</v>
      </c>
      <c r="Q31" s="7">
        <f t="shared" si="1"/>
        <v>1.9109294187767909E-5</v>
      </c>
      <c r="R31" s="7">
        <f t="shared" si="2"/>
        <v>9.0010377043744886E-5</v>
      </c>
      <c r="S31" s="7">
        <f t="shared" si="43"/>
        <v>1.1179699107202416E-4</v>
      </c>
      <c r="T31" s="7">
        <f t="shared" si="3"/>
        <v>3.9893242940684175</v>
      </c>
      <c r="U31" s="7">
        <f t="shared" si="4"/>
        <v>0</v>
      </c>
      <c r="V31" s="7">
        <f t="shared" si="99"/>
        <v>3.9893242940684175</v>
      </c>
      <c r="W31" s="7">
        <f>Surface_Tension_T(T_ph(F31,H31))</f>
        <v>7.9915468910435258E-2</v>
      </c>
      <c r="X31" s="7">
        <v>1</v>
      </c>
      <c r="Y31" s="7">
        <f t="shared" si="44"/>
        <v>1</v>
      </c>
      <c r="Z31" s="7">
        <f t="shared" si="100"/>
        <v>0</v>
      </c>
      <c r="AA31" s="24">
        <f t="shared" si="45"/>
        <v>733.6707018645061</v>
      </c>
      <c r="AB31" s="24">
        <f t="shared" si="46"/>
        <v>5393089.4499583915</v>
      </c>
      <c r="AC31" s="24">
        <f t="shared" si="47"/>
        <v>5.2642236453002389E-6</v>
      </c>
      <c r="AD31" s="29">
        <f t="shared" si="48"/>
        <v>8.8783916275227033E-3</v>
      </c>
      <c r="AE31" s="24">
        <f t="shared" si="5"/>
        <v>2.67554389613671</v>
      </c>
      <c r="AF31" s="7">
        <f t="shared" si="6"/>
        <v>2.3821480742128749</v>
      </c>
      <c r="AG31" s="24" t="str">
        <f t="shared" si="49"/>
        <v>NO</v>
      </c>
      <c r="AH31" s="24">
        <f t="shared" si="101"/>
        <v>1.1499999999999999</v>
      </c>
      <c r="AI31" s="24">
        <f t="shared" si="101"/>
        <v>1.1499999999999999</v>
      </c>
      <c r="AJ31" s="24">
        <f t="shared" si="50"/>
        <v>0.27291889339305619</v>
      </c>
      <c r="AK31" s="24">
        <f t="shared" si="51"/>
        <v>0</v>
      </c>
      <c r="AL31" s="24">
        <f t="shared" si="52"/>
        <v>733.6707018645061</v>
      </c>
      <c r="AM31" s="24">
        <f t="shared" si="53"/>
        <v>5393089.4499583915</v>
      </c>
      <c r="AN31" s="24">
        <f t="shared" si="54"/>
        <v>5.2642236453002389E-6</v>
      </c>
      <c r="AO31" s="29">
        <f t="shared" si="55"/>
        <v>8.8783916275227033E-3</v>
      </c>
      <c r="AP31" s="24">
        <f t="shared" si="8"/>
        <v>1.1863981675742254</v>
      </c>
      <c r="AQ31" s="24">
        <f t="shared" si="56"/>
        <v>0.72499999999999998</v>
      </c>
      <c r="AR31" s="24">
        <f t="shared" si="57"/>
        <v>2.67554389613671</v>
      </c>
      <c r="AS31" s="24">
        <f t="shared" si="58"/>
        <v>4.308470237593891</v>
      </c>
      <c r="AT31" s="24" t="str">
        <f t="shared" si="59"/>
        <v>DISPERSED BUBBLY</v>
      </c>
      <c r="AU31" s="24">
        <f t="shared" si="9"/>
        <v>1.2</v>
      </c>
      <c r="AV31" s="7">
        <f t="shared" si="60"/>
        <v>1.2158777374840382</v>
      </c>
      <c r="AW31" s="7">
        <f t="shared" si="61"/>
        <v>0.27291889339305619</v>
      </c>
      <c r="AX31" s="20">
        <f t="shared" si="10"/>
        <v>1.7229265466286416</v>
      </c>
      <c r="AY31" s="24">
        <f t="shared" si="11"/>
        <v>0</v>
      </c>
      <c r="AZ31" s="24">
        <f t="shared" si="62"/>
        <v>733.6707018645061</v>
      </c>
      <c r="BA31" s="24">
        <f t="shared" si="63"/>
        <v>5393089.4499583915</v>
      </c>
      <c r="BB31" s="24">
        <f t="shared" si="64"/>
        <v>5.2642236453002389E-6</v>
      </c>
      <c r="BC31" s="29">
        <f t="shared" si="65"/>
        <v>8.8783916275227033E-3</v>
      </c>
      <c r="BD31" s="24">
        <f t="shared" si="12"/>
        <v>2.67554389613671</v>
      </c>
      <c r="BE31" s="24" t="str">
        <f t="shared" si="66"/>
        <v>NO</v>
      </c>
      <c r="BF31" s="24">
        <f t="shared" si="13"/>
        <v>1.2</v>
      </c>
      <c r="BG31" s="24">
        <f t="shared" si="14"/>
        <v>1.1592127018482035</v>
      </c>
      <c r="BH31" s="7">
        <f t="shared" si="67"/>
        <v>1.2158777374840382</v>
      </c>
      <c r="BI31" s="7">
        <f t="shared" si="68"/>
        <v>0.43921403060266845</v>
      </c>
      <c r="BJ31" s="7">
        <f t="shared" si="69"/>
        <v>0.27291889339305619</v>
      </c>
      <c r="BK31" s="20">
        <f t="shared" si="15"/>
        <v>1.7229265466286416</v>
      </c>
      <c r="BL31" s="24">
        <f t="shared" si="70"/>
        <v>0.4233889559777374</v>
      </c>
      <c r="BM31" s="24">
        <f t="shared" si="71"/>
        <v>0</v>
      </c>
      <c r="BN31" s="24">
        <f t="shared" si="72"/>
        <v>733.6707018645061</v>
      </c>
      <c r="BO31" s="24">
        <f t="shared" si="73"/>
        <v>5393089.4499583915</v>
      </c>
      <c r="BP31" s="24">
        <f t="shared" si="74"/>
        <v>5.2642236453002389E-6</v>
      </c>
      <c r="BQ31" s="29">
        <f t="shared" si="75"/>
        <v>8.8783916275227033E-3</v>
      </c>
      <c r="BR31" s="24">
        <f t="shared" si="16"/>
        <v>1.1863981675742254</v>
      </c>
      <c r="BS31" s="24">
        <f t="shared" si="76"/>
        <v>0.72499999999999998</v>
      </c>
      <c r="BT31" s="24">
        <f t="shared" si="77"/>
        <v>2.67554389613671</v>
      </c>
      <c r="BU31" s="24" t="str">
        <f t="shared" si="78"/>
        <v>NO</v>
      </c>
      <c r="BV31" s="24">
        <f t="shared" si="17"/>
        <v>1.1499999999999999</v>
      </c>
      <c r="BW31" s="24">
        <f t="shared" si="18"/>
        <v>1.1592127018482035</v>
      </c>
      <c r="BX31" s="7">
        <f t="shared" si="79"/>
        <v>1.2158777374840382</v>
      </c>
      <c r="BY31" s="7">
        <f t="shared" si="80"/>
        <v>0.43921403060266845</v>
      </c>
      <c r="BZ31" s="24">
        <f t="shared" si="81"/>
        <v>0.27291889339305619</v>
      </c>
      <c r="CA31" s="20">
        <f t="shared" si="19"/>
        <v>1.8136602262963657</v>
      </c>
      <c r="CB31" s="24">
        <f t="shared" si="82"/>
        <v>0.45670344285451914</v>
      </c>
      <c r="CC31" s="24">
        <f t="shared" si="83"/>
        <v>0</v>
      </c>
      <c r="CD31" s="24">
        <f t="shared" si="84"/>
        <v>733.6707018645061</v>
      </c>
      <c r="CE31" s="24">
        <f t="shared" si="85"/>
        <v>5393089.4499583915</v>
      </c>
      <c r="CF31" s="24">
        <f t="shared" si="86"/>
        <v>5.2642236453002389E-6</v>
      </c>
      <c r="CG31" s="29">
        <f t="shared" si="87"/>
        <v>8.8783916275227033E-3</v>
      </c>
      <c r="CH31" s="24">
        <f t="shared" si="20"/>
        <v>1.1863981675742254</v>
      </c>
      <c r="CI31" s="24">
        <f t="shared" si="88"/>
        <v>0.72499999999999998</v>
      </c>
      <c r="CJ31" s="24">
        <f t="shared" si="89"/>
        <v>2.67554389613671</v>
      </c>
      <c r="CK31" s="24">
        <f t="shared" si="21"/>
        <v>2.4129095738979438</v>
      </c>
      <c r="CL31" s="24">
        <f t="shared" si="90"/>
        <v>4.308470237593891</v>
      </c>
      <c r="CM31" s="24" t="str">
        <f t="shared" si="91"/>
        <v>NO</v>
      </c>
      <c r="CN31" s="46" t="str">
        <f t="shared" si="22"/>
        <v>COMPRESSED LIQUID</v>
      </c>
      <c r="CO31" s="21" t="b">
        <f t="shared" si="23"/>
        <v>0</v>
      </c>
      <c r="CP31" s="21" t="b">
        <f t="shared" si="24"/>
        <v>0</v>
      </c>
      <c r="CQ31" s="7" t="e">
        <f t="shared" si="25"/>
        <v>#DIV/0!</v>
      </c>
      <c r="CR31" s="7">
        <f>IF(J31="yes",rho_ph(F31,H31),IF(K31="yes",rho_ph(F31,H31),L31*CQ31+P31*(1-CQ31)))</f>
        <v>817.15199072844462</v>
      </c>
      <c r="CS31" s="7" t="e">
        <f t="shared" si="26"/>
        <v>#DIV/0!</v>
      </c>
      <c r="CT31" s="7">
        <f t="shared" si="27"/>
        <v>6006746.3086783439</v>
      </c>
      <c r="CU31" s="7">
        <f t="shared" si="28"/>
        <v>4.7786118397680274E-6</v>
      </c>
      <c r="CV31" s="22">
        <f t="shared" si="29"/>
        <v>8.7350655880787578E-3</v>
      </c>
      <c r="CW31" s="7">
        <f t="shared" si="30"/>
        <v>7.615223935319991E-2</v>
      </c>
      <c r="CX31" s="7">
        <f t="shared" si="31"/>
        <v>2.7572140368583606E-3</v>
      </c>
      <c r="CY31" s="7">
        <f t="shared" si="92"/>
        <v>0.99822857887388849</v>
      </c>
      <c r="CZ31" s="7">
        <f t="shared" si="93"/>
        <v>7.904948331481032E-2</v>
      </c>
      <c r="DA31" s="7">
        <f t="shared" si="32"/>
        <v>73.176990043190912</v>
      </c>
      <c r="DB31" s="7">
        <f>rho_ph(DA31,H31)</f>
        <v>817.12695232280396</v>
      </c>
      <c r="DC31" s="7">
        <f t="shared" si="33"/>
        <v>3.5818795922399782</v>
      </c>
      <c r="DD31" s="7">
        <f t="shared" si="94"/>
        <v>-2.795767747637052E-2</v>
      </c>
      <c r="DE31" s="47">
        <f t="shared" si="95"/>
        <v>0</v>
      </c>
      <c r="DF31" s="7">
        <f t="shared" si="34"/>
        <v>1039.1964879207035</v>
      </c>
      <c r="DG31" s="7">
        <f t="shared" si="96"/>
        <v>240.24808739074808</v>
      </c>
    </row>
    <row r="32" spans="1:190" ht="14.5" x14ac:dyDescent="0.35">
      <c r="A32" s="7">
        <f t="shared" si="97"/>
        <v>1713</v>
      </c>
      <c r="B32" s="7">
        <v>3</v>
      </c>
      <c r="C32" s="7">
        <v>18.2</v>
      </c>
      <c r="D32">
        <v>0.20599999999999999</v>
      </c>
      <c r="E32" s="22">
        <v>0</v>
      </c>
      <c r="F32" s="7">
        <f t="shared" si="35"/>
        <v>73.176990043190912</v>
      </c>
      <c r="G32" s="7">
        <f t="shared" si="98"/>
        <v>97.5</v>
      </c>
      <c r="H32" s="7">
        <f t="shared" si="36"/>
        <v>1039.1964879207035</v>
      </c>
      <c r="I32" s="7">
        <f t="shared" si="0"/>
        <v>0</v>
      </c>
      <c r="J32" s="24" t="str">
        <f t="shared" si="37"/>
        <v>YES</v>
      </c>
      <c r="K32" s="24" t="str">
        <f t="shared" si="38"/>
        <v>NO</v>
      </c>
      <c r="L32" s="7">
        <f t="shared" si="39"/>
        <v>38.391866513904795</v>
      </c>
      <c r="M32" s="7">
        <v>9.81</v>
      </c>
      <c r="N32" s="7">
        <f t="shared" si="40"/>
        <v>3.3312259999999996E-2</v>
      </c>
      <c r="O32" s="7">
        <f t="shared" si="41"/>
        <v>288.84926706048543</v>
      </c>
      <c r="P32" s="7">
        <f t="shared" si="42"/>
        <v>734.08860828769514</v>
      </c>
      <c r="Q32" s="7">
        <f t="shared" si="1"/>
        <v>1.9098905846924667E-5</v>
      </c>
      <c r="R32" s="7">
        <f t="shared" si="2"/>
        <v>9.0094704214822383E-5</v>
      </c>
      <c r="S32" s="7">
        <f t="shared" si="43"/>
        <v>1.1179337530646843E-4</v>
      </c>
      <c r="T32" s="7">
        <f t="shared" si="3"/>
        <v>3.9870532272954788</v>
      </c>
      <c r="U32" s="7">
        <f t="shared" si="4"/>
        <v>0</v>
      </c>
      <c r="V32" s="7">
        <f t="shared" si="99"/>
        <v>3.9870532272954788</v>
      </c>
      <c r="W32" s="7">
        <f>Surface_Tension_T(T_ph(F32,H32))</f>
        <v>7.9916106357408062E-2</v>
      </c>
      <c r="X32" s="7">
        <v>1</v>
      </c>
      <c r="Y32" s="7">
        <f t="shared" si="44"/>
        <v>1</v>
      </c>
      <c r="Z32" s="7">
        <f t="shared" si="100"/>
        <v>0</v>
      </c>
      <c r="AA32" s="24">
        <f t="shared" si="45"/>
        <v>734.08860828769514</v>
      </c>
      <c r="AB32" s="24">
        <f t="shared" si="46"/>
        <v>5393263.8802143773</v>
      </c>
      <c r="AC32" s="24">
        <f t="shared" si="47"/>
        <v>5.2640707374114812E-6</v>
      </c>
      <c r="AD32" s="29">
        <f t="shared" si="48"/>
        <v>8.8783480979900894E-3</v>
      </c>
      <c r="AE32" s="24">
        <f t="shared" si="5"/>
        <v>2.6756835900701215</v>
      </c>
      <c r="AF32" s="7">
        <f t="shared" si="6"/>
        <v>2.3869900611832717</v>
      </c>
      <c r="AG32" s="24" t="str">
        <f t="shared" si="49"/>
        <v>NO</v>
      </c>
      <c r="AH32" s="24">
        <f t="shared" si="101"/>
        <v>1.1499999999999999</v>
      </c>
      <c r="AI32" s="24">
        <f t="shared" si="101"/>
        <v>1.1499999999999999</v>
      </c>
      <c r="AJ32" s="24">
        <f t="shared" si="50"/>
        <v>0.27289652891099547</v>
      </c>
      <c r="AK32" s="24">
        <f t="shared" si="51"/>
        <v>0</v>
      </c>
      <c r="AL32" s="24">
        <f t="shared" si="52"/>
        <v>734.08860828769514</v>
      </c>
      <c r="AM32" s="24">
        <f t="shared" si="53"/>
        <v>5393263.8802143773</v>
      </c>
      <c r="AN32" s="24">
        <f t="shared" si="54"/>
        <v>5.2640707374114812E-6</v>
      </c>
      <c r="AO32" s="29">
        <f t="shared" si="55"/>
        <v>8.8783480979900894E-3</v>
      </c>
      <c r="AP32" s="24">
        <f t="shared" si="8"/>
        <v>1.1855134565817109</v>
      </c>
      <c r="AQ32" s="24">
        <f t="shared" si="56"/>
        <v>0.72499999999999998</v>
      </c>
      <c r="AR32" s="24">
        <f t="shared" si="57"/>
        <v>2.6756835900701215</v>
      </c>
      <c r="AS32" s="24">
        <f t="shared" si="58"/>
        <v>4.3060174854791171</v>
      </c>
      <c r="AT32" s="24" t="str">
        <f t="shared" si="59"/>
        <v>DISPERSED BUBBLY</v>
      </c>
      <c r="AU32" s="24">
        <f t="shared" si="9"/>
        <v>1.2</v>
      </c>
      <c r="AV32" s="7">
        <f t="shared" si="60"/>
        <v>1.2158777374840382</v>
      </c>
      <c r="AW32" s="7">
        <f t="shared" si="61"/>
        <v>0.27289652891099547</v>
      </c>
      <c r="AX32" s="20">
        <f t="shared" si="10"/>
        <v>1.7219911947173778</v>
      </c>
      <c r="AY32" s="24">
        <f t="shared" si="11"/>
        <v>0</v>
      </c>
      <c r="AZ32" s="24">
        <f t="shared" si="62"/>
        <v>734.08860828769514</v>
      </c>
      <c r="BA32" s="24">
        <f t="shared" si="63"/>
        <v>5393263.8802143773</v>
      </c>
      <c r="BB32" s="24">
        <f t="shared" si="64"/>
        <v>5.2640707374114812E-6</v>
      </c>
      <c r="BC32" s="29">
        <f t="shared" si="65"/>
        <v>8.8783480979900894E-3</v>
      </c>
      <c r="BD32" s="24">
        <f t="shared" si="12"/>
        <v>2.6756835900701215</v>
      </c>
      <c r="BE32" s="24" t="str">
        <f t="shared" si="66"/>
        <v>NO</v>
      </c>
      <c r="BF32" s="24">
        <f t="shared" si="13"/>
        <v>1.2</v>
      </c>
      <c r="BG32" s="24">
        <f t="shared" si="14"/>
        <v>1.1592284034598235</v>
      </c>
      <c r="BH32" s="7">
        <f t="shared" si="67"/>
        <v>1.2158777374840382</v>
      </c>
      <c r="BI32" s="7">
        <f t="shared" si="68"/>
        <v>0.43926535052589738</v>
      </c>
      <c r="BJ32" s="7">
        <f t="shared" si="69"/>
        <v>0.27289652891099547</v>
      </c>
      <c r="BK32" s="20">
        <f t="shared" si="15"/>
        <v>1.7219911947173778</v>
      </c>
      <c r="BL32" s="24">
        <f t="shared" si="70"/>
        <v>0.42343326390270847</v>
      </c>
      <c r="BM32" s="24">
        <f t="shared" si="71"/>
        <v>0</v>
      </c>
      <c r="BN32" s="24">
        <f t="shared" si="72"/>
        <v>734.08860828769514</v>
      </c>
      <c r="BO32" s="24">
        <f t="shared" si="73"/>
        <v>5393263.8802143773</v>
      </c>
      <c r="BP32" s="24">
        <f t="shared" si="74"/>
        <v>5.2640707374114812E-6</v>
      </c>
      <c r="BQ32" s="29">
        <f t="shared" si="75"/>
        <v>8.8783480979900894E-3</v>
      </c>
      <c r="BR32" s="24">
        <f t="shared" si="16"/>
        <v>1.1855134565817109</v>
      </c>
      <c r="BS32" s="24">
        <f t="shared" si="76"/>
        <v>0.72499999999999998</v>
      </c>
      <c r="BT32" s="24">
        <f t="shared" si="77"/>
        <v>2.6756835900701215</v>
      </c>
      <c r="BU32" s="24" t="str">
        <f t="shared" si="78"/>
        <v>NO</v>
      </c>
      <c r="BV32" s="24">
        <f t="shared" si="17"/>
        <v>1.1499999999999999</v>
      </c>
      <c r="BW32" s="24">
        <f t="shared" si="18"/>
        <v>1.1592284034598235</v>
      </c>
      <c r="BX32" s="7">
        <f t="shared" si="79"/>
        <v>1.2158777374840382</v>
      </c>
      <c r="BY32" s="7">
        <f t="shared" si="80"/>
        <v>0.43926535052589738</v>
      </c>
      <c r="BZ32" s="24">
        <f t="shared" si="81"/>
        <v>0.27289652891099547</v>
      </c>
      <c r="CA32" s="20">
        <f t="shared" si="19"/>
        <v>1.8126756163824946</v>
      </c>
      <c r="CB32" s="24">
        <f t="shared" si="82"/>
        <v>0.45676251223430026</v>
      </c>
      <c r="CC32" s="24">
        <f t="shared" si="83"/>
        <v>0</v>
      </c>
      <c r="CD32" s="24">
        <f t="shared" si="84"/>
        <v>734.08860828769514</v>
      </c>
      <c r="CE32" s="24">
        <f t="shared" si="85"/>
        <v>5393263.8802143773</v>
      </c>
      <c r="CF32" s="24">
        <f t="shared" si="86"/>
        <v>5.2640707374114812E-6</v>
      </c>
      <c r="CG32" s="29">
        <f t="shared" si="87"/>
        <v>8.8783480979900894E-3</v>
      </c>
      <c r="CH32" s="24">
        <f t="shared" si="20"/>
        <v>1.1855134565817109</v>
      </c>
      <c r="CI32" s="24">
        <f t="shared" si="88"/>
        <v>0.72499999999999998</v>
      </c>
      <c r="CJ32" s="24">
        <f t="shared" si="89"/>
        <v>2.6756835900701215</v>
      </c>
      <c r="CK32" s="24">
        <f t="shared" si="21"/>
        <v>2.4178140871160907</v>
      </c>
      <c r="CL32" s="24">
        <f t="shared" si="90"/>
        <v>4.3060174854791171</v>
      </c>
      <c r="CM32" s="24" t="str">
        <f t="shared" si="91"/>
        <v>NO</v>
      </c>
      <c r="CN32" s="46" t="str">
        <f t="shared" si="22"/>
        <v>COMPRESSED LIQUID</v>
      </c>
      <c r="CO32" s="21" t="b">
        <f t="shared" si="23"/>
        <v>0</v>
      </c>
      <c r="CP32" s="21" t="b">
        <f t="shared" si="24"/>
        <v>0</v>
      </c>
      <c r="CQ32" s="7" t="e">
        <f t="shared" si="25"/>
        <v>#DIV/0!</v>
      </c>
      <c r="CR32" s="7">
        <f>IF(J32="yes",rho_ph(F32,H32),IF(K32="yes",rho_ph(F32,H32),L32*CQ32+P32*(1-CQ32)))</f>
        <v>817.13543351307521</v>
      </c>
      <c r="CS32" s="7" t="e">
        <f t="shared" si="26"/>
        <v>#DIV/0!</v>
      </c>
      <c r="CT32" s="7">
        <f t="shared" si="27"/>
        <v>6003399.2750398824</v>
      </c>
      <c r="CU32" s="7">
        <f t="shared" si="28"/>
        <v>4.7810044776016853E-6</v>
      </c>
      <c r="CV32" s="22">
        <f t="shared" si="29"/>
        <v>8.7357981566244733E-3</v>
      </c>
      <c r="CW32" s="7">
        <f t="shared" si="30"/>
        <v>7.6150696348909225E-2</v>
      </c>
      <c r="CX32" s="7">
        <f t="shared" si="31"/>
        <v>2.7542508065490322E-3</v>
      </c>
      <c r="CY32" s="7">
        <f t="shared" si="92"/>
        <v>0.99822489695707739</v>
      </c>
      <c r="CZ32" s="7">
        <f t="shared" si="93"/>
        <v>7.904526063814564E-2</v>
      </c>
      <c r="DA32" s="7">
        <f t="shared" si="32"/>
        <v>72.93985426127648</v>
      </c>
      <c r="DB32" s="7">
        <f>rho_ph(DA32,H32)</f>
        <v>817.11039296272634</v>
      </c>
      <c r="DC32" s="7">
        <f t="shared" si="33"/>
        <v>3.5819521817388189</v>
      </c>
      <c r="DD32" s="7">
        <f t="shared" si="94"/>
        <v>-2.795767747637052E-2</v>
      </c>
      <c r="DE32" s="47">
        <f t="shared" si="95"/>
        <v>0</v>
      </c>
      <c r="DF32" s="7">
        <f t="shared" si="34"/>
        <v>1039.168530243227</v>
      </c>
      <c r="DG32" s="7">
        <f t="shared" si="96"/>
        <v>240.24275532406773</v>
      </c>
    </row>
    <row r="33" spans="1:111" ht="14.5" x14ac:dyDescent="0.35">
      <c r="A33" s="7">
        <f t="shared" si="97"/>
        <v>1710</v>
      </c>
      <c r="B33" s="7">
        <v>3</v>
      </c>
      <c r="C33" s="7">
        <v>18.2</v>
      </c>
      <c r="D33">
        <v>0.20599999999999999</v>
      </c>
      <c r="E33" s="22">
        <v>0</v>
      </c>
      <c r="F33" s="7">
        <f t="shared" si="35"/>
        <v>72.93985426127648</v>
      </c>
      <c r="G33" s="7">
        <f t="shared" si="98"/>
        <v>97.5</v>
      </c>
      <c r="H33" s="7">
        <f t="shared" si="36"/>
        <v>1039.168530243227</v>
      </c>
      <c r="I33" s="7">
        <f t="shared" si="0"/>
        <v>0</v>
      </c>
      <c r="J33" s="24" t="str">
        <f t="shared" si="37"/>
        <v>YES</v>
      </c>
      <c r="K33" s="24" t="str">
        <f t="shared" si="38"/>
        <v>NO</v>
      </c>
      <c r="L33" s="7">
        <f t="shared" si="39"/>
        <v>38.251434479490783</v>
      </c>
      <c r="M33" s="7">
        <v>9.81</v>
      </c>
      <c r="N33" s="7">
        <f t="shared" si="40"/>
        <v>3.3312259999999996E-2</v>
      </c>
      <c r="O33" s="7">
        <f t="shared" si="41"/>
        <v>288.62740580082277</v>
      </c>
      <c r="P33" s="7">
        <f t="shared" si="42"/>
        <v>734.5068561240123</v>
      </c>
      <c r="Q33" s="7">
        <f t="shared" si="1"/>
        <v>1.9088512396737664E-5</v>
      </c>
      <c r="R33" s="7">
        <f t="shared" si="2"/>
        <v>9.0179282215263276E-5</v>
      </c>
      <c r="S33" s="7">
        <f t="shared" si="43"/>
        <v>1.1178975952103013E-4</v>
      </c>
      <c r="T33" s="7">
        <f t="shared" si="3"/>
        <v>3.9847828926189615</v>
      </c>
      <c r="U33" s="7">
        <f t="shared" si="4"/>
        <v>0</v>
      </c>
      <c r="V33" s="7">
        <f t="shared" si="99"/>
        <v>3.9847828926189615</v>
      </c>
      <c r="W33" s="7">
        <f>Surface_Tension_T(T_ph(F33,H33))</f>
        <v>7.9916743852182129E-2</v>
      </c>
      <c r="X33" s="7">
        <v>1</v>
      </c>
      <c r="Y33" s="7">
        <f t="shared" si="44"/>
        <v>1</v>
      </c>
      <c r="Z33" s="7">
        <f t="shared" si="100"/>
        <v>0</v>
      </c>
      <c r="AA33" s="24">
        <f t="shared" si="45"/>
        <v>734.5068561240123</v>
      </c>
      <c r="AB33" s="24">
        <f t="shared" si="46"/>
        <v>5393438.3227132829</v>
      </c>
      <c r="AC33" s="24">
        <f t="shared" si="47"/>
        <v>5.2639178281779561E-6</v>
      </c>
      <c r="AD33" s="29">
        <f t="shared" si="48"/>
        <v>8.8783045671220386E-3</v>
      </c>
      <c r="AE33" s="24">
        <f t="shared" si="5"/>
        <v>2.6758226620479943</v>
      </c>
      <c r="AF33" s="7">
        <f t="shared" si="6"/>
        <v>2.3918524339325846</v>
      </c>
      <c r="AG33" s="24" t="str">
        <f t="shared" si="49"/>
        <v>NO</v>
      </c>
      <c r="AH33" s="24">
        <f t="shared" si="101"/>
        <v>1.1499999999999999</v>
      </c>
      <c r="AI33" s="24">
        <f t="shared" si="101"/>
        <v>1.1499999999999999</v>
      </c>
      <c r="AJ33" s="24">
        <f t="shared" si="50"/>
        <v>0.27287412009916712</v>
      </c>
      <c r="AK33" s="24">
        <f t="shared" si="51"/>
        <v>0</v>
      </c>
      <c r="AL33" s="24">
        <f t="shared" si="52"/>
        <v>734.5068561240123</v>
      </c>
      <c r="AM33" s="24">
        <f t="shared" si="53"/>
        <v>5393438.3227132829</v>
      </c>
      <c r="AN33" s="24">
        <f t="shared" si="54"/>
        <v>5.2639178281779561E-6</v>
      </c>
      <c r="AO33" s="29">
        <f t="shared" si="55"/>
        <v>8.8783045671220386E-3</v>
      </c>
      <c r="AP33" s="24">
        <f t="shared" si="8"/>
        <v>1.1846295395632165</v>
      </c>
      <c r="AQ33" s="24">
        <f t="shared" si="56"/>
        <v>0.72499999999999998</v>
      </c>
      <c r="AR33" s="24">
        <f t="shared" si="57"/>
        <v>2.6758226620479943</v>
      </c>
      <c r="AS33" s="24">
        <f t="shared" si="58"/>
        <v>4.3035655240284783</v>
      </c>
      <c r="AT33" s="24" t="str">
        <f t="shared" si="59"/>
        <v>DISPERSED BUBBLY</v>
      </c>
      <c r="AU33" s="24">
        <f t="shared" si="9"/>
        <v>1.2</v>
      </c>
      <c r="AV33" s="7">
        <f t="shared" si="60"/>
        <v>1.2158777374840382</v>
      </c>
      <c r="AW33" s="7">
        <f t="shared" si="61"/>
        <v>0.27287412009916712</v>
      </c>
      <c r="AX33" s="20">
        <f t="shared" si="10"/>
        <v>1.721056126698369</v>
      </c>
      <c r="AY33" s="24">
        <f t="shared" si="11"/>
        <v>0</v>
      </c>
      <c r="AZ33" s="24">
        <f t="shared" si="62"/>
        <v>734.5068561240123</v>
      </c>
      <c r="BA33" s="24">
        <f t="shared" si="63"/>
        <v>5393438.3227132829</v>
      </c>
      <c r="BB33" s="24">
        <f t="shared" si="64"/>
        <v>5.2639178281779561E-6</v>
      </c>
      <c r="BC33" s="29">
        <f t="shared" si="65"/>
        <v>8.8783045671220386E-3</v>
      </c>
      <c r="BD33" s="24">
        <f t="shared" si="12"/>
        <v>2.6758226620479943</v>
      </c>
      <c r="BE33" s="24" t="str">
        <f t="shared" si="66"/>
        <v>NO</v>
      </c>
      <c r="BF33" s="24">
        <f t="shared" si="13"/>
        <v>1.2</v>
      </c>
      <c r="BG33" s="24">
        <f t="shared" si="14"/>
        <v>1.1592441462750123</v>
      </c>
      <c r="BH33" s="7">
        <f t="shared" si="67"/>
        <v>1.2158777374840382</v>
      </c>
      <c r="BI33" s="7">
        <f t="shared" si="68"/>
        <v>0.43931655860193908</v>
      </c>
      <c r="BJ33" s="7">
        <f t="shared" si="69"/>
        <v>0.27287412009916712</v>
      </c>
      <c r="BK33" s="20">
        <f t="shared" si="15"/>
        <v>1.721056126698369</v>
      </c>
      <c r="BL33" s="24">
        <f t="shared" si="70"/>
        <v>0.42347746640562423</v>
      </c>
      <c r="BM33" s="24">
        <f t="shared" si="71"/>
        <v>0</v>
      </c>
      <c r="BN33" s="24">
        <f t="shared" si="72"/>
        <v>734.5068561240123</v>
      </c>
      <c r="BO33" s="24">
        <f t="shared" si="73"/>
        <v>5393438.3227132829</v>
      </c>
      <c r="BP33" s="24">
        <f t="shared" si="74"/>
        <v>5.2639178281779561E-6</v>
      </c>
      <c r="BQ33" s="29">
        <f t="shared" si="75"/>
        <v>8.8783045671220386E-3</v>
      </c>
      <c r="BR33" s="24">
        <f t="shared" si="16"/>
        <v>1.1846295395632165</v>
      </c>
      <c r="BS33" s="24">
        <f t="shared" si="76"/>
        <v>0.72499999999999998</v>
      </c>
      <c r="BT33" s="24">
        <f t="shared" si="77"/>
        <v>2.6758226620479943</v>
      </c>
      <c r="BU33" s="24" t="str">
        <f t="shared" si="78"/>
        <v>NO</v>
      </c>
      <c r="BV33" s="24">
        <f t="shared" si="17"/>
        <v>1.1499999999999999</v>
      </c>
      <c r="BW33" s="24">
        <f t="shared" si="18"/>
        <v>1.1592441462750123</v>
      </c>
      <c r="BX33" s="7">
        <f t="shared" si="79"/>
        <v>1.2158777374840382</v>
      </c>
      <c r="BY33" s="7">
        <f t="shared" si="80"/>
        <v>0.43931655860193908</v>
      </c>
      <c r="BZ33" s="24">
        <f t="shared" si="81"/>
        <v>0.27287412009916712</v>
      </c>
      <c r="CA33" s="20">
        <f t="shared" si="19"/>
        <v>1.8116913053113648</v>
      </c>
      <c r="CB33" s="24">
        <f t="shared" si="82"/>
        <v>0.45682146266602519</v>
      </c>
      <c r="CC33" s="24">
        <f t="shared" si="83"/>
        <v>0</v>
      </c>
      <c r="CD33" s="24">
        <f t="shared" si="84"/>
        <v>734.5068561240123</v>
      </c>
      <c r="CE33" s="24">
        <f t="shared" si="85"/>
        <v>5393438.3227132829</v>
      </c>
      <c r="CF33" s="24">
        <f t="shared" si="86"/>
        <v>5.2639178281779561E-6</v>
      </c>
      <c r="CG33" s="29">
        <f t="shared" si="87"/>
        <v>8.8783045671220386E-3</v>
      </c>
      <c r="CH33" s="24">
        <f t="shared" si="20"/>
        <v>1.1846295395632165</v>
      </c>
      <c r="CI33" s="24">
        <f t="shared" si="88"/>
        <v>0.72499999999999998</v>
      </c>
      <c r="CJ33" s="24">
        <f t="shared" si="89"/>
        <v>2.6758226620479943</v>
      </c>
      <c r="CK33" s="24">
        <f t="shared" si="21"/>
        <v>2.4227392493617477</v>
      </c>
      <c r="CL33" s="24">
        <f t="shared" si="90"/>
        <v>4.3035655240284783</v>
      </c>
      <c r="CM33" s="24" t="str">
        <f t="shared" si="91"/>
        <v>NO</v>
      </c>
      <c r="CN33" s="46" t="str">
        <f t="shared" si="22"/>
        <v>COMPRESSED LIQUID</v>
      </c>
      <c r="CO33" s="21" t="b">
        <f t="shared" si="23"/>
        <v>0</v>
      </c>
      <c r="CP33" s="21" t="b">
        <f t="shared" si="24"/>
        <v>0</v>
      </c>
      <c r="CQ33" s="7" t="e">
        <f t="shared" si="25"/>
        <v>#DIV/0!</v>
      </c>
      <c r="CR33" s="7">
        <f>IF(J33="yes",rho_ph(F33,H33),IF(K33="yes",rho_ph(F33,H33),L33*CQ33+P33*(1-CQ33)))</f>
        <v>817.11887490154038</v>
      </c>
      <c r="CS33" s="7" t="e">
        <f t="shared" si="26"/>
        <v>#DIV/0!</v>
      </c>
      <c r="CT33" s="7">
        <f t="shared" si="27"/>
        <v>6000053.2566332482</v>
      </c>
      <c r="CU33" s="7">
        <f t="shared" si="28"/>
        <v>4.7833989218531439E-6</v>
      </c>
      <c r="CV33" s="22">
        <f t="shared" si="29"/>
        <v>8.7365310011425553E-3</v>
      </c>
      <c r="CW33" s="7">
        <f t="shared" si="30"/>
        <v>7.6149153214506743E-2</v>
      </c>
      <c r="CX33" s="7">
        <f t="shared" si="31"/>
        <v>2.7512900482156619E-3</v>
      </c>
      <c r="CY33" s="7">
        <f t="shared" si="92"/>
        <v>0.99822118951883465</v>
      </c>
      <c r="CZ33" s="7">
        <f t="shared" si="93"/>
        <v>7.9041042297202893E-2</v>
      </c>
      <c r="DA33" s="7">
        <f t="shared" si="32"/>
        <v>72.702731134384877</v>
      </c>
      <c r="DB33" s="7">
        <f>rho_ph(DA33,H33)</f>
        <v>817.09383220425366</v>
      </c>
      <c r="DC33" s="7">
        <f t="shared" si="33"/>
        <v>3.582024780310249</v>
      </c>
      <c r="DD33" s="7">
        <f t="shared" si="94"/>
        <v>-2.795767747637052E-2</v>
      </c>
      <c r="DE33" s="47">
        <f t="shared" si="95"/>
        <v>0</v>
      </c>
      <c r="DF33" s="7">
        <f t="shared" si="34"/>
        <v>1039.1405725657505</v>
      </c>
      <c r="DG33" s="7">
        <f t="shared" si="96"/>
        <v>240.23742270779007</v>
      </c>
    </row>
    <row r="34" spans="1:111" ht="14.5" x14ac:dyDescent="0.35">
      <c r="A34" s="7">
        <f t="shared" si="97"/>
        <v>1707</v>
      </c>
      <c r="B34" s="7">
        <v>3</v>
      </c>
      <c r="C34" s="7">
        <v>18.2</v>
      </c>
      <c r="D34">
        <v>0.20599999999999999</v>
      </c>
      <c r="E34" s="22">
        <v>0</v>
      </c>
      <c r="F34" s="7">
        <f t="shared" si="35"/>
        <v>72.702731134384877</v>
      </c>
      <c r="G34" s="7">
        <f t="shared" si="98"/>
        <v>97.5</v>
      </c>
      <c r="H34" s="7">
        <f t="shared" si="36"/>
        <v>1039.1405725657505</v>
      </c>
      <c r="I34" s="7">
        <f t="shared" si="0"/>
        <v>0</v>
      </c>
      <c r="J34" s="24" t="str">
        <f t="shared" si="37"/>
        <v>YES</v>
      </c>
      <c r="K34" s="24" t="str">
        <f t="shared" si="38"/>
        <v>NO</v>
      </c>
      <c r="L34" s="7">
        <f t="shared" si="39"/>
        <v>38.111170123305847</v>
      </c>
      <c r="M34" s="7">
        <v>9.81</v>
      </c>
      <c r="N34" s="7">
        <f t="shared" si="40"/>
        <v>3.3312259999999996E-2</v>
      </c>
      <c r="O34" s="7">
        <f t="shared" si="41"/>
        <v>288.4050040444672</v>
      </c>
      <c r="P34" s="7">
        <f t="shared" si="42"/>
        <v>734.92544887503414</v>
      </c>
      <c r="Q34" s="7">
        <f t="shared" si="1"/>
        <v>1.9078113703778881E-5</v>
      </c>
      <c r="R34" s="7">
        <f t="shared" si="2"/>
        <v>9.0264113126502633E-5</v>
      </c>
      <c r="S34" s="7">
        <f t="shared" si="43"/>
        <v>1.1178614371528441E-4</v>
      </c>
      <c r="T34" s="7">
        <f t="shared" si="3"/>
        <v>3.9825132729782218</v>
      </c>
      <c r="U34" s="7">
        <f t="shared" si="4"/>
        <v>0</v>
      </c>
      <c r="V34" s="7">
        <f t="shared" si="99"/>
        <v>3.9825132729782218</v>
      </c>
      <c r="W34" s="7">
        <f>Surface_Tension_T(T_ph(F34,H34))</f>
        <v>7.991738139475546E-2</v>
      </c>
      <c r="X34" s="7">
        <v>1</v>
      </c>
      <c r="Y34" s="7">
        <f t="shared" si="44"/>
        <v>1</v>
      </c>
      <c r="Z34" s="7">
        <f t="shared" si="100"/>
        <v>0</v>
      </c>
      <c r="AA34" s="24">
        <f t="shared" si="45"/>
        <v>734.92544887503414</v>
      </c>
      <c r="AB34" s="24">
        <f t="shared" si="46"/>
        <v>5393612.7774768891</v>
      </c>
      <c r="AC34" s="24">
        <f t="shared" si="47"/>
        <v>5.2637649175816762E-6</v>
      </c>
      <c r="AD34" s="29">
        <f t="shared" si="48"/>
        <v>8.8782610349133501E-3</v>
      </c>
      <c r="AE34" s="24">
        <f t="shared" si="5"/>
        <v>2.6759611131348264</v>
      </c>
      <c r="AF34" s="7">
        <f t="shared" si="6"/>
        <v>2.3967353580471</v>
      </c>
      <c r="AG34" s="24" t="str">
        <f t="shared" si="49"/>
        <v>NO</v>
      </c>
      <c r="AH34" s="24">
        <f t="shared" si="101"/>
        <v>1.1499999999999999</v>
      </c>
      <c r="AI34" s="24">
        <f t="shared" si="101"/>
        <v>1.1499999999999999</v>
      </c>
      <c r="AJ34" s="24">
        <f t="shared" si="50"/>
        <v>0.27285166680304751</v>
      </c>
      <c r="AK34" s="24">
        <f t="shared" si="51"/>
        <v>0</v>
      </c>
      <c r="AL34" s="24">
        <f t="shared" si="52"/>
        <v>734.92544887503414</v>
      </c>
      <c r="AM34" s="24">
        <f t="shared" si="53"/>
        <v>5393612.7774768891</v>
      </c>
      <c r="AN34" s="24">
        <f t="shared" si="54"/>
        <v>5.2637649175816762E-6</v>
      </c>
      <c r="AO34" s="29">
        <f t="shared" si="55"/>
        <v>8.8782610349133501E-3</v>
      </c>
      <c r="AP34" s="24">
        <f t="shared" si="8"/>
        <v>1.1837464089451377</v>
      </c>
      <c r="AQ34" s="24">
        <f t="shared" si="56"/>
        <v>0.72499999999999998</v>
      </c>
      <c r="AR34" s="24">
        <f t="shared" si="57"/>
        <v>2.6759611131348264</v>
      </c>
      <c r="AS34" s="24">
        <f t="shared" si="58"/>
        <v>4.3011143348164795</v>
      </c>
      <c r="AT34" s="24" t="str">
        <f t="shared" si="59"/>
        <v>DISPERSED BUBBLY</v>
      </c>
      <c r="AU34" s="24">
        <f t="shared" si="9"/>
        <v>1.2</v>
      </c>
      <c r="AV34" s="7">
        <f t="shared" si="60"/>
        <v>1.2158777374840382</v>
      </c>
      <c r="AW34" s="7">
        <f t="shared" si="61"/>
        <v>0.27285166680304751</v>
      </c>
      <c r="AX34" s="20">
        <f t="shared" si="10"/>
        <v>1.7201213355497025</v>
      </c>
      <c r="AY34" s="24">
        <f t="shared" si="11"/>
        <v>0</v>
      </c>
      <c r="AZ34" s="24">
        <f t="shared" si="62"/>
        <v>734.92544887503414</v>
      </c>
      <c r="BA34" s="24">
        <f t="shared" si="63"/>
        <v>5393612.7774768891</v>
      </c>
      <c r="BB34" s="24">
        <f t="shared" si="64"/>
        <v>5.2637649175816762E-6</v>
      </c>
      <c r="BC34" s="29">
        <f t="shared" si="65"/>
        <v>8.8782610349133501E-3</v>
      </c>
      <c r="BD34" s="24">
        <f t="shared" si="12"/>
        <v>2.6759611131348264</v>
      </c>
      <c r="BE34" s="24" t="str">
        <f t="shared" si="66"/>
        <v>NO</v>
      </c>
      <c r="BF34" s="24">
        <f t="shared" si="13"/>
        <v>1.2</v>
      </c>
      <c r="BG34" s="24">
        <f t="shared" si="14"/>
        <v>1.1592599305728093</v>
      </c>
      <c r="BH34" s="7">
        <f t="shared" si="67"/>
        <v>1.2158777374840382</v>
      </c>
      <c r="BI34" s="7">
        <f t="shared" si="68"/>
        <v>0.43936765520984244</v>
      </c>
      <c r="BJ34" s="7">
        <f t="shared" si="69"/>
        <v>0.27285166680304751</v>
      </c>
      <c r="BK34" s="20">
        <f t="shared" si="15"/>
        <v>1.7201213355497025</v>
      </c>
      <c r="BL34" s="24">
        <f t="shared" si="70"/>
        <v>0.42352156381475764</v>
      </c>
      <c r="BM34" s="24">
        <f t="shared" si="71"/>
        <v>0</v>
      </c>
      <c r="BN34" s="24">
        <f t="shared" si="72"/>
        <v>734.92544887503414</v>
      </c>
      <c r="BO34" s="24">
        <f t="shared" si="73"/>
        <v>5393612.7774768891</v>
      </c>
      <c r="BP34" s="24">
        <f t="shared" si="74"/>
        <v>5.2637649175816762E-6</v>
      </c>
      <c r="BQ34" s="29">
        <f t="shared" si="75"/>
        <v>8.8782610349133501E-3</v>
      </c>
      <c r="BR34" s="24">
        <f t="shared" si="16"/>
        <v>1.1837464089451377</v>
      </c>
      <c r="BS34" s="24">
        <f t="shared" si="76"/>
        <v>0.72499999999999998</v>
      </c>
      <c r="BT34" s="24">
        <f t="shared" si="77"/>
        <v>2.6759611131348264</v>
      </c>
      <c r="BU34" s="24" t="str">
        <f t="shared" si="78"/>
        <v>NO</v>
      </c>
      <c r="BV34" s="24">
        <f t="shared" si="17"/>
        <v>1.1499999999999999</v>
      </c>
      <c r="BW34" s="24">
        <f t="shared" si="18"/>
        <v>1.1592599305728093</v>
      </c>
      <c r="BX34" s="7">
        <f t="shared" si="79"/>
        <v>1.2158777374840382</v>
      </c>
      <c r="BY34" s="7">
        <f t="shared" si="80"/>
        <v>0.43936765520984244</v>
      </c>
      <c r="BZ34" s="24">
        <f t="shared" si="81"/>
        <v>0.27285166680304751</v>
      </c>
      <c r="CA34" s="20">
        <f t="shared" si="19"/>
        <v>1.8107072856912705</v>
      </c>
      <c r="CB34" s="24">
        <f t="shared" si="82"/>
        <v>0.45688029458485896</v>
      </c>
      <c r="CC34" s="24">
        <f t="shared" si="83"/>
        <v>0</v>
      </c>
      <c r="CD34" s="24">
        <f t="shared" si="84"/>
        <v>734.92544887503414</v>
      </c>
      <c r="CE34" s="24">
        <f t="shared" si="85"/>
        <v>5393612.7774768891</v>
      </c>
      <c r="CF34" s="24">
        <f t="shared" si="86"/>
        <v>5.2637649175816762E-6</v>
      </c>
      <c r="CG34" s="29">
        <f t="shared" si="87"/>
        <v>8.8782610349133501E-3</v>
      </c>
      <c r="CH34" s="24">
        <f t="shared" si="20"/>
        <v>1.1837464089451377</v>
      </c>
      <c r="CI34" s="24">
        <f t="shared" si="88"/>
        <v>0.72499999999999998</v>
      </c>
      <c r="CJ34" s="24">
        <f t="shared" si="89"/>
        <v>2.6759611131348264</v>
      </c>
      <c r="CK34" s="24">
        <f t="shared" si="21"/>
        <v>2.4276852283594739</v>
      </c>
      <c r="CL34" s="24">
        <f t="shared" si="90"/>
        <v>4.3011143348164795</v>
      </c>
      <c r="CM34" s="24" t="str">
        <f t="shared" si="91"/>
        <v>NO</v>
      </c>
      <c r="CN34" s="46" t="str">
        <f t="shared" si="22"/>
        <v>COMPRESSED LIQUID</v>
      </c>
      <c r="CO34" s="21" t="b">
        <f t="shared" si="23"/>
        <v>0</v>
      </c>
      <c r="CP34" s="21" t="b">
        <f t="shared" si="24"/>
        <v>0</v>
      </c>
      <c r="CQ34" s="7" t="e">
        <f t="shared" si="25"/>
        <v>#DIV/0!</v>
      </c>
      <c r="CR34" s="7">
        <f>IF(J34="yes",rho_ph(F34,H34),IF(K34="yes",rho_ph(F34,H34),L34*CQ34+P34*(1-CQ34)))</f>
        <v>817.10231489182922</v>
      </c>
      <c r="CS34" s="7" t="e">
        <f t="shared" si="26"/>
        <v>#DIV/0!</v>
      </c>
      <c r="CT34" s="7">
        <f t="shared" si="27"/>
        <v>5996708.2278244793</v>
      </c>
      <c r="CU34" s="7">
        <f t="shared" si="28"/>
        <v>4.7857951926829969E-6</v>
      </c>
      <c r="CV34" s="22">
        <f t="shared" si="29"/>
        <v>8.7372641274196111E-3</v>
      </c>
      <c r="CW34" s="7">
        <f t="shared" si="30"/>
        <v>7.6147609949805031E-2</v>
      </c>
      <c r="CX34" s="7">
        <f t="shared" si="31"/>
        <v>2.7483317386749998E-3</v>
      </c>
      <c r="CY34" s="7">
        <f t="shared" si="92"/>
        <v>0.99821745632754577</v>
      </c>
      <c r="CZ34" s="7">
        <f t="shared" si="93"/>
        <v>7.9036828286633221E-2</v>
      </c>
      <c r="DA34" s="7">
        <f t="shared" si="32"/>
        <v>72.465620649524979</v>
      </c>
      <c r="DB34" s="7">
        <f>rho_ph(DA34,H34)</f>
        <v>817.07727004537526</v>
      </c>
      <c r="DC34" s="7">
        <f t="shared" si="33"/>
        <v>3.5820973879640081</v>
      </c>
      <c r="DD34" s="7">
        <f t="shared" si="94"/>
        <v>-2.795767747637052E-2</v>
      </c>
      <c r="DE34" s="47">
        <f t="shared" si="95"/>
        <v>0</v>
      </c>
      <c r="DF34" s="7">
        <f t="shared" si="34"/>
        <v>1039.112614888274</v>
      </c>
      <c r="DG34" s="7">
        <f t="shared" si="96"/>
        <v>240.23208954188351</v>
      </c>
    </row>
    <row r="35" spans="1:111" ht="14.5" x14ac:dyDescent="0.35">
      <c r="A35" s="7">
        <f t="shared" si="97"/>
        <v>1704</v>
      </c>
      <c r="B35" s="7">
        <v>3</v>
      </c>
      <c r="C35" s="7">
        <v>18.2</v>
      </c>
      <c r="D35">
        <v>0.20599999999999999</v>
      </c>
      <c r="E35" s="22">
        <v>0</v>
      </c>
      <c r="F35" s="7">
        <f t="shared" si="35"/>
        <v>72.465620649524979</v>
      </c>
      <c r="G35" s="7">
        <f t="shared" si="98"/>
        <v>97.5</v>
      </c>
      <c r="H35" s="7">
        <f t="shared" si="36"/>
        <v>1039.112614888274</v>
      </c>
      <c r="I35" s="7">
        <f t="shared" si="0"/>
        <v>0</v>
      </c>
      <c r="J35" s="24" t="str">
        <f t="shared" si="37"/>
        <v>YES</v>
      </c>
      <c r="K35" s="24" t="str">
        <f t="shared" si="38"/>
        <v>NO</v>
      </c>
      <c r="L35" s="7">
        <f t="shared" si="39"/>
        <v>37.971072897362163</v>
      </c>
      <c r="M35" s="7">
        <v>9.81</v>
      </c>
      <c r="N35" s="7">
        <f t="shared" si="40"/>
        <v>3.3312259999999996E-2</v>
      </c>
      <c r="O35" s="7">
        <f t="shared" si="41"/>
        <v>288.18205871421503</v>
      </c>
      <c r="P35" s="7">
        <f t="shared" si="42"/>
        <v>735.34439006660386</v>
      </c>
      <c r="Q35" s="7">
        <f t="shared" si="1"/>
        <v>1.906770963386139E-5</v>
      </c>
      <c r="R35" s="7">
        <f t="shared" si="2"/>
        <v>9.0349199051955676E-5</v>
      </c>
      <c r="S35" s="7">
        <f t="shared" si="43"/>
        <v>1.117825278888068E-4</v>
      </c>
      <c r="T35" s="7">
        <f t="shared" si="3"/>
        <v>3.9802443512613208</v>
      </c>
      <c r="U35" s="7">
        <f t="shared" si="4"/>
        <v>0</v>
      </c>
      <c r="V35" s="7">
        <f t="shared" si="99"/>
        <v>3.9802443512613208</v>
      </c>
      <c r="W35" s="7">
        <f>Surface_Tension_T(T_ph(F35,H35))</f>
        <v>7.9918018985126155E-2</v>
      </c>
      <c r="X35" s="7">
        <v>1</v>
      </c>
      <c r="Y35" s="7">
        <f t="shared" si="44"/>
        <v>1</v>
      </c>
      <c r="Z35" s="7">
        <f t="shared" si="100"/>
        <v>0</v>
      </c>
      <c r="AA35" s="24">
        <f t="shared" si="45"/>
        <v>735.34439006660386</v>
      </c>
      <c r="AB35" s="24">
        <f t="shared" si="46"/>
        <v>5393787.2445269665</v>
      </c>
      <c r="AC35" s="24">
        <f t="shared" si="47"/>
        <v>5.2636120056046436E-6</v>
      </c>
      <c r="AD35" s="29">
        <f t="shared" si="48"/>
        <v>8.8782175013588319E-3</v>
      </c>
      <c r="AE35" s="24">
        <f t="shared" si="5"/>
        <v>2.6760989443796634</v>
      </c>
      <c r="AF35" s="7">
        <f t="shared" si="6"/>
        <v>2.4016390009473767</v>
      </c>
      <c r="AG35" s="24" t="str">
        <f t="shared" si="49"/>
        <v>NO</v>
      </c>
      <c r="AH35" s="24">
        <f t="shared" si="101"/>
        <v>1.1499999999999999</v>
      </c>
      <c r="AI35" s="24">
        <f t="shared" si="101"/>
        <v>1.1499999999999999</v>
      </c>
      <c r="AJ35" s="24">
        <f t="shared" si="50"/>
        <v>0.27282916886596609</v>
      </c>
      <c r="AK35" s="24">
        <f t="shared" si="51"/>
        <v>0</v>
      </c>
      <c r="AL35" s="24">
        <f t="shared" si="52"/>
        <v>735.34439006660386</v>
      </c>
      <c r="AM35" s="24">
        <f t="shared" si="53"/>
        <v>5393787.2445269665</v>
      </c>
      <c r="AN35" s="24">
        <f t="shared" si="54"/>
        <v>5.2636120056046436E-6</v>
      </c>
      <c r="AO35" s="29">
        <f t="shared" si="55"/>
        <v>8.8782175013588319E-3</v>
      </c>
      <c r="AP35" s="24">
        <f t="shared" si="8"/>
        <v>1.1828640571513191</v>
      </c>
      <c r="AQ35" s="24">
        <f t="shared" si="56"/>
        <v>0.72499999999999998</v>
      </c>
      <c r="AR35" s="24">
        <f t="shared" si="57"/>
        <v>2.6760989443796634</v>
      </c>
      <c r="AS35" s="24">
        <f t="shared" si="58"/>
        <v>4.2986638993622268</v>
      </c>
      <c r="AT35" s="24" t="str">
        <f t="shared" si="59"/>
        <v>DISPERSED BUBBLY</v>
      </c>
      <c r="AU35" s="24">
        <f t="shared" si="9"/>
        <v>1.2</v>
      </c>
      <c r="AV35" s="7">
        <f t="shared" si="60"/>
        <v>1.2158777374840382</v>
      </c>
      <c r="AW35" s="7">
        <f t="shared" si="61"/>
        <v>0.27282916886596609</v>
      </c>
      <c r="AX35" s="20">
        <f t="shared" si="10"/>
        <v>1.7191868142277766</v>
      </c>
      <c r="AY35" s="24">
        <f t="shared" si="11"/>
        <v>0</v>
      </c>
      <c r="AZ35" s="24">
        <f t="shared" si="62"/>
        <v>735.34439006660386</v>
      </c>
      <c r="BA35" s="24">
        <f t="shared" si="63"/>
        <v>5393787.2445269665</v>
      </c>
      <c r="BB35" s="24">
        <f t="shared" si="64"/>
        <v>5.2636120056046436E-6</v>
      </c>
      <c r="BC35" s="29">
        <f t="shared" si="65"/>
        <v>8.8782175013588319E-3</v>
      </c>
      <c r="BD35" s="24">
        <f t="shared" si="12"/>
        <v>2.6760989443796634</v>
      </c>
      <c r="BE35" s="24" t="str">
        <f t="shared" si="66"/>
        <v>NO</v>
      </c>
      <c r="BF35" s="24">
        <f t="shared" si="13"/>
        <v>1.2</v>
      </c>
      <c r="BG35" s="24">
        <f t="shared" si="14"/>
        <v>1.1592757566348288</v>
      </c>
      <c r="BH35" s="7">
        <f t="shared" si="67"/>
        <v>1.2158777374840382</v>
      </c>
      <c r="BI35" s="7">
        <f t="shared" si="68"/>
        <v>0.43941864072675513</v>
      </c>
      <c r="BJ35" s="7">
        <f t="shared" si="69"/>
        <v>0.27282916886596609</v>
      </c>
      <c r="BK35" s="20">
        <f t="shared" si="15"/>
        <v>1.7191868142277766</v>
      </c>
      <c r="BL35" s="24">
        <f t="shared" si="70"/>
        <v>0.4235655564564566</v>
      </c>
      <c r="BM35" s="24">
        <f t="shared" si="71"/>
        <v>0</v>
      </c>
      <c r="BN35" s="24">
        <f t="shared" si="72"/>
        <v>735.34439006660386</v>
      </c>
      <c r="BO35" s="24">
        <f t="shared" si="73"/>
        <v>5393787.2445269665</v>
      </c>
      <c r="BP35" s="24">
        <f t="shared" si="74"/>
        <v>5.2636120056046436E-6</v>
      </c>
      <c r="BQ35" s="29">
        <f t="shared" si="75"/>
        <v>8.8782175013588319E-3</v>
      </c>
      <c r="BR35" s="24">
        <f t="shared" si="16"/>
        <v>1.1828640571513191</v>
      </c>
      <c r="BS35" s="24">
        <f t="shared" si="76"/>
        <v>0.72499999999999998</v>
      </c>
      <c r="BT35" s="24">
        <f t="shared" si="77"/>
        <v>2.6760989443796634</v>
      </c>
      <c r="BU35" s="24" t="str">
        <f t="shared" si="78"/>
        <v>NO</v>
      </c>
      <c r="BV35" s="24">
        <f t="shared" si="17"/>
        <v>1.1499999999999999</v>
      </c>
      <c r="BW35" s="24">
        <f t="shared" si="18"/>
        <v>1.1592757566348288</v>
      </c>
      <c r="BX35" s="7">
        <f t="shared" si="79"/>
        <v>1.2158777374840382</v>
      </c>
      <c r="BY35" s="7">
        <f t="shared" si="80"/>
        <v>0.43941864072675513</v>
      </c>
      <c r="BZ35" s="24">
        <f t="shared" si="81"/>
        <v>0.27282916886596609</v>
      </c>
      <c r="CA35" s="20">
        <f t="shared" si="19"/>
        <v>1.8097235501076772</v>
      </c>
      <c r="CB35" s="24">
        <f t="shared" si="82"/>
        <v>0.45693900842409163</v>
      </c>
      <c r="CC35" s="24">
        <f t="shared" si="83"/>
        <v>0</v>
      </c>
      <c r="CD35" s="24">
        <f t="shared" si="84"/>
        <v>735.34439006660386</v>
      </c>
      <c r="CE35" s="24">
        <f t="shared" si="85"/>
        <v>5393787.2445269665</v>
      </c>
      <c r="CF35" s="24">
        <f t="shared" si="86"/>
        <v>5.2636120056046436E-6</v>
      </c>
      <c r="CG35" s="29">
        <f t="shared" si="87"/>
        <v>8.8782175013588319E-3</v>
      </c>
      <c r="CH35" s="24">
        <f t="shared" si="20"/>
        <v>1.1828640571513191</v>
      </c>
      <c r="CI35" s="24">
        <f t="shared" si="88"/>
        <v>0.72499999999999998</v>
      </c>
      <c r="CJ35" s="24">
        <f t="shared" si="89"/>
        <v>2.6760989443796634</v>
      </c>
      <c r="CK35" s="24">
        <f t="shared" si="21"/>
        <v>2.432652193691788</v>
      </c>
      <c r="CL35" s="24">
        <f t="shared" si="90"/>
        <v>4.2986638993622268</v>
      </c>
      <c r="CM35" s="24" t="str">
        <f t="shared" si="91"/>
        <v>NO</v>
      </c>
      <c r="CN35" s="46" t="str">
        <f t="shared" si="22"/>
        <v>COMPRESSED LIQUID</v>
      </c>
      <c r="CO35" s="21" t="b">
        <f t="shared" ref="CO35:CO66" si="102">IF(CN35=$J$2,1,IF(CN35=$K$2,1,IF(CN35=$AG$2,Y35,IF(CN35=$AT$2,AI35,IF(CN35=$BE$2,AU35,IF(CN35=$BU$2,BF35,IF(CN35=$CM$2,BW35)))))))</f>
        <v>0</v>
      </c>
      <c r="CP35" s="21" t="b">
        <f t="shared" si="24"/>
        <v>0</v>
      </c>
      <c r="CQ35" s="7" t="e">
        <f t="shared" si="25"/>
        <v>#DIV/0!</v>
      </c>
      <c r="CR35" s="7">
        <f>IF(J35="yes",rho_ph(F35,H35),IF(K35="yes",rho_ph(F35,H35),L35*CQ35+P35*(1-CQ35)))</f>
        <v>817.08575348193347</v>
      </c>
      <c r="CS35" s="7" t="e">
        <f t="shared" si="26"/>
        <v>#DIV/0!</v>
      </c>
      <c r="CT35" s="7">
        <f t="shared" si="27"/>
        <v>5993364.1629011091</v>
      </c>
      <c r="CU35" s="7">
        <f t="shared" si="28"/>
        <v>4.788193310388195E-6</v>
      </c>
      <c r="CV35" s="22">
        <f t="shared" si="29"/>
        <v>8.7379975412749111E-3</v>
      </c>
      <c r="CW35" s="7">
        <f t="shared" si="30"/>
        <v>7.6146066554616976E-2</v>
      </c>
      <c r="CX35" s="7">
        <f t="shared" si="31"/>
        <v>2.7453758547231434E-3</v>
      </c>
      <c r="CY35" s="7">
        <f t="shared" si="92"/>
        <v>0.99821369714859887</v>
      </c>
      <c r="CZ35" s="7">
        <f t="shared" si="93"/>
        <v>7.9032618601301327E-2</v>
      </c>
      <c r="DA35" s="7">
        <f t="shared" si="32"/>
        <v>72.228522793721069</v>
      </c>
      <c r="DB35" s="7">
        <f>rho_ph(DA35,H35)</f>
        <v>817.0607064840807</v>
      </c>
      <c r="DC35" s="7">
        <f t="shared" si="33"/>
        <v>3.5821700047098357</v>
      </c>
      <c r="DD35" s="7">
        <f t="shared" si="94"/>
        <v>-2.795767747637052E-2</v>
      </c>
      <c r="DE35" s="47">
        <f t="shared" si="95"/>
        <v>0</v>
      </c>
      <c r="DF35" s="7">
        <f t="shared" si="34"/>
        <v>1039.0846572107976</v>
      </c>
      <c r="DG35" s="7">
        <f t="shared" si="96"/>
        <v>240.22675582631655</v>
      </c>
    </row>
    <row r="36" spans="1:111" ht="14.5" x14ac:dyDescent="0.35">
      <c r="A36" s="7">
        <f t="shared" si="97"/>
        <v>1701</v>
      </c>
      <c r="B36" s="7">
        <v>3</v>
      </c>
      <c r="C36" s="7">
        <v>18.2</v>
      </c>
      <c r="D36">
        <v>0.20599999999999999</v>
      </c>
      <c r="E36" s="22">
        <v>0</v>
      </c>
      <c r="F36" s="7">
        <f t="shared" si="35"/>
        <v>72.228522793721069</v>
      </c>
      <c r="G36" s="7">
        <f t="shared" si="98"/>
        <v>97.5</v>
      </c>
      <c r="H36" s="7">
        <f t="shared" si="36"/>
        <v>1039.0846572107976</v>
      </c>
      <c r="I36" s="7">
        <f t="shared" si="0"/>
        <v>0</v>
      </c>
      <c r="J36" s="24" t="str">
        <f t="shared" si="37"/>
        <v>YES</v>
      </c>
      <c r="K36" s="24" t="str">
        <f t="shared" si="38"/>
        <v>NO</v>
      </c>
      <c r="L36" s="7">
        <f t="shared" si="39"/>
        <v>37.831142255505981</v>
      </c>
      <c r="M36" s="7">
        <v>9.81</v>
      </c>
      <c r="N36" s="7">
        <f t="shared" si="40"/>
        <v>3.3312259999999996E-2</v>
      </c>
      <c r="O36" s="7">
        <f t="shared" si="41"/>
        <v>287.95856670491696</v>
      </c>
      <c r="P36" s="7">
        <f t="shared" si="42"/>
        <v>735.76368324908765</v>
      </c>
      <c r="Q36" s="7">
        <f t="shared" si="1"/>
        <v>1.9057300052028143E-5</v>
      </c>
      <c r="R36" s="7">
        <f t="shared" si="2"/>
        <v>9.0434542117315186E-5</v>
      </c>
      <c r="S36" s="7">
        <f t="shared" si="43"/>
        <v>1.1177891204117214E-4</v>
      </c>
      <c r="T36" s="7">
        <f t="shared" si="3"/>
        <v>3.9779761103042057</v>
      </c>
      <c r="U36" s="7">
        <f t="shared" si="4"/>
        <v>0</v>
      </c>
      <c r="V36" s="7">
        <f t="shared" si="99"/>
        <v>3.9779761103042057</v>
      </c>
      <c r="W36" s="7">
        <f>Surface_Tension_T(T_ph(F36,H36))</f>
        <v>7.9918656623292283E-2</v>
      </c>
      <c r="X36" s="7">
        <v>1</v>
      </c>
      <c r="Y36" s="7">
        <f t="shared" si="44"/>
        <v>1</v>
      </c>
      <c r="Z36" s="7">
        <f t="shared" si="100"/>
        <v>0</v>
      </c>
      <c r="AA36" s="24">
        <f t="shared" si="45"/>
        <v>735.76368324908765</v>
      </c>
      <c r="AB36" s="24">
        <f t="shared" si="46"/>
        <v>5393961.7238853164</v>
      </c>
      <c r="AC36" s="24">
        <f t="shared" si="47"/>
        <v>5.2634590922288564E-6</v>
      </c>
      <c r="AD36" s="29">
        <f t="shared" si="48"/>
        <v>8.8781739664532851E-3</v>
      </c>
      <c r="AE36" s="24">
        <f t="shared" si="5"/>
        <v>2.676236156816111</v>
      </c>
      <c r="AF36" s="7">
        <f t="shared" si="6"/>
        <v>2.406563531914959</v>
      </c>
      <c r="AG36" s="24" t="str">
        <f t="shared" si="49"/>
        <v>NO</v>
      </c>
      <c r="AH36" s="24">
        <f t="shared" si="101"/>
        <v>1.1499999999999999</v>
      </c>
      <c r="AI36" s="24">
        <f t="shared" si="101"/>
        <v>1.1499999999999999</v>
      </c>
      <c r="AJ36" s="24">
        <f t="shared" si="50"/>
        <v>0.27280662612909234</v>
      </c>
      <c r="AK36" s="24">
        <f t="shared" si="51"/>
        <v>0</v>
      </c>
      <c r="AL36" s="24">
        <f t="shared" si="52"/>
        <v>735.76368324908765</v>
      </c>
      <c r="AM36" s="24">
        <f t="shared" si="53"/>
        <v>5393961.7238853164</v>
      </c>
      <c r="AN36" s="24">
        <f t="shared" si="54"/>
        <v>5.2634590922288564E-6</v>
      </c>
      <c r="AO36" s="29">
        <f t="shared" si="55"/>
        <v>8.8781739664532851E-3</v>
      </c>
      <c r="AP36" s="24">
        <f t="shared" si="8"/>
        <v>1.1819824766027183</v>
      </c>
      <c r="AQ36" s="24">
        <f t="shared" si="56"/>
        <v>0.72499999999999998</v>
      </c>
      <c r="AR36" s="24">
        <f t="shared" si="57"/>
        <v>2.676236156816111</v>
      </c>
      <c r="AS36" s="24">
        <f t="shared" si="58"/>
        <v>4.2962141991285421</v>
      </c>
      <c r="AT36" s="24" t="str">
        <f t="shared" si="59"/>
        <v>DISPERSED BUBBLY</v>
      </c>
      <c r="AU36" s="24">
        <f t="shared" si="9"/>
        <v>1.2</v>
      </c>
      <c r="AV36" s="7">
        <f t="shared" si="60"/>
        <v>1.2158777374840382</v>
      </c>
      <c r="AW36" s="7">
        <f t="shared" si="61"/>
        <v>0.27280662612909234</v>
      </c>
      <c r="AX36" s="20">
        <f t="shared" si="10"/>
        <v>1.7182525556669639</v>
      </c>
      <c r="AY36" s="24">
        <f t="shared" si="11"/>
        <v>0</v>
      </c>
      <c r="AZ36" s="24">
        <f t="shared" si="62"/>
        <v>735.76368324908765</v>
      </c>
      <c r="BA36" s="24">
        <f t="shared" si="63"/>
        <v>5393961.7238853164</v>
      </c>
      <c r="BB36" s="24">
        <f t="shared" si="64"/>
        <v>5.2634590922288564E-6</v>
      </c>
      <c r="BC36" s="29">
        <f t="shared" si="65"/>
        <v>8.8781739664532851E-3</v>
      </c>
      <c r="BD36" s="24">
        <f t="shared" si="12"/>
        <v>2.676236156816111</v>
      </c>
      <c r="BE36" s="24" t="str">
        <f t="shared" si="66"/>
        <v>NO</v>
      </c>
      <c r="BF36" s="24">
        <f t="shared" si="13"/>
        <v>1.2</v>
      </c>
      <c r="BG36" s="24">
        <f t="shared" si="14"/>
        <v>1.1592916247452911</v>
      </c>
      <c r="BH36" s="7">
        <f t="shared" si="67"/>
        <v>1.2158777374840382</v>
      </c>
      <c r="BI36" s="7">
        <f t="shared" si="68"/>
        <v>0.43946951552793506</v>
      </c>
      <c r="BJ36" s="7">
        <f t="shared" si="69"/>
        <v>0.27280662612909234</v>
      </c>
      <c r="BK36" s="20">
        <f t="shared" si="15"/>
        <v>1.7182525556669639</v>
      </c>
      <c r="BL36" s="24">
        <f t="shared" si="70"/>
        <v>0.42360944465515388</v>
      </c>
      <c r="BM36" s="24">
        <f t="shared" si="71"/>
        <v>0</v>
      </c>
      <c r="BN36" s="24">
        <f t="shared" si="72"/>
        <v>735.76368324908765</v>
      </c>
      <c r="BO36" s="24">
        <f t="shared" si="73"/>
        <v>5393961.7238853164</v>
      </c>
      <c r="BP36" s="24">
        <f t="shared" si="74"/>
        <v>5.2634590922288564E-6</v>
      </c>
      <c r="BQ36" s="29">
        <f t="shared" si="75"/>
        <v>8.8781739664532851E-3</v>
      </c>
      <c r="BR36" s="24">
        <f t="shared" si="16"/>
        <v>1.1819824766027183</v>
      </c>
      <c r="BS36" s="24">
        <f t="shared" si="76"/>
        <v>0.72499999999999998</v>
      </c>
      <c r="BT36" s="24">
        <f t="shared" si="77"/>
        <v>2.676236156816111</v>
      </c>
      <c r="BU36" s="24" t="str">
        <f t="shared" si="78"/>
        <v>NO</v>
      </c>
      <c r="BV36" s="24">
        <f t="shared" si="17"/>
        <v>1.1499999999999999</v>
      </c>
      <c r="BW36" s="24">
        <f t="shared" si="18"/>
        <v>1.1592916247452911</v>
      </c>
      <c r="BX36" s="7">
        <f t="shared" si="79"/>
        <v>1.2158777374840382</v>
      </c>
      <c r="BY36" s="7">
        <f t="shared" si="80"/>
        <v>0.43946951552793506</v>
      </c>
      <c r="BZ36" s="24">
        <f t="shared" si="81"/>
        <v>0.27280662612909234</v>
      </c>
      <c r="CA36" s="20">
        <f t="shared" si="19"/>
        <v>1.8087400911228628</v>
      </c>
      <c r="CB36" s="24">
        <f t="shared" si="82"/>
        <v>0.45699760461515149</v>
      </c>
      <c r="CC36" s="24">
        <f t="shared" si="83"/>
        <v>0</v>
      </c>
      <c r="CD36" s="24">
        <f t="shared" si="84"/>
        <v>735.76368324908765</v>
      </c>
      <c r="CE36" s="24">
        <f t="shared" si="85"/>
        <v>5393961.7238853164</v>
      </c>
      <c r="CF36" s="24">
        <f t="shared" si="86"/>
        <v>5.2634590922288564E-6</v>
      </c>
      <c r="CG36" s="29">
        <f t="shared" si="87"/>
        <v>8.8781739664532851E-3</v>
      </c>
      <c r="CH36" s="24">
        <f t="shared" si="20"/>
        <v>1.1819824766027183</v>
      </c>
      <c r="CI36" s="24">
        <f t="shared" si="88"/>
        <v>0.72499999999999998</v>
      </c>
      <c r="CJ36" s="24">
        <f t="shared" si="89"/>
        <v>2.676236156816111</v>
      </c>
      <c r="CK36" s="24">
        <f t="shared" si="21"/>
        <v>2.4376403168262253</v>
      </c>
      <c r="CL36" s="24">
        <f t="shared" si="90"/>
        <v>4.2962141991285421</v>
      </c>
      <c r="CM36" s="24" t="str">
        <f t="shared" si="91"/>
        <v>NO</v>
      </c>
      <c r="CN36" s="46" t="str">
        <f t="shared" si="22"/>
        <v>COMPRESSED LIQUID</v>
      </c>
      <c r="CO36" s="21" t="b">
        <f t="shared" si="102"/>
        <v>0</v>
      </c>
      <c r="CP36" s="21" t="b">
        <f t="shared" si="24"/>
        <v>0</v>
      </c>
      <c r="CQ36" s="7" t="e">
        <f t="shared" si="25"/>
        <v>#DIV/0!</v>
      </c>
      <c r="CR36" s="7">
        <f>IF(J36="yes",rho_ph(F36,H36),IF(K36="yes",rho_ph(F36,H36),L36*CQ36+P36*(1-CQ36)))</f>
        <v>817.06919066984233</v>
      </c>
      <c r="CS36" s="7" t="e">
        <f t="shared" si="26"/>
        <v>#DIV/0!</v>
      </c>
      <c r="CT36" s="7">
        <f t="shared" si="27"/>
        <v>5990021.0360709559</v>
      </c>
      <c r="CU36" s="7">
        <f t="shared" si="28"/>
        <v>4.7905932954034065E-6</v>
      </c>
      <c r="CV36" s="22">
        <f t="shared" si="29"/>
        <v>8.7387312485607323E-3</v>
      </c>
      <c r="CW36" s="7">
        <f t="shared" si="30"/>
        <v>7.6144523028755157E-2</v>
      </c>
      <c r="CX36" s="7">
        <f t="shared" si="31"/>
        <v>2.7424223731346157E-3</v>
      </c>
      <c r="CY36" s="7">
        <f t="shared" si="92"/>
        <v>0.99820991174433626</v>
      </c>
      <c r="CZ36" s="7">
        <f t="shared" si="93"/>
        <v>7.9028413236287787E-2</v>
      </c>
      <c r="DA36" s="7">
        <f t="shared" si="32"/>
        <v>71.991437554012208</v>
      </c>
      <c r="DB36" s="7">
        <f>rho_ph(DA36,H36)</f>
        <v>817.04414151836193</v>
      </c>
      <c r="DC36" s="7">
        <f t="shared" si="33"/>
        <v>3.5822426305574635</v>
      </c>
      <c r="DD36" s="7">
        <f t="shared" si="94"/>
        <v>-2.795767747637052E-2</v>
      </c>
      <c r="DE36" s="47">
        <f t="shared" si="95"/>
        <v>0</v>
      </c>
      <c r="DF36" s="7">
        <f t="shared" si="34"/>
        <v>1039.0566995333211</v>
      </c>
      <c r="DG36" s="7">
        <f t="shared" si="96"/>
        <v>240.22142156105701</v>
      </c>
    </row>
    <row r="37" spans="1:111" ht="14.5" x14ac:dyDescent="0.35">
      <c r="A37" s="7">
        <f t="shared" si="97"/>
        <v>1698</v>
      </c>
      <c r="B37" s="7">
        <v>3</v>
      </c>
      <c r="C37" s="7">
        <v>18.2</v>
      </c>
      <c r="D37">
        <v>0.20599999999999999</v>
      </c>
      <c r="E37" s="22">
        <v>0</v>
      </c>
      <c r="F37" s="7">
        <f t="shared" si="35"/>
        <v>71.991437554012208</v>
      </c>
      <c r="G37" s="7">
        <f t="shared" si="98"/>
        <v>97.5</v>
      </c>
      <c r="H37" s="7">
        <f t="shared" si="36"/>
        <v>1039.0566995333211</v>
      </c>
      <c r="I37" s="7">
        <f t="shared" si="0"/>
        <v>0</v>
      </c>
      <c r="J37" s="24" t="str">
        <f t="shared" si="37"/>
        <v>YES</v>
      </c>
      <c r="K37" s="24" t="str">
        <f t="shared" si="38"/>
        <v>NO</v>
      </c>
      <c r="L37" s="7">
        <f t="shared" si="39"/>
        <v>37.691377653405958</v>
      </c>
      <c r="M37" s="7">
        <v>9.81</v>
      </c>
      <c r="N37" s="7">
        <f t="shared" si="40"/>
        <v>3.3312259999999996E-2</v>
      </c>
      <c r="O37" s="7">
        <f t="shared" si="41"/>
        <v>287.73452488311511</v>
      </c>
      <c r="P37" s="7">
        <f t="shared" si="42"/>
        <v>736.18333199771052</v>
      </c>
      <c r="Q37" s="7">
        <f t="shared" si="1"/>
        <v>1.9046884822538593E-5</v>
      </c>
      <c r="R37" s="7">
        <f t="shared" si="2"/>
        <v>9.0520144470870983E-5</v>
      </c>
      <c r="S37" s="7">
        <f t="shared" si="43"/>
        <v>1.1177529617195684E-4</v>
      </c>
      <c r="T37" s="7">
        <f t="shared" si="3"/>
        <v>3.9757085328894726</v>
      </c>
      <c r="U37" s="7">
        <f t="shared" si="4"/>
        <v>0</v>
      </c>
      <c r="V37" s="7">
        <f t="shared" si="99"/>
        <v>3.9757085328894726</v>
      </c>
      <c r="W37" s="7">
        <f>Surface_Tension_T(T_ph(F37,H37))</f>
        <v>7.9919294309252015E-2</v>
      </c>
      <c r="X37" s="7">
        <v>1</v>
      </c>
      <c r="Y37" s="7">
        <f t="shared" si="44"/>
        <v>1</v>
      </c>
      <c r="Z37" s="7">
        <f t="shared" si="100"/>
        <v>0</v>
      </c>
      <c r="AA37" s="24">
        <f t="shared" si="45"/>
        <v>736.18333199771052</v>
      </c>
      <c r="AB37" s="24">
        <f t="shared" si="46"/>
        <v>5394136.2155736759</v>
      </c>
      <c r="AC37" s="24">
        <f t="shared" si="47"/>
        <v>5.2633061774363786E-6</v>
      </c>
      <c r="AD37" s="29">
        <f t="shared" si="48"/>
        <v>8.8781304301915227E-3</v>
      </c>
      <c r="AE37" s="24">
        <f t="shared" si="5"/>
        <v>2.6763727514622926</v>
      </c>
      <c r="AF37" s="7">
        <f t="shared" si="6"/>
        <v>2.4115091221193792</v>
      </c>
      <c r="AG37" s="24" t="str">
        <f t="shared" si="49"/>
        <v>NO</v>
      </c>
      <c r="AH37" s="24">
        <f t="shared" si="101"/>
        <v>1.1499999999999999</v>
      </c>
      <c r="AI37" s="24">
        <f t="shared" si="101"/>
        <v>1.1499999999999999</v>
      </c>
      <c r="AJ37" s="24">
        <f t="shared" si="50"/>
        <v>0.27278403843141602</v>
      </c>
      <c r="AK37" s="24">
        <f t="shared" si="51"/>
        <v>0</v>
      </c>
      <c r="AL37" s="24">
        <f t="shared" si="52"/>
        <v>736.18333199771052</v>
      </c>
      <c r="AM37" s="24">
        <f t="shared" si="53"/>
        <v>5394136.2155736759</v>
      </c>
      <c r="AN37" s="24">
        <f t="shared" si="54"/>
        <v>5.2633061774363786E-6</v>
      </c>
      <c r="AO37" s="29">
        <f t="shared" si="55"/>
        <v>8.8781304301915227E-3</v>
      </c>
      <c r="AP37" s="24">
        <f t="shared" si="8"/>
        <v>1.1811016597169353</v>
      </c>
      <c r="AQ37" s="24">
        <f t="shared" si="56"/>
        <v>0.72499999999999998</v>
      </c>
      <c r="AR37" s="24">
        <f t="shared" si="57"/>
        <v>2.6763727514622926</v>
      </c>
      <c r="AS37" s="24">
        <f t="shared" si="58"/>
        <v>4.2937652155206303</v>
      </c>
      <c r="AT37" s="24" t="str">
        <f t="shared" si="59"/>
        <v>DISPERSED BUBBLY</v>
      </c>
      <c r="AU37" s="24">
        <f t="shared" si="9"/>
        <v>1.2</v>
      </c>
      <c r="AV37" s="7">
        <f t="shared" si="60"/>
        <v>1.2158777374840382</v>
      </c>
      <c r="AW37" s="7">
        <f t="shared" si="61"/>
        <v>0.27278403843141602</v>
      </c>
      <c r="AX37" s="20">
        <f t="shared" si="10"/>
        <v>1.7173185527790977</v>
      </c>
      <c r="AY37" s="24">
        <f t="shared" si="11"/>
        <v>0</v>
      </c>
      <c r="AZ37" s="24">
        <f t="shared" si="62"/>
        <v>736.18333199771052</v>
      </c>
      <c r="BA37" s="24">
        <f t="shared" si="63"/>
        <v>5394136.2155736759</v>
      </c>
      <c r="BB37" s="24">
        <f t="shared" si="64"/>
        <v>5.2633061774363786E-6</v>
      </c>
      <c r="BC37" s="29">
        <f t="shared" si="65"/>
        <v>8.8781304301915227E-3</v>
      </c>
      <c r="BD37" s="24">
        <f t="shared" si="12"/>
        <v>2.6763727514622926</v>
      </c>
      <c r="BE37" s="24" t="str">
        <f t="shared" si="66"/>
        <v>NO</v>
      </c>
      <c r="BF37" s="24">
        <f t="shared" si="13"/>
        <v>1.2</v>
      </c>
      <c r="BG37" s="24">
        <f t="shared" si="14"/>
        <v>1.159307535191056</v>
      </c>
      <c r="BH37" s="7">
        <f t="shared" si="67"/>
        <v>1.2158777374840382</v>
      </c>
      <c r="BI37" s="7">
        <f t="shared" si="68"/>
        <v>0.43952027998676191</v>
      </c>
      <c r="BJ37" s="7">
        <f t="shared" si="69"/>
        <v>0.27278403843141602</v>
      </c>
      <c r="BK37" s="20">
        <f t="shared" si="15"/>
        <v>1.7173185527790977</v>
      </c>
      <c r="BL37" s="24">
        <f t="shared" si="70"/>
        <v>0.42365322873337524</v>
      </c>
      <c r="BM37" s="24">
        <f t="shared" si="71"/>
        <v>0</v>
      </c>
      <c r="BN37" s="24">
        <f t="shared" si="72"/>
        <v>736.18333199771052</v>
      </c>
      <c r="BO37" s="24">
        <f t="shared" si="73"/>
        <v>5394136.2155736759</v>
      </c>
      <c r="BP37" s="24">
        <f t="shared" si="74"/>
        <v>5.2633061774363786E-6</v>
      </c>
      <c r="BQ37" s="29">
        <f t="shared" si="75"/>
        <v>8.8781304301915227E-3</v>
      </c>
      <c r="BR37" s="24">
        <f t="shared" si="16"/>
        <v>1.1811016597169353</v>
      </c>
      <c r="BS37" s="24">
        <f t="shared" si="76"/>
        <v>0.72499999999999998</v>
      </c>
      <c r="BT37" s="24">
        <f t="shared" si="77"/>
        <v>2.6763727514622926</v>
      </c>
      <c r="BU37" s="24" t="str">
        <f t="shared" si="78"/>
        <v>NO</v>
      </c>
      <c r="BV37" s="24">
        <f t="shared" si="17"/>
        <v>1.1499999999999999</v>
      </c>
      <c r="BW37" s="24">
        <f t="shared" si="18"/>
        <v>1.159307535191056</v>
      </c>
      <c r="BX37" s="7">
        <f t="shared" si="79"/>
        <v>1.2158777374840382</v>
      </c>
      <c r="BY37" s="7">
        <f t="shared" si="80"/>
        <v>0.43952027998676191</v>
      </c>
      <c r="BZ37" s="24">
        <f t="shared" si="81"/>
        <v>0.27278403843141602</v>
      </c>
      <c r="CA37" s="20">
        <f t="shared" si="19"/>
        <v>1.8077569012753807</v>
      </c>
      <c r="CB37" s="24">
        <f t="shared" si="82"/>
        <v>0.45705608358762062</v>
      </c>
      <c r="CC37" s="24">
        <f t="shared" si="83"/>
        <v>0</v>
      </c>
      <c r="CD37" s="24">
        <f t="shared" si="84"/>
        <v>736.18333199771052</v>
      </c>
      <c r="CE37" s="24">
        <f t="shared" si="85"/>
        <v>5394136.2155736759</v>
      </c>
      <c r="CF37" s="24">
        <f t="shared" si="86"/>
        <v>5.2633061774363786E-6</v>
      </c>
      <c r="CG37" s="29">
        <f t="shared" si="87"/>
        <v>8.8781304301915227E-3</v>
      </c>
      <c r="CH37" s="24">
        <f t="shared" si="20"/>
        <v>1.1811016597169353</v>
      </c>
      <c r="CI37" s="24">
        <f t="shared" si="88"/>
        <v>0.72499999999999998</v>
      </c>
      <c r="CJ37" s="24">
        <f>((0.725+4.15*(($U37/$V37)^0.5))/(2*((CG37/6.5617/$D37)^0.4)*((0.0283*$P37/$W37)^0.6)*(4.3055*$W37/($M37*($P37-$L37)))^0.5))^(1/1.2)*0.3048</f>
        <v>2.6763727514622926</v>
      </c>
      <c r="CK37" s="24">
        <f t="shared" si="21"/>
        <v>2.4426497711426891</v>
      </c>
      <c r="CL37" s="24">
        <f t="shared" si="90"/>
        <v>4.2937652155206303</v>
      </c>
      <c r="CM37" s="24" t="str">
        <f t="shared" si="91"/>
        <v>NO</v>
      </c>
      <c r="CN37" s="46" t="str">
        <f t="shared" si="22"/>
        <v>COMPRESSED LIQUID</v>
      </c>
      <c r="CO37" s="21" t="b">
        <f t="shared" si="102"/>
        <v>0</v>
      </c>
      <c r="CP37" s="21" t="b">
        <f t="shared" si="24"/>
        <v>0</v>
      </c>
      <c r="CQ37" s="7" t="e">
        <f t="shared" si="25"/>
        <v>#DIV/0!</v>
      </c>
      <c r="CR37" s="7">
        <f>IF(J37="yes",rho_ph(F37,H37),IF(K37="yes",rho_ph(F37,H37),L37*CQ37+P37*(1-CQ37)))</f>
        <v>817.05262645354742</v>
      </c>
      <c r="CS37" s="7" t="e">
        <f t="shared" si="26"/>
        <v>#DIV/0!</v>
      </c>
      <c r="CT37" s="7">
        <f t="shared" si="27"/>
        <v>5986678.8214601651</v>
      </c>
      <c r="CU37" s="7">
        <f t="shared" si="28"/>
        <v>4.7929951683030539E-6</v>
      </c>
      <c r="CV37" s="22">
        <f t="shared" si="29"/>
        <v>8.739465255162903E-3</v>
      </c>
      <c r="CW37" s="7">
        <f t="shared" si="30"/>
        <v>7.6142979372032418E-2</v>
      </c>
      <c r="CX37" s="7">
        <f t="shared" si="31"/>
        <v>2.7394712706609566E-3</v>
      </c>
      <c r="CY37" s="7">
        <f t="shared" si="92"/>
        <v>0.99820609987400555</v>
      </c>
      <c r="CZ37" s="7">
        <f t="shared" si="93"/>
        <v>7.9024212186892054E-2</v>
      </c>
      <c r="DA37" s="7">
        <f t="shared" si="32"/>
        <v>71.754364917451525</v>
      </c>
      <c r="DB37" s="7">
        <f>rho_ph(DA37,H37)</f>
        <v>817.02757514621055</v>
      </c>
      <c r="DC37" s="7">
        <f t="shared" si="33"/>
        <v>3.582315265516625</v>
      </c>
      <c r="DD37" s="7">
        <f t="shared" si="94"/>
        <v>-2.795767747637052E-2</v>
      </c>
      <c r="DE37" s="47">
        <f t="shared" si="95"/>
        <v>0</v>
      </c>
      <c r="DF37" s="7">
        <f t="shared" si="34"/>
        <v>1039.0287418558446</v>
      </c>
      <c r="DG37" s="7">
        <f t="shared" si="96"/>
        <v>240.21608674607387</v>
      </c>
    </row>
    <row r="38" spans="1:111" ht="14.5" x14ac:dyDescent="0.35">
      <c r="A38" s="7">
        <f t="shared" si="97"/>
        <v>1695</v>
      </c>
      <c r="B38" s="7">
        <v>3</v>
      </c>
      <c r="C38" s="7">
        <v>18.2</v>
      </c>
      <c r="D38">
        <v>0.20599999999999999</v>
      </c>
      <c r="E38" s="22">
        <v>0</v>
      </c>
      <c r="F38" s="7">
        <f t="shared" si="35"/>
        <v>71.754364917451525</v>
      </c>
      <c r="G38" s="7">
        <f t="shared" si="98"/>
        <v>97.5</v>
      </c>
      <c r="H38" s="7">
        <f t="shared" si="36"/>
        <v>1039.0287418558446</v>
      </c>
      <c r="I38" s="7">
        <f t="shared" si="0"/>
        <v>0</v>
      </c>
      <c r="J38" s="24" t="str">
        <f t="shared" si="37"/>
        <v>YES</v>
      </c>
      <c r="K38" s="24" t="str">
        <f t="shared" si="38"/>
        <v>NO</v>
      </c>
      <c r="L38" s="7">
        <f t="shared" si="39"/>
        <v>37.551778548534287</v>
      </c>
      <c r="M38" s="7">
        <v>9.81</v>
      </c>
      <c r="N38" s="7">
        <f t="shared" si="40"/>
        <v>3.3312259999999996E-2</v>
      </c>
      <c r="O38" s="7">
        <f t="shared" si="41"/>
        <v>287.50993008670616</v>
      </c>
      <c r="P38" s="7">
        <f t="shared" si="42"/>
        <v>736.60333991282641</v>
      </c>
      <c r="Q38" s="7">
        <f t="shared" si="1"/>
        <v>1.9036463808857117E-5</v>
      </c>
      <c r="R38" s="7">
        <f t="shared" si="2"/>
        <v>9.0606008283820766E-5</v>
      </c>
      <c r="S38" s="7">
        <f t="shared" si="43"/>
        <v>1.1177168028073621E-4</v>
      </c>
      <c r="T38" s="7">
        <f t="shared" si="3"/>
        <v>3.9734416017454937</v>
      </c>
      <c r="U38" s="7">
        <f t="shared" si="4"/>
        <v>0</v>
      </c>
      <c r="V38" s="7">
        <f t="shared" si="99"/>
        <v>3.9734416017454937</v>
      </c>
      <c r="W38" s="7">
        <f>Surface_Tension_T(T_ph(F38,H38))</f>
        <v>7.9919932043003336E-2</v>
      </c>
      <c r="X38" s="7">
        <v>1</v>
      </c>
      <c r="Y38" s="7">
        <f t="shared" si="44"/>
        <v>1</v>
      </c>
      <c r="Z38" s="7">
        <f t="shared" si="100"/>
        <v>0</v>
      </c>
      <c r="AA38" s="24">
        <f t="shared" si="45"/>
        <v>736.60333991282641</v>
      </c>
      <c r="AB38" s="24">
        <f t="shared" si="46"/>
        <v>5394310.719613838</v>
      </c>
      <c r="AC38" s="24">
        <f t="shared" si="47"/>
        <v>5.2631532612092295E-6</v>
      </c>
      <c r="AD38" s="29">
        <f t="shared" si="48"/>
        <v>8.8780868925683511E-3</v>
      </c>
      <c r="AE38" s="24">
        <f t="shared" si="5"/>
        <v>2.676508729320874</v>
      </c>
      <c r="AF38" s="7">
        <f t="shared" si="6"/>
        <v>2.4164759446458111</v>
      </c>
      <c r="AG38" s="24" t="str">
        <f t="shared" si="49"/>
        <v>NO</v>
      </c>
      <c r="AH38" s="24">
        <f t="shared" si="101"/>
        <v>1.1499999999999999</v>
      </c>
      <c r="AI38" s="24">
        <f t="shared" si="101"/>
        <v>1.1499999999999999</v>
      </c>
      <c r="AJ38" s="24">
        <f t="shared" si="50"/>
        <v>0.27276140560973405</v>
      </c>
      <c r="AK38" s="24">
        <f t="shared" si="51"/>
        <v>0</v>
      </c>
      <c r="AL38" s="24">
        <f t="shared" si="52"/>
        <v>736.60333991282641</v>
      </c>
      <c r="AM38" s="24">
        <f t="shared" si="53"/>
        <v>5394310.719613838</v>
      </c>
      <c r="AN38" s="24">
        <f t="shared" si="54"/>
        <v>5.2631532612092295E-6</v>
      </c>
      <c r="AO38" s="29">
        <f t="shared" si="55"/>
        <v>8.8780868925683511E-3</v>
      </c>
      <c r="AP38" s="24">
        <f t="shared" si="8"/>
        <v>1.1802215989078582</v>
      </c>
      <c r="AQ38" s="24">
        <f t="shared" si="56"/>
        <v>0.72499999999999998</v>
      </c>
      <c r="AR38" s="24">
        <f t="shared" si="57"/>
        <v>2.676508729320874</v>
      </c>
      <c r="AS38" s="24">
        <f t="shared" si="58"/>
        <v>4.2913169298851335</v>
      </c>
      <c r="AT38" s="24" t="str">
        <f t="shared" si="59"/>
        <v>DISPERSED BUBBLY</v>
      </c>
      <c r="AU38" s="24">
        <f t="shared" si="9"/>
        <v>1.2</v>
      </c>
      <c r="AV38" s="7">
        <f t="shared" si="60"/>
        <v>1.2158777374840382</v>
      </c>
      <c r="AW38" s="7">
        <f t="shared" si="61"/>
        <v>0.27276140560973405</v>
      </c>
      <c r="AX38" s="20">
        <f t="shared" si="10"/>
        <v>1.7163847984531118</v>
      </c>
      <c r="AY38" s="24">
        <f t="shared" si="11"/>
        <v>0</v>
      </c>
      <c r="AZ38" s="24">
        <f t="shared" si="62"/>
        <v>736.60333991282641</v>
      </c>
      <c r="BA38" s="24">
        <f t="shared" si="63"/>
        <v>5394310.719613838</v>
      </c>
      <c r="BB38" s="24">
        <f t="shared" si="64"/>
        <v>5.2631532612092295E-6</v>
      </c>
      <c r="BC38" s="29">
        <f t="shared" si="65"/>
        <v>8.8780868925683511E-3</v>
      </c>
      <c r="BD38" s="24">
        <f t="shared" si="12"/>
        <v>2.676508729320874</v>
      </c>
      <c r="BE38" s="24" t="str">
        <f t="shared" si="66"/>
        <v>NO</v>
      </c>
      <c r="BF38" s="24">
        <f t="shared" si="13"/>
        <v>1.2</v>
      </c>
      <c r="BG38" s="24">
        <f t="shared" si="14"/>
        <v>1.1593234882616552</v>
      </c>
      <c r="BH38" s="7">
        <f t="shared" si="67"/>
        <v>1.2158777374840382</v>
      </c>
      <c r="BI38" s="7">
        <f t="shared" si="68"/>
        <v>0.43957093447474849</v>
      </c>
      <c r="BJ38" s="7">
        <f t="shared" si="69"/>
        <v>0.27276140560973405</v>
      </c>
      <c r="BK38" s="20">
        <f t="shared" si="15"/>
        <v>1.7163847984531118</v>
      </c>
      <c r="BL38" s="24">
        <f t="shared" si="70"/>
        <v>0.42369690901174856</v>
      </c>
      <c r="BM38" s="24">
        <f t="shared" si="71"/>
        <v>0</v>
      </c>
      <c r="BN38" s="24">
        <f t="shared" si="72"/>
        <v>736.60333991282641</v>
      </c>
      <c r="BO38" s="24">
        <f t="shared" si="73"/>
        <v>5394310.719613838</v>
      </c>
      <c r="BP38" s="24">
        <f t="shared" si="74"/>
        <v>5.2631532612092295E-6</v>
      </c>
      <c r="BQ38" s="29">
        <f t="shared" si="75"/>
        <v>8.8780868925683511E-3</v>
      </c>
      <c r="BR38" s="24">
        <f t="shared" si="16"/>
        <v>1.1802215989078582</v>
      </c>
      <c r="BS38" s="24">
        <f t="shared" si="76"/>
        <v>0.72499999999999998</v>
      </c>
      <c r="BT38" s="24">
        <f t="shared" si="77"/>
        <v>2.676508729320874</v>
      </c>
      <c r="BU38" s="24" t="str">
        <f t="shared" si="78"/>
        <v>NO</v>
      </c>
      <c r="BV38" s="24">
        <f t="shared" si="17"/>
        <v>1.1499999999999999</v>
      </c>
      <c r="BW38" s="24">
        <f t="shared" si="18"/>
        <v>1.1593234882616552</v>
      </c>
      <c r="BX38" s="7">
        <f t="shared" si="79"/>
        <v>1.2158777374840382</v>
      </c>
      <c r="BY38" s="7">
        <f t="shared" si="80"/>
        <v>0.43957093447474849</v>
      </c>
      <c r="BZ38" s="24">
        <f t="shared" si="81"/>
        <v>0.27276140560973405</v>
      </c>
      <c r="CA38" s="20">
        <f t="shared" si="19"/>
        <v>1.8067739730796768</v>
      </c>
      <c r="CB38" s="24">
        <f t="shared" si="82"/>
        <v>0.45711444576924831</v>
      </c>
      <c r="CC38" s="24">
        <f t="shared" si="83"/>
        <v>0</v>
      </c>
      <c r="CD38" s="24">
        <f t="shared" si="84"/>
        <v>736.60333991282641</v>
      </c>
      <c r="CE38" s="24">
        <f t="shared" si="85"/>
        <v>5394310.719613838</v>
      </c>
      <c r="CF38" s="24">
        <f t="shared" si="86"/>
        <v>5.2631532612092295E-6</v>
      </c>
      <c r="CG38" s="29">
        <f t="shared" si="87"/>
        <v>8.8780868925683511E-3</v>
      </c>
      <c r="CH38" s="24">
        <f t="shared" si="20"/>
        <v>1.1802215989078582</v>
      </c>
      <c r="CI38" s="24">
        <f t="shared" si="88"/>
        <v>0.72499999999999998</v>
      </c>
      <c r="CJ38" s="24">
        <f t="shared" si="89"/>
        <v>2.676508729320874</v>
      </c>
      <c r="CK38" s="24">
        <f t="shared" si="21"/>
        <v>2.4476807319614617</v>
      </c>
      <c r="CL38" s="24">
        <f t="shared" si="90"/>
        <v>4.2913169298851335</v>
      </c>
      <c r="CM38" s="24" t="str">
        <f t="shared" si="91"/>
        <v>NO</v>
      </c>
      <c r="CN38" s="46" t="str">
        <f t="shared" si="22"/>
        <v>COMPRESSED LIQUID</v>
      </c>
      <c r="CO38" s="21" t="b">
        <f t="shared" si="102"/>
        <v>0</v>
      </c>
      <c r="CP38" s="21" t="b">
        <f t="shared" si="24"/>
        <v>0</v>
      </c>
      <c r="CQ38" s="7" t="e">
        <f t="shared" si="25"/>
        <v>#DIV/0!</v>
      </c>
      <c r="CR38" s="7">
        <f>IF(J38="yes",rho_ph(F38,H38),IF(K38="yes",rho_ph(F38,H38),L38*CQ38+P38*(1-CQ38)))</f>
        <v>817.03606083103978</v>
      </c>
      <c r="CS38" s="7" t="e">
        <f t="shared" si="26"/>
        <v>#DIV/0!</v>
      </c>
      <c r="CT38" s="7">
        <f t="shared" si="27"/>
        <v>5983337.4931120062</v>
      </c>
      <c r="CU38" s="7">
        <f t="shared" si="28"/>
        <v>4.7953989498027291E-6</v>
      </c>
      <c r="CV38" s="22">
        <f t="shared" si="29"/>
        <v>8.7401995670011515E-3</v>
      </c>
      <c r="CW38" s="7">
        <f t="shared" si="30"/>
        <v>7.6141435584261535E-2</v>
      </c>
      <c r="CX38" s="7">
        <f t="shared" si="31"/>
        <v>2.7365225240297301E-3</v>
      </c>
      <c r="CY38" s="7">
        <f t="shared" si="92"/>
        <v>0.99820226129370992</v>
      </c>
      <c r="CZ38" s="7">
        <f t="shared" si="93"/>
        <v>7.902001544863492E-2</v>
      </c>
      <c r="DA38" s="7">
        <f t="shared" si="32"/>
        <v>71.517304871105623</v>
      </c>
      <c r="DB38" s="7">
        <f>rho_ph(DA38,H38)</f>
        <v>817.01100736561818</v>
      </c>
      <c r="DC38" s="7">
        <f t="shared" si="33"/>
        <v>3.5823879095970552</v>
      </c>
      <c r="DD38" s="7">
        <f t="shared" si="94"/>
        <v>-2.795767747637052E-2</v>
      </c>
      <c r="DE38" s="47">
        <f t="shared" si="95"/>
        <v>0</v>
      </c>
      <c r="DF38" s="7">
        <f t="shared" si="34"/>
        <v>1039.0007841783681</v>
      </c>
      <c r="DG38" s="7">
        <f t="shared" si="96"/>
        <v>240.21075138133358</v>
      </c>
    </row>
    <row r="39" spans="1:111" ht="14.5" x14ac:dyDescent="0.35">
      <c r="A39" s="7">
        <f t="shared" si="97"/>
        <v>1692</v>
      </c>
      <c r="B39" s="7">
        <v>3</v>
      </c>
      <c r="C39" s="7">
        <v>18.2</v>
      </c>
      <c r="D39">
        <v>0.20599999999999999</v>
      </c>
      <c r="E39" s="22">
        <v>0</v>
      </c>
      <c r="F39" s="7">
        <f t="shared" si="35"/>
        <v>71.517304871105623</v>
      </c>
      <c r="G39" s="7">
        <f t="shared" si="98"/>
        <v>97.5</v>
      </c>
      <c r="H39" s="7">
        <f t="shared" si="36"/>
        <v>1039.0007841783681</v>
      </c>
      <c r="I39" s="7">
        <f t="shared" si="0"/>
        <v>0</v>
      </c>
      <c r="J39" s="24" t="str">
        <f t="shared" si="37"/>
        <v>YES</v>
      </c>
      <c r="K39" s="24" t="str">
        <f t="shared" si="38"/>
        <v>NO</v>
      </c>
      <c r="L39" s="7">
        <f t="shared" si="39"/>
        <v>37.412344400154481</v>
      </c>
      <c r="M39" s="7">
        <v>9.81</v>
      </c>
      <c r="N39" s="7">
        <f t="shared" si="40"/>
        <v>3.3312259999999996E-2</v>
      </c>
      <c r="O39" s="7">
        <f t="shared" si="41"/>
        <v>287.28477912456981</v>
      </c>
      <c r="P39" s="7">
        <f t="shared" si="42"/>
        <v>737.02371062025509</v>
      </c>
      <c r="Q39" s="7">
        <f t="shared" si="1"/>
        <v>1.9026036873639549E-5</v>
      </c>
      <c r="R39" s="7">
        <f t="shared" si="2"/>
        <v>9.0692135750597915E-5</v>
      </c>
      <c r="S39" s="7">
        <f t="shared" si="43"/>
        <v>1.1176806436708742E-4</v>
      </c>
      <c r="T39" s="7">
        <f t="shared" si="3"/>
        <v>3.9711752995451932</v>
      </c>
      <c r="U39" s="7">
        <f t="shared" si="4"/>
        <v>0</v>
      </c>
      <c r="V39" s="7">
        <f t="shared" si="99"/>
        <v>3.9711752995451932</v>
      </c>
      <c r="W39" s="7">
        <f>Surface_Tension_T(T_ph(F39,H39))</f>
        <v>7.9920569824544582E-2</v>
      </c>
      <c r="X39" s="7">
        <v>1</v>
      </c>
      <c r="Y39" s="7">
        <f t="shared" si="44"/>
        <v>1</v>
      </c>
      <c r="Z39" s="7">
        <f t="shared" si="100"/>
        <v>0</v>
      </c>
      <c r="AA39" s="24">
        <f t="shared" si="45"/>
        <v>737.02371062025509</v>
      </c>
      <c r="AB39" s="24">
        <f t="shared" si="46"/>
        <v>5394485.2360275146</v>
      </c>
      <c r="AC39" s="24">
        <f t="shared" si="47"/>
        <v>5.2630003435294772E-6</v>
      </c>
      <c r="AD39" s="29">
        <f t="shared" si="48"/>
        <v>8.8780433535785956E-3</v>
      </c>
      <c r="AE39" s="24">
        <f t="shared" si="5"/>
        <v>2.6766440913790235</v>
      </c>
      <c r="AF39" s="7">
        <f t="shared" si="6"/>
        <v>2.4214641745230607</v>
      </c>
      <c r="AG39" s="24" t="str">
        <f t="shared" si="49"/>
        <v>NO</v>
      </c>
      <c r="AH39" s="24">
        <f t="shared" si="101"/>
        <v>1.1499999999999999</v>
      </c>
      <c r="AI39" s="24">
        <f t="shared" si="101"/>
        <v>1.1499999999999999</v>
      </c>
      <c r="AJ39" s="24">
        <f t="shared" si="50"/>
        <v>0.27273872749862993</v>
      </c>
      <c r="AK39" s="24">
        <f t="shared" si="51"/>
        <v>0</v>
      </c>
      <c r="AL39" s="24">
        <f t="shared" si="52"/>
        <v>737.02371062025509</v>
      </c>
      <c r="AM39" s="24">
        <f t="shared" si="53"/>
        <v>5394485.2360275146</v>
      </c>
      <c r="AN39" s="24">
        <f t="shared" si="54"/>
        <v>5.2630003435294772E-6</v>
      </c>
      <c r="AO39" s="29">
        <f t="shared" si="55"/>
        <v>8.8780433535785956E-3</v>
      </c>
      <c r="AP39" s="24">
        <f t="shared" si="8"/>
        <v>1.1793422865852012</v>
      </c>
      <c r="AQ39" s="24">
        <f t="shared" si="56"/>
        <v>0.72499999999999998</v>
      </c>
      <c r="AR39" s="24">
        <f t="shared" si="57"/>
        <v>2.6766440913790235</v>
      </c>
      <c r="AS39" s="24">
        <f t="shared" si="58"/>
        <v>4.2888693235088091</v>
      </c>
      <c r="AT39" s="24" t="str">
        <f t="shared" si="59"/>
        <v>DISPERSED BUBBLY</v>
      </c>
      <c r="AU39" s="24">
        <f t="shared" si="9"/>
        <v>1.2</v>
      </c>
      <c r="AV39" s="7">
        <f t="shared" si="60"/>
        <v>1.2158777374840382</v>
      </c>
      <c r="AW39" s="7">
        <f t="shared" si="61"/>
        <v>0.27273872749862993</v>
      </c>
      <c r="AX39" s="20">
        <f t="shared" si="10"/>
        <v>1.7154512855545334</v>
      </c>
      <c r="AY39" s="24">
        <f t="shared" si="11"/>
        <v>0</v>
      </c>
      <c r="AZ39" s="24">
        <f t="shared" si="62"/>
        <v>737.02371062025509</v>
      </c>
      <c r="BA39" s="24">
        <f t="shared" si="63"/>
        <v>5394485.2360275146</v>
      </c>
      <c r="BB39" s="24">
        <f t="shared" si="64"/>
        <v>5.2630003435294772E-6</v>
      </c>
      <c r="BC39" s="29">
        <f t="shared" si="65"/>
        <v>8.8780433535785956E-3</v>
      </c>
      <c r="BD39" s="24">
        <f t="shared" si="12"/>
        <v>2.6766440913790235</v>
      </c>
      <c r="BE39" s="24" t="str">
        <f t="shared" si="66"/>
        <v>NO</v>
      </c>
      <c r="BF39" s="24">
        <f t="shared" si="13"/>
        <v>1.2</v>
      </c>
      <c r="BG39" s="24">
        <f t="shared" si="14"/>
        <v>1.1593394842493279</v>
      </c>
      <c r="BH39" s="7">
        <f t="shared" si="67"/>
        <v>1.2158777374840382</v>
      </c>
      <c r="BI39" s="7">
        <f t="shared" si="68"/>
        <v>0.43962147936155116</v>
      </c>
      <c r="BJ39" s="7">
        <f t="shared" si="69"/>
        <v>0.27273872749862993</v>
      </c>
      <c r="BK39" s="20">
        <f t="shared" si="15"/>
        <v>1.7154512855545334</v>
      </c>
      <c r="BL39" s="24">
        <f t="shared" si="70"/>
        <v>0.4237404858090113</v>
      </c>
      <c r="BM39" s="24">
        <f t="shared" si="71"/>
        <v>0</v>
      </c>
      <c r="BN39" s="24">
        <f t="shared" si="72"/>
        <v>737.02371062025509</v>
      </c>
      <c r="BO39" s="24">
        <f t="shared" si="73"/>
        <v>5394485.2360275146</v>
      </c>
      <c r="BP39" s="24">
        <f t="shared" si="74"/>
        <v>5.2630003435294772E-6</v>
      </c>
      <c r="BQ39" s="29">
        <f t="shared" si="75"/>
        <v>8.8780433535785956E-3</v>
      </c>
      <c r="BR39" s="24">
        <f t="shared" si="16"/>
        <v>1.1793422865852012</v>
      </c>
      <c r="BS39" s="24">
        <f t="shared" si="76"/>
        <v>0.72499999999999998</v>
      </c>
      <c r="BT39" s="24">
        <f t="shared" si="77"/>
        <v>2.6766440913790235</v>
      </c>
      <c r="BU39" s="24" t="str">
        <f t="shared" si="78"/>
        <v>NO</v>
      </c>
      <c r="BV39" s="24">
        <f t="shared" si="17"/>
        <v>1.1499999999999999</v>
      </c>
      <c r="BW39" s="24">
        <f t="shared" si="18"/>
        <v>1.1593394842493279</v>
      </c>
      <c r="BX39" s="7">
        <f t="shared" si="79"/>
        <v>1.2158777374840382</v>
      </c>
      <c r="BY39" s="7">
        <f t="shared" si="80"/>
        <v>0.43962147936155116</v>
      </c>
      <c r="BZ39" s="24">
        <f t="shared" si="81"/>
        <v>0.27273872749862993</v>
      </c>
      <c r="CA39" s="20">
        <f t="shared" si="19"/>
        <v>1.80579129902556</v>
      </c>
      <c r="CB39" s="24">
        <f t="shared" si="82"/>
        <v>0.45717269158596507</v>
      </c>
      <c r="CC39" s="24">
        <f t="shared" si="83"/>
        <v>0</v>
      </c>
      <c r="CD39" s="24">
        <f t="shared" si="84"/>
        <v>737.02371062025509</v>
      </c>
      <c r="CE39" s="24">
        <f t="shared" si="85"/>
        <v>5394485.2360275146</v>
      </c>
      <c r="CF39" s="24">
        <f t="shared" si="86"/>
        <v>5.2630003435294772E-6</v>
      </c>
      <c r="CG39" s="29">
        <f t="shared" si="87"/>
        <v>8.8780433535785956E-3</v>
      </c>
      <c r="CH39" s="24">
        <f t="shared" si="20"/>
        <v>1.1793422865852012</v>
      </c>
      <c r="CI39" s="24">
        <f t="shared" si="88"/>
        <v>0.72499999999999998</v>
      </c>
      <c r="CJ39" s="24">
        <f t="shared" si="89"/>
        <v>2.6766440913790235</v>
      </c>
      <c r="CK39" s="24">
        <f t="shared" si="21"/>
        <v>2.4527333765715564</v>
      </c>
      <c r="CL39" s="24">
        <f t="shared" si="90"/>
        <v>4.2888693235088091</v>
      </c>
      <c r="CM39" s="24" t="str">
        <f t="shared" si="91"/>
        <v>NO</v>
      </c>
      <c r="CN39" s="46" t="str">
        <f t="shared" si="22"/>
        <v>COMPRESSED LIQUID</v>
      </c>
      <c r="CO39" s="21" t="b">
        <f t="shared" si="102"/>
        <v>0</v>
      </c>
      <c r="CP39" s="21" t="b">
        <f t="shared" si="24"/>
        <v>0</v>
      </c>
      <c r="CQ39" s="7" t="e">
        <f t="shared" si="25"/>
        <v>#DIV/0!</v>
      </c>
      <c r="CR39" s="7">
        <f>IF(J39="yes",rho_ph(F39,H39),IF(K39="yes",rho_ph(F39,H39),L39*CQ39+P39*(1-CQ39)))</f>
        <v>817.01949380031249</v>
      </c>
      <c r="CS39" s="7" t="e">
        <f t="shared" si="26"/>
        <v>#DIV/0!</v>
      </c>
      <c r="CT39" s="7">
        <f t="shared" si="27"/>
        <v>5979997.0249849036</v>
      </c>
      <c r="CU39" s="7">
        <f t="shared" si="28"/>
        <v>4.7978046607612069E-6</v>
      </c>
      <c r="CV39" s="22">
        <f t="shared" si="29"/>
        <v>8.7409341900296401E-3</v>
      </c>
      <c r="CW39" s="7">
        <f t="shared" si="30"/>
        <v>7.6139891665255491E-2</v>
      </c>
      <c r="CX39" s="7">
        <f t="shared" si="31"/>
        <v>2.7335761099431359E-3</v>
      </c>
      <c r="CY39" s="7">
        <f t="shared" si="92"/>
        <v>0.99819839575635727</v>
      </c>
      <c r="CZ39" s="7">
        <f t="shared" si="93"/>
        <v>7.9015823017261455E-2</v>
      </c>
      <c r="DA39" s="7">
        <f t="shared" si="32"/>
        <v>71.280257402053834</v>
      </c>
      <c r="DB39" s="7">
        <f>rho_ph(DA39,H39)</f>
        <v>816.99443817457666</v>
      </c>
      <c r="DC39" s="7">
        <f t="shared" si="33"/>
        <v>3.582460562808492</v>
      </c>
      <c r="DD39" s="7">
        <f t="shared" si="94"/>
        <v>-2.795767747637052E-2</v>
      </c>
      <c r="DE39" s="47">
        <f t="shared" si="95"/>
        <v>0</v>
      </c>
      <c r="DF39" s="7">
        <f t="shared" si="34"/>
        <v>1038.9728265008916</v>
      </c>
      <c r="DG39" s="7">
        <f t="shared" si="96"/>
        <v>240.2054154668042</v>
      </c>
    </row>
    <row r="40" spans="1:111" ht="14.5" x14ac:dyDescent="0.35">
      <c r="A40" s="7">
        <f t="shared" si="97"/>
        <v>1689</v>
      </c>
      <c r="B40" s="7">
        <v>3</v>
      </c>
      <c r="C40" s="7">
        <v>18.2</v>
      </c>
      <c r="D40">
        <v>0.20599999999999999</v>
      </c>
      <c r="E40" s="22">
        <v>0</v>
      </c>
      <c r="F40" s="7">
        <f t="shared" si="35"/>
        <v>71.280257402053834</v>
      </c>
      <c r="G40" s="7">
        <f t="shared" si="98"/>
        <v>97.5</v>
      </c>
      <c r="H40" s="7">
        <f t="shared" si="36"/>
        <v>1038.9728265008916</v>
      </c>
      <c r="I40" s="7">
        <f t="shared" si="0"/>
        <v>0</v>
      </c>
      <c r="J40" s="24" t="str">
        <f t="shared" si="37"/>
        <v>YES</v>
      </c>
      <c r="K40" s="24" t="str">
        <f t="shared" si="38"/>
        <v>NO</v>
      </c>
      <c r="L40" s="7">
        <f t="shared" si="39"/>
        <v>37.273074669303512</v>
      </c>
      <c r="M40" s="7">
        <v>9.81</v>
      </c>
      <c r="N40" s="7">
        <f t="shared" si="40"/>
        <v>3.3312259999999996E-2</v>
      </c>
      <c r="O40" s="7">
        <f t="shared" si="41"/>
        <v>287.05906877621635</v>
      </c>
      <c r="P40" s="7">
        <f t="shared" si="42"/>
        <v>737.444447771574</v>
      </c>
      <c r="Q40" s="7">
        <f t="shared" si="1"/>
        <v>1.9015603878720876E-5</v>
      </c>
      <c r="R40" s="7">
        <f t="shared" si="2"/>
        <v>9.077852908919542E-5</v>
      </c>
      <c r="S40" s="7">
        <f t="shared" si="43"/>
        <v>1.1176444843058624E-4</v>
      </c>
      <c r="T40" s="7">
        <f t="shared" si="3"/>
        <v>3.968909608905081</v>
      </c>
      <c r="U40" s="7">
        <f t="shared" si="4"/>
        <v>0</v>
      </c>
      <c r="V40" s="7">
        <f t="shared" si="99"/>
        <v>3.968909608905081</v>
      </c>
      <c r="W40" s="7">
        <f>Surface_Tension_T(T_ph(F40,H40))</f>
        <v>7.9921207653873852E-2</v>
      </c>
      <c r="X40" s="7">
        <v>1</v>
      </c>
      <c r="Y40" s="7">
        <f t="shared" si="44"/>
        <v>1</v>
      </c>
      <c r="Z40" s="7">
        <f t="shared" si="100"/>
        <v>0</v>
      </c>
      <c r="AA40" s="24">
        <f t="shared" si="45"/>
        <v>737.444447771574</v>
      </c>
      <c r="AB40" s="24">
        <f t="shared" si="46"/>
        <v>5394659.7648364864</v>
      </c>
      <c r="AC40" s="24">
        <f t="shared" si="47"/>
        <v>5.2628474243791844E-6</v>
      </c>
      <c r="AD40" s="29">
        <f t="shared" si="48"/>
        <v>8.8779998132170607E-3</v>
      </c>
      <c r="AE40" s="24">
        <f t="shared" si="5"/>
        <v>2.676778838608421</v>
      </c>
      <c r="AF40" s="7">
        <f t="shared" si="6"/>
        <v>2.4264739887521976</v>
      </c>
      <c r="AG40" s="24" t="str">
        <f t="shared" si="49"/>
        <v>NO</v>
      </c>
      <c r="AH40" s="24">
        <f t="shared" si="101"/>
        <v>1.1499999999999999</v>
      </c>
      <c r="AI40" s="24">
        <f t="shared" si="101"/>
        <v>1.1499999999999999</v>
      </c>
      <c r="AJ40" s="24">
        <f t="shared" si="50"/>
        <v>0.27271600393045908</v>
      </c>
      <c r="AK40" s="24">
        <f t="shared" si="51"/>
        <v>0</v>
      </c>
      <c r="AL40" s="24">
        <f t="shared" si="52"/>
        <v>737.444447771574</v>
      </c>
      <c r="AM40" s="24">
        <f t="shared" si="53"/>
        <v>5394659.7648364864</v>
      </c>
      <c r="AN40" s="24">
        <f t="shared" si="54"/>
        <v>5.2628474243791844E-6</v>
      </c>
      <c r="AO40" s="29">
        <f t="shared" si="55"/>
        <v>8.8779998132170607E-3</v>
      </c>
      <c r="AP40" s="24">
        <f t="shared" si="8"/>
        <v>1.1784637151541149</v>
      </c>
      <c r="AQ40" s="24">
        <f t="shared" si="56"/>
        <v>0.72499999999999998</v>
      </c>
      <c r="AR40" s="24">
        <f t="shared" si="57"/>
        <v>2.676778838608421</v>
      </c>
      <c r="AS40" s="24">
        <f t="shared" si="58"/>
        <v>4.2864223776174875</v>
      </c>
      <c r="AT40" s="24" t="str">
        <f t="shared" si="59"/>
        <v>DISPERSED BUBBLY</v>
      </c>
      <c r="AU40" s="24">
        <f t="shared" si="9"/>
        <v>1.2</v>
      </c>
      <c r="AV40" s="7">
        <f t="shared" si="60"/>
        <v>1.2158777374840382</v>
      </c>
      <c r="AW40" s="7">
        <f t="shared" si="61"/>
        <v>0.27271600393045908</v>
      </c>
      <c r="AX40" s="20">
        <f t="shared" si="10"/>
        <v>1.7145180069250829</v>
      </c>
      <c r="AY40" s="24">
        <f t="shared" si="11"/>
        <v>0</v>
      </c>
      <c r="AZ40" s="24">
        <f t="shared" si="62"/>
        <v>737.444447771574</v>
      </c>
      <c r="BA40" s="24">
        <f t="shared" si="63"/>
        <v>5394659.7648364864</v>
      </c>
      <c r="BB40" s="24">
        <f t="shared" si="64"/>
        <v>5.2628474243791844E-6</v>
      </c>
      <c r="BC40" s="29">
        <f t="shared" si="65"/>
        <v>8.8779998132170607E-3</v>
      </c>
      <c r="BD40" s="24">
        <f t="shared" si="12"/>
        <v>2.676778838608421</v>
      </c>
      <c r="BE40" s="24" t="str">
        <f t="shared" si="66"/>
        <v>NO</v>
      </c>
      <c r="BF40" s="24">
        <f t="shared" si="13"/>
        <v>1.2</v>
      </c>
      <c r="BG40" s="24">
        <f t="shared" si="14"/>
        <v>1.1593555234490531</v>
      </c>
      <c r="BH40" s="7">
        <f t="shared" si="67"/>
        <v>1.2158777374840382</v>
      </c>
      <c r="BI40" s="7">
        <f t="shared" si="68"/>
        <v>0.43967191501498204</v>
      </c>
      <c r="BJ40" s="7">
        <f t="shared" si="69"/>
        <v>0.27271600393045908</v>
      </c>
      <c r="BK40" s="20">
        <f t="shared" si="15"/>
        <v>1.7145180069250829</v>
      </c>
      <c r="BL40" s="24">
        <f t="shared" si="70"/>
        <v>0.42378395944202008</v>
      </c>
      <c r="BM40" s="24">
        <f t="shared" si="71"/>
        <v>0</v>
      </c>
      <c r="BN40" s="24">
        <f t="shared" si="72"/>
        <v>737.444447771574</v>
      </c>
      <c r="BO40" s="24">
        <f t="shared" si="73"/>
        <v>5394659.7648364864</v>
      </c>
      <c r="BP40" s="24">
        <f t="shared" si="74"/>
        <v>5.2628474243791844E-6</v>
      </c>
      <c r="BQ40" s="29">
        <f t="shared" si="75"/>
        <v>8.8779998132170607E-3</v>
      </c>
      <c r="BR40" s="24">
        <f t="shared" si="16"/>
        <v>1.1784637151541149</v>
      </c>
      <c r="BS40" s="24">
        <f t="shared" si="76"/>
        <v>0.72499999999999998</v>
      </c>
      <c r="BT40" s="24">
        <f t="shared" si="77"/>
        <v>2.676778838608421</v>
      </c>
      <c r="BU40" s="24" t="str">
        <f t="shared" si="78"/>
        <v>NO</v>
      </c>
      <c r="BV40" s="24">
        <f t="shared" si="17"/>
        <v>1.1499999999999999</v>
      </c>
      <c r="BW40" s="24">
        <f t="shared" si="18"/>
        <v>1.1593555234490531</v>
      </c>
      <c r="BX40" s="7">
        <f t="shared" si="79"/>
        <v>1.2158777374840382</v>
      </c>
      <c r="BY40" s="7">
        <f t="shared" si="80"/>
        <v>0.43967191501498204</v>
      </c>
      <c r="BZ40" s="24">
        <f t="shared" si="81"/>
        <v>0.27271600393045908</v>
      </c>
      <c r="CA40" s="20">
        <f t="shared" si="19"/>
        <v>1.8048088715777766</v>
      </c>
      <c r="CB40" s="24">
        <f t="shared" si="82"/>
        <v>0.45723082146189753</v>
      </c>
      <c r="CC40" s="24">
        <f t="shared" si="83"/>
        <v>0</v>
      </c>
      <c r="CD40" s="24">
        <f t="shared" si="84"/>
        <v>737.444447771574</v>
      </c>
      <c r="CE40" s="24">
        <f t="shared" si="85"/>
        <v>5394659.7648364864</v>
      </c>
      <c r="CF40" s="24">
        <f t="shared" si="86"/>
        <v>5.2628474243791844E-6</v>
      </c>
      <c r="CG40" s="29">
        <f t="shared" si="87"/>
        <v>8.8779998132170607E-3</v>
      </c>
      <c r="CH40" s="24">
        <f t="shared" si="20"/>
        <v>1.1784637151541149</v>
      </c>
      <c r="CI40" s="24">
        <f t="shared" si="88"/>
        <v>0.72499999999999998</v>
      </c>
      <c r="CJ40" s="24">
        <f t="shared" si="89"/>
        <v>2.676778838608421</v>
      </c>
      <c r="CK40" s="24">
        <f t="shared" si="21"/>
        <v>2.4578078842597191</v>
      </c>
      <c r="CL40" s="24">
        <f t="shared" si="90"/>
        <v>4.2864223776174875</v>
      </c>
      <c r="CM40" s="24" t="str">
        <f t="shared" si="91"/>
        <v>NO</v>
      </c>
      <c r="CN40" s="46" t="str">
        <f t="shared" si="22"/>
        <v>COMPRESSED LIQUID</v>
      </c>
      <c r="CO40" s="21" t="b">
        <f t="shared" si="102"/>
        <v>0</v>
      </c>
      <c r="CP40" s="21" t="b">
        <f t="shared" si="24"/>
        <v>0</v>
      </c>
      <c r="CQ40" s="7" t="e">
        <f t="shared" si="25"/>
        <v>#DIV/0!</v>
      </c>
      <c r="CR40" s="7">
        <f>IF(J40="yes",rho_ph(F40,H40),IF(K40="yes",rho_ph(F40,H40),L40*CQ40+P40*(1-CQ40)))</f>
        <v>817.00292535935682</v>
      </c>
      <c r="CS40" s="7" t="e">
        <f t="shared" si="26"/>
        <v>#DIV/0!</v>
      </c>
      <c r="CT40" s="7">
        <f t="shared" si="27"/>
        <v>5976657.3909510989</v>
      </c>
      <c r="CU40" s="7">
        <f t="shared" si="28"/>
        <v>4.8002123221819891E-6</v>
      </c>
      <c r="CV40" s="22">
        <f t="shared" si="29"/>
        <v>8.741669130237377E-3</v>
      </c>
      <c r="CW40" s="7">
        <f t="shared" si="30"/>
        <v>7.6138347614827059E-2</v>
      </c>
      <c r="CX40" s="7">
        <f t="shared" si="31"/>
        <v>2.7306320050769139E-3</v>
      </c>
      <c r="CY40" s="7">
        <f t="shared" si="92"/>
        <v>0.99819450301160784</v>
      </c>
      <c r="CZ40" s="7">
        <f t="shared" si="93"/>
        <v>7.9011634888743534E-2</v>
      </c>
      <c r="DA40" s="7">
        <f t="shared" si="32"/>
        <v>71.043222497387603</v>
      </c>
      <c r="DB40" s="7">
        <f>rho_ph(DA40,H40)</f>
        <v>816.97786757107826</v>
      </c>
      <c r="DC40" s="7">
        <f t="shared" si="33"/>
        <v>3.5825332251606694</v>
      </c>
      <c r="DD40" s="7">
        <f t="shared" si="94"/>
        <v>-2.795767747637052E-2</v>
      </c>
      <c r="DE40" s="47">
        <f t="shared" si="95"/>
        <v>0</v>
      </c>
      <c r="DF40" s="7">
        <f t="shared" si="34"/>
        <v>1038.9448688234152</v>
      </c>
      <c r="DG40" s="7">
        <f t="shared" si="96"/>
        <v>240.20007900245321</v>
      </c>
    </row>
    <row r="41" spans="1:111" ht="14.5" x14ac:dyDescent="0.35">
      <c r="A41" s="7">
        <f t="shared" si="97"/>
        <v>1686</v>
      </c>
      <c r="B41" s="7">
        <v>3</v>
      </c>
      <c r="C41" s="7">
        <v>18.2</v>
      </c>
      <c r="D41">
        <v>0.20599999999999999</v>
      </c>
      <c r="E41" s="22">
        <v>0</v>
      </c>
      <c r="F41" s="7">
        <f t="shared" si="35"/>
        <v>71.043222497387603</v>
      </c>
      <c r="G41" s="7">
        <f t="shared" si="98"/>
        <v>97.5</v>
      </c>
      <c r="H41" s="7">
        <f t="shared" si="36"/>
        <v>1038.9448688234152</v>
      </c>
      <c r="I41" s="7">
        <f t="shared" si="0"/>
        <v>0</v>
      </c>
      <c r="J41" s="24" t="str">
        <f t="shared" si="37"/>
        <v>YES</v>
      </c>
      <c r="K41" s="24" t="str">
        <f t="shared" si="38"/>
        <v>NO</v>
      </c>
      <c r="L41" s="7">
        <f t="shared" si="39"/>
        <v>37.133968818776488</v>
      </c>
      <c r="M41" s="7">
        <v>9.81</v>
      </c>
      <c r="N41" s="7">
        <f t="shared" si="40"/>
        <v>3.3312259999999996E-2</v>
      </c>
      <c r="O41" s="7">
        <f t="shared" si="41"/>
        <v>286.83279579141811</v>
      </c>
      <c r="P41" s="7">
        <f t="shared" si="42"/>
        <v>737.86555504443572</v>
      </c>
      <c r="Q41" s="7">
        <f t="shared" si="1"/>
        <v>1.9005164685102234E-5</v>
      </c>
      <c r="R41" s="7">
        <f t="shared" si="2"/>
        <v>9.0865190541499806E-5</v>
      </c>
      <c r="S41" s="7">
        <f t="shared" si="43"/>
        <v>1.1176083247080953E-4</v>
      </c>
      <c r="T41" s="7">
        <f t="shared" si="3"/>
        <v>3.9666445123841569</v>
      </c>
      <c r="U41" s="7">
        <f t="shared" si="4"/>
        <v>0</v>
      </c>
      <c r="V41" s="7">
        <f t="shared" si="99"/>
        <v>3.9666445123841569</v>
      </c>
      <c r="W41" s="7">
        <f>Surface_Tension_T(T_ph(F41,H41))</f>
        <v>7.9921845530989341E-2</v>
      </c>
      <c r="X41" s="7">
        <v>1</v>
      </c>
      <c r="Y41" s="7">
        <f t="shared" si="44"/>
        <v>1</v>
      </c>
      <c r="Z41" s="7">
        <f t="shared" si="100"/>
        <v>0</v>
      </c>
      <c r="AA41" s="24">
        <f t="shared" si="45"/>
        <v>737.86555504443572</v>
      </c>
      <c r="AB41" s="24">
        <f t="shared" si="46"/>
        <v>5394834.3060624907</v>
      </c>
      <c r="AC41" s="24">
        <f t="shared" si="47"/>
        <v>5.2626945037404047E-6</v>
      </c>
      <c r="AD41" s="29">
        <f t="shared" si="48"/>
        <v>8.8779562714785647E-3</v>
      </c>
      <c r="AE41" s="24">
        <f t="shared" si="5"/>
        <v>2.6769129719652285</v>
      </c>
      <c r="AF41" s="7">
        <f t="shared" si="6"/>
        <v>2.4315055663356411</v>
      </c>
      <c r="AG41" s="24" t="str">
        <f t="shared" si="49"/>
        <v>NO</v>
      </c>
      <c r="AH41" s="24">
        <f t="shared" si="101"/>
        <v>1.1499999999999999</v>
      </c>
      <c r="AI41" s="24">
        <f t="shared" si="101"/>
        <v>1.1499999999999999</v>
      </c>
      <c r="AJ41" s="24">
        <f t="shared" si="50"/>
        <v>0.27269323473533097</v>
      </c>
      <c r="AK41" s="24">
        <f t="shared" si="51"/>
        <v>0</v>
      </c>
      <c r="AL41" s="24">
        <f t="shared" si="52"/>
        <v>737.86555504443572</v>
      </c>
      <c r="AM41" s="24">
        <f t="shared" si="53"/>
        <v>5394834.3060624907</v>
      </c>
      <c r="AN41" s="24">
        <f t="shared" si="54"/>
        <v>5.2626945037404047E-6</v>
      </c>
      <c r="AO41" s="29">
        <f t="shared" si="55"/>
        <v>8.8779562714785647E-3</v>
      </c>
      <c r="AP41" s="24">
        <f t="shared" si="8"/>
        <v>1.1775858770147769</v>
      </c>
      <c r="AQ41" s="24">
        <f t="shared" si="56"/>
        <v>0.72499999999999998</v>
      </c>
      <c r="AR41" s="24">
        <f t="shared" si="57"/>
        <v>2.6769129719652285</v>
      </c>
      <c r="AS41" s="24">
        <f t="shared" si="58"/>
        <v>4.2839760733748902</v>
      </c>
      <c r="AT41" s="24" t="str">
        <f t="shared" si="59"/>
        <v>DISPERSED BUBBLY</v>
      </c>
      <c r="AU41" s="24">
        <f t="shared" si="9"/>
        <v>1.2</v>
      </c>
      <c r="AV41" s="7">
        <f t="shared" si="60"/>
        <v>1.2158777374840382</v>
      </c>
      <c r="AW41" s="7">
        <f t="shared" si="61"/>
        <v>0.27269323473533097</v>
      </c>
      <c r="AX41" s="20">
        <f t="shared" si="10"/>
        <v>1.7135849553822202</v>
      </c>
      <c r="AY41" s="24">
        <f t="shared" si="11"/>
        <v>0</v>
      </c>
      <c r="AZ41" s="24">
        <f t="shared" si="62"/>
        <v>737.86555504443572</v>
      </c>
      <c r="BA41" s="24">
        <f t="shared" si="63"/>
        <v>5394834.3060624907</v>
      </c>
      <c r="BB41" s="24">
        <f t="shared" si="64"/>
        <v>5.2626945037404047E-6</v>
      </c>
      <c r="BC41" s="29">
        <f t="shared" si="65"/>
        <v>8.8779562714785647E-3</v>
      </c>
      <c r="BD41" s="24">
        <f t="shared" si="12"/>
        <v>2.6769129719652285</v>
      </c>
      <c r="BE41" s="24" t="str">
        <f t="shared" si="66"/>
        <v>NO</v>
      </c>
      <c r="BF41" s="24">
        <f t="shared" si="13"/>
        <v>1.2</v>
      </c>
      <c r="BG41" s="24">
        <f t="shared" si="14"/>
        <v>1.1593716061585857</v>
      </c>
      <c r="BH41" s="7">
        <f t="shared" si="67"/>
        <v>1.2158777374840382</v>
      </c>
      <c r="BI41" s="7">
        <f t="shared" si="68"/>
        <v>0.43972224180101943</v>
      </c>
      <c r="BJ41" s="7">
        <f t="shared" si="69"/>
        <v>0.27269323473533097</v>
      </c>
      <c r="BK41" s="20">
        <f t="shared" si="15"/>
        <v>1.7135849553822202</v>
      </c>
      <c r="BL41" s="24">
        <f t="shared" si="70"/>
        <v>0.42382733022575858</v>
      </c>
      <c r="BM41" s="24">
        <f t="shared" si="71"/>
        <v>0</v>
      </c>
      <c r="BN41" s="24">
        <f t="shared" si="72"/>
        <v>737.86555504443572</v>
      </c>
      <c r="BO41" s="24">
        <f t="shared" si="73"/>
        <v>5394834.3060624907</v>
      </c>
      <c r="BP41" s="24">
        <f t="shared" si="74"/>
        <v>5.2626945037404047E-6</v>
      </c>
      <c r="BQ41" s="29">
        <f t="shared" si="75"/>
        <v>8.8779562714785647E-3</v>
      </c>
      <c r="BR41" s="24">
        <f t="shared" si="16"/>
        <v>1.1775858770147769</v>
      </c>
      <c r="BS41" s="24">
        <f t="shared" si="76"/>
        <v>0.72499999999999998</v>
      </c>
      <c r="BT41" s="24">
        <f t="shared" si="77"/>
        <v>2.6769129719652285</v>
      </c>
      <c r="BU41" s="24" t="str">
        <f t="shared" si="78"/>
        <v>NO</v>
      </c>
      <c r="BV41" s="24">
        <f t="shared" si="17"/>
        <v>1.1499999999999999</v>
      </c>
      <c r="BW41" s="24">
        <f t="shared" si="18"/>
        <v>1.1593716061585857</v>
      </c>
      <c r="BX41" s="7">
        <f t="shared" si="79"/>
        <v>1.2158777374840382</v>
      </c>
      <c r="BY41" s="7">
        <f t="shared" si="80"/>
        <v>0.43972224180101943</v>
      </c>
      <c r="BZ41" s="24">
        <f t="shared" si="81"/>
        <v>0.27269323473533097</v>
      </c>
      <c r="CA41" s="20">
        <f t="shared" si="19"/>
        <v>1.8038266831755365</v>
      </c>
      <c r="CB41" s="24">
        <f t="shared" si="82"/>
        <v>0.45728883581938173</v>
      </c>
      <c r="CC41" s="24">
        <f t="shared" si="83"/>
        <v>0</v>
      </c>
      <c r="CD41" s="24">
        <f t="shared" si="84"/>
        <v>737.86555504443572</v>
      </c>
      <c r="CE41" s="24">
        <f t="shared" si="85"/>
        <v>5394834.3060624907</v>
      </c>
      <c r="CF41" s="24">
        <f t="shared" si="86"/>
        <v>5.2626945037404047E-6</v>
      </c>
      <c r="CG41" s="29">
        <f t="shared" si="87"/>
        <v>8.8779562714785647E-3</v>
      </c>
      <c r="CH41" s="24">
        <f t="shared" si="20"/>
        <v>1.1775858770147769</v>
      </c>
      <c r="CI41" s="24">
        <f t="shared" si="88"/>
        <v>0.72499999999999998</v>
      </c>
      <c r="CJ41" s="24">
        <f t="shared" si="89"/>
        <v>2.6769129719652285</v>
      </c>
      <c r="CK41" s="24">
        <f t="shared" si="21"/>
        <v>2.4629044363398882</v>
      </c>
      <c r="CL41" s="24">
        <f t="shared" si="90"/>
        <v>4.2839760733748902</v>
      </c>
      <c r="CM41" s="24" t="str">
        <f t="shared" si="91"/>
        <v>NO</v>
      </c>
      <c r="CN41" s="46" t="str">
        <f t="shared" si="22"/>
        <v>COMPRESSED LIQUID</v>
      </c>
      <c r="CO41" s="21" t="b">
        <f t="shared" si="102"/>
        <v>0</v>
      </c>
      <c r="CP41" s="21" t="b">
        <f t="shared" si="24"/>
        <v>0</v>
      </c>
      <c r="CQ41" s="7" t="e">
        <f t="shared" si="25"/>
        <v>#DIV/0!</v>
      </c>
      <c r="CR41" s="7">
        <f>IF(J41="yes",rho_ph(F41,H41),IF(K41="yes",rho_ph(F41,H41),L41*CQ41+P41*(1-CQ41)))</f>
        <v>816.9863555061653</v>
      </c>
      <c r="CS41" s="7" t="e">
        <f t="shared" si="26"/>
        <v>#DIV/0!</v>
      </c>
      <c r="CT41" s="7">
        <f t="shared" si="27"/>
        <v>5973318.5647949073</v>
      </c>
      <c r="CU41" s="7">
        <f t="shared" si="28"/>
        <v>4.8026219552151867E-6</v>
      </c>
      <c r="CV41" s="22">
        <f t="shared" si="29"/>
        <v>8.7424043936486888E-3</v>
      </c>
      <c r="CW41" s="7">
        <f t="shared" si="30"/>
        <v>7.6136803432789196E-2</v>
      </c>
      <c r="CX41" s="7">
        <f t="shared" si="31"/>
        <v>2.7276901860791231E-3</v>
      </c>
      <c r="CY41" s="7">
        <f t="shared" si="92"/>
        <v>0.99819058280582185</v>
      </c>
      <c r="CZ41" s="7">
        <f t="shared" si="93"/>
        <v>7.9007451059283182E-2</v>
      </c>
      <c r="DA41" s="7">
        <f t="shared" si="32"/>
        <v>70.806200144209754</v>
      </c>
      <c r="DB41" s="7">
        <f>rho_ph(DA41,H41)</f>
        <v>816.96129555311643</v>
      </c>
      <c r="DC41" s="7">
        <f t="shared" si="33"/>
        <v>3.582605896663321</v>
      </c>
      <c r="DD41" s="7">
        <f t="shared" si="94"/>
        <v>-2.795767747637052E-2</v>
      </c>
      <c r="DE41" s="47">
        <f t="shared" si="95"/>
        <v>0</v>
      </c>
      <c r="DF41" s="7">
        <f t="shared" si="34"/>
        <v>1038.9169111459387</v>
      </c>
      <c r="DG41" s="7">
        <f t="shared" si="96"/>
        <v>240.19474198824707</v>
      </c>
    </row>
    <row r="42" spans="1:111" ht="14.5" x14ac:dyDescent="0.35">
      <c r="A42" s="7">
        <f t="shared" si="97"/>
        <v>1683</v>
      </c>
      <c r="B42" s="7">
        <v>3</v>
      </c>
      <c r="C42" s="7">
        <v>18.2</v>
      </c>
      <c r="D42">
        <v>0.20599999999999999</v>
      </c>
      <c r="E42" s="22">
        <v>0</v>
      </c>
      <c r="F42" s="7">
        <f t="shared" si="35"/>
        <v>70.806200144209754</v>
      </c>
      <c r="G42" s="7">
        <f t="shared" si="98"/>
        <v>97.5</v>
      </c>
      <c r="H42" s="7">
        <f t="shared" si="36"/>
        <v>1038.9169111459387</v>
      </c>
      <c r="I42" s="7">
        <f t="shared" si="0"/>
        <v>0</v>
      </c>
      <c r="J42" s="24" t="str">
        <f t="shared" si="37"/>
        <v>YES</v>
      </c>
      <c r="K42" s="24" t="str">
        <f t="shared" si="38"/>
        <v>NO</v>
      </c>
      <c r="L42" s="7">
        <f t="shared" si="39"/>
        <v>36.99502631311411</v>
      </c>
      <c r="M42" s="7">
        <v>9.81</v>
      </c>
      <c r="N42" s="7">
        <f t="shared" si="40"/>
        <v>3.3312259999999996E-2</v>
      </c>
      <c r="O42" s="7">
        <f t="shared" si="41"/>
        <v>286.60595688982164</v>
      </c>
      <c r="P42" s="7">
        <f t="shared" si="42"/>
        <v>738.28703614291919</v>
      </c>
      <c r="Q42" s="7">
        <f t="shared" si="1"/>
        <v>1.8994719152936981E-5</v>
      </c>
      <c r="R42" s="7">
        <f t="shared" si="2"/>
        <v>9.0952122373637149E-5</v>
      </c>
      <c r="S42" s="7">
        <f t="shared" si="43"/>
        <v>1.117572164873347E-4</v>
      </c>
      <c r="T42" s="7">
        <f t="shared" si="3"/>
        <v>3.9643799924826464</v>
      </c>
      <c r="U42" s="7">
        <f t="shared" si="4"/>
        <v>0</v>
      </c>
      <c r="V42" s="7">
        <f t="shared" si="99"/>
        <v>3.9643799924826464</v>
      </c>
      <c r="W42" s="7">
        <f>Surface_Tension_T(T_ph(F42,H42))</f>
        <v>7.9922483455889357E-2</v>
      </c>
      <c r="X42" s="7">
        <v>1</v>
      </c>
      <c r="Y42" s="7">
        <f t="shared" si="44"/>
        <v>1</v>
      </c>
      <c r="Z42" s="7">
        <f t="shared" si="100"/>
        <v>0</v>
      </c>
      <c r="AA42" s="24">
        <f t="shared" si="45"/>
        <v>738.28703614291919</v>
      </c>
      <c r="AB42" s="24">
        <f t="shared" si="46"/>
        <v>5395008.8597272411</v>
      </c>
      <c r="AC42" s="24">
        <f t="shared" si="47"/>
        <v>5.2625415815952592E-6</v>
      </c>
      <c r="AD42" s="29">
        <f t="shared" si="48"/>
        <v>8.8779127283579434E-3</v>
      </c>
      <c r="AE42" s="24">
        <f t="shared" si="5"/>
        <v>2.6770464923900725</v>
      </c>
      <c r="AF42" s="7">
        <f t="shared" si="6"/>
        <v>2.4365590883067028</v>
      </c>
      <c r="AG42" s="24" t="str">
        <f t="shared" si="49"/>
        <v>NO</v>
      </c>
      <c r="AH42" s="24">
        <f t="shared" si="101"/>
        <v>1.1499999999999999</v>
      </c>
      <c r="AI42" s="24">
        <f t="shared" si="101"/>
        <v>1.1499999999999999</v>
      </c>
      <c r="AJ42" s="24">
        <f t="shared" si="50"/>
        <v>0.27267041974108791</v>
      </c>
      <c r="AK42" s="24">
        <f t="shared" si="51"/>
        <v>0</v>
      </c>
      <c r="AL42" s="24">
        <f t="shared" si="52"/>
        <v>738.28703614291919</v>
      </c>
      <c r="AM42" s="24">
        <f t="shared" si="53"/>
        <v>5395008.8597272411</v>
      </c>
      <c r="AN42" s="24">
        <f t="shared" si="54"/>
        <v>5.2625415815952592E-6</v>
      </c>
      <c r="AO42" s="29">
        <f t="shared" si="55"/>
        <v>8.8779127283579434E-3</v>
      </c>
      <c r="AP42" s="24">
        <f t="shared" si="8"/>
        <v>1.176708764561907</v>
      </c>
      <c r="AQ42" s="24">
        <f t="shared" si="56"/>
        <v>0.72499999999999998</v>
      </c>
      <c r="AR42" s="24">
        <f t="shared" si="57"/>
        <v>2.6770464923900725</v>
      </c>
      <c r="AS42" s="24">
        <f t="shared" si="58"/>
        <v>4.2815303918812582</v>
      </c>
      <c r="AT42" s="24" t="str">
        <f t="shared" si="59"/>
        <v>DISPERSED BUBBLY</v>
      </c>
      <c r="AU42" s="24">
        <f t="shared" si="9"/>
        <v>1.2</v>
      </c>
      <c r="AV42" s="7">
        <f t="shared" si="60"/>
        <v>1.2158777374840382</v>
      </c>
      <c r="AW42" s="7">
        <f t="shared" si="61"/>
        <v>0.27267041974108791</v>
      </c>
      <c r="AX42" s="20">
        <f t="shared" si="10"/>
        <v>1.7126521237186216</v>
      </c>
      <c r="AY42" s="24">
        <f t="shared" si="11"/>
        <v>0</v>
      </c>
      <c r="AZ42" s="24">
        <f t="shared" si="62"/>
        <v>738.28703614291919</v>
      </c>
      <c r="BA42" s="24">
        <f t="shared" si="63"/>
        <v>5395008.8597272411</v>
      </c>
      <c r="BB42" s="24">
        <f t="shared" si="64"/>
        <v>5.2625415815952592E-6</v>
      </c>
      <c r="BC42" s="29">
        <f t="shared" si="65"/>
        <v>8.8779127283579434E-3</v>
      </c>
      <c r="BD42" s="24">
        <f t="shared" si="12"/>
        <v>2.6770464923900725</v>
      </c>
      <c r="BE42" s="24" t="str">
        <f t="shared" si="66"/>
        <v>NO</v>
      </c>
      <c r="BF42" s="24">
        <f t="shared" si="13"/>
        <v>1.2</v>
      </c>
      <c r="BG42" s="24">
        <f t="shared" si="14"/>
        <v>1.1593877326784927</v>
      </c>
      <c r="BH42" s="7">
        <f t="shared" si="67"/>
        <v>1.2158777374840382</v>
      </c>
      <c r="BI42" s="7">
        <f t="shared" si="68"/>
        <v>0.43977246008381843</v>
      </c>
      <c r="BJ42" s="7">
        <f t="shared" si="69"/>
        <v>0.27267041974108791</v>
      </c>
      <c r="BK42" s="20">
        <f t="shared" si="15"/>
        <v>1.7126521237186216</v>
      </c>
      <c r="BL42" s="24">
        <f t="shared" si="70"/>
        <v>0.42387059847334496</v>
      </c>
      <c r="BM42" s="24">
        <f t="shared" si="71"/>
        <v>0</v>
      </c>
      <c r="BN42" s="24">
        <f t="shared" si="72"/>
        <v>738.28703614291919</v>
      </c>
      <c r="BO42" s="24">
        <f t="shared" si="73"/>
        <v>5395008.8597272411</v>
      </c>
      <c r="BP42" s="24">
        <f t="shared" si="74"/>
        <v>5.2625415815952592E-6</v>
      </c>
      <c r="BQ42" s="29">
        <f t="shared" si="75"/>
        <v>8.8779127283579434E-3</v>
      </c>
      <c r="BR42" s="24">
        <f t="shared" si="16"/>
        <v>1.176708764561907</v>
      </c>
      <c r="BS42" s="24">
        <f t="shared" si="76"/>
        <v>0.72499999999999998</v>
      </c>
      <c r="BT42" s="24">
        <f t="shared" si="77"/>
        <v>2.6770464923900725</v>
      </c>
      <c r="BU42" s="24" t="str">
        <f t="shared" si="78"/>
        <v>NO</v>
      </c>
      <c r="BV42" s="24">
        <f t="shared" si="17"/>
        <v>1.1499999999999999</v>
      </c>
      <c r="BW42" s="24">
        <f t="shared" si="18"/>
        <v>1.1593877326784927</v>
      </c>
      <c r="BX42" s="7">
        <f t="shared" si="79"/>
        <v>1.2158777374840382</v>
      </c>
      <c r="BY42" s="7">
        <f t="shared" si="80"/>
        <v>0.43977246008381843</v>
      </c>
      <c r="BZ42" s="24">
        <f t="shared" si="81"/>
        <v>0.27267041974108791</v>
      </c>
      <c r="CA42" s="20">
        <f t="shared" si="19"/>
        <v>1.8028447262319598</v>
      </c>
      <c r="CB42" s="24">
        <f t="shared" si="82"/>
        <v>0.45734673507897733</v>
      </c>
      <c r="CC42" s="24">
        <f t="shared" si="83"/>
        <v>0</v>
      </c>
      <c r="CD42" s="24">
        <f t="shared" si="84"/>
        <v>738.28703614291919</v>
      </c>
      <c r="CE42" s="24">
        <f t="shared" si="85"/>
        <v>5395008.8597272411</v>
      </c>
      <c r="CF42" s="24">
        <f t="shared" si="86"/>
        <v>5.2625415815952592E-6</v>
      </c>
      <c r="CG42" s="29">
        <f t="shared" si="87"/>
        <v>8.8779127283579434E-3</v>
      </c>
      <c r="CH42" s="24">
        <f t="shared" si="20"/>
        <v>1.176708764561907</v>
      </c>
      <c r="CI42" s="24">
        <f t="shared" si="88"/>
        <v>0.72499999999999998</v>
      </c>
      <c r="CJ42" s="24">
        <f t="shared" si="89"/>
        <v>2.6770464923900725</v>
      </c>
      <c r="CK42" s="24">
        <f t="shared" si="21"/>
        <v>2.4680232161831221</v>
      </c>
      <c r="CL42" s="24">
        <f t="shared" si="90"/>
        <v>4.2815303918812582</v>
      </c>
      <c r="CM42" s="24" t="str">
        <f t="shared" si="91"/>
        <v>NO</v>
      </c>
      <c r="CN42" s="46" t="str">
        <f t="shared" si="22"/>
        <v>COMPRESSED LIQUID</v>
      </c>
      <c r="CO42" s="21" t="b">
        <f t="shared" si="102"/>
        <v>0</v>
      </c>
      <c r="CP42" s="21" t="b">
        <f t="shared" si="24"/>
        <v>0</v>
      </c>
      <c r="CQ42" s="7" t="e">
        <f t="shared" si="25"/>
        <v>#DIV/0!</v>
      </c>
      <c r="CR42" s="7">
        <f>IF(J42="yes",rho_ph(F42,H42),IF(K42="yes",rho_ph(F42,H42),L42*CQ42+P42*(1-CQ42)))</f>
        <v>816.96978423873213</v>
      </c>
      <c r="CS42" s="7" t="e">
        <f t="shared" si="26"/>
        <v>#DIV/0!</v>
      </c>
      <c r="CT42" s="7">
        <f t="shared" si="27"/>
        <v>5969980.520210824</v>
      </c>
      <c r="CU42" s="7">
        <f t="shared" si="28"/>
        <v>4.805033581159517E-6</v>
      </c>
      <c r="CV42" s="22">
        <f t="shared" si="29"/>
        <v>8.7431399863237436E-3</v>
      </c>
      <c r="CW42" s="7">
        <f t="shared" si="30"/>
        <v>7.6135259118954968E-2</v>
      </c>
      <c r="CX42" s="7">
        <f t="shared" si="31"/>
        <v>2.7247506295686934E-3</v>
      </c>
      <c r="CY42" s="7">
        <f t="shared" si="92"/>
        <v>0.99818663488200521</v>
      </c>
      <c r="CZ42" s="7">
        <f t="shared" si="93"/>
        <v>7.9003271525315139E-2</v>
      </c>
      <c r="DA42" s="7">
        <f t="shared" si="32"/>
        <v>70.569190329633813</v>
      </c>
      <c r="DB42" s="7">
        <f>rho_ph(DA42,H42)</f>
        <v>816.94472211868322</v>
      </c>
      <c r="DC42" s="7">
        <f t="shared" si="33"/>
        <v>3.5826785773261873</v>
      </c>
      <c r="DD42" s="7">
        <f t="shared" si="94"/>
        <v>-2.795767747637052E-2</v>
      </c>
      <c r="DE42" s="47">
        <f t="shared" si="95"/>
        <v>0</v>
      </c>
      <c r="DF42" s="7">
        <f t="shared" si="34"/>
        <v>1038.8889534684622</v>
      </c>
      <c r="DG42" s="7">
        <f t="shared" si="96"/>
        <v>240.18940442415339</v>
      </c>
    </row>
    <row r="43" spans="1:111" ht="14.5" x14ac:dyDescent="0.35">
      <c r="A43" s="7">
        <f t="shared" si="97"/>
        <v>1680</v>
      </c>
      <c r="B43" s="7">
        <v>3</v>
      </c>
      <c r="C43" s="7">
        <v>18.2</v>
      </c>
      <c r="D43">
        <v>0.20599999999999999</v>
      </c>
      <c r="E43" s="22">
        <v>0</v>
      </c>
      <c r="F43" s="7">
        <f t="shared" si="35"/>
        <v>70.569190329633813</v>
      </c>
      <c r="G43" s="7">
        <f t="shared" si="98"/>
        <v>97.5</v>
      </c>
      <c r="H43" s="7">
        <f t="shared" si="36"/>
        <v>1038.8889534684622</v>
      </c>
      <c r="I43" s="7">
        <f t="shared" si="0"/>
        <v>0</v>
      </c>
      <c r="J43" s="24" t="str">
        <f t="shared" si="37"/>
        <v>YES</v>
      </c>
      <c r="K43" s="24" t="str">
        <f t="shared" si="38"/>
        <v>NO</v>
      </c>
      <c r="L43" s="7">
        <f t="shared" si="39"/>
        <v>36.856246618582531</v>
      </c>
      <c r="M43" s="7">
        <v>9.81</v>
      </c>
      <c r="N43" s="7">
        <f t="shared" si="40"/>
        <v>3.3312259999999996E-2</v>
      </c>
      <c r="O43" s="7">
        <f t="shared" si="41"/>
        <v>286.3785487605885</v>
      </c>
      <c r="P43" s="7">
        <f t="shared" si="42"/>
        <v>738.7088947978084</v>
      </c>
      <c r="Q43" s="7">
        <f t="shared" si="1"/>
        <v>1.8984267141518582E-5</v>
      </c>
      <c r="R43" s="7">
        <f t="shared" si="2"/>
        <v>9.1039326876308675E-5</v>
      </c>
      <c r="S43" s="7">
        <f t="shared" si="43"/>
        <v>1.1175360047973817E-4</v>
      </c>
      <c r="T43" s="7">
        <f t="shared" si="3"/>
        <v>3.962116031641135</v>
      </c>
      <c r="U43" s="7">
        <f t="shared" si="4"/>
        <v>0</v>
      </c>
      <c r="V43" s="7">
        <f t="shared" si="99"/>
        <v>3.962116031641135</v>
      </c>
      <c r="W43" s="7">
        <f>Surface_Tension_T(T_ph(F43,H43))</f>
        <v>7.992312142857208E-2</v>
      </c>
      <c r="X43" s="7">
        <v>1</v>
      </c>
      <c r="Y43" s="7">
        <f t="shared" si="44"/>
        <v>1</v>
      </c>
      <c r="Z43" s="7">
        <f t="shared" si="100"/>
        <v>0</v>
      </c>
      <c r="AA43" s="24">
        <f t="shared" si="45"/>
        <v>738.7088947978084</v>
      </c>
      <c r="AB43" s="24">
        <f t="shared" si="46"/>
        <v>5395183.4258525055</v>
      </c>
      <c r="AC43" s="24">
        <f t="shared" si="47"/>
        <v>5.2623886579257787E-6</v>
      </c>
      <c r="AD43" s="29">
        <f t="shared" si="48"/>
        <v>8.8778691838499978E-3</v>
      </c>
      <c r="AE43" s="24">
        <f t="shared" si="5"/>
        <v>2.6771794008080421</v>
      </c>
      <c r="AF43" s="7">
        <f t="shared" si="6"/>
        <v>2.4416347377598528</v>
      </c>
      <c r="AG43" s="24" t="str">
        <f t="shared" si="49"/>
        <v>NO</v>
      </c>
      <c r="AH43" s="24">
        <f t="shared" ref="AH43:AI62" si="103">VLOOKUP($AJ$1,$DJ$10:$DK$14,2,FALSE)</f>
        <v>1.1499999999999999</v>
      </c>
      <c r="AI43" s="24">
        <f t="shared" si="103"/>
        <v>1.1499999999999999</v>
      </c>
      <c r="AJ43" s="24">
        <f t="shared" si="50"/>
        <v>0.27264755877329167</v>
      </c>
      <c r="AK43" s="24">
        <f t="shared" si="51"/>
        <v>0</v>
      </c>
      <c r="AL43" s="24">
        <f t="shared" si="52"/>
        <v>738.7088947978084</v>
      </c>
      <c r="AM43" s="24">
        <f t="shared" si="53"/>
        <v>5395183.4258525055</v>
      </c>
      <c r="AN43" s="24">
        <f t="shared" si="54"/>
        <v>5.2623886579257787E-6</v>
      </c>
      <c r="AO43" s="29">
        <f t="shared" si="55"/>
        <v>8.8778691838499978E-3</v>
      </c>
      <c r="AP43" s="24">
        <f t="shared" si="8"/>
        <v>1.1758323701844235</v>
      </c>
      <c r="AQ43" s="24">
        <f t="shared" si="56"/>
        <v>0.72499999999999998</v>
      </c>
      <c r="AR43" s="24">
        <f t="shared" si="57"/>
        <v>2.6771794008080421</v>
      </c>
      <c r="AS43" s="24">
        <f t="shared" si="58"/>
        <v>4.2790853141724261</v>
      </c>
      <c r="AT43" s="24" t="str">
        <f t="shared" si="59"/>
        <v>DISPERSED BUBBLY</v>
      </c>
      <c r="AU43" s="24">
        <f t="shared" si="9"/>
        <v>1.2</v>
      </c>
      <c r="AV43" s="7">
        <f t="shared" si="60"/>
        <v>1.2158777374840382</v>
      </c>
      <c r="AW43" s="7">
        <f t="shared" si="61"/>
        <v>0.27264755877329167</v>
      </c>
      <c r="AX43" s="20">
        <f t="shared" si="10"/>
        <v>1.7117195047018217</v>
      </c>
      <c r="AY43" s="24">
        <f t="shared" si="11"/>
        <v>0</v>
      </c>
      <c r="AZ43" s="24">
        <f t="shared" si="62"/>
        <v>738.7088947978084</v>
      </c>
      <c r="BA43" s="24">
        <f t="shared" si="63"/>
        <v>5395183.4258525055</v>
      </c>
      <c r="BB43" s="24">
        <f t="shared" si="64"/>
        <v>5.2623886579257787E-6</v>
      </c>
      <c r="BC43" s="29">
        <f t="shared" si="65"/>
        <v>8.8778691838499978E-3</v>
      </c>
      <c r="BD43" s="24">
        <f t="shared" si="12"/>
        <v>2.6771794008080421</v>
      </c>
      <c r="BE43" s="24" t="str">
        <f t="shared" si="66"/>
        <v>NO</v>
      </c>
      <c r="BF43" s="24">
        <f t="shared" si="13"/>
        <v>1.2</v>
      </c>
      <c r="BG43" s="24">
        <f t="shared" si="14"/>
        <v>1.1594039033121863</v>
      </c>
      <c r="BH43" s="7">
        <f t="shared" si="67"/>
        <v>1.2158777374840382</v>
      </c>
      <c r="BI43" s="7">
        <f t="shared" si="68"/>
        <v>0.43982257022572285</v>
      </c>
      <c r="BJ43" s="7">
        <f t="shared" si="69"/>
        <v>0.27264755877329167</v>
      </c>
      <c r="BK43" s="20">
        <f t="shared" si="15"/>
        <v>1.7117195047018217</v>
      </c>
      <c r="BL43" s="24">
        <f t="shared" si="70"/>
        <v>0.42391376449604146</v>
      </c>
      <c r="BM43" s="24">
        <f t="shared" si="71"/>
        <v>0</v>
      </c>
      <c r="BN43" s="24">
        <f t="shared" si="72"/>
        <v>738.7088947978084</v>
      </c>
      <c r="BO43" s="24">
        <f t="shared" si="73"/>
        <v>5395183.4258525055</v>
      </c>
      <c r="BP43" s="24">
        <f t="shared" si="74"/>
        <v>5.2623886579257787E-6</v>
      </c>
      <c r="BQ43" s="29">
        <f t="shared" si="75"/>
        <v>8.8778691838499978E-3</v>
      </c>
      <c r="BR43" s="24">
        <f t="shared" si="16"/>
        <v>1.1758323701844235</v>
      </c>
      <c r="BS43" s="24">
        <f t="shared" si="76"/>
        <v>0.72499999999999998</v>
      </c>
      <c r="BT43" s="24">
        <f t="shared" si="77"/>
        <v>2.6771794008080421</v>
      </c>
      <c r="BU43" s="24" t="str">
        <f t="shared" si="78"/>
        <v>NO</v>
      </c>
      <c r="BV43" s="24">
        <f t="shared" si="17"/>
        <v>1.1499999999999999</v>
      </c>
      <c r="BW43" s="24">
        <f t="shared" si="18"/>
        <v>1.1594039033121863</v>
      </c>
      <c r="BX43" s="7">
        <f t="shared" si="79"/>
        <v>1.2158777374840382</v>
      </c>
      <c r="BY43" s="7">
        <f t="shared" si="80"/>
        <v>0.43982257022572285</v>
      </c>
      <c r="BZ43" s="24">
        <f t="shared" si="81"/>
        <v>0.27264755877329167</v>
      </c>
      <c r="CA43" s="20">
        <f t="shared" si="19"/>
        <v>1.8018629931337009</v>
      </c>
      <c r="CB43" s="24">
        <f t="shared" si="82"/>
        <v>0.45740451965948198</v>
      </c>
      <c r="CC43" s="24">
        <f t="shared" si="83"/>
        <v>0</v>
      </c>
      <c r="CD43" s="24">
        <f t="shared" si="84"/>
        <v>738.7088947978084</v>
      </c>
      <c r="CE43" s="24">
        <f t="shared" si="85"/>
        <v>5395183.4258525055</v>
      </c>
      <c r="CF43" s="24">
        <f t="shared" si="86"/>
        <v>5.2623886579257787E-6</v>
      </c>
      <c r="CG43" s="29">
        <f t="shared" si="87"/>
        <v>8.8778691838499978E-3</v>
      </c>
      <c r="CH43" s="24">
        <f t="shared" si="20"/>
        <v>1.1758323701844235</v>
      </c>
      <c r="CI43" s="24">
        <f t="shared" si="88"/>
        <v>0.72499999999999998</v>
      </c>
      <c r="CJ43" s="24">
        <f t="shared" si="89"/>
        <v>2.6771794008080421</v>
      </c>
      <c r="CK43" s="24">
        <f t="shared" si="21"/>
        <v>2.4731644092482514</v>
      </c>
      <c r="CL43" s="24">
        <f t="shared" si="90"/>
        <v>4.2790853141724261</v>
      </c>
      <c r="CM43" s="24" t="str">
        <f t="shared" si="91"/>
        <v>NO</v>
      </c>
      <c r="CN43" s="46" t="str">
        <f t="shared" si="22"/>
        <v>COMPRESSED LIQUID</v>
      </c>
      <c r="CO43" s="21" t="b">
        <f t="shared" si="102"/>
        <v>0</v>
      </c>
      <c r="CP43" s="21" t="b">
        <f t="shared" si="24"/>
        <v>0</v>
      </c>
      <c r="CQ43" s="7" t="e">
        <f t="shared" si="25"/>
        <v>#DIV/0!</v>
      </c>
      <c r="CR43" s="7">
        <f>IF(J43="yes",rho_ph(F43,H43),IF(K43="yes",rho_ph(F43,H43),L43*CQ43+P43*(1-CQ43)))</f>
        <v>816.95321155504814</v>
      </c>
      <c r="CS43" s="7" t="e">
        <f t="shared" si="26"/>
        <v>#DIV/0!</v>
      </c>
      <c r="CT43" s="7">
        <f t="shared" si="27"/>
        <v>5966643.2308022724</v>
      </c>
      <c r="CU43" s="7">
        <f t="shared" si="28"/>
        <v>4.8074472214638175E-6</v>
      </c>
      <c r="CV43" s="22">
        <f t="shared" si="29"/>
        <v>8.7438759143589496E-3</v>
      </c>
      <c r="CW43" s="7">
        <f t="shared" si="30"/>
        <v>7.6133714673137121E-2</v>
      </c>
      <c r="CX43" s="7">
        <f t="shared" si="31"/>
        <v>2.7218133121344745E-3</v>
      </c>
      <c r="CY43" s="7">
        <f t="shared" si="92"/>
        <v>0.99818265897975456</v>
      </c>
      <c r="CZ43" s="7">
        <f t="shared" si="93"/>
        <v>7.8999096283509943E-2</v>
      </c>
      <c r="DA43" s="7">
        <f t="shared" si="32"/>
        <v>70.332193040783281</v>
      </c>
      <c r="DB43" s="7">
        <f>rho_ph(DA43,H43)</f>
        <v>816.92814726577251</v>
      </c>
      <c r="DC43" s="7">
        <f t="shared" si="33"/>
        <v>3.5827512671590007</v>
      </c>
      <c r="DD43" s="7">
        <f t="shared" si="94"/>
        <v>-2.795767747637052E-2</v>
      </c>
      <c r="DE43" s="47">
        <f t="shared" si="95"/>
        <v>0</v>
      </c>
      <c r="DF43" s="7">
        <f t="shared" si="34"/>
        <v>1038.8609957909857</v>
      </c>
      <c r="DG43" s="7">
        <f t="shared" si="96"/>
        <v>240.1840663101375</v>
      </c>
    </row>
    <row r="44" spans="1:111" ht="14.5" x14ac:dyDescent="0.35">
      <c r="A44" s="7">
        <f t="shared" si="97"/>
        <v>1677</v>
      </c>
      <c r="B44" s="7">
        <v>3</v>
      </c>
      <c r="C44" s="7">
        <v>18.2</v>
      </c>
      <c r="D44">
        <v>0.20599999999999999</v>
      </c>
      <c r="E44" s="22">
        <v>0</v>
      </c>
      <c r="F44" s="7">
        <f t="shared" si="35"/>
        <v>70.332193040783281</v>
      </c>
      <c r="G44" s="7">
        <f t="shared" si="98"/>
        <v>97.5</v>
      </c>
      <c r="H44" s="7">
        <f t="shared" si="36"/>
        <v>1038.8609957909857</v>
      </c>
      <c r="I44" s="7">
        <f t="shared" si="0"/>
        <v>0</v>
      </c>
      <c r="J44" s="24" t="str">
        <f t="shared" si="37"/>
        <v>YES</v>
      </c>
      <c r="K44" s="24" t="str">
        <f t="shared" si="38"/>
        <v>NO</v>
      </c>
      <c r="L44" s="7">
        <f t="shared" si="39"/>
        <v>36.717629203163192</v>
      </c>
      <c r="M44" s="7">
        <v>9.81</v>
      </c>
      <c r="N44" s="7">
        <f t="shared" si="40"/>
        <v>3.3312259999999996E-2</v>
      </c>
      <c r="O44" s="7">
        <f t="shared" si="41"/>
        <v>286.15056806198584</v>
      </c>
      <c r="P44" s="7">
        <f t="shared" si="42"/>
        <v>739.13113476697856</v>
      </c>
      <c r="Q44" s="7">
        <f t="shared" si="1"/>
        <v>1.8973808509265711E-5</v>
      </c>
      <c r="R44" s="7">
        <f t="shared" si="2"/>
        <v>9.1126806365153843E-5</v>
      </c>
      <c r="S44" s="7">
        <f t="shared" si="43"/>
        <v>1.1174998444759769E-4</v>
      </c>
      <c r="T44" s="7">
        <f t="shared" si="3"/>
        <v>3.9598526122391418</v>
      </c>
      <c r="U44" s="7">
        <f t="shared" si="4"/>
        <v>0</v>
      </c>
      <c r="V44" s="7">
        <f t="shared" si="99"/>
        <v>3.9598526122391418</v>
      </c>
      <c r="W44" s="7">
        <f>Surface_Tension_T(T_ph(F44,H44))</f>
        <v>7.9923759449035958E-2</v>
      </c>
      <c r="X44" s="7">
        <v>1</v>
      </c>
      <c r="Y44" s="7">
        <f t="shared" si="44"/>
        <v>1</v>
      </c>
      <c r="Z44" s="7">
        <f t="shared" si="100"/>
        <v>0</v>
      </c>
      <c r="AA44" s="24">
        <f t="shared" si="45"/>
        <v>739.13113476697856</v>
      </c>
      <c r="AB44" s="24">
        <f t="shared" si="46"/>
        <v>5395358.0044599948</v>
      </c>
      <c r="AC44" s="24">
        <f t="shared" si="47"/>
        <v>5.2622357327141079E-6</v>
      </c>
      <c r="AD44" s="29">
        <f t="shared" si="48"/>
        <v>8.8778256379495653E-3</v>
      </c>
      <c r="AE44" s="24">
        <f t="shared" si="5"/>
        <v>2.6773116981286496</v>
      </c>
      <c r="AF44" s="7">
        <f t="shared" si="6"/>
        <v>2.4467326998812928</v>
      </c>
      <c r="AG44" s="24" t="str">
        <f t="shared" si="49"/>
        <v>NO</v>
      </c>
      <c r="AH44" s="24">
        <f t="shared" si="103"/>
        <v>1.1499999999999999</v>
      </c>
      <c r="AI44" s="24">
        <f t="shared" si="103"/>
        <v>1.1499999999999999</v>
      </c>
      <c r="AJ44" s="24">
        <f t="shared" si="50"/>
        <v>0.27262465165519939</v>
      </c>
      <c r="AK44" s="24">
        <f t="shared" si="51"/>
        <v>0</v>
      </c>
      <c r="AL44" s="24">
        <f t="shared" si="52"/>
        <v>739.13113476697856</v>
      </c>
      <c r="AM44" s="24">
        <f t="shared" si="53"/>
        <v>5395358.0044599948</v>
      </c>
      <c r="AN44" s="24">
        <f t="shared" si="54"/>
        <v>5.2622357327141079E-6</v>
      </c>
      <c r="AO44" s="29">
        <f t="shared" si="55"/>
        <v>8.8778256379495653E-3</v>
      </c>
      <c r="AP44" s="24">
        <f t="shared" si="8"/>
        <v>1.1749566862649174</v>
      </c>
      <c r="AQ44" s="24">
        <f t="shared" si="56"/>
        <v>0.72499999999999998</v>
      </c>
      <c r="AR44" s="24">
        <f t="shared" si="57"/>
        <v>2.6773116981286496</v>
      </c>
      <c r="AS44" s="24">
        <f t="shared" si="58"/>
        <v>4.2766408212182734</v>
      </c>
      <c r="AT44" s="24" t="str">
        <f t="shared" si="59"/>
        <v>DISPERSED BUBBLY</v>
      </c>
      <c r="AU44" s="24">
        <f t="shared" si="9"/>
        <v>1.2</v>
      </c>
      <c r="AV44" s="7">
        <f t="shared" si="60"/>
        <v>1.2158777374840382</v>
      </c>
      <c r="AW44" s="7">
        <f t="shared" si="61"/>
        <v>0.27262465165519939</v>
      </c>
      <c r="AX44" s="20">
        <f t="shared" si="10"/>
        <v>1.7107870910736207</v>
      </c>
      <c r="AY44" s="24">
        <f t="shared" si="11"/>
        <v>0</v>
      </c>
      <c r="AZ44" s="24">
        <f t="shared" si="62"/>
        <v>739.13113476697856</v>
      </c>
      <c r="BA44" s="24">
        <f t="shared" si="63"/>
        <v>5395358.0044599948</v>
      </c>
      <c r="BB44" s="24">
        <f t="shared" si="64"/>
        <v>5.2622357327141079E-6</v>
      </c>
      <c r="BC44" s="29">
        <f t="shared" si="65"/>
        <v>8.8778256379495653E-3</v>
      </c>
      <c r="BD44" s="24">
        <f t="shared" si="12"/>
        <v>2.6773116981286496</v>
      </c>
      <c r="BE44" s="24" t="str">
        <f t="shared" si="66"/>
        <v>NO</v>
      </c>
      <c r="BF44" s="24">
        <f t="shared" si="13"/>
        <v>1.2</v>
      </c>
      <c r="BG44" s="24">
        <f t="shared" si="14"/>
        <v>1.1594201183659651</v>
      </c>
      <c r="BH44" s="7">
        <f t="shared" si="67"/>
        <v>1.2158777374840382</v>
      </c>
      <c r="BI44" s="7">
        <f t="shared" si="68"/>
        <v>0.43987257258727469</v>
      </c>
      <c r="BJ44" s="7">
        <f t="shared" si="69"/>
        <v>0.27262465165519939</v>
      </c>
      <c r="BK44" s="20">
        <f t="shared" si="15"/>
        <v>1.7107870910736207</v>
      </c>
      <c r="BL44" s="24">
        <f t="shared" si="70"/>
        <v>0.42395682860326073</v>
      </c>
      <c r="BM44" s="24">
        <f t="shared" si="71"/>
        <v>0</v>
      </c>
      <c r="BN44" s="24">
        <f t="shared" si="72"/>
        <v>739.13113476697856</v>
      </c>
      <c r="BO44" s="24">
        <f t="shared" si="73"/>
        <v>5395358.0044599948</v>
      </c>
      <c r="BP44" s="24">
        <f t="shared" si="74"/>
        <v>5.2622357327141079E-6</v>
      </c>
      <c r="BQ44" s="29">
        <f t="shared" si="75"/>
        <v>8.8778256379495653E-3</v>
      </c>
      <c r="BR44" s="24">
        <f t="shared" si="16"/>
        <v>1.1749566862649174</v>
      </c>
      <c r="BS44" s="24">
        <f t="shared" si="76"/>
        <v>0.72499999999999998</v>
      </c>
      <c r="BT44" s="24">
        <f t="shared" si="77"/>
        <v>2.6773116981286496</v>
      </c>
      <c r="BU44" s="24" t="str">
        <f t="shared" si="78"/>
        <v>NO</v>
      </c>
      <c r="BV44" s="24">
        <f t="shared" si="17"/>
        <v>1.1499999999999999</v>
      </c>
      <c r="BW44" s="24">
        <f t="shared" si="18"/>
        <v>1.1594201183659651</v>
      </c>
      <c r="BX44" s="7">
        <f t="shared" si="79"/>
        <v>1.2158777374840382</v>
      </c>
      <c r="BY44" s="7">
        <f t="shared" si="80"/>
        <v>0.43987257258727469</v>
      </c>
      <c r="BZ44" s="24">
        <f t="shared" si="81"/>
        <v>0.27262465165519939</v>
      </c>
      <c r="CA44" s="20">
        <f t="shared" si="19"/>
        <v>1.8008814762403251</v>
      </c>
      <c r="CB44" s="24">
        <f t="shared" si="82"/>
        <v>0.45746218997794441</v>
      </c>
      <c r="CC44" s="24">
        <f t="shared" si="83"/>
        <v>0</v>
      </c>
      <c r="CD44" s="24">
        <f t="shared" si="84"/>
        <v>739.13113476697856</v>
      </c>
      <c r="CE44" s="24">
        <f t="shared" si="85"/>
        <v>5395358.0044599948</v>
      </c>
      <c r="CF44" s="24">
        <f t="shared" si="86"/>
        <v>5.2622357327141079E-6</v>
      </c>
      <c r="CG44" s="29">
        <f t="shared" si="87"/>
        <v>8.8778256379495653E-3</v>
      </c>
      <c r="CH44" s="24">
        <f t="shared" si="20"/>
        <v>1.1749566862649174</v>
      </c>
      <c r="CI44" s="24">
        <f t="shared" si="88"/>
        <v>0.72499999999999998</v>
      </c>
      <c r="CJ44" s="24">
        <f t="shared" si="89"/>
        <v>2.6773116981286496</v>
      </c>
      <c r="CK44" s="24">
        <f t="shared" si="21"/>
        <v>2.4783282031128526</v>
      </c>
      <c r="CL44" s="24">
        <f t="shared" si="90"/>
        <v>4.2766408212182734</v>
      </c>
      <c r="CM44" s="24" t="str">
        <f t="shared" si="91"/>
        <v>NO</v>
      </c>
      <c r="CN44" s="46" t="str">
        <f t="shared" si="22"/>
        <v>COMPRESSED LIQUID</v>
      </c>
      <c r="CO44" s="21" t="b">
        <f t="shared" si="102"/>
        <v>0</v>
      </c>
      <c r="CP44" s="21" t="b">
        <f t="shared" si="24"/>
        <v>0</v>
      </c>
      <c r="CQ44" s="7" t="e">
        <f t="shared" si="25"/>
        <v>#DIV/0!</v>
      </c>
      <c r="CR44" s="7">
        <f>IF(J44="yes",rho_ph(F44,H44),IF(K44="yes",rho_ph(F44,H44),L44*CQ44+P44*(1-CQ44)))</f>
        <v>816.93663745310891</v>
      </c>
      <c r="CS44" s="7" t="e">
        <f t="shared" si="26"/>
        <v>#DIV/0!</v>
      </c>
      <c r="CT44" s="7">
        <f t="shared" si="27"/>
        <v>5963306.6700793784</v>
      </c>
      <c r="CU44" s="7">
        <f t="shared" si="28"/>
        <v>4.8098628977293088E-6</v>
      </c>
      <c r="CV44" s="22">
        <f t="shared" si="29"/>
        <v>8.7446121838875394E-3</v>
      </c>
      <c r="CW44" s="7">
        <f t="shared" si="30"/>
        <v>7.613217009514886E-2</v>
      </c>
      <c r="CX44" s="7">
        <f t="shared" si="31"/>
        <v>2.7188782103336295E-3</v>
      </c>
      <c r="CY44" s="7">
        <f t="shared" si="92"/>
        <v>0.99817865483520096</v>
      </c>
      <c r="CZ44" s="7">
        <f t="shared" si="93"/>
        <v>7.8994925330777371E-2</v>
      </c>
      <c r="DA44" s="7">
        <f t="shared" si="32"/>
        <v>70.095208264790955</v>
      </c>
      <c r="DB44" s="7">
        <f>rho_ph(DA44,H44)</f>
        <v>816.91157099237535</v>
      </c>
      <c r="DC44" s="7">
        <f t="shared" si="33"/>
        <v>3.5828239661715098</v>
      </c>
      <c r="DD44" s="7">
        <f t="shared" si="94"/>
        <v>-2.795767747637052E-2</v>
      </c>
      <c r="DE44" s="47">
        <f t="shared" si="95"/>
        <v>0</v>
      </c>
      <c r="DF44" s="7">
        <f t="shared" si="34"/>
        <v>1038.8330381135092</v>
      </c>
      <c r="DG44" s="7">
        <f t="shared" si="96"/>
        <v>240.17872764616686</v>
      </c>
    </row>
    <row r="45" spans="1:111" ht="14.5" x14ac:dyDescent="0.35">
      <c r="A45" s="7">
        <f t="shared" si="97"/>
        <v>1674</v>
      </c>
      <c r="B45" s="7">
        <v>3</v>
      </c>
      <c r="C45" s="7">
        <v>18.2</v>
      </c>
      <c r="D45">
        <v>0.20599999999999999</v>
      </c>
      <c r="E45" s="22">
        <v>0</v>
      </c>
      <c r="F45" s="7">
        <f t="shared" si="35"/>
        <v>70.095208264790955</v>
      </c>
      <c r="G45" s="7">
        <f t="shared" si="98"/>
        <v>97.5</v>
      </c>
      <c r="H45" s="7">
        <f t="shared" si="36"/>
        <v>1038.8330381135092</v>
      </c>
      <c r="I45" s="7">
        <f t="shared" si="0"/>
        <v>0</v>
      </c>
      <c r="J45" s="24" t="str">
        <f t="shared" si="37"/>
        <v>YES</v>
      </c>
      <c r="K45" s="24" t="str">
        <f t="shared" si="38"/>
        <v>NO</v>
      </c>
      <c r="L45" s="7">
        <f t="shared" si="39"/>
        <v>36.579173536532437</v>
      </c>
      <c r="M45" s="7">
        <v>9.81</v>
      </c>
      <c r="N45" s="7">
        <f t="shared" si="40"/>
        <v>3.3312259999999996E-2</v>
      </c>
      <c r="O45" s="7">
        <f t="shared" si="41"/>
        <v>285.92201142101533</v>
      </c>
      <c r="P45" s="7">
        <f t="shared" si="42"/>
        <v>739.55375983568638</v>
      </c>
      <c r="Q45" s="7">
        <f t="shared" si="1"/>
        <v>1.8963343113709727E-5</v>
      </c>
      <c r="R45" s="7">
        <f t="shared" si="2"/>
        <v>9.1214563181099762E-5</v>
      </c>
      <c r="S45" s="7">
        <f t="shared" si="43"/>
        <v>1.117463683904903E-4</v>
      </c>
      <c r="T45" s="7">
        <f t="shared" si="3"/>
        <v>3.957589716594216</v>
      </c>
      <c r="U45" s="7">
        <f t="shared" si="4"/>
        <v>0</v>
      </c>
      <c r="V45" s="7">
        <f t="shared" si="99"/>
        <v>3.957589716594216</v>
      </c>
      <c r="W45" s="7">
        <f>Surface_Tension_T(T_ph(F45,H45))</f>
        <v>7.992439751727913E-2</v>
      </c>
      <c r="X45" s="7">
        <v>1</v>
      </c>
      <c r="Y45" s="7">
        <f t="shared" si="44"/>
        <v>1</v>
      </c>
      <c r="Z45" s="7">
        <f t="shared" si="100"/>
        <v>0</v>
      </c>
      <c r="AA45" s="24">
        <f t="shared" si="45"/>
        <v>739.55375983568638</v>
      </c>
      <c r="AB45" s="24">
        <f t="shared" si="46"/>
        <v>5395532.5955714528</v>
      </c>
      <c r="AC45" s="24">
        <f t="shared" si="47"/>
        <v>5.2620828059423184E-6</v>
      </c>
      <c r="AD45" s="29">
        <f t="shared" si="48"/>
        <v>8.8777820906514662E-3</v>
      </c>
      <c r="AE45" s="24">
        <f t="shared" si="5"/>
        <v>2.6774433852458253</v>
      </c>
      <c r="AF45" s="7">
        <f t="shared" si="6"/>
        <v>2.4518531619803388</v>
      </c>
      <c r="AG45" s="24" t="str">
        <f t="shared" si="49"/>
        <v>NO</v>
      </c>
      <c r="AH45" s="24">
        <f t="shared" si="103"/>
        <v>1.1499999999999999</v>
      </c>
      <c r="AI45" s="24">
        <f t="shared" si="103"/>
        <v>1.1499999999999999</v>
      </c>
      <c r="AJ45" s="24">
        <f t="shared" si="50"/>
        <v>0.27260169820774877</v>
      </c>
      <c r="AK45" s="24">
        <f t="shared" si="51"/>
        <v>0</v>
      </c>
      <c r="AL45" s="24">
        <f t="shared" si="52"/>
        <v>739.55375983568638</v>
      </c>
      <c r="AM45" s="24">
        <f t="shared" si="53"/>
        <v>5395532.5955714528</v>
      </c>
      <c r="AN45" s="24">
        <f t="shared" si="54"/>
        <v>5.2620828059423184E-6</v>
      </c>
      <c r="AO45" s="29">
        <f t="shared" si="55"/>
        <v>8.8777820906514662E-3</v>
      </c>
      <c r="AP45" s="24">
        <f t="shared" si="8"/>
        <v>1.1740817051792969</v>
      </c>
      <c r="AQ45" s="24">
        <f t="shared" si="56"/>
        <v>0.72499999999999998</v>
      </c>
      <c r="AR45" s="24">
        <f t="shared" si="57"/>
        <v>2.6774433852458253</v>
      </c>
      <c r="AS45" s="24">
        <f t="shared" si="58"/>
        <v>4.2741968939217534</v>
      </c>
      <c r="AT45" s="24" t="str">
        <f t="shared" si="59"/>
        <v>DISPERSED BUBBLY</v>
      </c>
      <c r="AU45" s="24">
        <f t="shared" si="9"/>
        <v>1.2</v>
      </c>
      <c r="AV45" s="7">
        <f t="shared" si="60"/>
        <v>1.2158777374840382</v>
      </c>
      <c r="AW45" s="7">
        <f t="shared" si="61"/>
        <v>0.27260169820774877</v>
      </c>
      <c r="AX45" s="20">
        <f t="shared" si="10"/>
        <v>1.7098548755497134</v>
      </c>
      <c r="AY45" s="24">
        <f t="shared" si="11"/>
        <v>0</v>
      </c>
      <c r="AZ45" s="24">
        <f t="shared" si="62"/>
        <v>739.55375983568638</v>
      </c>
      <c r="BA45" s="24">
        <f t="shared" si="63"/>
        <v>5395532.5955714528</v>
      </c>
      <c r="BB45" s="24">
        <f t="shared" si="64"/>
        <v>5.2620828059423184E-6</v>
      </c>
      <c r="BC45" s="29">
        <f t="shared" si="65"/>
        <v>8.8777820906514662E-3</v>
      </c>
      <c r="BD45" s="24">
        <f t="shared" si="12"/>
        <v>2.6774433852458253</v>
      </c>
      <c r="BE45" s="24" t="str">
        <f t="shared" si="66"/>
        <v>NO</v>
      </c>
      <c r="BF45" s="24">
        <f t="shared" si="13"/>
        <v>1.2</v>
      </c>
      <c r="BG45" s="24">
        <f t="shared" si="14"/>
        <v>1.1594363781490471</v>
      </c>
      <c r="BH45" s="7">
        <f t="shared" si="67"/>
        <v>1.2158777374840382</v>
      </c>
      <c r="BI45" s="7">
        <f t="shared" si="68"/>
        <v>0.43992246752722652</v>
      </c>
      <c r="BJ45" s="7">
        <f t="shared" si="69"/>
        <v>0.27260169820774877</v>
      </c>
      <c r="BK45" s="20">
        <f t="shared" si="15"/>
        <v>1.7098548755497134</v>
      </c>
      <c r="BL45" s="24">
        <f t="shared" si="70"/>
        <v>0.42399979110257541</v>
      </c>
      <c r="BM45" s="24">
        <f t="shared" si="71"/>
        <v>0</v>
      </c>
      <c r="BN45" s="24">
        <f t="shared" si="72"/>
        <v>739.55375983568638</v>
      </c>
      <c r="BO45" s="24">
        <f t="shared" si="73"/>
        <v>5395532.5955714528</v>
      </c>
      <c r="BP45" s="24">
        <f t="shared" si="74"/>
        <v>5.2620828059423184E-6</v>
      </c>
      <c r="BQ45" s="29">
        <f t="shared" si="75"/>
        <v>8.8777820906514662E-3</v>
      </c>
      <c r="BR45" s="24">
        <f t="shared" si="16"/>
        <v>1.1740817051792969</v>
      </c>
      <c r="BS45" s="24">
        <f t="shared" si="76"/>
        <v>0.72499999999999998</v>
      </c>
      <c r="BT45" s="24">
        <f t="shared" si="77"/>
        <v>2.6774433852458253</v>
      </c>
      <c r="BU45" s="24" t="str">
        <f t="shared" si="78"/>
        <v>NO</v>
      </c>
      <c r="BV45" s="24">
        <f t="shared" si="17"/>
        <v>1.1499999999999999</v>
      </c>
      <c r="BW45" s="24">
        <f t="shared" si="18"/>
        <v>1.1594363781490471</v>
      </c>
      <c r="BX45" s="7">
        <f t="shared" si="79"/>
        <v>1.2158777374840382</v>
      </c>
      <c r="BY45" s="7">
        <f t="shared" si="80"/>
        <v>0.43992246752722652</v>
      </c>
      <c r="BZ45" s="24">
        <f t="shared" si="81"/>
        <v>0.27260169820774877</v>
      </c>
      <c r="CA45" s="20">
        <f t="shared" si="19"/>
        <v>1.7999001678839168</v>
      </c>
      <c r="CB45" s="24">
        <f t="shared" si="82"/>
        <v>0.45751974644967969</v>
      </c>
      <c r="CC45" s="24">
        <f t="shared" si="83"/>
        <v>0</v>
      </c>
      <c r="CD45" s="24">
        <f t="shared" si="84"/>
        <v>739.55375983568638</v>
      </c>
      <c r="CE45" s="24">
        <f t="shared" si="85"/>
        <v>5395532.5955714528</v>
      </c>
      <c r="CF45" s="24">
        <f t="shared" si="86"/>
        <v>5.2620828059423184E-6</v>
      </c>
      <c r="CG45" s="29">
        <f t="shared" si="87"/>
        <v>8.8777820906514662E-3</v>
      </c>
      <c r="CH45" s="24">
        <f t="shared" si="20"/>
        <v>1.1740817051792969</v>
      </c>
      <c r="CI45" s="24">
        <f t="shared" si="88"/>
        <v>0.72499999999999998</v>
      </c>
      <c r="CJ45" s="24">
        <f t="shared" si="89"/>
        <v>2.6774433852458253</v>
      </c>
      <c r="CK45" s="24">
        <f t="shared" si="21"/>
        <v>2.483514787505031</v>
      </c>
      <c r="CL45" s="24">
        <f t="shared" si="90"/>
        <v>4.2741968939217534</v>
      </c>
      <c r="CM45" s="24" t="str">
        <f t="shared" si="91"/>
        <v>NO</v>
      </c>
      <c r="CN45" s="46" t="str">
        <f t="shared" si="22"/>
        <v>COMPRESSED LIQUID</v>
      </c>
      <c r="CO45" s="21" t="b">
        <f t="shared" si="102"/>
        <v>0</v>
      </c>
      <c r="CP45" s="21" t="b">
        <f t="shared" si="24"/>
        <v>0</v>
      </c>
      <c r="CQ45" s="7" t="e">
        <f t="shared" si="25"/>
        <v>#DIV/0!</v>
      </c>
      <c r="CR45" s="7">
        <f>IF(J45="yes",rho_ph(F45,H45),IF(K45="yes",rho_ph(F45,H45),L45*CQ45+P45*(1-CQ45)))</f>
        <v>816.92006193090458</v>
      </c>
      <c r="CS45" s="7" t="e">
        <f t="shared" si="26"/>
        <v>#DIV/0!</v>
      </c>
      <c r="CT45" s="7">
        <f t="shared" si="27"/>
        <v>5959970.8114576424</v>
      </c>
      <c r="CU45" s="7">
        <f t="shared" si="28"/>
        <v>4.8122806317112047E-6</v>
      </c>
      <c r="CV45" s="22">
        <f t="shared" si="29"/>
        <v>8.7453488010799871E-3</v>
      </c>
      <c r="CW45" s="7">
        <f t="shared" si="30"/>
        <v>7.6130625384802877E-2</v>
      </c>
      <c r="CX45" s="7">
        <f t="shared" si="31"/>
        <v>2.71594530069062E-3</v>
      </c>
      <c r="CY45" s="7">
        <f t="shared" si="92"/>
        <v>0.99817462218095321</v>
      </c>
      <c r="CZ45" s="7">
        <f t="shared" si="93"/>
        <v>7.899075866426894E-2</v>
      </c>
      <c r="DA45" s="7">
        <f t="shared" si="32"/>
        <v>69.858235988798143</v>
      </c>
      <c r="DB45" s="7">
        <f>rho_ph(DA45,H45)</f>
        <v>816.89499329648527</v>
      </c>
      <c r="DC45" s="7">
        <f t="shared" si="33"/>
        <v>3.5828966743734529</v>
      </c>
      <c r="DD45" s="7">
        <f t="shared" si="94"/>
        <v>-2.795767747637052E-2</v>
      </c>
      <c r="DE45" s="47">
        <f t="shared" si="95"/>
        <v>0</v>
      </c>
      <c r="DF45" s="7">
        <f t="shared" si="34"/>
        <v>1038.8050804360328</v>
      </c>
      <c r="DG45" s="7">
        <f t="shared" si="96"/>
        <v>240.17338843220728</v>
      </c>
    </row>
    <row r="46" spans="1:111" ht="14.5" x14ac:dyDescent="0.35">
      <c r="A46" s="7">
        <f t="shared" si="97"/>
        <v>1671</v>
      </c>
      <c r="B46" s="7">
        <v>3</v>
      </c>
      <c r="C46" s="7">
        <v>18.2</v>
      </c>
      <c r="D46">
        <v>0.20599999999999999</v>
      </c>
      <c r="E46" s="22">
        <v>0</v>
      </c>
      <c r="F46" s="7">
        <f t="shared" si="35"/>
        <v>69.858235988798143</v>
      </c>
      <c r="G46" s="7">
        <f t="shared" si="98"/>
        <v>97.5</v>
      </c>
      <c r="H46" s="7">
        <f t="shared" si="36"/>
        <v>1038.8050804360328</v>
      </c>
      <c r="I46" s="7">
        <f t="shared" si="0"/>
        <v>0</v>
      </c>
      <c r="J46" s="24" t="str">
        <f t="shared" si="37"/>
        <v>YES</v>
      </c>
      <c r="K46" s="24" t="str">
        <f t="shared" si="38"/>
        <v>NO</v>
      </c>
      <c r="L46" s="7">
        <f t="shared" si="39"/>
        <v>36.440879090051006</v>
      </c>
      <c r="M46" s="7">
        <v>9.81</v>
      </c>
      <c r="N46" s="7">
        <f t="shared" si="40"/>
        <v>3.3312259999999996E-2</v>
      </c>
      <c r="O46" s="7">
        <f t="shared" si="41"/>
        <v>285.69287543299276</v>
      </c>
      <c r="P46" s="7">
        <f t="shared" si="42"/>
        <v>739.97677381695723</v>
      </c>
      <c r="Q46" s="7">
        <f t="shared" si="1"/>
        <v>1.8952870811479699E-5</v>
      </c>
      <c r="R46" s="7">
        <f t="shared" si="2"/>
        <v>9.130259969073407E-5</v>
      </c>
      <c r="S46" s="7">
        <f t="shared" si="43"/>
        <v>1.1174275230799388E-4</v>
      </c>
      <c r="T46" s="7">
        <f t="shared" si="3"/>
        <v>3.9553273269605289</v>
      </c>
      <c r="U46" s="7">
        <f t="shared" si="4"/>
        <v>0</v>
      </c>
      <c r="V46" s="7">
        <f t="shared" si="99"/>
        <v>3.9553273269605289</v>
      </c>
      <c r="W46" s="7">
        <f>Surface_Tension_T(T_ph(F46,H46))</f>
        <v>7.9925035633300057E-2</v>
      </c>
      <c r="X46" s="7">
        <v>1</v>
      </c>
      <c r="Y46" s="7">
        <f t="shared" si="44"/>
        <v>1</v>
      </c>
      <c r="Z46" s="7">
        <f t="shared" si="100"/>
        <v>0</v>
      </c>
      <c r="AA46" s="24">
        <f t="shared" si="45"/>
        <v>739.97677381695723</v>
      </c>
      <c r="AB46" s="24">
        <f t="shared" si="46"/>
        <v>5395707.1992086014</v>
      </c>
      <c r="AC46" s="24">
        <f t="shared" si="47"/>
        <v>5.2619298775925218E-6</v>
      </c>
      <c r="AD46" s="29">
        <f t="shared" si="48"/>
        <v>8.8777385419505257E-3</v>
      </c>
      <c r="AE46" s="24">
        <f t="shared" si="5"/>
        <v>2.6775744630378786</v>
      </c>
      <c r="AF46" s="7">
        <f t="shared" si="6"/>
        <v>2.4569963135211346</v>
      </c>
      <c r="AG46" s="24" t="str">
        <f t="shared" si="49"/>
        <v>NO</v>
      </c>
      <c r="AH46" s="24">
        <f t="shared" si="103"/>
        <v>1.1499999999999999</v>
      </c>
      <c r="AI46" s="24">
        <f t="shared" si="103"/>
        <v>1.1499999999999999</v>
      </c>
      <c r="AJ46" s="24">
        <f t="shared" si="50"/>
        <v>0.27257869824953468</v>
      </c>
      <c r="AK46" s="24">
        <f t="shared" si="51"/>
        <v>0</v>
      </c>
      <c r="AL46" s="24">
        <f t="shared" si="52"/>
        <v>739.97677381695723</v>
      </c>
      <c r="AM46" s="24">
        <f t="shared" si="53"/>
        <v>5395707.1992086014</v>
      </c>
      <c r="AN46" s="24">
        <f t="shared" si="54"/>
        <v>5.2619298775925218E-6</v>
      </c>
      <c r="AO46" s="29">
        <f t="shared" si="55"/>
        <v>8.8777385419505257E-3</v>
      </c>
      <c r="AP46" s="24">
        <f t="shared" si="8"/>
        <v>1.1732074192962665</v>
      </c>
      <c r="AQ46" s="24">
        <f t="shared" si="56"/>
        <v>0.72499999999999998</v>
      </c>
      <c r="AR46" s="24">
        <f t="shared" si="57"/>
        <v>2.6775744630378786</v>
      </c>
      <c r="AS46" s="24">
        <f t="shared" si="58"/>
        <v>4.2717535131173712</v>
      </c>
      <c r="AT46" s="24" t="str">
        <f t="shared" si="59"/>
        <v>DISPERSED BUBBLY</v>
      </c>
      <c r="AU46" s="24">
        <f t="shared" si="9"/>
        <v>1.2</v>
      </c>
      <c r="AV46" s="7">
        <f t="shared" si="60"/>
        <v>1.2158777374840382</v>
      </c>
      <c r="AW46" s="7">
        <f t="shared" si="61"/>
        <v>0.27257869824953468</v>
      </c>
      <c r="AX46" s="20">
        <f t="shared" si="10"/>
        <v>1.7089228508191023</v>
      </c>
      <c r="AY46" s="24">
        <f t="shared" si="11"/>
        <v>0</v>
      </c>
      <c r="AZ46" s="24">
        <f t="shared" si="62"/>
        <v>739.97677381695723</v>
      </c>
      <c r="BA46" s="24">
        <f t="shared" si="63"/>
        <v>5395707.1992086014</v>
      </c>
      <c r="BB46" s="24">
        <f t="shared" si="64"/>
        <v>5.2619298775925218E-6</v>
      </c>
      <c r="BC46" s="29">
        <f t="shared" si="65"/>
        <v>8.8777385419505257E-3</v>
      </c>
      <c r="BD46" s="24">
        <f t="shared" si="12"/>
        <v>2.6775744630378786</v>
      </c>
      <c r="BE46" s="24" t="str">
        <f t="shared" si="66"/>
        <v>NO</v>
      </c>
      <c r="BF46" s="24">
        <f t="shared" si="13"/>
        <v>1.2</v>
      </c>
      <c r="BG46" s="24">
        <f t="shared" si="14"/>
        <v>1.15945268297361</v>
      </c>
      <c r="BH46" s="7">
        <f t="shared" si="67"/>
        <v>1.2158777374840382</v>
      </c>
      <c r="BI46" s="7">
        <f t="shared" si="68"/>
        <v>0.43997225540255047</v>
      </c>
      <c r="BJ46" s="7">
        <f t="shared" si="69"/>
        <v>0.27257869824953468</v>
      </c>
      <c r="BK46" s="20">
        <f t="shared" si="15"/>
        <v>1.7089228508191023</v>
      </c>
      <c r="BL46" s="24">
        <f t="shared" si="70"/>
        <v>0.42404265229972427</v>
      </c>
      <c r="BM46" s="24">
        <f t="shared" si="71"/>
        <v>0</v>
      </c>
      <c r="BN46" s="24">
        <f t="shared" si="72"/>
        <v>739.97677381695723</v>
      </c>
      <c r="BO46" s="24">
        <f t="shared" si="73"/>
        <v>5395707.1992086014</v>
      </c>
      <c r="BP46" s="24">
        <f t="shared" si="74"/>
        <v>5.2619298775925218E-6</v>
      </c>
      <c r="BQ46" s="29">
        <f t="shared" si="75"/>
        <v>8.8777385419505257E-3</v>
      </c>
      <c r="BR46" s="24">
        <f t="shared" si="16"/>
        <v>1.1732074192962665</v>
      </c>
      <c r="BS46" s="24">
        <f t="shared" si="76"/>
        <v>0.72499999999999998</v>
      </c>
      <c r="BT46" s="24">
        <f t="shared" si="77"/>
        <v>2.6775744630378786</v>
      </c>
      <c r="BU46" s="24" t="str">
        <f t="shared" si="78"/>
        <v>NO</v>
      </c>
      <c r="BV46" s="24">
        <f t="shared" si="17"/>
        <v>1.1499999999999999</v>
      </c>
      <c r="BW46" s="24">
        <f t="shared" si="18"/>
        <v>1.15945268297361</v>
      </c>
      <c r="BX46" s="7">
        <f t="shared" si="79"/>
        <v>1.2158777374840382</v>
      </c>
      <c r="BY46" s="7">
        <f t="shared" si="80"/>
        <v>0.43997225540255047</v>
      </c>
      <c r="BZ46" s="24">
        <f t="shared" si="81"/>
        <v>0.27257869824953468</v>
      </c>
      <c r="CA46" s="20">
        <f t="shared" si="19"/>
        <v>1.7989190603684635</v>
      </c>
      <c r="CB46" s="24">
        <f t="shared" si="82"/>
        <v>0.45757718948828152</v>
      </c>
      <c r="CC46" s="24">
        <f t="shared" si="83"/>
        <v>0</v>
      </c>
      <c r="CD46" s="24">
        <f t="shared" si="84"/>
        <v>739.97677381695723</v>
      </c>
      <c r="CE46" s="24">
        <f t="shared" si="85"/>
        <v>5395707.1992086014</v>
      </c>
      <c r="CF46" s="24">
        <f t="shared" si="86"/>
        <v>5.2619298775925218E-6</v>
      </c>
      <c r="CG46" s="29">
        <f t="shared" si="87"/>
        <v>8.8777385419505257E-3</v>
      </c>
      <c r="CH46" s="24">
        <f t="shared" si="20"/>
        <v>1.1732074192962665</v>
      </c>
      <c r="CI46" s="24">
        <f t="shared" si="88"/>
        <v>0.72499999999999998</v>
      </c>
      <c r="CJ46" s="24">
        <f t="shared" si="89"/>
        <v>2.6775744630378786</v>
      </c>
      <c r="CK46" s="24">
        <f t="shared" si="21"/>
        <v>2.4887243543355453</v>
      </c>
      <c r="CL46" s="24">
        <f t="shared" si="90"/>
        <v>4.2717535131173712</v>
      </c>
      <c r="CM46" s="24" t="str">
        <f t="shared" si="91"/>
        <v>NO</v>
      </c>
      <c r="CN46" s="46" t="str">
        <f t="shared" si="22"/>
        <v>COMPRESSED LIQUID</v>
      </c>
      <c r="CO46" s="21" t="b">
        <f t="shared" si="102"/>
        <v>0</v>
      </c>
      <c r="CP46" s="21" t="b">
        <f t="shared" si="24"/>
        <v>0</v>
      </c>
      <c r="CQ46" s="7" t="e">
        <f t="shared" si="25"/>
        <v>#DIV/0!</v>
      </c>
      <c r="CR46" s="7">
        <f>IF(J46="yes",rho_ph(F46,H46),IF(K46="yes",rho_ph(F46,H46),L46*CQ46+P46*(1-CQ46)))</f>
        <v>816.90348498643039</v>
      </c>
      <c r="CS46" s="7" t="e">
        <f t="shared" si="26"/>
        <v>#DIV/0!</v>
      </c>
      <c r="CT46" s="7">
        <f t="shared" si="27"/>
        <v>5956635.6282558087</v>
      </c>
      <c r="CU46" s="7">
        <f t="shared" si="28"/>
        <v>4.8147004453209082E-6</v>
      </c>
      <c r="CV46" s="22">
        <f t="shared" si="29"/>
        <v>8.7460857721445798E-3</v>
      </c>
      <c r="CW46" s="7">
        <f t="shared" si="30"/>
        <v>7.6129080541912378E-2</v>
      </c>
      <c r="CX46" s="7">
        <f t="shared" si="31"/>
        <v>2.7130145596956385E-3</v>
      </c>
      <c r="CY46" s="7">
        <f t="shared" si="92"/>
        <v>0.9981705607460386</v>
      </c>
      <c r="CZ46" s="7">
        <f t="shared" si="93"/>
        <v>7.8986596281381979E-2</v>
      </c>
      <c r="DA46" s="7">
        <f t="shared" si="32"/>
        <v>69.621276199953996</v>
      </c>
      <c r="DB46" s="7">
        <f>rho_ph(DA46,H46)</f>
        <v>816.87841417609559</v>
      </c>
      <c r="DC46" s="7">
        <f t="shared" si="33"/>
        <v>3.5829693917745713</v>
      </c>
      <c r="DD46" s="7">
        <f t="shared" si="94"/>
        <v>-2.795767747637052E-2</v>
      </c>
      <c r="DE46" s="47">
        <f t="shared" si="95"/>
        <v>0</v>
      </c>
      <c r="DF46" s="7">
        <f t="shared" si="34"/>
        <v>1038.7771227585563</v>
      </c>
      <c r="DG46" s="7">
        <f t="shared" si="96"/>
        <v>240.16804866822474</v>
      </c>
    </row>
    <row r="47" spans="1:111" ht="14.5" x14ac:dyDescent="0.35">
      <c r="A47" s="7">
        <f t="shared" si="97"/>
        <v>1668</v>
      </c>
      <c r="B47" s="7">
        <v>3</v>
      </c>
      <c r="C47" s="7">
        <v>18.2</v>
      </c>
      <c r="D47">
        <v>0.20599999999999999</v>
      </c>
      <c r="E47" s="22">
        <v>0</v>
      </c>
      <c r="F47" s="7">
        <f t="shared" si="35"/>
        <v>69.621276199953996</v>
      </c>
      <c r="G47" s="7">
        <f t="shared" si="98"/>
        <v>97.5</v>
      </c>
      <c r="H47" s="7">
        <f t="shared" si="36"/>
        <v>1038.7771227585563</v>
      </c>
      <c r="I47" s="7">
        <f t="shared" si="0"/>
        <v>0</v>
      </c>
      <c r="J47" s="24" t="str">
        <f t="shared" si="37"/>
        <v>YES</v>
      </c>
      <c r="K47" s="24" t="str">
        <f t="shared" si="38"/>
        <v>NO</v>
      </c>
      <c r="L47" s="7">
        <f t="shared" si="39"/>
        <v>36.302745336744046</v>
      </c>
      <c r="M47" s="7">
        <v>9.81</v>
      </c>
      <c r="N47" s="7">
        <f t="shared" si="40"/>
        <v>3.3312259999999996E-2</v>
      </c>
      <c r="O47" s="7">
        <f t="shared" si="41"/>
        <v>285.46315666116288</v>
      </c>
      <c r="P47" s="7">
        <f t="shared" si="42"/>
        <v>740.40018055189398</v>
      </c>
      <c r="Q47" s="7">
        <f t="shared" si="1"/>
        <v>1.8942391458289245E-5</v>
      </c>
      <c r="R47" s="7">
        <f t="shared" si="2"/>
        <v>9.1390918286668078E-5</v>
      </c>
      <c r="S47" s="7">
        <f t="shared" si="43"/>
        <v>1.1173913619968548E-4</v>
      </c>
      <c r="T47" s="7">
        <f t="shared" si="3"/>
        <v>3.953065425527893</v>
      </c>
      <c r="U47" s="7">
        <f t="shared" si="4"/>
        <v>0</v>
      </c>
      <c r="V47" s="7">
        <f t="shared" si="99"/>
        <v>3.953065425527893</v>
      </c>
      <c r="W47" s="7">
        <f>Surface_Tension_T(T_ph(F47,H47))</f>
        <v>7.9925673797097016E-2</v>
      </c>
      <c r="X47" s="7">
        <v>1</v>
      </c>
      <c r="Y47" s="7">
        <f t="shared" si="44"/>
        <v>1</v>
      </c>
      <c r="Z47" s="7">
        <f t="shared" si="100"/>
        <v>0</v>
      </c>
      <c r="AA47" s="24">
        <f t="shared" si="45"/>
        <v>740.40018055189398</v>
      </c>
      <c r="AB47" s="24">
        <f t="shared" si="46"/>
        <v>5395881.8153931918</v>
      </c>
      <c r="AC47" s="24">
        <f t="shared" si="47"/>
        <v>5.2617769476468127E-6</v>
      </c>
      <c r="AD47" s="29">
        <f t="shared" si="48"/>
        <v>8.8776949918415657E-3</v>
      </c>
      <c r="AE47" s="24">
        <f t="shared" si="5"/>
        <v>2.6777049323674915</v>
      </c>
      <c r="AF47" s="7">
        <f t="shared" si="6"/>
        <v>2.4621623461551878</v>
      </c>
      <c r="AG47" s="24" t="str">
        <f t="shared" si="49"/>
        <v>NO</v>
      </c>
      <c r="AH47" s="24">
        <f t="shared" si="103"/>
        <v>1.1499999999999999</v>
      </c>
      <c r="AI47" s="24">
        <f t="shared" si="103"/>
        <v>1.1499999999999999</v>
      </c>
      <c r="AJ47" s="24">
        <f t="shared" si="50"/>
        <v>0.27255565159679257</v>
      </c>
      <c r="AK47" s="24">
        <f t="shared" si="51"/>
        <v>0</v>
      </c>
      <c r="AL47" s="24">
        <f t="shared" si="52"/>
        <v>740.40018055189398</v>
      </c>
      <c r="AM47" s="24">
        <f t="shared" si="53"/>
        <v>5395881.8153931918</v>
      </c>
      <c r="AN47" s="24">
        <f t="shared" si="54"/>
        <v>5.2617769476468127E-6</v>
      </c>
      <c r="AO47" s="29">
        <f t="shared" si="55"/>
        <v>8.8776949918415657E-3</v>
      </c>
      <c r="AP47" s="24">
        <f t="shared" si="8"/>
        <v>1.1723338209769483</v>
      </c>
      <c r="AQ47" s="24">
        <f t="shared" si="56"/>
        <v>0.72499999999999998</v>
      </c>
      <c r="AR47" s="24">
        <f t="shared" si="57"/>
        <v>2.6777049323674915</v>
      </c>
      <c r="AS47" s="24">
        <f t="shared" si="58"/>
        <v>4.2693106595701247</v>
      </c>
      <c r="AT47" s="24" t="str">
        <f t="shared" si="59"/>
        <v>DISPERSED BUBBLY</v>
      </c>
      <c r="AU47" s="24">
        <f t="shared" si="9"/>
        <v>1.2</v>
      </c>
      <c r="AV47" s="7">
        <f t="shared" si="60"/>
        <v>1.2158777374840382</v>
      </c>
      <c r="AW47" s="7">
        <f t="shared" si="61"/>
        <v>0.27255565159679257</v>
      </c>
      <c r="AX47" s="20">
        <f t="shared" si="10"/>
        <v>1.7079910095436952</v>
      </c>
      <c r="AY47" s="24">
        <f t="shared" si="11"/>
        <v>0</v>
      </c>
      <c r="AZ47" s="24">
        <f t="shared" si="62"/>
        <v>740.40018055189398</v>
      </c>
      <c r="BA47" s="24">
        <f t="shared" si="63"/>
        <v>5395881.8153931918</v>
      </c>
      <c r="BB47" s="24">
        <f t="shared" si="64"/>
        <v>5.2617769476468127E-6</v>
      </c>
      <c r="BC47" s="29">
        <f t="shared" si="65"/>
        <v>8.8776949918415657E-3</v>
      </c>
      <c r="BD47" s="24">
        <f t="shared" si="12"/>
        <v>2.6777049323674915</v>
      </c>
      <c r="BE47" s="24" t="str">
        <f t="shared" si="66"/>
        <v>NO</v>
      </c>
      <c r="BF47" s="24">
        <f t="shared" si="13"/>
        <v>1.2</v>
      </c>
      <c r="BG47" s="24">
        <f t="shared" si="14"/>
        <v>1.159469033154829</v>
      </c>
      <c r="BH47" s="7">
        <f t="shared" si="67"/>
        <v>1.2158777374840382</v>
      </c>
      <c r="BI47" s="7">
        <f t="shared" si="68"/>
        <v>0.44002193656845046</v>
      </c>
      <c r="BJ47" s="7">
        <f t="shared" si="69"/>
        <v>0.27255565159679257</v>
      </c>
      <c r="BK47" s="20">
        <f t="shared" si="15"/>
        <v>1.7079910095436952</v>
      </c>
      <c r="BL47" s="24">
        <f t="shared" si="70"/>
        <v>0.42408541249862169</v>
      </c>
      <c r="BM47" s="24">
        <f t="shared" si="71"/>
        <v>0</v>
      </c>
      <c r="BN47" s="24">
        <f t="shared" si="72"/>
        <v>740.40018055189398</v>
      </c>
      <c r="BO47" s="24">
        <f t="shared" si="73"/>
        <v>5395881.8153931918</v>
      </c>
      <c r="BP47" s="24">
        <f t="shared" si="74"/>
        <v>5.2617769476468127E-6</v>
      </c>
      <c r="BQ47" s="29">
        <f t="shared" si="75"/>
        <v>8.8776949918415657E-3</v>
      </c>
      <c r="BR47" s="24">
        <f t="shared" si="16"/>
        <v>1.1723338209769483</v>
      </c>
      <c r="BS47" s="24">
        <f t="shared" si="76"/>
        <v>0.72499999999999998</v>
      </c>
      <c r="BT47" s="24">
        <f t="shared" si="77"/>
        <v>2.6777049323674915</v>
      </c>
      <c r="BU47" s="24" t="str">
        <f t="shared" si="78"/>
        <v>NO</v>
      </c>
      <c r="BV47" s="24">
        <f t="shared" si="17"/>
        <v>1.1499999999999999</v>
      </c>
      <c r="BW47" s="24">
        <f t="shared" si="18"/>
        <v>1.159469033154829</v>
      </c>
      <c r="BX47" s="7">
        <f t="shared" si="79"/>
        <v>1.2158777374840382</v>
      </c>
      <c r="BY47" s="7">
        <f t="shared" si="80"/>
        <v>0.44002193656845046</v>
      </c>
      <c r="BZ47" s="24">
        <f t="shared" si="81"/>
        <v>0.27255565159679257</v>
      </c>
      <c r="CA47" s="20">
        <f t="shared" si="19"/>
        <v>1.7979381459694297</v>
      </c>
      <c r="CB47" s="24">
        <f t="shared" si="82"/>
        <v>0.45763451950563777</v>
      </c>
      <c r="CC47" s="24">
        <f t="shared" si="83"/>
        <v>0</v>
      </c>
      <c r="CD47" s="24">
        <f t="shared" si="84"/>
        <v>740.40018055189398</v>
      </c>
      <c r="CE47" s="24">
        <f t="shared" si="85"/>
        <v>5395881.8153931918</v>
      </c>
      <c r="CF47" s="24">
        <f t="shared" si="86"/>
        <v>5.2617769476468127E-6</v>
      </c>
      <c r="CG47" s="29">
        <f t="shared" si="87"/>
        <v>8.8776949918415657E-3</v>
      </c>
      <c r="CH47" s="24">
        <f t="shared" si="20"/>
        <v>1.1723338209769483</v>
      </c>
      <c r="CI47" s="24">
        <f t="shared" si="88"/>
        <v>0.72499999999999998</v>
      </c>
      <c r="CJ47" s="24">
        <f t="shared" si="89"/>
        <v>2.6777049323674915</v>
      </c>
      <c r="CK47" s="24">
        <f t="shared" si="21"/>
        <v>2.4939570977307666</v>
      </c>
      <c r="CL47" s="24">
        <f t="shared" si="90"/>
        <v>4.2693106595701247</v>
      </c>
      <c r="CM47" s="24" t="str">
        <f t="shared" si="91"/>
        <v>NO</v>
      </c>
      <c r="CN47" s="46" t="str">
        <f t="shared" si="22"/>
        <v>COMPRESSED LIQUID</v>
      </c>
      <c r="CO47" s="21" t="b">
        <f t="shared" si="102"/>
        <v>0</v>
      </c>
      <c r="CP47" s="21" t="b">
        <f t="shared" si="24"/>
        <v>0</v>
      </c>
      <c r="CQ47" s="7" t="e">
        <f t="shared" si="25"/>
        <v>#DIV/0!</v>
      </c>
      <c r="CR47" s="7">
        <f>IF(J47="yes",rho_ph(F47,H47),IF(K47="yes",rho_ph(F47,H47),L47*CQ47+P47*(1-CQ47)))</f>
        <v>816.8869066176768</v>
      </c>
      <c r="CS47" s="7" t="e">
        <f t="shared" si="26"/>
        <v>#DIV/0!</v>
      </c>
      <c r="CT47" s="7">
        <f t="shared" si="27"/>
        <v>5953301.0936943963</v>
      </c>
      <c r="CU47" s="7">
        <f t="shared" si="28"/>
        <v>4.8171223606277563E-6</v>
      </c>
      <c r="CV47" s="22">
        <f t="shared" si="29"/>
        <v>8.7468231033278731E-3</v>
      </c>
      <c r="CW47" s="7">
        <f t="shared" si="30"/>
        <v>7.6127535566290053E-2</v>
      </c>
      <c r="CX47" s="7">
        <f t="shared" si="31"/>
        <v>2.7100859638035158E-3</v>
      </c>
      <c r="CY47" s="7">
        <f t="shared" si="92"/>
        <v>0.99816647025584415</v>
      </c>
      <c r="CZ47" s="7">
        <f t="shared" si="93"/>
        <v>7.898243817976211E-2</v>
      </c>
      <c r="DA47" s="7">
        <f t="shared" si="32"/>
        <v>69.384328885414703</v>
      </c>
      <c r="DB47" s="7">
        <f>rho_ph(DA47,H47)</f>
        <v>816.86183362919746</v>
      </c>
      <c r="DC47" s="7">
        <f t="shared" si="33"/>
        <v>3.5830421183846157</v>
      </c>
      <c r="DD47" s="7">
        <f t="shared" si="94"/>
        <v>-2.795767747637052E-2</v>
      </c>
      <c r="DE47" s="47">
        <f t="shared" si="95"/>
        <v>0</v>
      </c>
      <c r="DF47" s="7">
        <f t="shared" si="34"/>
        <v>1038.7491650810798</v>
      </c>
      <c r="DG47" s="7">
        <f t="shared" si="96"/>
        <v>240.1627083541847</v>
      </c>
    </row>
    <row r="48" spans="1:111" ht="14.5" x14ac:dyDescent="0.35">
      <c r="A48" s="7">
        <f t="shared" si="97"/>
        <v>1665</v>
      </c>
      <c r="B48" s="7">
        <v>3</v>
      </c>
      <c r="C48" s="7">
        <v>18.2</v>
      </c>
      <c r="D48">
        <v>0.20599999999999999</v>
      </c>
      <c r="E48" s="22">
        <v>0</v>
      </c>
      <c r="F48" s="7">
        <f t="shared" si="35"/>
        <v>69.384328885414703</v>
      </c>
      <c r="G48" s="7">
        <f t="shared" si="98"/>
        <v>97.5</v>
      </c>
      <c r="H48" s="7">
        <f t="shared" si="36"/>
        <v>1038.7491650810798</v>
      </c>
      <c r="I48" s="7">
        <f t="shared" si="0"/>
        <v>0</v>
      </c>
      <c r="J48" s="24" t="str">
        <f t="shared" si="37"/>
        <v>YES</v>
      </c>
      <c r="K48" s="24" t="str">
        <f t="shared" si="38"/>
        <v>NO</v>
      </c>
      <c r="L48" s="7">
        <f t="shared" si="39"/>
        <v>36.164771751289678</v>
      </c>
      <c r="M48" s="7">
        <v>9.81</v>
      </c>
      <c r="N48" s="7">
        <f t="shared" si="40"/>
        <v>3.3312259999999996E-2</v>
      </c>
      <c r="O48" s="7">
        <f t="shared" si="41"/>
        <v>285.23285163626917</v>
      </c>
      <c r="P48" s="7">
        <f t="shared" si="42"/>
        <v>740.82398391006802</v>
      </c>
      <c r="Q48" s="7">
        <f t="shared" si="1"/>
        <v>1.8931904908921421E-5</v>
      </c>
      <c r="R48" s="7">
        <f t="shared" si="2"/>
        <v>9.1479521387923554E-5</v>
      </c>
      <c r="S48" s="7">
        <f t="shared" si="43"/>
        <v>1.1173552006514321E-4</v>
      </c>
      <c r="T48" s="7">
        <f t="shared" si="3"/>
        <v>3.9508039944203599</v>
      </c>
      <c r="U48" s="7">
        <f t="shared" si="4"/>
        <v>0</v>
      </c>
      <c r="V48" s="7">
        <f t="shared" si="99"/>
        <v>3.9508039944203599</v>
      </c>
      <c r="W48" s="7">
        <f>Surface_Tension_T(T_ph(F48,H48))</f>
        <v>7.9926312008668496E-2</v>
      </c>
      <c r="X48" s="7">
        <v>1</v>
      </c>
      <c r="Y48" s="7">
        <f t="shared" si="44"/>
        <v>1</v>
      </c>
      <c r="Z48" s="7">
        <f t="shared" si="100"/>
        <v>0</v>
      </c>
      <c r="AA48" s="24">
        <f t="shared" si="45"/>
        <v>740.82398391006802</v>
      </c>
      <c r="AB48" s="24">
        <f t="shared" si="46"/>
        <v>5396056.4441469423</v>
      </c>
      <c r="AC48" s="24">
        <f t="shared" si="47"/>
        <v>5.2616240160873075E-6</v>
      </c>
      <c r="AD48" s="29">
        <f t="shared" si="48"/>
        <v>8.8776514403194201E-3</v>
      </c>
      <c r="AE48" s="24">
        <f t="shared" si="5"/>
        <v>2.6778347940816798</v>
      </c>
      <c r="AF48" s="7">
        <f t="shared" si="6"/>
        <v>2.4673514537542895</v>
      </c>
      <c r="AG48" s="24" t="str">
        <f t="shared" si="49"/>
        <v>NO</v>
      </c>
      <c r="AH48" s="24">
        <f t="shared" si="103"/>
        <v>1.1499999999999999</v>
      </c>
      <c r="AI48" s="24">
        <f t="shared" si="103"/>
        <v>1.1499999999999999</v>
      </c>
      <c r="AJ48" s="24">
        <f t="shared" si="50"/>
        <v>0.2725325580633749</v>
      </c>
      <c r="AK48" s="24">
        <f t="shared" si="51"/>
        <v>0</v>
      </c>
      <c r="AL48" s="24">
        <f t="shared" si="52"/>
        <v>740.82398391006802</v>
      </c>
      <c r="AM48" s="24">
        <f t="shared" si="53"/>
        <v>5396056.4441469423</v>
      </c>
      <c r="AN48" s="24">
        <f t="shared" si="54"/>
        <v>5.2616240160873075E-6</v>
      </c>
      <c r="AO48" s="29">
        <f t="shared" si="55"/>
        <v>8.8776514403194201E-3</v>
      </c>
      <c r="AP48" s="24">
        <f t="shared" si="8"/>
        <v>1.1714609025743681</v>
      </c>
      <c r="AQ48" s="24">
        <f t="shared" si="56"/>
        <v>0.72499999999999998</v>
      </c>
      <c r="AR48" s="24">
        <f t="shared" si="57"/>
        <v>2.6778347940816798</v>
      </c>
      <c r="AS48" s="24">
        <f t="shared" si="58"/>
        <v>4.2668683139739887</v>
      </c>
      <c r="AT48" s="24" t="str">
        <f t="shared" si="59"/>
        <v>DISPERSED BUBBLY</v>
      </c>
      <c r="AU48" s="24">
        <f t="shared" si="9"/>
        <v>1.2</v>
      </c>
      <c r="AV48" s="7">
        <f t="shared" si="60"/>
        <v>1.2158777374840382</v>
      </c>
      <c r="AW48" s="7">
        <f t="shared" si="61"/>
        <v>0.2725325580633749</v>
      </c>
      <c r="AX48" s="20">
        <f t="shared" si="10"/>
        <v>1.7070593443577207</v>
      </c>
      <c r="AY48" s="24">
        <f t="shared" si="11"/>
        <v>0</v>
      </c>
      <c r="AZ48" s="24">
        <f t="shared" si="62"/>
        <v>740.82398391006802</v>
      </c>
      <c r="BA48" s="24">
        <f t="shared" si="63"/>
        <v>5396056.4441469423</v>
      </c>
      <c r="BB48" s="24">
        <f t="shared" si="64"/>
        <v>5.2616240160873075E-6</v>
      </c>
      <c r="BC48" s="29">
        <f t="shared" si="65"/>
        <v>8.8776514403194201E-3</v>
      </c>
      <c r="BD48" s="24">
        <f t="shared" si="12"/>
        <v>2.6778347940816798</v>
      </c>
      <c r="BE48" s="24" t="str">
        <f t="shared" si="66"/>
        <v>NO</v>
      </c>
      <c r="BF48" s="24">
        <f t="shared" si="13"/>
        <v>1.2</v>
      </c>
      <c r="BG48" s="24">
        <f t="shared" si="14"/>
        <v>1.1594854290109158</v>
      </c>
      <c r="BH48" s="7">
        <f t="shared" si="67"/>
        <v>1.2158777374840382</v>
      </c>
      <c r="BI48" s="7">
        <f t="shared" si="68"/>
        <v>0.44007151137837131</v>
      </c>
      <c r="BJ48" s="7">
        <f t="shared" si="69"/>
        <v>0.2725325580633749</v>
      </c>
      <c r="BK48" s="20">
        <f t="shared" si="15"/>
        <v>1.7070593443577207</v>
      </c>
      <c r="BL48" s="24">
        <f t="shared" si="70"/>
        <v>0.42412807200136343</v>
      </c>
      <c r="BM48" s="24">
        <f t="shared" si="71"/>
        <v>0</v>
      </c>
      <c r="BN48" s="24">
        <f t="shared" si="72"/>
        <v>740.82398391006802</v>
      </c>
      <c r="BO48" s="24">
        <f t="shared" si="73"/>
        <v>5396056.4441469423</v>
      </c>
      <c r="BP48" s="24">
        <f t="shared" si="74"/>
        <v>5.2616240160873075E-6</v>
      </c>
      <c r="BQ48" s="29">
        <f t="shared" si="75"/>
        <v>8.8776514403194201E-3</v>
      </c>
      <c r="BR48" s="24">
        <f t="shared" si="16"/>
        <v>1.1714609025743681</v>
      </c>
      <c r="BS48" s="24">
        <f t="shared" si="76"/>
        <v>0.72499999999999998</v>
      </c>
      <c r="BT48" s="24">
        <f t="shared" si="77"/>
        <v>2.6778347940816798</v>
      </c>
      <c r="BU48" s="24" t="str">
        <f t="shared" si="78"/>
        <v>NO</v>
      </c>
      <c r="BV48" s="24">
        <f t="shared" si="17"/>
        <v>1.1499999999999999</v>
      </c>
      <c r="BW48" s="24">
        <f t="shared" si="18"/>
        <v>1.1594854290109158</v>
      </c>
      <c r="BX48" s="7">
        <f t="shared" si="79"/>
        <v>1.2158777374840382</v>
      </c>
      <c r="BY48" s="7">
        <f t="shared" si="80"/>
        <v>0.44007151137837131</v>
      </c>
      <c r="BZ48" s="24">
        <f t="shared" si="81"/>
        <v>0.2725325580633749</v>
      </c>
      <c r="CA48" s="20">
        <f t="shared" si="19"/>
        <v>1.7969574169331444</v>
      </c>
      <c r="CB48" s="24">
        <f t="shared" si="82"/>
        <v>0.45769173691194254</v>
      </c>
      <c r="CC48" s="24">
        <f t="shared" si="83"/>
        <v>0</v>
      </c>
      <c r="CD48" s="24">
        <f t="shared" si="84"/>
        <v>740.82398391006802</v>
      </c>
      <c r="CE48" s="24">
        <f t="shared" si="85"/>
        <v>5396056.4441469423</v>
      </c>
      <c r="CF48" s="24">
        <f t="shared" si="86"/>
        <v>5.2616240160873075E-6</v>
      </c>
      <c r="CG48" s="29">
        <f t="shared" si="87"/>
        <v>8.8776514403194201E-3</v>
      </c>
      <c r="CH48" s="24">
        <f t="shared" si="20"/>
        <v>1.1714609025743681</v>
      </c>
      <c r="CI48" s="24">
        <f t="shared" si="88"/>
        <v>0.72499999999999998</v>
      </c>
      <c r="CJ48" s="24">
        <f t="shared" si="89"/>
        <v>2.6778347940816798</v>
      </c>
      <c r="CK48" s="24">
        <f t="shared" si="21"/>
        <v>2.4992132140660184</v>
      </c>
      <c r="CL48" s="24">
        <f t="shared" si="90"/>
        <v>4.2668683139739887</v>
      </c>
      <c r="CM48" s="24" t="str">
        <f t="shared" si="91"/>
        <v>NO</v>
      </c>
      <c r="CN48" s="46" t="str">
        <f t="shared" si="22"/>
        <v>COMPRESSED LIQUID</v>
      </c>
      <c r="CO48" s="21" t="b">
        <f t="shared" si="102"/>
        <v>0</v>
      </c>
      <c r="CP48" s="21" t="b">
        <f t="shared" si="24"/>
        <v>0</v>
      </c>
      <c r="CQ48" s="7" t="e">
        <f t="shared" si="25"/>
        <v>#DIV/0!</v>
      </c>
      <c r="CR48" s="7">
        <f>IF(J48="yes",rho_ph(F48,H48),IF(K48="yes",rho_ph(F48,H48),L48*CQ48+P48*(1-CQ48)))</f>
        <v>816.87032682263805</v>
      </c>
      <c r="CS48" s="7" t="e">
        <f t="shared" si="26"/>
        <v>#DIV/0!</v>
      </c>
      <c r="CT48" s="7">
        <f t="shared" si="27"/>
        <v>5949967.1808935488</v>
      </c>
      <c r="CU48" s="7">
        <f t="shared" si="28"/>
        <v>4.8195463998612915E-6</v>
      </c>
      <c r="CV48" s="22">
        <f t="shared" si="29"/>
        <v>8.7475608009152696E-3</v>
      </c>
      <c r="CW48" s="7">
        <f t="shared" si="30"/>
        <v>7.6125990457748996E-2</v>
      </c>
      <c r="CX48" s="7">
        <f t="shared" si="31"/>
        <v>2.7071594894321591E-3</v>
      </c>
      <c r="CY48" s="7">
        <f t="shared" si="92"/>
        <v>0.99816235043205526</v>
      </c>
      <c r="CZ48" s="7">
        <f t="shared" si="93"/>
        <v>7.8978284357307388E-2</v>
      </c>
      <c r="DA48" s="7">
        <f t="shared" si="32"/>
        <v>69.147394032342788</v>
      </c>
      <c r="DB48" s="7">
        <f>rho_ph(DA48,H48)</f>
        <v>816.84525165378386</v>
      </c>
      <c r="DC48" s="7">
        <f t="shared" si="33"/>
        <v>3.5831148542133335</v>
      </c>
      <c r="DD48" s="7">
        <f t="shared" si="94"/>
        <v>-2.795767747637052E-2</v>
      </c>
      <c r="DE48" s="47">
        <f t="shared" si="95"/>
        <v>0</v>
      </c>
      <c r="DF48" s="7">
        <f t="shared" si="34"/>
        <v>1038.7212074036033</v>
      </c>
      <c r="DG48" s="7">
        <f t="shared" si="96"/>
        <v>240.15736749005248</v>
      </c>
    </row>
    <row r="49" spans="1:111" ht="14.5" x14ac:dyDescent="0.35">
      <c r="A49" s="7">
        <f t="shared" si="97"/>
        <v>1662</v>
      </c>
      <c r="B49" s="7">
        <v>3</v>
      </c>
      <c r="C49" s="7">
        <v>18.2</v>
      </c>
      <c r="D49">
        <v>0.20599999999999999</v>
      </c>
      <c r="E49" s="22">
        <v>0</v>
      </c>
      <c r="F49" s="7">
        <f t="shared" si="35"/>
        <v>69.147394032342788</v>
      </c>
      <c r="G49" s="7">
        <f t="shared" si="98"/>
        <v>97.5</v>
      </c>
      <c r="H49" s="7">
        <f t="shared" si="36"/>
        <v>1038.7212074036033</v>
      </c>
      <c r="I49" s="7">
        <f t="shared" si="0"/>
        <v>0</v>
      </c>
      <c r="J49" s="24" t="str">
        <f t="shared" si="37"/>
        <v>YES</v>
      </c>
      <c r="K49" s="24" t="str">
        <f t="shared" si="38"/>
        <v>NO</v>
      </c>
      <c r="L49" s="7">
        <f t="shared" si="39"/>
        <v>36.026957810000702</v>
      </c>
      <c r="M49" s="7">
        <v>9.81</v>
      </c>
      <c r="N49" s="7">
        <f t="shared" si="40"/>
        <v>3.3312259999999996E-2</v>
      </c>
      <c r="O49" s="7">
        <f t="shared" si="41"/>
        <v>285.00195685614881</v>
      </c>
      <c r="P49" s="7">
        <f t="shared" si="42"/>
        <v>741.2481877898532</v>
      </c>
      <c r="Q49" s="7">
        <f t="shared" si="1"/>
        <v>1.8921411017214872E-5</v>
      </c>
      <c r="R49" s="7">
        <f t="shared" si="2"/>
        <v>9.156841144031113E-5</v>
      </c>
      <c r="S49" s="7">
        <f t="shared" si="43"/>
        <v>1.1173190390394492E-4</v>
      </c>
      <c r="T49" s="7">
        <f t="shared" si="3"/>
        <v>3.9485430156951353</v>
      </c>
      <c r="U49" s="7">
        <f t="shared" si="4"/>
        <v>0</v>
      </c>
      <c r="V49" s="7">
        <f t="shared" si="99"/>
        <v>3.9485430156951353</v>
      </c>
      <c r="W49" s="7">
        <f>Surface_Tension_T(T_ph(F49,H49))</f>
        <v>7.9926950268012886E-2</v>
      </c>
      <c r="X49" s="7">
        <v>1</v>
      </c>
      <c r="Y49" s="7">
        <f t="shared" si="44"/>
        <v>1</v>
      </c>
      <c r="Z49" s="7">
        <f t="shared" si="100"/>
        <v>0</v>
      </c>
      <c r="AA49" s="24">
        <f t="shared" si="45"/>
        <v>741.2481877898532</v>
      </c>
      <c r="AB49" s="24">
        <f t="shared" si="46"/>
        <v>5396231.0854915837</v>
      </c>
      <c r="AC49" s="24">
        <f t="shared" si="47"/>
        <v>5.2614710828961425E-6</v>
      </c>
      <c r="AD49" s="29">
        <f t="shared" si="48"/>
        <v>8.8776078873789108E-3</v>
      </c>
      <c r="AE49" s="24">
        <f t="shared" si="5"/>
        <v>2.6779640490117664</v>
      </c>
      <c r="AF49" s="7">
        <f t="shared" si="6"/>
        <v>2.472563832444215</v>
      </c>
      <c r="AG49" s="24" t="str">
        <f t="shared" si="49"/>
        <v>NO</v>
      </c>
      <c r="AH49" s="24">
        <f t="shared" si="103"/>
        <v>1.1499999999999999</v>
      </c>
      <c r="AI49" s="24">
        <f t="shared" si="103"/>
        <v>1.1499999999999999</v>
      </c>
      <c r="AJ49" s="24">
        <f t="shared" si="50"/>
        <v>0.27250941746073259</v>
      </c>
      <c r="AK49" s="24">
        <f t="shared" si="51"/>
        <v>0</v>
      </c>
      <c r="AL49" s="24">
        <f t="shared" si="52"/>
        <v>741.2481877898532</v>
      </c>
      <c r="AM49" s="24">
        <f t="shared" si="53"/>
        <v>5396231.0854915837</v>
      </c>
      <c r="AN49" s="24">
        <f t="shared" si="54"/>
        <v>5.2614710828961425E-6</v>
      </c>
      <c r="AO49" s="29">
        <f t="shared" si="55"/>
        <v>8.8776078873789108E-3</v>
      </c>
      <c r="AP49" s="24">
        <f t="shared" si="8"/>
        <v>1.1705886564330426</v>
      </c>
      <c r="AQ49" s="24">
        <f t="shared" si="56"/>
        <v>0.72499999999999998</v>
      </c>
      <c r="AR49" s="24">
        <f t="shared" si="57"/>
        <v>2.6779640490117664</v>
      </c>
      <c r="AS49" s="24">
        <f t="shared" si="58"/>
        <v>4.2644264569507468</v>
      </c>
      <c r="AT49" s="24" t="str">
        <f t="shared" si="59"/>
        <v>DISPERSED BUBBLY</v>
      </c>
      <c r="AU49" s="24">
        <f t="shared" si="9"/>
        <v>1.2</v>
      </c>
      <c r="AV49" s="7">
        <f t="shared" si="60"/>
        <v>1.2158777374840382</v>
      </c>
      <c r="AW49" s="7">
        <f t="shared" si="61"/>
        <v>0.27250941746073259</v>
      </c>
      <c r="AX49" s="20">
        <f t="shared" si="10"/>
        <v>1.7061278478672812</v>
      </c>
      <c r="AY49" s="24">
        <f t="shared" si="11"/>
        <v>0</v>
      </c>
      <c r="AZ49" s="24">
        <f t="shared" si="62"/>
        <v>741.2481877898532</v>
      </c>
      <c r="BA49" s="24">
        <f t="shared" si="63"/>
        <v>5396231.0854915837</v>
      </c>
      <c r="BB49" s="24">
        <f t="shared" si="64"/>
        <v>5.2614710828961425E-6</v>
      </c>
      <c r="BC49" s="29">
        <f t="shared" si="65"/>
        <v>8.8776078873789108E-3</v>
      </c>
      <c r="BD49" s="24">
        <f t="shared" si="12"/>
        <v>2.6779640490117664</v>
      </c>
      <c r="BE49" s="24" t="str">
        <f t="shared" si="66"/>
        <v>NO</v>
      </c>
      <c r="BF49" s="24">
        <f t="shared" si="13"/>
        <v>1.2</v>
      </c>
      <c r="BG49" s="24">
        <f t="shared" si="14"/>
        <v>1.1595018708631584</v>
      </c>
      <c r="BH49" s="7">
        <f t="shared" si="67"/>
        <v>1.2158777374840382</v>
      </c>
      <c r="BI49" s="7">
        <f t="shared" si="68"/>
        <v>0.44012098018401036</v>
      </c>
      <c r="BJ49" s="7">
        <f t="shared" si="69"/>
        <v>0.27250941746073259</v>
      </c>
      <c r="BK49" s="20">
        <f t="shared" si="15"/>
        <v>1.7061278478672812</v>
      </c>
      <c r="BL49" s="24">
        <f t="shared" si="70"/>
        <v>0.42417063110823555</v>
      </c>
      <c r="BM49" s="24">
        <f t="shared" si="71"/>
        <v>0</v>
      </c>
      <c r="BN49" s="24">
        <f t="shared" si="72"/>
        <v>741.2481877898532</v>
      </c>
      <c r="BO49" s="24">
        <f t="shared" si="73"/>
        <v>5396231.0854915837</v>
      </c>
      <c r="BP49" s="24">
        <f t="shared" si="74"/>
        <v>5.2614710828961425E-6</v>
      </c>
      <c r="BQ49" s="29">
        <f t="shared" si="75"/>
        <v>8.8776078873789108E-3</v>
      </c>
      <c r="BR49" s="24">
        <f t="shared" si="16"/>
        <v>1.1705886564330426</v>
      </c>
      <c r="BS49" s="24">
        <f t="shared" si="76"/>
        <v>0.72499999999999998</v>
      </c>
      <c r="BT49" s="24">
        <f t="shared" si="77"/>
        <v>2.6779640490117664</v>
      </c>
      <c r="BU49" s="24" t="str">
        <f t="shared" si="78"/>
        <v>NO</v>
      </c>
      <c r="BV49" s="24">
        <f t="shared" si="17"/>
        <v>1.1499999999999999</v>
      </c>
      <c r="BW49" s="24">
        <f t="shared" si="18"/>
        <v>1.1595018708631584</v>
      </c>
      <c r="BX49" s="7">
        <f t="shared" si="79"/>
        <v>1.2158777374840382</v>
      </c>
      <c r="BY49" s="7">
        <f t="shared" si="80"/>
        <v>0.44012098018401036</v>
      </c>
      <c r="BZ49" s="24">
        <f t="shared" si="81"/>
        <v>0.27250941746073259</v>
      </c>
      <c r="CA49" s="20">
        <f t="shared" si="19"/>
        <v>1.7959768654763284</v>
      </c>
      <c r="CB49" s="24">
        <f t="shared" si="82"/>
        <v>0.45774884211571149</v>
      </c>
      <c r="CC49" s="24">
        <f t="shared" si="83"/>
        <v>0</v>
      </c>
      <c r="CD49" s="24">
        <f t="shared" si="84"/>
        <v>741.2481877898532</v>
      </c>
      <c r="CE49" s="24">
        <f t="shared" si="85"/>
        <v>5396231.0854915837</v>
      </c>
      <c r="CF49" s="24">
        <f t="shared" si="86"/>
        <v>5.2614710828961425E-6</v>
      </c>
      <c r="CG49" s="29">
        <f t="shared" si="87"/>
        <v>8.8776078873789108E-3</v>
      </c>
      <c r="CH49" s="24">
        <f t="shared" si="20"/>
        <v>1.1705886564330426</v>
      </c>
      <c r="CI49" s="24">
        <f t="shared" si="88"/>
        <v>0.72499999999999998</v>
      </c>
      <c r="CJ49" s="24">
        <f t="shared" si="89"/>
        <v>2.6779640490117664</v>
      </c>
      <c r="CK49" s="24">
        <f t="shared" si="21"/>
        <v>2.5044929019997162</v>
      </c>
      <c r="CL49" s="24">
        <f t="shared" si="90"/>
        <v>4.2644264569507468</v>
      </c>
      <c r="CM49" s="24" t="str">
        <f t="shared" si="91"/>
        <v>NO</v>
      </c>
      <c r="CN49" s="46" t="str">
        <f t="shared" si="22"/>
        <v>COMPRESSED LIQUID</v>
      </c>
      <c r="CO49" s="21" t="b">
        <f t="shared" si="102"/>
        <v>0</v>
      </c>
      <c r="CP49" s="21" t="b">
        <f t="shared" si="24"/>
        <v>0</v>
      </c>
      <c r="CQ49" s="7" t="e">
        <f t="shared" si="25"/>
        <v>#DIV/0!</v>
      </c>
      <c r="CR49" s="7">
        <f>IF(J49="yes",rho_ph(F49,H49),IF(K49="yes",rho_ph(F49,H49),L49*CQ49+P49*(1-CQ49)))</f>
        <v>816.85374559930585</v>
      </c>
      <c r="CS49" s="7" t="e">
        <f t="shared" si="26"/>
        <v>#DIV/0!</v>
      </c>
      <c r="CT49" s="7">
        <f t="shared" si="27"/>
        <v>5946633.8628714122</v>
      </c>
      <c r="CU49" s="7">
        <f t="shared" si="28"/>
        <v>4.8219725854130977E-6</v>
      </c>
      <c r="CV49" s="22">
        <f t="shared" si="29"/>
        <v>8.7482988712315173E-3</v>
      </c>
      <c r="CW49" s="7">
        <f t="shared" si="30"/>
        <v>7.6124445216102038E-2</v>
      </c>
      <c r="CX49" s="7">
        <f t="shared" si="31"/>
        <v>2.7042351129613583E-3</v>
      </c>
      <c r="CY49" s="7">
        <f t="shared" si="92"/>
        <v>0.998158200992594</v>
      </c>
      <c r="CZ49" s="7">
        <f t="shared" si="93"/>
        <v>7.8974134812171207E-2</v>
      </c>
      <c r="DA49" s="7">
        <f t="shared" si="32"/>
        <v>68.910471627906276</v>
      </c>
      <c r="DB49" s="7">
        <f>rho_ph(DA49,H49)</f>
        <v>816.82866824784526</v>
      </c>
      <c r="DC49" s="7">
        <f t="shared" si="33"/>
        <v>3.5831875992704818</v>
      </c>
      <c r="DD49" s="7">
        <f t="shared" si="94"/>
        <v>-2.795767747637052E-2</v>
      </c>
      <c r="DE49" s="47">
        <f t="shared" si="95"/>
        <v>0</v>
      </c>
      <c r="DF49" s="7">
        <f t="shared" si="34"/>
        <v>1038.6932497261269</v>
      </c>
      <c r="DG49" s="7">
        <f t="shared" si="96"/>
        <v>240.1520260757934</v>
      </c>
    </row>
    <row r="50" spans="1:111" ht="14.5" x14ac:dyDescent="0.35">
      <c r="A50" s="7">
        <f t="shared" si="97"/>
        <v>1659</v>
      </c>
      <c r="B50" s="7">
        <v>3</v>
      </c>
      <c r="C50" s="7">
        <v>18.2</v>
      </c>
      <c r="D50">
        <v>0.20599999999999999</v>
      </c>
      <c r="E50" s="22">
        <v>0</v>
      </c>
      <c r="F50" s="7">
        <f t="shared" si="35"/>
        <v>68.910471627906276</v>
      </c>
      <c r="G50" s="7">
        <f t="shared" si="98"/>
        <v>97.5</v>
      </c>
      <c r="H50" s="7">
        <f t="shared" si="36"/>
        <v>1038.6932497261269</v>
      </c>
      <c r="I50" s="7">
        <f t="shared" si="0"/>
        <v>0</v>
      </c>
      <c r="J50" s="24" t="str">
        <f t="shared" si="37"/>
        <v>YES</v>
      </c>
      <c r="K50" s="24" t="str">
        <f t="shared" si="38"/>
        <v>NO</v>
      </c>
      <c r="L50" s="7">
        <f t="shared" si="39"/>
        <v>35.889302990812197</v>
      </c>
      <c r="M50" s="7">
        <v>9.81</v>
      </c>
      <c r="N50" s="7">
        <f t="shared" si="40"/>
        <v>3.3312259999999996E-2</v>
      </c>
      <c r="O50" s="7">
        <f t="shared" si="41"/>
        <v>284.77046878529256</v>
      </c>
      <c r="P50" s="7">
        <f t="shared" si="42"/>
        <v>741.6727961188185</v>
      </c>
      <c r="Q50" s="7">
        <f t="shared" si="1"/>
        <v>1.891090963604839E-5</v>
      </c>
      <c r="R50" s="7">
        <f t="shared" si="2"/>
        <v>9.1657590916829174E-5</v>
      </c>
      <c r="S50" s="7">
        <f t="shared" si="43"/>
        <v>1.1172828771566825E-4</v>
      </c>
      <c r="T50" s="7">
        <f t="shared" si="3"/>
        <v>3.9462824713411897</v>
      </c>
      <c r="U50" s="7">
        <f t="shared" si="4"/>
        <v>0</v>
      </c>
      <c r="V50" s="7">
        <f t="shared" si="99"/>
        <v>3.9462824713411897</v>
      </c>
      <c r="W50" s="7">
        <f>Surface_Tension_T(T_ph(F50,H50))</f>
        <v>7.9927588575128633E-2</v>
      </c>
      <c r="X50" s="7">
        <v>1</v>
      </c>
      <c r="Y50" s="7">
        <f t="shared" si="44"/>
        <v>1</v>
      </c>
      <c r="Z50" s="7">
        <f t="shared" si="100"/>
        <v>0</v>
      </c>
      <c r="AA50" s="24">
        <f t="shared" si="45"/>
        <v>741.6727961188185</v>
      </c>
      <c r="AB50" s="24">
        <f t="shared" si="46"/>
        <v>5396405.7394488631</v>
      </c>
      <c r="AC50" s="24">
        <f t="shared" si="47"/>
        <v>5.2613181480554181E-6</v>
      </c>
      <c r="AD50" s="29">
        <f t="shared" si="48"/>
        <v>8.8775643330148701E-3</v>
      </c>
      <c r="AE50" s="24">
        <f t="shared" si="5"/>
        <v>2.6780926979733537</v>
      </c>
      <c r="AF50" s="7">
        <f t="shared" si="6"/>
        <v>2.4777996806389022</v>
      </c>
      <c r="AG50" s="24" t="str">
        <f t="shared" si="49"/>
        <v>NO</v>
      </c>
      <c r="AH50" s="24">
        <f t="shared" si="103"/>
        <v>1.1499999999999999</v>
      </c>
      <c r="AI50" s="24">
        <f t="shared" si="103"/>
        <v>1.1499999999999999</v>
      </c>
      <c r="AJ50" s="24">
        <f t="shared" si="50"/>
        <v>0.27248622959789143</v>
      </c>
      <c r="AK50" s="24">
        <f t="shared" si="51"/>
        <v>0</v>
      </c>
      <c r="AL50" s="24">
        <f t="shared" si="52"/>
        <v>741.6727961188185</v>
      </c>
      <c r="AM50" s="24">
        <f t="shared" si="53"/>
        <v>5396405.7394488631</v>
      </c>
      <c r="AN50" s="24">
        <f t="shared" si="54"/>
        <v>5.2613181480554181E-6</v>
      </c>
      <c r="AO50" s="29">
        <f t="shared" si="55"/>
        <v>8.8775643330148701E-3</v>
      </c>
      <c r="AP50" s="24">
        <f t="shared" si="8"/>
        <v>1.1697170748884695</v>
      </c>
      <c r="AQ50" s="24">
        <f t="shared" si="56"/>
        <v>0.72499999999999998</v>
      </c>
      <c r="AR50" s="24">
        <f t="shared" si="57"/>
        <v>2.6780926979733537</v>
      </c>
      <c r="AS50" s="24">
        <f t="shared" si="58"/>
        <v>4.2619850690484853</v>
      </c>
      <c r="AT50" s="24" t="str">
        <f t="shared" si="59"/>
        <v>DISPERSED BUBBLY</v>
      </c>
      <c r="AU50" s="24">
        <f t="shared" si="9"/>
        <v>1.2</v>
      </c>
      <c r="AV50" s="7">
        <f t="shared" si="60"/>
        <v>1.2158777374840382</v>
      </c>
      <c r="AW50" s="7">
        <f t="shared" si="61"/>
        <v>0.27248622959789143</v>
      </c>
      <c r="AX50" s="20">
        <f t="shared" si="10"/>
        <v>1.7051965126497768</v>
      </c>
      <c r="AY50" s="24">
        <f t="shared" si="11"/>
        <v>0</v>
      </c>
      <c r="AZ50" s="24">
        <f t="shared" si="62"/>
        <v>741.6727961188185</v>
      </c>
      <c r="BA50" s="24">
        <f t="shared" si="63"/>
        <v>5396405.7394488631</v>
      </c>
      <c r="BB50" s="24">
        <f t="shared" si="64"/>
        <v>5.2613181480554181E-6</v>
      </c>
      <c r="BC50" s="29">
        <f t="shared" si="65"/>
        <v>8.8775643330148701E-3</v>
      </c>
      <c r="BD50" s="24">
        <f t="shared" si="12"/>
        <v>2.6780926979733537</v>
      </c>
      <c r="BE50" s="24" t="str">
        <f t="shared" si="66"/>
        <v>NO</v>
      </c>
      <c r="BF50" s="24">
        <f t="shared" si="13"/>
        <v>1.2</v>
      </c>
      <c r="BG50" s="24">
        <f t="shared" si="14"/>
        <v>1.1595183590359628</v>
      </c>
      <c r="BH50" s="7">
        <f t="shared" si="67"/>
        <v>1.2158777374840382</v>
      </c>
      <c r="BI50" s="7">
        <f t="shared" si="68"/>
        <v>0.44017034333532717</v>
      </c>
      <c r="BJ50" s="7">
        <f t="shared" si="69"/>
        <v>0.27248622959789143</v>
      </c>
      <c r="BK50" s="20">
        <f t="shared" si="15"/>
        <v>1.7051965126497768</v>
      </c>
      <c r="BL50" s="24">
        <f t="shared" si="70"/>
        <v>0.42421309011772096</v>
      </c>
      <c r="BM50" s="24">
        <f t="shared" si="71"/>
        <v>0</v>
      </c>
      <c r="BN50" s="24">
        <f t="shared" si="72"/>
        <v>741.6727961188185</v>
      </c>
      <c r="BO50" s="24">
        <f t="shared" si="73"/>
        <v>5396405.7394488631</v>
      </c>
      <c r="BP50" s="24">
        <f t="shared" si="74"/>
        <v>5.2613181480554181E-6</v>
      </c>
      <c r="BQ50" s="29">
        <f t="shared" si="75"/>
        <v>8.8775643330148701E-3</v>
      </c>
      <c r="BR50" s="24">
        <f t="shared" si="16"/>
        <v>1.1697170748884695</v>
      </c>
      <c r="BS50" s="24">
        <f t="shared" si="76"/>
        <v>0.72499999999999998</v>
      </c>
      <c r="BT50" s="24">
        <f t="shared" si="77"/>
        <v>2.6780926979733537</v>
      </c>
      <c r="BU50" s="24" t="str">
        <f t="shared" si="78"/>
        <v>NO</v>
      </c>
      <c r="BV50" s="24">
        <f t="shared" si="17"/>
        <v>1.1499999999999999</v>
      </c>
      <c r="BW50" s="24">
        <f t="shared" si="18"/>
        <v>1.1595183590359628</v>
      </c>
      <c r="BX50" s="7">
        <f t="shared" si="79"/>
        <v>1.2158777374840382</v>
      </c>
      <c r="BY50" s="7">
        <f t="shared" si="80"/>
        <v>0.44017034333532717</v>
      </c>
      <c r="BZ50" s="24">
        <f t="shared" si="81"/>
        <v>0.27248622959789143</v>
      </c>
      <c r="CA50" s="20">
        <f t="shared" si="19"/>
        <v>1.7949964837854888</v>
      </c>
      <c r="CB50" s="24">
        <f t="shared" si="82"/>
        <v>0.45780583552379461</v>
      </c>
      <c r="CC50" s="24">
        <f t="shared" si="83"/>
        <v>0</v>
      </c>
      <c r="CD50" s="24">
        <f t="shared" si="84"/>
        <v>741.6727961188185</v>
      </c>
      <c r="CE50" s="24">
        <f t="shared" si="85"/>
        <v>5396405.7394488631</v>
      </c>
      <c r="CF50" s="24">
        <f t="shared" si="86"/>
        <v>5.2613181480554181E-6</v>
      </c>
      <c r="CG50" s="29">
        <f t="shared" si="87"/>
        <v>8.8775643330148701E-3</v>
      </c>
      <c r="CH50" s="24">
        <f t="shared" si="20"/>
        <v>1.1697170748884695</v>
      </c>
      <c r="CI50" s="24">
        <f t="shared" si="88"/>
        <v>0.72499999999999998</v>
      </c>
      <c r="CJ50" s="24">
        <f t="shared" si="89"/>
        <v>2.6780926979733537</v>
      </c>
      <c r="CK50" s="24">
        <f t="shared" si="21"/>
        <v>2.5097963625079855</v>
      </c>
      <c r="CL50" s="24">
        <f t="shared" si="90"/>
        <v>4.2619850690484853</v>
      </c>
      <c r="CM50" s="24" t="str">
        <f t="shared" si="91"/>
        <v>NO</v>
      </c>
      <c r="CN50" s="46" t="str">
        <f t="shared" si="22"/>
        <v>COMPRESSED LIQUID</v>
      </c>
      <c r="CO50" s="21" t="b">
        <f t="shared" si="102"/>
        <v>0</v>
      </c>
      <c r="CP50" s="21" t="b">
        <f t="shared" si="24"/>
        <v>0</v>
      </c>
      <c r="CQ50" s="7" t="e">
        <f t="shared" si="25"/>
        <v>#DIV/0!</v>
      </c>
      <c r="CR50" s="7">
        <f>IF(J50="yes",rho_ph(F50,H50),IF(K50="yes",rho_ph(F50,H50),L50*CQ50+P50*(1-CQ50)))</f>
        <v>816.83716294567205</v>
      </c>
      <c r="CS50" s="7" t="e">
        <f t="shared" si="26"/>
        <v>#DIV/0!</v>
      </c>
      <c r="CT50" s="7">
        <f t="shared" si="27"/>
        <v>5943301.1125420546</v>
      </c>
      <c r="CU50" s="7">
        <f t="shared" si="28"/>
        <v>4.8244009398390353E-6</v>
      </c>
      <c r="CV50" s="22">
        <f t="shared" si="29"/>
        <v>8.7490373206412647E-3</v>
      </c>
      <c r="CW50" s="7">
        <f t="shared" si="30"/>
        <v>7.6122899841162064E-2</v>
      </c>
      <c r="CX50" s="7">
        <f t="shared" si="31"/>
        <v>2.7013128107312191E-3</v>
      </c>
      <c r="CY50" s="7">
        <f t="shared" si="92"/>
        <v>0.99815402165155587</v>
      </c>
      <c r="CZ50" s="7">
        <f t="shared" si="93"/>
        <v>7.8969989542766086E-2</v>
      </c>
      <c r="DA50" s="7">
        <f t="shared" si="32"/>
        <v>68.673561659277979</v>
      </c>
      <c r="DB50" s="7">
        <f>rho_ph(DA50,H50)</f>
        <v>816.81208340937258</v>
      </c>
      <c r="DC50" s="7">
        <f t="shared" si="33"/>
        <v>3.5832603535658185</v>
      </c>
      <c r="DD50" s="7">
        <f t="shared" si="94"/>
        <v>-2.795767747637052E-2</v>
      </c>
      <c r="DE50" s="47">
        <f t="shared" si="95"/>
        <v>0</v>
      </c>
      <c r="DF50" s="7">
        <f t="shared" si="34"/>
        <v>1038.6652920486504</v>
      </c>
      <c r="DG50" s="7">
        <f t="shared" si="96"/>
        <v>240.14668411137359</v>
      </c>
    </row>
    <row r="51" spans="1:111" ht="14.5" x14ac:dyDescent="0.35">
      <c r="A51" s="7">
        <f t="shared" si="97"/>
        <v>1656</v>
      </c>
      <c r="B51" s="7">
        <v>3</v>
      </c>
      <c r="C51" s="7">
        <v>18.2</v>
      </c>
      <c r="D51">
        <v>0.20599999999999999</v>
      </c>
      <c r="E51" s="22">
        <v>0</v>
      </c>
      <c r="F51" s="7">
        <f t="shared" si="35"/>
        <v>68.673561659277979</v>
      </c>
      <c r="G51" s="7">
        <f t="shared" si="98"/>
        <v>97.5</v>
      </c>
      <c r="H51" s="7">
        <f t="shared" si="36"/>
        <v>1038.6652920486504</v>
      </c>
      <c r="I51" s="7">
        <f t="shared" si="0"/>
        <v>0</v>
      </c>
      <c r="J51" s="24" t="str">
        <f t="shared" si="37"/>
        <v>YES</v>
      </c>
      <c r="K51" s="24" t="str">
        <f t="shared" si="38"/>
        <v>NO</v>
      </c>
      <c r="L51" s="7">
        <f t="shared" si="39"/>
        <v>35.751806773261933</v>
      </c>
      <c r="M51" s="7">
        <v>9.81</v>
      </c>
      <c r="N51" s="7">
        <f t="shared" si="40"/>
        <v>3.3312259999999996E-2</v>
      </c>
      <c r="O51" s="7">
        <f t="shared" si="41"/>
        <v>284.53838385443146</v>
      </c>
      <c r="P51" s="7">
        <f t="shared" si="42"/>
        <v>742.09781285406575</v>
      </c>
      <c r="Q51" s="7">
        <f t="shared" si="1"/>
        <v>1.8900400617327095E-5</v>
      </c>
      <c r="R51" s="7">
        <f t="shared" si="2"/>
        <v>9.1747062318054038E-5</v>
      </c>
      <c r="S51" s="7">
        <f t="shared" si="43"/>
        <v>1.1172467149989023E-4</v>
      </c>
      <c r="T51" s="7">
        <f t="shared" si="3"/>
        <v>3.9440223432781756</v>
      </c>
      <c r="U51" s="7">
        <f t="shared" si="4"/>
        <v>0</v>
      </c>
      <c r="V51" s="7">
        <f t="shared" si="99"/>
        <v>3.9440223432781756</v>
      </c>
      <c r="W51" s="7">
        <f>Surface_Tension_T(T_ph(F51,H51))</f>
        <v>7.9928226930014085E-2</v>
      </c>
      <c r="X51" s="7">
        <v>1</v>
      </c>
      <c r="Y51" s="7">
        <f t="shared" si="44"/>
        <v>1</v>
      </c>
      <c r="Z51" s="7">
        <f t="shared" si="100"/>
        <v>0</v>
      </c>
      <c r="AA51" s="24">
        <f t="shared" si="45"/>
        <v>742.09781285406575</v>
      </c>
      <c r="AB51" s="24">
        <f t="shared" si="46"/>
        <v>5396580.4060405632</v>
      </c>
      <c r="AC51" s="24">
        <f t="shared" si="47"/>
        <v>5.2611652115472111E-6</v>
      </c>
      <c r="AD51" s="29">
        <f t="shared" si="48"/>
        <v>8.8775207772221077E-3</v>
      </c>
      <c r="AE51" s="24">
        <f t="shared" si="5"/>
        <v>2.6782207417662964</v>
      </c>
      <c r="AF51" s="7">
        <f t="shared" si="6"/>
        <v>2.4830591990754609</v>
      </c>
      <c r="AG51" s="24" t="str">
        <f t="shared" si="49"/>
        <v>NO</v>
      </c>
      <c r="AH51" s="24">
        <f t="shared" si="103"/>
        <v>1.1499999999999999</v>
      </c>
      <c r="AI51" s="24">
        <f t="shared" si="103"/>
        <v>1.1499999999999999</v>
      </c>
      <c r="AJ51" s="24">
        <f t="shared" si="50"/>
        <v>0.27246299428143333</v>
      </c>
      <c r="AK51" s="24">
        <f t="shared" si="51"/>
        <v>0</v>
      </c>
      <c r="AL51" s="24">
        <f t="shared" si="52"/>
        <v>742.09781285406575</v>
      </c>
      <c r="AM51" s="24">
        <f t="shared" si="53"/>
        <v>5396580.4060405632</v>
      </c>
      <c r="AN51" s="24">
        <f t="shared" si="54"/>
        <v>5.2611652115472111E-6</v>
      </c>
      <c r="AO51" s="29">
        <f t="shared" si="55"/>
        <v>8.8775207772221077E-3</v>
      </c>
      <c r="AP51" s="24">
        <f t="shared" si="8"/>
        <v>1.16884615026672</v>
      </c>
      <c r="AQ51" s="24">
        <f t="shared" si="56"/>
        <v>0.72499999999999998</v>
      </c>
      <c r="AR51" s="24">
        <f t="shared" si="57"/>
        <v>2.6782207417662964</v>
      </c>
      <c r="AS51" s="24">
        <f t="shared" si="58"/>
        <v>4.25954413074043</v>
      </c>
      <c r="AT51" s="24" t="str">
        <f t="shared" si="59"/>
        <v>DISPERSED BUBBLY</v>
      </c>
      <c r="AU51" s="24">
        <f t="shared" si="9"/>
        <v>1.2</v>
      </c>
      <c r="AV51" s="7">
        <f t="shared" si="60"/>
        <v>1.2158777374840382</v>
      </c>
      <c r="AW51" s="7">
        <f t="shared" si="61"/>
        <v>0.27246299428143333</v>
      </c>
      <c r="AX51" s="20">
        <f t="shared" si="10"/>
        <v>1.7042653312534553</v>
      </c>
      <c r="AY51" s="24">
        <f t="shared" si="11"/>
        <v>0</v>
      </c>
      <c r="AZ51" s="24">
        <f t="shared" si="62"/>
        <v>742.09781285406575</v>
      </c>
      <c r="BA51" s="24">
        <f t="shared" si="63"/>
        <v>5396580.4060405632</v>
      </c>
      <c r="BB51" s="24">
        <f t="shared" si="64"/>
        <v>5.2611652115472111E-6</v>
      </c>
      <c r="BC51" s="29">
        <f t="shared" si="65"/>
        <v>8.8775207772221077E-3</v>
      </c>
      <c r="BD51" s="24">
        <f t="shared" si="12"/>
        <v>2.6782207417662964</v>
      </c>
      <c r="BE51" s="24" t="str">
        <f t="shared" si="66"/>
        <v>NO</v>
      </c>
      <c r="BF51" s="24">
        <f t="shared" si="13"/>
        <v>1.2</v>
      </c>
      <c r="BG51" s="24">
        <f t="shared" si="14"/>
        <v>1.1595348938568917</v>
      </c>
      <c r="BH51" s="7">
        <f t="shared" si="67"/>
        <v>1.2158777374840382</v>
      </c>
      <c r="BI51" s="7">
        <f t="shared" si="68"/>
        <v>0.44021960118055464</v>
      </c>
      <c r="BJ51" s="7">
        <f t="shared" si="69"/>
        <v>0.27246299428143333</v>
      </c>
      <c r="BK51" s="20">
        <f t="shared" si="15"/>
        <v>1.7042653312534553</v>
      </c>
      <c r="BL51" s="24">
        <f t="shared" si="70"/>
        <v>0.42425544932650772</v>
      </c>
      <c r="BM51" s="24">
        <f t="shared" si="71"/>
        <v>0</v>
      </c>
      <c r="BN51" s="24">
        <f t="shared" si="72"/>
        <v>742.09781285406575</v>
      </c>
      <c r="BO51" s="24">
        <f t="shared" si="73"/>
        <v>5396580.4060405632</v>
      </c>
      <c r="BP51" s="24">
        <f t="shared" si="74"/>
        <v>5.2611652115472111E-6</v>
      </c>
      <c r="BQ51" s="29">
        <f t="shared" si="75"/>
        <v>8.8775207772221077E-3</v>
      </c>
      <c r="BR51" s="24">
        <f t="shared" si="16"/>
        <v>1.16884615026672</v>
      </c>
      <c r="BS51" s="24">
        <f t="shared" si="76"/>
        <v>0.72499999999999998</v>
      </c>
      <c r="BT51" s="24">
        <f t="shared" si="77"/>
        <v>2.6782207417662964</v>
      </c>
      <c r="BU51" s="24" t="str">
        <f t="shared" si="78"/>
        <v>NO</v>
      </c>
      <c r="BV51" s="24">
        <f t="shared" si="17"/>
        <v>1.1499999999999999</v>
      </c>
      <c r="BW51" s="24">
        <f t="shared" si="18"/>
        <v>1.1595348938568917</v>
      </c>
      <c r="BX51" s="7">
        <f t="shared" si="79"/>
        <v>1.2158777374840382</v>
      </c>
      <c r="BY51" s="7">
        <f t="shared" si="80"/>
        <v>0.44021960118055464</v>
      </c>
      <c r="BZ51" s="24">
        <f t="shared" si="81"/>
        <v>0.27246299428143333</v>
      </c>
      <c r="CA51" s="20">
        <f t="shared" si="19"/>
        <v>1.7940162640164454</v>
      </c>
      <c r="CB51" s="24">
        <f t="shared" si="82"/>
        <v>0.45786271754139074</v>
      </c>
      <c r="CC51" s="24">
        <f t="shared" si="83"/>
        <v>0</v>
      </c>
      <c r="CD51" s="24">
        <f t="shared" si="84"/>
        <v>742.09781285406575</v>
      </c>
      <c r="CE51" s="24">
        <f t="shared" si="85"/>
        <v>5396580.4060405632</v>
      </c>
      <c r="CF51" s="24">
        <f t="shared" si="86"/>
        <v>5.2611652115472111E-6</v>
      </c>
      <c r="CG51" s="29">
        <f t="shared" si="87"/>
        <v>8.8775207772221077E-3</v>
      </c>
      <c r="CH51" s="24">
        <f t="shared" si="20"/>
        <v>1.16884615026672</v>
      </c>
      <c r="CI51" s="24">
        <f t="shared" si="88"/>
        <v>0.72499999999999998</v>
      </c>
      <c r="CJ51" s="24">
        <f t="shared" si="89"/>
        <v>2.6782207417662964</v>
      </c>
      <c r="CK51" s="24">
        <f t="shared" si="21"/>
        <v>2.5151237989201229</v>
      </c>
      <c r="CL51" s="24">
        <f t="shared" si="90"/>
        <v>4.25954413074043</v>
      </c>
      <c r="CM51" s="24" t="str">
        <f t="shared" si="91"/>
        <v>NO</v>
      </c>
      <c r="CN51" s="46" t="str">
        <f t="shared" si="22"/>
        <v>COMPRESSED LIQUID</v>
      </c>
      <c r="CO51" s="21" t="b">
        <f t="shared" si="102"/>
        <v>0</v>
      </c>
      <c r="CP51" s="21" t="b">
        <f t="shared" si="24"/>
        <v>0</v>
      </c>
      <c r="CQ51" s="7" t="e">
        <f t="shared" si="25"/>
        <v>#DIV/0!</v>
      </c>
      <c r="CR51" s="7">
        <f>IF(J51="yes",rho_ph(F51,H51),IF(K51="yes",rho_ph(F51,H51),L51*CQ51+P51*(1-CQ51)))</f>
        <v>816.82057885972529</v>
      </c>
      <c r="CS51" s="7" t="e">
        <f t="shared" si="26"/>
        <v>#DIV/0!</v>
      </c>
      <c r="CT51" s="7">
        <f t="shared" si="27"/>
        <v>5939968.9027138371</v>
      </c>
      <c r="CU51" s="7">
        <f t="shared" si="28"/>
        <v>4.826831485861163E-6</v>
      </c>
      <c r="CV51" s="22">
        <f t="shared" si="29"/>
        <v>8.7497761555495757E-3</v>
      </c>
      <c r="CW51" s="7">
        <f t="shared" si="30"/>
        <v>7.6121354332741586E-2</v>
      </c>
      <c r="CX51" s="7">
        <f t="shared" si="31"/>
        <v>2.6983925590409975E-3</v>
      </c>
      <c r="CY51" s="7">
        <f t="shared" si="92"/>
        <v>0.998149812119145</v>
      </c>
      <c r="CZ51" s="7">
        <f t="shared" si="93"/>
        <v>7.8965848547767101E-2</v>
      </c>
      <c r="DA51" s="7">
        <f t="shared" si="32"/>
        <v>68.436664113634677</v>
      </c>
      <c r="DB51" s="7">
        <f>rho_ph(DA51,H51)</f>
        <v>816.79549713635731</v>
      </c>
      <c r="DC51" s="7">
        <f t="shared" si="33"/>
        <v>3.5833331171091012</v>
      </c>
      <c r="DD51" s="7">
        <f t="shared" si="94"/>
        <v>-2.795767747637052E-2</v>
      </c>
      <c r="DE51" s="47">
        <f t="shared" si="95"/>
        <v>0</v>
      </c>
      <c r="DF51" s="7">
        <f t="shared" si="34"/>
        <v>1038.6373343711739</v>
      </c>
      <c r="DG51" s="7">
        <f t="shared" si="96"/>
        <v>240.14134159675666</v>
      </c>
    </row>
    <row r="52" spans="1:111" ht="14.5" x14ac:dyDescent="0.35">
      <c r="A52" s="7">
        <f t="shared" si="97"/>
        <v>1653</v>
      </c>
      <c r="B52" s="7">
        <v>3</v>
      </c>
      <c r="C52" s="7">
        <v>18.2</v>
      </c>
      <c r="D52">
        <v>0.20599999999999999</v>
      </c>
      <c r="E52" s="22">
        <v>0</v>
      </c>
      <c r="F52" s="7">
        <f t="shared" si="35"/>
        <v>68.436664113634677</v>
      </c>
      <c r="G52" s="7">
        <f t="shared" si="98"/>
        <v>97.5</v>
      </c>
      <c r="H52" s="7">
        <f t="shared" si="36"/>
        <v>1038.6373343711739</v>
      </c>
      <c r="I52" s="7">
        <f t="shared" si="0"/>
        <v>0</v>
      </c>
      <c r="J52" s="24" t="str">
        <f t="shared" si="37"/>
        <v>YES</v>
      </c>
      <c r="K52" s="24" t="str">
        <f t="shared" si="38"/>
        <v>NO</v>
      </c>
      <c r="L52" s="7">
        <f t="shared" si="39"/>
        <v>35.614468638479408</v>
      </c>
      <c r="M52" s="7">
        <v>9.81</v>
      </c>
      <c r="N52" s="7">
        <f t="shared" si="40"/>
        <v>3.3312259999999996E-2</v>
      </c>
      <c r="O52" s="7">
        <f t="shared" si="41"/>
        <v>284.30569846007631</v>
      </c>
      <c r="P52" s="7">
        <f t="shared" si="42"/>
        <v>742.52324198264751</v>
      </c>
      <c r="Q52" s="7">
        <f t="shared" si="1"/>
        <v>1.888988381196618E-5</v>
      </c>
      <c r="R52" s="7">
        <f t="shared" si="2"/>
        <v>9.1836828172557828E-5</v>
      </c>
      <c r="S52" s="7">
        <f t="shared" si="43"/>
        <v>1.1172105525618938E-4</v>
      </c>
      <c r="T52" s="7">
        <f t="shared" si="3"/>
        <v>3.9417626133549377</v>
      </c>
      <c r="U52" s="7">
        <f t="shared" si="4"/>
        <v>0</v>
      </c>
      <c r="V52" s="7">
        <f t="shared" si="99"/>
        <v>3.9417626133549377</v>
      </c>
      <c r="W52" s="7">
        <f>Surface_Tension_T(T_ph(F52,H52))</f>
        <v>7.9928865332667895E-2</v>
      </c>
      <c r="X52" s="7">
        <v>1</v>
      </c>
      <c r="Y52" s="7">
        <f t="shared" si="44"/>
        <v>1</v>
      </c>
      <c r="Z52" s="7">
        <f t="shared" si="100"/>
        <v>0</v>
      </c>
      <c r="AA52" s="24">
        <f t="shared" si="45"/>
        <v>742.52324198264751</v>
      </c>
      <c r="AB52" s="24">
        <f t="shared" si="46"/>
        <v>5396755.085288398</v>
      </c>
      <c r="AC52" s="24">
        <f t="shared" si="47"/>
        <v>5.2610122733536634E-6</v>
      </c>
      <c r="AD52" s="29">
        <f t="shared" si="48"/>
        <v>8.877477219995461E-3</v>
      </c>
      <c r="AE52" s="24">
        <f t="shared" si="5"/>
        <v>2.6783481811746572</v>
      </c>
      <c r="AF52" s="7">
        <f t="shared" si="6"/>
        <v>2.4883425908495971</v>
      </c>
      <c r="AG52" s="24" t="str">
        <f t="shared" si="49"/>
        <v>NO</v>
      </c>
      <c r="AH52" s="24">
        <f t="shared" si="103"/>
        <v>1.1499999999999999</v>
      </c>
      <c r="AI52" s="24">
        <f t="shared" si="103"/>
        <v>1.1499999999999999</v>
      </c>
      <c r="AJ52" s="24">
        <f t="shared" si="50"/>
        <v>0.27243971131547129</v>
      </c>
      <c r="AK52" s="24">
        <f t="shared" si="51"/>
        <v>0</v>
      </c>
      <c r="AL52" s="24">
        <f t="shared" si="52"/>
        <v>742.52324198264751</v>
      </c>
      <c r="AM52" s="24">
        <f t="shared" si="53"/>
        <v>5396755.085288398</v>
      </c>
      <c r="AN52" s="24">
        <f t="shared" si="54"/>
        <v>5.2610122733536634E-6</v>
      </c>
      <c r="AO52" s="29">
        <f t="shared" si="55"/>
        <v>8.877477219995461E-3</v>
      </c>
      <c r="AP52" s="24">
        <f t="shared" si="8"/>
        <v>1.1679758748838975</v>
      </c>
      <c r="AQ52" s="24">
        <f t="shared" si="56"/>
        <v>0.72499999999999998</v>
      </c>
      <c r="AR52" s="24">
        <f t="shared" si="57"/>
        <v>2.6783481811746572</v>
      </c>
      <c r="AS52" s="24">
        <f t="shared" si="58"/>
        <v>4.2571036224233332</v>
      </c>
      <c r="AT52" s="24" t="str">
        <f t="shared" si="59"/>
        <v>DISPERSED BUBBLY</v>
      </c>
      <c r="AU52" s="24">
        <f t="shared" si="9"/>
        <v>1.2</v>
      </c>
      <c r="AV52" s="7">
        <f t="shared" si="60"/>
        <v>1.2158777374840382</v>
      </c>
      <c r="AW52" s="7">
        <f t="shared" si="61"/>
        <v>0.27243971131547129</v>
      </c>
      <c r="AX52" s="20">
        <f t="shared" si="10"/>
        <v>1.7033342961967963</v>
      </c>
      <c r="AY52" s="24">
        <f t="shared" si="11"/>
        <v>0</v>
      </c>
      <c r="AZ52" s="24">
        <f t="shared" si="62"/>
        <v>742.52324198264751</v>
      </c>
      <c r="BA52" s="24">
        <f t="shared" si="63"/>
        <v>5396755.085288398</v>
      </c>
      <c r="BB52" s="24">
        <f t="shared" si="64"/>
        <v>5.2610122733536634E-6</v>
      </c>
      <c r="BC52" s="29">
        <f t="shared" si="65"/>
        <v>8.877477219995461E-3</v>
      </c>
      <c r="BD52" s="24">
        <f t="shared" si="12"/>
        <v>2.6783481811746572</v>
      </c>
      <c r="BE52" s="24" t="str">
        <f t="shared" si="66"/>
        <v>NO</v>
      </c>
      <c r="BF52" s="24">
        <f t="shared" si="13"/>
        <v>1.2</v>
      </c>
      <c r="BG52" s="24">
        <f t="shared" si="14"/>
        <v>1.1595514756567082</v>
      </c>
      <c r="BH52" s="7">
        <f t="shared" si="67"/>
        <v>1.2158777374840382</v>
      </c>
      <c r="BI52" s="7">
        <f t="shared" si="68"/>
        <v>0.44026875406620852</v>
      </c>
      <c r="BJ52" s="7">
        <f t="shared" si="69"/>
        <v>0.27243971131547129</v>
      </c>
      <c r="BK52" s="20">
        <f t="shared" si="15"/>
        <v>1.7033342961967963</v>
      </c>
      <c r="BL52" s="24">
        <f t="shared" si="70"/>
        <v>0.42429770902949504</v>
      </c>
      <c r="BM52" s="24">
        <f t="shared" si="71"/>
        <v>0</v>
      </c>
      <c r="BN52" s="24">
        <f t="shared" si="72"/>
        <v>742.52324198264751</v>
      </c>
      <c r="BO52" s="24">
        <f t="shared" si="73"/>
        <v>5396755.085288398</v>
      </c>
      <c r="BP52" s="24">
        <f t="shared" si="74"/>
        <v>5.2610122733536634E-6</v>
      </c>
      <c r="BQ52" s="29">
        <f t="shared" si="75"/>
        <v>8.877477219995461E-3</v>
      </c>
      <c r="BR52" s="24">
        <f t="shared" si="16"/>
        <v>1.1679758748838975</v>
      </c>
      <c r="BS52" s="24">
        <f t="shared" si="76"/>
        <v>0.72499999999999998</v>
      </c>
      <c r="BT52" s="24">
        <f t="shared" si="77"/>
        <v>2.6783481811746572</v>
      </c>
      <c r="BU52" s="24" t="str">
        <f t="shared" si="78"/>
        <v>NO</v>
      </c>
      <c r="BV52" s="24">
        <f t="shared" si="17"/>
        <v>1.1499999999999999</v>
      </c>
      <c r="BW52" s="24">
        <f t="shared" si="18"/>
        <v>1.1595514756567082</v>
      </c>
      <c r="BX52" s="7">
        <f t="shared" si="79"/>
        <v>1.2158777374840382</v>
      </c>
      <c r="BY52" s="7">
        <f t="shared" si="80"/>
        <v>0.44026875406620852</v>
      </c>
      <c r="BZ52" s="24">
        <f t="shared" si="81"/>
        <v>0.27243971131547129</v>
      </c>
      <c r="CA52" s="20">
        <f t="shared" si="19"/>
        <v>1.793036198293682</v>
      </c>
      <c r="CB52" s="24">
        <f t="shared" si="82"/>
        <v>0.45791948857206066</v>
      </c>
      <c r="CC52" s="24">
        <f t="shared" si="83"/>
        <v>0</v>
      </c>
      <c r="CD52" s="24">
        <f t="shared" si="84"/>
        <v>742.52324198264751</v>
      </c>
      <c r="CE52" s="24">
        <f t="shared" si="85"/>
        <v>5396755.085288398</v>
      </c>
      <c r="CF52" s="24">
        <f t="shared" si="86"/>
        <v>5.2610122733536634E-6</v>
      </c>
      <c r="CG52" s="29">
        <f t="shared" si="87"/>
        <v>8.877477219995461E-3</v>
      </c>
      <c r="CH52" s="24">
        <f t="shared" si="20"/>
        <v>1.1679758748838975</v>
      </c>
      <c r="CI52" s="24">
        <f t="shared" si="88"/>
        <v>0.72499999999999998</v>
      </c>
      <c r="CJ52" s="24">
        <f t="shared" si="89"/>
        <v>2.6783481811746572</v>
      </c>
      <c r="CK52" s="24">
        <f t="shared" si="21"/>
        <v>2.5204754169544801</v>
      </c>
      <c r="CL52" s="24">
        <f t="shared" si="90"/>
        <v>4.2571036224233332</v>
      </c>
      <c r="CM52" s="24" t="str">
        <f t="shared" si="91"/>
        <v>NO</v>
      </c>
      <c r="CN52" s="46" t="str">
        <f t="shared" si="22"/>
        <v>COMPRESSED LIQUID</v>
      </c>
      <c r="CO52" s="21" t="b">
        <f t="shared" si="102"/>
        <v>0</v>
      </c>
      <c r="CP52" s="21" t="b">
        <f t="shared" si="24"/>
        <v>0</v>
      </c>
      <c r="CQ52" s="7" t="e">
        <f t="shared" si="25"/>
        <v>#DIV/0!</v>
      </c>
      <c r="CR52" s="7">
        <f>IF(J52="yes",rho_ph(F52,H52),IF(K52="yes",rho_ph(F52,H52),L52*CQ52+P52*(1-CQ52)))</f>
        <v>816.80399333945854</v>
      </c>
      <c r="CS52" s="7" t="e">
        <f t="shared" si="26"/>
        <v>#DIV/0!</v>
      </c>
      <c r="CT52" s="7">
        <f t="shared" si="27"/>
        <v>5936637.206087091</v>
      </c>
      <c r="CU52" s="7">
        <f t="shared" si="28"/>
        <v>4.8292642463701616E-6</v>
      </c>
      <c r="CV52" s="22">
        <f t="shared" si="29"/>
        <v>8.7505153824025492E-3</v>
      </c>
      <c r="CW52" s="7">
        <f t="shared" si="30"/>
        <v>7.6119808690653615E-2</v>
      </c>
      <c r="CX52" s="7">
        <f t="shared" si="31"/>
        <v>2.6954743341474447E-3</v>
      </c>
      <c r="CY52" s="7">
        <f t="shared" si="92"/>
        <v>0.99814557210160859</v>
      </c>
      <c r="CZ52" s="7">
        <f t="shared" si="93"/>
        <v>7.8961711826116152E-2</v>
      </c>
      <c r="DA52" s="7">
        <f t="shared" si="32"/>
        <v>68.199778978156331</v>
      </c>
      <c r="DB52" s="7">
        <f>rho_ph(DA52,H52)</f>
        <v>816.77890942678744</v>
      </c>
      <c r="DC52" s="7">
        <f t="shared" si="33"/>
        <v>3.5834058899101038</v>
      </c>
      <c r="DD52" s="7">
        <f t="shared" si="94"/>
        <v>-2.795767747637052E-2</v>
      </c>
      <c r="DE52" s="47">
        <f t="shared" si="95"/>
        <v>0</v>
      </c>
      <c r="DF52" s="7">
        <f t="shared" si="34"/>
        <v>1038.6093766936974</v>
      </c>
      <c r="DG52" s="7">
        <f t="shared" si="96"/>
        <v>240.13599853190794</v>
      </c>
    </row>
    <row r="53" spans="1:111" ht="14.5" x14ac:dyDescent="0.35">
      <c r="A53" s="7">
        <f t="shared" si="97"/>
        <v>1650</v>
      </c>
      <c r="B53" s="7">
        <v>3</v>
      </c>
      <c r="C53" s="7">
        <v>18.2</v>
      </c>
      <c r="D53">
        <v>0.20599999999999999</v>
      </c>
      <c r="E53" s="22">
        <v>0</v>
      </c>
      <c r="F53" s="7">
        <f t="shared" si="35"/>
        <v>68.199778978156331</v>
      </c>
      <c r="G53" s="7">
        <f t="shared" si="98"/>
        <v>97.5</v>
      </c>
      <c r="H53" s="7">
        <f t="shared" si="36"/>
        <v>1038.6093766936974</v>
      </c>
      <c r="I53" s="7">
        <f t="shared" si="0"/>
        <v>0</v>
      </c>
      <c r="J53" s="24" t="str">
        <f t="shared" si="37"/>
        <v>YES</v>
      </c>
      <c r="K53" s="24" t="str">
        <f t="shared" si="38"/>
        <v>NO</v>
      </c>
      <c r="L53" s="7">
        <f t="shared" si="39"/>
        <v>35.47728806916777</v>
      </c>
      <c r="M53" s="7">
        <v>9.81</v>
      </c>
      <c r="N53" s="7">
        <f t="shared" si="40"/>
        <v>3.3312259999999996E-2</v>
      </c>
      <c r="O53" s="7">
        <f t="shared" si="41"/>
        <v>284.07240896408268</v>
      </c>
      <c r="P53" s="7">
        <f t="shared" si="42"/>
        <v>742.94908752192885</v>
      </c>
      <c r="Q53" s="7">
        <f t="shared" si="1"/>
        <v>1.887935906987631E-5</v>
      </c>
      <c r="R53" s="7">
        <f t="shared" si="2"/>
        <v>9.1926891037314083E-5</v>
      </c>
      <c r="S53" s="7">
        <f t="shared" si="43"/>
        <v>1.1171743898414317E-4</v>
      </c>
      <c r="T53" s="7">
        <f t="shared" si="3"/>
        <v>3.9395032633483282</v>
      </c>
      <c r="U53" s="7">
        <f t="shared" si="4"/>
        <v>0</v>
      </c>
      <c r="V53" s="7">
        <f t="shared" si="99"/>
        <v>3.9395032633483282</v>
      </c>
      <c r="W53" s="7">
        <f>Surface_Tension_T(T_ph(F53,H53))</f>
        <v>7.9929503783088468E-2</v>
      </c>
      <c r="X53" s="7">
        <v>1</v>
      </c>
      <c r="Y53" s="7">
        <f t="shared" si="44"/>
        <v>1</v>
      </c>
      <c r="Z53" s="7">
        <f t="shared" si="100"/>
        <v>0</v>
      </c>
      <c r="AA53" s="24">
        <f t="shared" si="45"/>
        <v>742.94908752192885</v>
      </c>
      <c r="AB53" s="24">
        <f t="shared" si="46"/>
        <v>5396929.7772141397</v>
      </c>
      <c r="AC53" s="24">
        <f t="shared" si="47"/>
        <v>5.2608593334568918E-6</v>
      </c>
      <c r="AD53" s="29">
        <f t="shared" si="48"/>
        <v>8.8774336613297554E-3</v>
      </c>
      <c r="AE53" s="24">
        <f t="shared" si="5"/>
        <v>2.678475016966682</v>
      </c>
      <c r="AF53" s="7">
        <f t="shared" si="6"/>
        <v>2.4936500614519024</v>
      </c>
      <c r="AG53" s="24" t="str">
        <f t="shared" si="49"/>
        <v>NO</v>
      </c>
      <c r="AH53" s="24">
        <f t="shared" si="103"/>
        <v>1.1499999999999999</v>
      </c>
      <c r="AI53" s="24">
        <f t="shared" si="103"/>
        <v>1.1499999999999999</v>
      </c>
      <c r="AJ53" s="24">
        <f t="shared" si="50"/>
        <v>0.27241638050162803</v>
      </c>
      <c r="AK53" s="24">
        <f t="shared" si="51"/>
        <v>0</v>
      </c>
      <c r="AL53" s="24">
        <f t="shared" si="52"/>
        <v>742.94908752192885</v>
      </c>
      <c r="AM53" s="24">
        <f t="shared" si="53"/>
        <v>5396929.7772141397</v>
      </c>
      <c r="AN53" s="24">
        <f t="shared" si="54"/>
        <v>5.2608593334568918E-6</v>
      </c>
      <c r="AO53" s="29">
        <f t="shared" si="55"/>
        <v>8.8774336613297554E-3</v>
      </c>
      <c r="AP53" s="24">
        <f t="shared" si="8"/>
        <v>1.1671062410456972</v>
      </c>
      <c r="AQ53" s="24">
        <f t="shared" si="56"/>
        <v>0.72499999999999998</v>
      </c>
      <c r="AR53" s="24">
        <f t="shared" si="57"/>
        <v>2.678475016966682</v>
      </c>
      <c r="AS53" s="24">
        <f t="shared" si="58"/>
        <v>4.2546635244161948</v>
      </c>
      <c r="AT53" s="24" t="str">
        <f t="shared" si="59"/>
        <v>DISPERSED BUBBLY</v>
      </c>
      <c r="AU53" s="24">
        <f t="shared" si="9"/>
        <v>1.2</v>
      </c>
      <c r="AV53" s="7">
        <f t="shared" si="60"/>
        <v>1.2158777374840382</v>
      </c>
      <c r="AW53" s="7">
        <f t="shared" si="61"/>
        <v>0.27241638050162803</v>
      </c>
      <c r="AX53" s="20">
        <f t="shared" si="10"/>
        <v>1.7024033999680206</v>
      </c>
      <c r="AY53" s="24">
        <f t="shared" si="11"/>
        <v>0</v>
      </c>
      <c r="AZ53" s="24">
        <f t="shared" si="62"/>
        <v>742.94908752192885</v>
      </c>
      <c r="BA53" s="24">
        <f t="shared" si="63"/>
        <v>5396929.7772141397</v>
      </c>
      <c r="BB53" s="24">
        <f t="shared" si="64"/>
        <v>5.2608593334568918E-6</v>
      </c>
      <c r="BC53" s="29">
        <f t="shared" si="65"/>
        <v>8.8774336613297554E-3</v>
      </c>
      <c r="BD53" s="24">
        <f t="shared" si="12"/>
        <v>2.678475016966682</v>
      </c>
      <c r="BE53" s="24" t="str">
        <f t="shared" si="66"/>
        <v>NO</v>
      </c>
      <c r="BF53" s="24">
        <f t="shared" si="13"/>
        <v>1.2</v>
      </c>
      <c r="BG53" s="24">
        <f t="shared" si="14"/>
        <v>1.1595681047694182</v>
      </c>
      <c r="BH53" s="7">
        <f t="shared" si="67"/>
        <v>1.2158777374840382</v>
      </c>
      <c r="BI53" s="7">
        <f t="shared" si="68"/>
        <v>0.44031780233709822</v>
      </c>
      <c r="BJ53" s="7">
        <f t="shared" si="69"/>
        <v>0.27241638050162803</v>
      </c>
      <c r="BK53" s="20">
        <f t="shared" si="15"/>
        <v>1.7024033999680206</v>
      </c>
      <c r="BL53" s="24">
        <f t="shared" si="70"/>
        <v>0.42433986951980135</v>
      </c>
      <c r="BM53" s="24">
        <f t="shared" si="71"/>
        <v>0</v>
      </c>
      <c r="BN53" s="24">
        <f t="shared" si="72"/>
        <v>742.94908752192885</v>
      </c>
      <c r="BO53" s="24">
        <f t="shared" si="73"/>
        <v>5396929.7772141397</v>
      </c>
      <c r="BP53" s="24">
        <f t="shared" si="74"/>
        <v>5.2608593334568918E-6</v>
      </c>
      <c r="BQ53" s="29">
        <f t="shared" si="75"/>
        <v>8.8774336613297554E-3</v>
      </c>
      <c r="BR53" s="24">
        <f t="shared" si="16"/>
        <v>1.1671062410456972</v>
      </c>
      <c r="BS53" s="24">
        <f t="shared" si="76"/>
        <v>0.72499999999999998</v>
      </c>
      <c r="BT53" s="24">
        <f t="shared" si="77"/>
        <v>2.678475016966682</v>
      </c>
      <c r="BU53" s="24" t="str">
        <f t="shared" si="78"/>
        <v>NO</v>
      </c>
      <c r="BV53" s="24">
        <f t="shared" si="17"/>
        <v>1.1499999999999999</v>
      </c>
      <c r="BW53" s="24">
        <f t="shared" si="18"/>
        <v>1.1595681047694182</v>
      </c>
      <c r="BX53" s="7">
        <f t="shared" si="79"/>
        <v>1.2158777374840382</v>
      </c>
      <c r="BY53" s="7">
        <f t="shared" si="80"/>
        <v>0.44031780233709822</v>
      </c>
      <c r="BZ53" s="24">
        <f t="shared" si="81"/>
        <v>0.27241638050162803</v>
      </c>
      <c r="CA53" s="20">
        <f t="shared" si="19"/>
        <v>1.7920562787098298</v>
      </c>
      <c r="CB53" s="24">
        <f t="shared" si="82"/>
        <v>0.45797614901774125</v>
      </c>
      <c r="CC53" s="24">
        <f t="shared" si="83"/>
        <v>0</v>
      </c>
      <c r="CD53" s="24">
        <f t="shared" si="84"/>
        <v>742.94908752192885</v>
      </c>
      <c r="CE53" s="24">
        <f t="shared" si="85"/>
        <v>5396929.7772141397</v>
      </c>
      <c r="CF53" s="24">
        <f t="shared" si="86"/>
        <v>5.2608593334568918E-6</v>
      </c>
      <c r="CG53" s="29">
        <f t="shared" si="87"/>
        <v>8.8774336613297554E-3</v>
      </c>
      <c r="CH53" s="24">
        <f t="shared" si="20"/>
        <v>1.1671062410456972</v>
      </c>
      <c r="CI53" s="24">
        <f t="shared" si="88"/>
        <v>0.72499999999999998</v>
      </c>
      <c r="CJ53" s="24">
        <f t="shared" si="89"/>
        <v>2.678475016966682</v>
      </c>
      <c r="CK53" s="24">
        <f t="shared" si="21"/>
        <v>2.5258514247552197</v>
      </c>
      <c r="CL53" s="24">
        <f t="shared" si="90"/>
        <v>4.2546635244161948</v>
      </c>
      <c r="CM53" s="24" t="str">
        <f t="shared" si="91"/>
        <v>NO</v>
      </c>
      <c r="CN53" s="46" t="str">
        <f t="shared" si="22"/>
        <v>COMPRESSED LIQUID</v>
      </c>
      <c r="CO53" s="21" t="b">
        <f t="shared" si="102"/>
        <v>0</v>
      </c>
      <c r="CP53" s="21" t="b">
        <f t="shared" si="24"/>
        <v>0</v>
      </c>
      <c r="CQ53" s="7" t="e">
        <f t="shared" si="25"/>
        <v>#DIV/0!</v>
      </c>
      <c r="CR53" s="7">
        <f>IF(J53="yes",rho_ph(F53,H53),IF(K53="yes",rho_ph(F53,H53),L53*CQ53+P53*(1-CQ53)))</f>
        <v>816.78740638286138</v>
      </c>
      <c r="CS53" s="7" t="e">
        <f t="shared" si="26"/>
        <v>#DIV/0!</v>
      </c>
      <c r="CT53" s="7">
        <f t="shared" si="27"/>
        <v>5933305.9952524146</v>
      </c>
      <c r="CU53" s="7">
        <f t="shared" si="28"/>
        <v>4.8316992444272816E-6</v>
      </c>
      <c r="CV53" s="22">
        <f t="shared" si="29"/>
        <v>8.7512550076878325E-3</v>
      </c>
      <c r="CW53" s="7">
        <f t="shared" si="30"/>
        <v>7.6118262914710758E-2</v>
      </c>
      <c r="CX53" s="7">
        <f t="shared" si="31"/>
        <v>2.6925581122634939E-3</v>
      </c>
      <c r="CY53" s="7">
        <f t="shared" si="92"/>
        <v>0.9981413013011694</v>
      </c>
      <c r="CZ53" s="7">
        <f t="shared" si="93"/>
        <v>7.8957579377025133E-2</v>
      </c>
      <c r="DA53" s="7">
        <f t="shared" si="32"/>
        <v>67.962906240025262</v>
      </c>
      <c r="DB53" s="7">
        <f>rho_ph(DA53,H53)</f>
        <v>816.76232027865319</v>
      </c>
      <c r="DC53" s="7">
        <f t="shared" si="33"/>
        <v>3.5834786719785914</v>
      </c>
      <c r="DD53" s="7">
        <f t="shared" si="94"/>
        <v>-2.795767747637052E-2</v>
      </c>
      <c r="DE53" s="47">
        <f t="shared" si="95"/>
        <v>0</v>
      </c>
      <c r="DF53" s="7">
        <f t="shared" si="34"/>
        <v>1038.5814190162209</v>
      </c>
      <c r="DG53" s="7">
        <f t="shared" si="96"/>
        <v>240.13065491679095</v>
      </c>
    </row>
    <row r="54" spans="1:111" ht="14.5" x14ac:dyDescent="0.35">
      <c r="A54" s="7">
        <f t="shared" si="97"/>
        <v>1647</v>
      </c>
      <c r="B54" s="7">
        <v>3</v>
      </c>
      <c r="C54" s="7">
        <v>18.2</v>
      </c>
      <c r="D54">
        <v>0.20599999999999999</v>
      </c>
      <c r="E54" s="22">
        <v>0</v>
      </c>
      <c r="F54" s="7">
        <f t="shared" si="35"/>
        <v>67.962906240025262</v>
      </c>
      <c r="G54" s="7">
        <f t="shared" si="98"/>
        <v>97.5</v>
      </c>
      <c r="H54" s="7">
        <f t="shared" si="36"/>
        <v>1038.5814190162209</v>
      </c>
      <c r="I54" s="7">
        <f t="shared" si="0"/>
        <v>0</v>
      </c>
      <c r="J54" s="24" t="str">
        <f t="shared" si="37"/>
        <v>YES</v>
      </c>
      <c r="K54" s="24" t="str">
        <f t="shared" si="38"/>
        <v>NO</v>
      </c>
      <c r="L54" s="7">
        <f t="shared" si="39"/>
        <v>35.340264549589499</v>
      </c>
      <c r="M54" s="7">
        <v>9.81</v>
      </c>
      <c r="N54" s="7">
        <f t="shared" si="40"/>
        <v>3.3312259999999996E-2</v>
      </c>
      <c r="O54" s="7">
        <f t="shared" si="41"/>
        <v>283.83851169319075</v>
      </c>
      <c r="P54" s="7">
        <f t="shared" si="42"/>
        <v>743.37535351999225</v>
      </c>
      <c r="Q54" s="7">
        <f t="shared" si="1"/>
        <v>1.8868826239947719E-5</v>
      </c>
      <c r="R54" s="7">
        <f t="shared" si="2"/>
        <v>9.2017253498125875E-5</v>
      </c>
      <c r="S54" s="7">
        <f t="shared" si="43"/>
        <v>1.1171382268332975E-4</v>
      </c>
      <c r="T54" s="7">
        <f t="shared" si="3"/>
        <v>3.9372442749618104</v>
      </c>
      <c r="U54" s="7">
        <f t="shared" si="4"/>
        <v>0</v>
      </c>
      <c r="V54" s="7">
        <f t="shared" si="99"/>
        <v>3.9372442749618104</v>
      </c>
      <c r="W54" s="7">
        <f>Surface_Tension_T(T_ph(F54,H54))</f>
        <v>7.9930142281274472E-2</v>
      </c>
      <c r="X54" s="7">
        <v>1</v>
      </c>
      <c r="Y54" s="7">
        <f t="shared" si="44"/>
        <v>1</v>
      </c>
      <c r="Z54" s="7">
        <f t="shared" si="100"/>
        <v>0</v>
      </c>
      <c r="AA54" s="24">
        <f t="shared" si="45"/>
        <v>743.37535351999225</v>
      </c>
      <c r="AB54" s="24">
        <f t="shared" si="46"/>
        <v>5397104.4818395348</v>
      </c>
      <c r="AC54" s="24">
        <f t="shared" si="47"/>
        <v>5.2607063918390152E-6</v>
      </c>
      <c r="AD54" s="29">
        <f t="shared" si="48"/>
        <v>8.8773901012198127E-3</v>
      </c>
      <c r="AE54" s="24">
        <f t="shared" si="5"/>
        <v>2.6786012498947569</v>
      </c>
      <c r="AF54" s="7">
        <f t="shared" si="6"/>
        <v>2.4989818188047237</v>
      </c>
      <c r="AG54" s="24" t="str">
        <f t="shared" si="49"/>
        <v>NO</v>
      </c>
      <c r="AH54" s="24">
        <f t="shared" si="103"/>
        <v>1.1499999999999999</v>
      </c>
      <c r="AI54" s="24">
        <f t="shared" si="103"/>
        <v>1.1499999999999999</v>
      </c>
      <c r="AJ54" s="24">
        <f t="shared" si="50"/>
        <v>0.2723930016390122</v>
      </c>
      <c r="AK54" s="24">
        <f t="shared" si="51"/>
        <v>0</v>
      </c>
      <c r="AL54" s="24">
        <f t="shared" si="52"/>
        <v>743.37535351999225</v>
      </c>
      <c r="AM54" s="24">
        <f t="shared" si="53"/>
        <v>5397104.4818395348</v>
      </c>
      <c r="AN54" s="24">
        <f t="shared" si="54"/>
        <v>5.2607063918390152E-6</v>
      </c>
      <c r="AO54" s="29">
        <f t="shared" si="55"/>
        <v>8.8773901012198127E-3</v>
      </c>
      <c r="AP54" s="24">
        <f t="shared" si="8"/>
        <v>1.1662372410468991</v>
      </c>
      <c r="AQ54" s="24">
        <f t="shared" si="56"/>
        <v>0.72499999999999998</v>
      </c>
      <c r="AR54" s="24">
        <f t="shared" si="57"/>
        <v>2.6786012498947569</v>
      </c>
      <c r="AS54" s="24">
        <f t="shared" si="58"/>
        <v>4.2522238169587556</v>
      </c>
      <c r="AT54" s="24" t="str">
        <f t="shared" si="59"/>
        <v>DISPERSED BUBBLY</v>
      </c>
      <c r="AU54" s="24">
        <f t="shared" si="9"/>
        <v>1.2</v>
      </c>
      <c r="AV54" s="7">
        <f t="shared" si="60"/>
        <v>1.2158777374840382</v>
      </c>
      <c r="AW54" s="7">
        <f t="shared" si="61"/>
        <v>0.2723930016390122</v>
      </c>
      <c r="AX54" s="20">
        <f t="shared" si="10"/>
        <v>1.7014726350245097</v>
      </c>
      <c r="AY54" s="24">
        <f t="shared" si="11"/>
        <v>0</v>
      </c>
      <c r="AZ54" s="24">
        <f t="shared" si="62"/>
        <v>743.37535351999225</v>
      </c>
      <c r="BA54" s="24">
        <f t="shared" si="63"/>
        <v>5397104.4818395348</v>
      </c>
      <c r="BB54" s="24">
        <f t="shared" si="64"/>
        <v>5.2607063918390152E-6</v>
      </c>
      <c r="BC54" s="29">
        <f t="shared" si="65"/>
        <v>8.8773901012198127E-3</v>
      </c>
      <c r="BD54" s="24">
        <f t="shared" si="12"/>
        <v>2.6786012498947569</v>
      </c>
      <c r="BE54" s="24" t="str">
        <f t="shared" si="66"/>
        <v>NO</v>
      </c>
      <c r="BF54" s="24">
        <f t="shared" si="13"/>
        <v>1.2</v>
      </c>
      <c r="BG54" s="24">
        <f t="shared" si="14"/>
        <v>1.159584781532313</v>
      </c>
      <c r="BH54" s="7">
        <f t="shared" si="67"/>
        <v>1.2158777374840382</v>
      </c>
      <c r="BI54" s="7">
        <f t="shared" si="68"/>
        <v>0.44036674633633704</v>
      </c>
      <c r="BJ54" s="7">
        <f t="shared" si="69"/>
        <v>0.2723930016390122</v>
      </c>
      <c r="BK54" s="20">
        <f t="shared" si="15"/>
        <v>1.7014726350245097</v>
      </c>
      <c r="BL54" s="24">
        <f t="shared" si="70"/>
        <v>0.42438193108877104</v>
      </c>
      <c r="BM54" s="24">
        <f t="shared" si="71"/>
        <v>0</v>
      </c>
      <c r="BN54" s="24">
        <f t="shared" si="72"/>
        <v>743.37535351999225</v>
      </c>
      <c r="BO54" s="24">
        <f t="shared" si="73"/>
        <v>5397104.4818395348</v>
      </c>
      <c r="BP54" s="24">
        <f t="shared" si="74"/>
        <v>5.2607063918390152E-6</v>
      </c>
      <c r="BQ54" s="29">
        <f t="shared" si="75"/>
        <v>8.8773901012198127E-3</v>
      </c>
      <c r="BR54" s="24">
        <f t="shared" si="16"/>
        <v>1.1662372410468991</v>
      </c>
      <c r="BS54" s="24">
        <f t="shared" si="76"/>
        <v>0.72499999999999998</v>
      </c>
      <c r="BT54" s="24">
        <f t="shared" si="77"/>
        <v>2.6786012498947569</v>
      </c>
      <c r="BU54" s="24" t="str">
        <f t="shared" si="78"/>
        <v>NO</v>
      </c>
      <c r="BV54" s="24">
        <f t="shared" si="17"/>
        <v>1.1499999999999999</v>
      </c>
      <c r="BW54" s="24">
        <f t="shared" si="18"/>
        <v>1.159584781532313</v>
      </c>
      <c r="BX54" s="7">
        <f t="shared" si="79"/>
        <v>1.2158777374840382</v>
      </c>
      <c r="BY54" s="7">
        <f t="shared" si="80"/>
        <v>0.44036674633633704</v>
      </c>
      <c r="BZ54" s="24">
        <f t="shared" si="81"/>
        <v>0.2723930016390122</v>
      </c>
      <c r="CA54" s="20">
        <f t="shared" si="19"/>
        <v>1.791076497325057</v>
      </c>
      <c r="CB54" s="24">
        <f t="shared" si="82"/>
        <v>0.45803269927875917</v>
      </c>
      <c r="CC54" s="24">
        <f t="shared" si="83"/>
        <v>0</v>
      </c>
      <c r="CD54" s="24">
        <f t="shared" si="84"/>
        <v>743.37535351999225</v>
      </c>
      <c r="CE54" s="24">
        <f t="shared" si="85"/>
        <v>5397104.4818395348</v>
      </c>
      <c r="CF54" s="24">
        <f t="shared" si="86"/>
        <v>5.2607063918390152E-6</v>
      </c>
      <c r="CG54" s="29">
        <f t="shared" si="87"/>
        <v>8.8773901012198127E-3</v>
      </c>
      <c r="CH54" s="24">
        <f t="shared" si="20"/>
        <v>1.1662372410468991</v>
      </c>
      <c r="CI54" s="24">
        <f t="shared" si="88"/>
        <v>0.72499999999999998</v>
      </c>
      <c r="CJ54" s="24">
        <f t="shared" si="89"/>
        <v>2.6786012498947569</v>
      </c>
      <c r="CK54" s="24">
        <f t="shared" si="21"/>
        <v>2.5312520329296606</v>
      </c>
      <c r="CL54" s="24">
        <f t="shared" si="90"/>
        <v>4.2522238169587556</v>
      </c>
      <c r="CM54" s="24" t="str">
        <f t="shared" si="91"/>
        <v>NO</v>
      </c>
      <c r="CN54" s="46" t="str">
        <f t="shared" si="22"/>
        <v>COMPRESSED LIQUID</v>
      </c>
      <c r="CO54" s="21" t="b">
        <f t="shared" si="102"/>
        <v>0</v>
      </c>
      <c r="CP54" s="21" t="b">
        <f t="shared" si="24"/>
        <v>0</v>
      </c>
      <c r="CQ54" s="7" t="e">
        <f t="shared" si="25"/>
        <v>#DIV/0!</v>
      </c>
      <c r="CR54" s="7">
        <f>IF(J54="yes",rho_ph(F54,H54),IF(K54="yes",rho_ph(F54,H54),L54*CQ54+P54*(1-CQ54)))</f>
        <v>816.77081798792301</v>
      </c>
      <c r="CS54" s="7" t="e">
        <f t="shared" si="26"/>
        <v>#DIV/0!</v>
      </c>
      <c r="CT54" s="7">
        <f t="shared" si="27"/>
        <v>5929975.2426884957</v>
      </c>
      <c r="CU54" s="7">
        <f t="shared" si="28"/>
        <v>4.8341365032667671E-6</v>
      </c>
      <c r="CV54" s="22">
        <f t="shared" si="29"/>
        <v>8.7519950379352472E-3</v>
      </c>
      <c r="CW54" s="7">
        <f t="shared" si="30"/>
        <v>7.6116717004725623E-2</v>
      </c>
      <c r="CX54" s="7">
        <f t="shared" si="31"/>
        <v>2.6896438695567307E-3</v>
      </c>
      <c r="CY54" s="7">
        <f t="shared" si="92"/>
        <v>0.99813699941595768</v>
      </c>
      <c r="CZ54" s="7">
        <f t="shared" si="93"/>
        <v>7.8953451199980082E-2</v>
      </c>
      <c r="DA54" s="7">
        <f t="shared" si="32"/>
        <v>67.726045886425325</v>
      </c>
      <c r="DB54" s="7">
        <f>rho_ph(DA54,H54)</f>
        <v>816.74572968994232</v>
      </c>
      <c r="DC54" s="7">
        <f t="shared" si="33"/>
        <v>3.5835514633243433</v>
      </c>
      <c r="DD54" s="7">
        <f t="shared" si="94"/>
        <v>-2.795767747637052E-2</v>
      </c>
      <c r="DE54" s="47">
        <f t="shared" si="95"/>
        <v>0</v>
      </c>
      <c r="DF54" s="7">
        <f t="shared" si="34"/>
        <v>1038.5534613387445</v>
      </c>
      <c r="DG54" s="7">
        <f t="shared" si="96"/>
        <v>240.12531075137099</v>
      </c>
    </row>
    <row r="55" spans="1:111" ht="14.5" x14ac:dyDescent="0.35">
      <c r="A55" s="7">
        <f t="shared" si="97"/>
        <v>1644</v>
      </c>
      <c r="B55" s="7">
        <v>3</v>
      </c>
      <c r="C55" s="7">
        <v>18.2</v>
      </c>
      <c r="D55">
        <v>0.20599999999999999</v>
      </c>
      <c r="E55" s="22">
        <v>0</v>
      </c>
      <c r="F55" s="7">
        <f t="shared" si="35"/>
        <v>67.726045886425325</v>
      </c>
      <c r="G55" s="7">
        <f t="shared" si="98"/>
        <v>97.5</v>
      </c>
      <c r="H55" s="7">
        <f t="shared" si="36"/>
        <v>1038.5534613387445</v>
      </c>
      <c r="I55" s="7">
        <f t="shared" si="0"/>
        <v>0</v>
      </c>
      <c r="J55" s="24" t="str">
        <f t="shared" si="37"/>
        <v>YES</v>
      </c>
      <c r="K55" s="24" t="str">
        <f t="shared" si="38"/>
        <v>NO</v>
      </c>
      <c r="L55" s="7">
        <f t="shared" si="39"/>
        <v>35.20339756554916</v>
      </c>
      <c r="M55" s="7">
        <v>9.81</v>
      </c>
      <c r="N55" s="7">
        <f t="shared" si="40"/>
        <v>3.3312259999999996E-2</v>
      </c>
      <c r="O55" s="7">
        <f t="shared" si="41"/>
        <v>283.60400293857151</v>
      </c>
      <c r="P55" s="7">
        <f t="shared" si="42"/>
        <v>743.80204405601467</v>
      </c>
      <c r="Q55" s="7">
        <f t="shared" si="1"/>
        <v>1.8858285170035018E-5</v>
      </c>
      <c r="R55" s="7">
        <f t="shared" si="2"/>
        <v>9.2107918170049666E-5</v>
      </c>
      <c r="S55" s="7">
        <f t="shared" si="43"/>
        <v>1.1171020635332607E-4</v>
      </c>
      <c r="T55" s="7">
        <f t="shared" si="3"/>
        <v>3.9349856298242227</v>
      </c>
      <c r="U55" s="7">
        <f t="shared" si="4"/>
        <v>0</v>
      </c>
      <c r="V55" s="7">
        <f t="shared" si="99"/>
        <v>3.9349856298242227</v>
      </c>
      <c r="W55" s="7">
        <f>Surface_Tension_T(T_ph(F55,H55))</f>
        <v>7.993078082722431E-2</v>
      </c>
      <c r="X55" s="7">
        <v>1</v>
      </c>
      <c r="Y55" s="7">
        <f t="shared" si="44"/>
        <v>1</v>
      </c>
      <c r="Z55" s="7">
        <f t="shared" si="100"/>
        <v>0</v>
      </c>
      <c r="AA55" s="24">
        <f t="shared" si="45"/>
        <v>743.80204405601467</v>
      </c>
      <c r="AB55" s="24">
        <f t="shared" si="46"/>
        <v>5397279.1991863893</v>
      </c>
      <c r="AC55" s="24">
        <f t="shared" si="47"/>
        <v>5.2605534484821098E-6</v>
      </c>
      <c r="AD55" s="29">
        <f t="shared" si="48"/>
        <v>8.8773465396604478E-3</v>
      </c>
      <c r="AE55" s="24">
        <f t="shared" si="5"/>
        <v>2.678726880695375</v>
      </c>
      <c r="AF55" s="7">
        <f t="shared" si="6"/>
        <v>2.504338073299802</v>
      </c>
      <c r="AG55" s="24" t="str">
        <f t="shared" si="49"/>
        <v>NO</v>
      </c>
      <c r="AH55" s="24">
        <f t="shared" si="103"/>
        <v>1.1499999999999999</v>
      </c>
      <c r="AI55" s="24">
        <f t="shared" si="103"/>
        <v>1.1499999999999999</v>
      </c>
      <c r="AJ55" s="24">
        <f t="shared" si="50"/>
        <v>0.27236957452419652</v>
      </c>
      <c r="AK55" s="24">
        <f t="shared" si="51"/>
        <v>0</v>
      </c>
      <c r="AL55" s="24">
        <f t="shared" si="52"/>
        <v>743.80204405601467</v>
      </c>
      <c r="AM55" s="24">
        <f t="shared" si="53"/>
        <v>5397279.1991863893</v>
      </c>
      <c r="AN55" s="24">
        <f t="shared" si="54"/>
        <v>5.2605534484821098E-6</v>
      </c>
      <c r="AO55" s="29">
        <f t="shared" si="55"/>
        <v>8.8773465396604478E-3</v>
      </c>
      <c r="AP55" s="24">
        <f t="shared" si="8"/>
        <v>1.1653688671709106</v>
      </c>
      <c r="AQ55" s="24">
        <f t="shared" si="56"/>
        <v>0.72499999999999998</v>
      </c>
      <c r="AR55" s="24">
        <f t="shared" si="57"/>
        <v>2.678726880695375</v>
      </c>
      <c r="AS55" s="24">
        <f t="shared" si="58"/>
        <v>4.2497844802101605</v>
      </c>
      <c r="AT55" s="24" t="str">
        <f t="shared" si="59"/>
        <v>DISPERSED BUBBLY</v>
      </c>
      <c r="AU55" s="24">
        <f t="shared" si="9"/>
        <v>1.2</v>
      </c>
      <c r="AV55" s="7">
        <f t="shared" si="60"/>
        <v>1.2158777374840382</v>
      </c>
      <c r="AW55" s="7">
        <f t="shared" si="61"/>
        <v>0.27236957452419652</v>
      </c>
      <c r="AX55" s="20">
        <f t="shared" si="10"/>
        <v>1.7005419937922948</v>
      </c>
      <c r="AY55" s="24">
        <f t="shared" si="11"/>
        <v>0</v>
      </c>
      <c r="AZ55" s="24">
        <f t="shared" si="62"/>
        <v>743.80204405601467</v>
      </c>
      <c r="BA55" s="24">
        <f t="shared" si="63"/>
        <v>5397279.1991863893</v>
      </c>
      <c r="BB55" s="24">
        <f t="shared" si="64"/>
        <v>5.2605534484821098E-6</v>
      </c>
      <c r="BC55" s="29">
        <f t="shared" si="65"/>
        <v>8.8773465396604478E-3</v>
      </c>
      <c r="BD55" s="24">
        <f t="shared" si="12"/>
        <v>2.678726880695375</v>
      </c>
      <c r="BE55" s="24" t="str">
        <f t="shared" si="66"/>
        <v>NO</v>
      </c>
      <c r="BF55" s="24">
        <f t="shared" si="13"/>
        <v>1.2</v>
      </c>
      <c r="BG55" s="24">
        <f t="shared" si="14"/>
        <v>1.1596015062860132</v>
      </c>
      <c r="BH55" s="7">
        <f t="shared" si="67"/>
        <v>1.2158777374840382</v>
      </c>
      <c r="BI55" s="7">
        <f t="shared" si="68"/>
        <v>0.44041558640535194</v>
      </c>
      <c r="BJ55" s="7">
        <f t="shared" si="69"/>
        <v>0.27236957452419652</v>
      </c>
      <c r="BK55" s="20">
        <f t="shared" si="15"/>
        <v>1.7005419937922948</v>
      </c>
      <c r="BL55" s="24">
        <f t="shared" si="70"/>
        <v>0.42442389402598135</v>
      </c>
      <c r="BM55" s="24">
        <f t="shared" si="71"/>
        <v>0</v>
      </c>
      <c r="BN55" s="24">
        <f t="shared" si="72"/>
        <v>743.80204405601467</v>
      </c>
      <c r="BO55" s="24">
        <f t="shared" si="73"/>
        <v>5397279.1991863893</v>
      </c>
      <c r="BP55" s="24">
        <f t="shared" si="74"/>
        <v>5.2605534484821098E-6</v>
      </c>
      <c r="BQ55" s="29">
        <f t="shared" si="75"/>
        <v>8.8773465396604478E-3</v>
      </c>
      <c r="BR55" s="24">
        <f t="shared" si="16"/>
        <v>1.1653688671709106</v>
      </c>
      <c r="BS55" s="24">
        <f t="shared" si="76"/>
        <v>0.72499999999999998</v>
      </c>
      <c r="BT55" s="24">
        <f t="shared" si="77"/>
        <v>2.678726880695375</v>
      </c>
      <c r="BU55" s="24" t="str">
        <f t="shared" si="78"/>
        <v>NO</v>
      </c>
      <c r="BV55" s="24">
        <f t="shared" si="17"/>
        <v>1.1499999999999999</v>
      </c>
      <c r="BW55" s="24">
        <f t="shared" si="18"/>
        <v>1.1596015062860132</v>
      </c>
      <c r="BX55" s="7">
        <f t="shared" si="79"/>
        <v>1.2158777374840382</v>
      </c>
      <c r="BY55" s="7">
        <f t="shared" si="80"/>
        <v>0.44041558640535194</v>
      </c>
      <c r="BZ55" s="24">
        <f t="shared" si="81"/>
        <v>0.27236957452419652</v>
      </c>
      <c r="CA55" s="20">
        <f t="shared" si="19"/>
        <v>1.7900968461665303</v>
      </c>
      <c r="CB55" s="24">
        <f t="shared" si="82"/>
        <v>0.4580891397538443</v>
      </c>
      <c r="CC55" s="24">
        <f t="shared" si="83"/>
        <v>0</v>
      </c>
      <c r="CD55" s="24">
        <f t="shared" si="84"/>
        <v>743.80204405601467</v>
      </c>
      <c r="CE55" s="24">
        <f t="shared" si="85"/>
        <v>5397279.1991863893</v>
      </c>
      <c r="CF55" s="24">
        <f t="shared" si="86"/>
        <v>5.2605534484821098E-6</v>
      </c>
      <c r="CG55" s="29">
        <f t="shared" si="87"/>
        <v>8.8773465396604478E-3</v>
      </c>
      <c r="CH55" s="24">
        <f t="shared" si="20"/>
        <v>1.1653688671709106</v>
      </c>
      <c r="CI55" s="24">
        <f t="shared" si="88"/>
        <v>0.72499999999999998</v>
      </c>
      <c r="CJ55" s="24">
        <f t="shared" si="89"/>
        <v>2.678726880695375</v>
      </c>
      <c r="CK55" s="24">
        <f t="shared" si="21"/>
        <v>2.5366774545864059</v>
      </c>
      <c r="CL55" s="24">
        <f t="shared" si="90"/>
        <v>4.2497844802101605</v>
      </c>
      <c r="CM55" s="24" t="str">
        <f t="shared" si="91"/>
        <v>NO</v>
      </c>
      <c r="CN55" s="46" t="str">
        <f t="shared" si="22"/>
        <v>COMPRESSED LIQUID</v>
      </c>
      <c r="CO55" s="21" t="b">
        <f t="shared" si="102"/>
        <v>0</v>
      </c>
      <c r="CP55" s="21" t="b">
        <f t="shared" si="24"/>
        <v>0</v>
      </c>
      <c r="CQ55" s="7" t="e">
        <f t="shared" si="25"/>
        <v>#DIV/0!</v>
      </c>
      <c r="CR55" s="7">
        <f>IF(J55="yes",rho_ph(F55,H55),IF(K55="yes",rho_ph(F55,H55),L55*CQ55+P55*(1-CQ55)))</f>
        <v>816.7542281526313</v>
      </c>
      <c r="CS55" s="7" t="e">
        <f t="shared" si="26"/>
        <v>#DIV/0!</v>
      </c>
      <c r="CT55" s="7">
        <f t="shared" si="27"/>
        <v>5926644.9207603307</v>
      </c>
      <c r="CU55" s="7">
        <f t="shared" si="28"/>
        <v>4.8365760462978474E-6</v>
      </c>
      <c r="CV55" s="22">
        <f t="shared" si="29"/>
        <v>8.7527354797172947E-3</v>
      </c>
      <c r="CW55" s="7">
        <f t="shared" si="30"/>
        <v>7.6115170960510709E-2</v>
      </c>
      <c r="CX55" s="7">
        <f t="shared" si="31"/>
        <v>2.6867315821480415E-3</v>
      </c>
      <c r="CY55" s="7">
        <f t="shared" si="92"/>
        <v>0.99813266613994034</v>
      </c>
      <c r="CZ55" s="7">
        <f t="shared" si="93"/>
        <v>7.8949327294745159E-2</v>
      </c>
      <c r="DA55" s="7">
        <f t="shared" si="32"/>
        <v>67.489197904541086</v>
      </c>
      <c r="DB55" s="7">
        <f>rho_ph(DA55,H55)</f>
        <v>816.72913765864234</v>
      </c>
      <c r="DC55" s="7">
        <f t="shared" si="33"/>
        <v>3.5836242639571392</v>
      </c>
      <c r="DD55" s="7">
        <f t="shared" si="94"/>
        <v>-2.795767747637052E-2</v>
      </c>
      <c r="DE55" s="47">
        <f t="shared" si="95"/>
        <v>0</v>
      </c>
      <c r="DF55" s="7">
        <f t="shared" si="34"/>
        <v>1038.525503661268</v>
      </c>
      <c r="DG55" s="7">
        <f t="shared" si="96"/>
        <v>240.11996603561181</v>
      </c>
    </row>
    <row r="56" spans="1:111" ht="14.5" x14ac:dyDescent="0.35">
      <c r="A56" s="7">
        <f t="shared" si="97"/>
        <v>1641</v>
      </c>
      <c r="B56" s="7">
        <v>3</v>
      </c>
      <c r="C56" s="7">
        <v>18.2</v>
      </c>
      <c r="D56">
        <v>0.20599999999999999</v>
      </c>
      <c r="E56" s="22">
        <v>0</v>
      </c>
      <c r="F56" s="7">
        <f t="shared" si="35"/>
        <v>67.489197904541086</v>
      </c>
      <c r="G56" s="7">
        <f t="shared" si="98"/>
        <v>97.5</v>
      </c>
      <c r="H56" s="7">
        <f t="shared" si="36"/>
        <v>1038.525503661268</v>
      </c>
      <c r="I56" s="7">
        <f t="shared" si="0"/>
        <v>0</v>
      </c>
      <c r="J56" s="24" t="str">
        <f t="shared" si="37"/>
        <v>YES</v>
      </c>
      <c r="K56" s="24" t="str">
        <f t="shared" si="38"/>
        <v>NO</v>
      </c>
      <c r="L56" s="7">
        <f t="shared" si="39"/>
        <v>35.066686604380813</v>
      </c>
      <c r="M56" s="7">
        <v>9.81</v>
      </c>
      <c r="N56" s="7">
        <f t="shared" si="40"/>
        <v>3.3312259999999996E-2</v>
      </c>
      <c r="O56" s="7">
        <f t="shared" si="41"/>
        <v>283.36887895534289</v>
      </c>
      <c r="P56" s="7">
        <f t="shared" si="42"/>
        <v>744.22916324070638</v>
      </c>
      <c r="Q56" s="7">
        <f t="shared" si="1"/>
        <v>1.8847735706940442E-5</v>
      </c>
      <c r="R56" s="7">
        <f t="shared" si="2"/>
        <v>9.2198887697840366E-5</v>
      </c>
      <c r="S56" s="7">
        <f t="shared" si="43"/>
        <v>1.1170658999370956E-4</v>
      </c>
      <c r="T56" s="7">
        <f t="shared" si="3"/>
        <v>3.9327273094882318</v>
      </c>
      <c r="U56" s="7">
        <f t="shared" si="4"/>
        <v>0</v>
      </c>
      <c r="V56" s="7">
        <f t="shared" si="99"/>
        <v>3.9327273094882318</v>
      </c>
      <c r="W56" s="7">
        <f>Surface_Tension_T(T_ph(F56,H56))</f>
        <v>7.9931419420936622E-2</v>
      </c>
      <c r="X56" s="7">
        <v>1</v>
      </c>
      <c r="Y56" s="7">
        <f t="shared" si="44"/>
        <v>1</v>
      </c>
      <c r="Z56" s="7">
        <f t="shared" si="100"/>
        <v>0</v>
      </c>
      <c r="AA56" s="24">
        <f t="shared" si="45"/>
        <v>744.22916324070638</v>
      </c>
      <c r="AB56" s="24">
        <f t="shared" si="46"/>
        <v>5397453.9292764943</v>
      </c>
      <c r="AC56" s="24">
        <f t="shared" si="47"/>
        <v>5.2604005033682877E-6</v>
      </c>
      <c r="AD56" s="29">
        <f t="shared" si="48"/>
        <v>8.877302976646486E-3</v>
      </c>
      <c r="AE56" s="24">
        <f t="shared" si="5"/>
        <v>2.6788519100890884</v>
      </c>
      <c r="AF56" s="7">
        <f t="shared" si="6"/>
        <v>2.5097190378365135</v>
      </c>
      <c r="AG56" s="24" t="str">
        <f t="shared" si="49"/>
        <v>NO</v>
      </c>
      <c r="AH56" s="24">
        <f t="shared" si="103"/>
        <v>1.1499999999999999</v>
      </c>
      <c r="AI56" s="24">
        <f t="shared" si="103"/>
        <v>1.1499999999999999</v>
      </c>
      <c r="AJ56" s="24">
        <f t="shared" si="50"/>
        <v>0.27234609895119111</v>
      </c>
      <c r="AK56" s="24">
        <f t="shared" si="51"/>
        <v>0</v>
      </c>
      <c r="AL56" s="24">
        <f t="shared" si="52"/>
        <v>744.22916324070638</v>
      </c>
      <c r="AM56" s="24">
        <f t="shared" si="53"/>
        <v>5397453.9292764943</v>
      </c>
      <c r="AN56" s="24">
        <f t="shared" si="54"/>
        <v>5.2604005033682877E-6</v>
      </c>
      <c r="AO56" s="29">
        <f t="shared" si="55"/>
        <v>8.877302976646486E-3</v>
      </c>
      <c r="AP56" s="24">
        <f t="shared" si="8"/>
        <v>1.1645011116892134</v>
      </c>
      <c r="AQ56" s="24">
        <f t="shared" si="56"/>
        <v>0.72499999999999998</v>
      </c>
      <c r="AR56" s="24">
        <f t="shared" si="57"/>
        <v>2.6788519100890884</v>
      </c>
      <c r="AS56" s="24">
        <f t="shared" si="58"/>
        <v>4.2473454942472904</v>
      </c>
      <c r="AT56" s="24" t="str">
        <f t="shared" si="59"/>
        <v>DISPERSED BUBBLY</v>
      </c>
      <c r="AU56" s="24">
        <f t="shared" si="9"/>
        <v>1.2</v>
      </c>
      <c r="AV56" s="7">
        <f t="shared" si="60"/>
        <v>1.2158777374840382</v>
      </c>
      <c r="AW56" s="7">
        <f t="shared" si="61"/>
        <v>0.27234609895119111</v>
      </c>
      <c r="AX56" s="20">
        <f t="shared" si="10"/>
        <v>1.6996114686654156</v>
      </c>
      <c r="AY56" s="24">
        <f t="shared" si="11"/>
        <v>0</v>
      </c>
      <c r="AZ56" s="24">
        <f t="shared" si="62"/>
        <v>744.22916324070638</v>
      </c>
      <c r="BA56" s="24">
        <f t="shared" si="63"/>
        <v>5397453.9292764943</v>
      </c>
      <c r="BB56" s="24">
        <f t="shared" si="64"/>
        <v>5.2604005033682877E-6</v>
      </c>
      <c r="BC56" s="29">
        <f t="shared" si="65"/>
        <v>8.877302976646486E-3</v>
      </c>
      <c r="BD56" s="24">
        <f t="shared" si="12"/>
        <v>2.6788519100890884</v>
      </c>
      <c r="BE56" s="24" t="str">
        <f t="shared" si="66"/>
        <v>NO</v>
      </c>
      <c r="BF56" s="24">
        <f t="shared" si="13"/>
        <v>1.2</v>
      </c>
      <c r="BG56" s="24">
        <f t="shared" si="14"/>
        <v>1.1596182793745144</v>
      </c>
      <c r="BH56" s="7">
        <f t="shared" si="67"/>
        <v>1.2158777374840382</v>
      </c>
      <c r="BI56" s="7">
        <f t="shared" si="68"/>
        <v>0.44046432288389414</v>
      </c>
      <c r="BJ56" s="7">
        <f t="shared" si="69"/>
        <v>0.27234609895119111</v>
      </c>
      <c r="BK56" s="20">
        <f t="shared" si="15"/>
        <v>1.6996114686654156</v>
      </c>
      <c r="BL56" s="24">
        <f t="shared" si="70"/>
        <v>0.42446575861924934</v>
      </c>
      <c r="BM56" s="24">
        <f t="shared" si="71"/>
        <v>0</v>
      </c>
      <c r="BN56" s="24">
        <f t="shared" si="72"/>
        <v>744.22916324070638</v>
      </c>
      <c r="BO56" s="24">
        <f t="shared" si="73"/>
        <v>5397453.9292764943</v>
      </c>
      <c r="BP56" s="24">
        <f t="shared" si="74"/>
        <v>5.2604005033682877E-6</v>
      </c>
      <c r="BQ56" s="29">
        <f t="shared" si="75"/>
        <v>8.877302976646486E-3</v>
      </c>
      <c r="BR56" s="24">
        <f t="shared" si="16"/>
        <v>1.1645011116892134</v>
      </c>
      <c r="BS56" s="24">
        <f t="shared" si="76"/>
        <v>0.72499999999999998</v>
      </c>
      <c r="BT56" s="24">
        <f t="shared" si="77"/>
        <v>2.6788519100890884</v>
      </c>
      <c r="BU56" s="24" t="str">
        <f t="shared" si="78"/>
        <v>NO</v>
      </c>
      <c r="BV56" s="24">
        <f t="shared" si="17"/>
        <v>1.1499999999999999</v>
      </c>
      <c r="BW56" s="24">
        <f t="shared" si="18"/>
        <v>1.1596182793745144</v>
      </c>
      <c r="BX56" s="7">
        <f t="shared" si="79"/>
        <v>1.2158777374840382</v>
      </c>
      <c r="BY56" s="7">
        <f t="shared" si="80"/>
        <v>0.44046432288389414</v>
      </c>
      <c r="BZ56" s="24">
        <f t="shared" si="81"/>
        <v>0.27234609895119111</v>
      </c>
      <c r="CA56" s="20">
        <f t="shared" si="19"/>
        <v>1.7891173172277406</v>
      </c>
      <c r="CB56" s="24">
        <f t="shared" si="82"/>
        <v>0.45814547084014384</v>
      </c>
      <c r="CC56" s="24">
        <f t="shared" si="83"/>
        <v>0</v>
      </c>
      <c r="CD56" s="24">
        <f t="shared" si="84"/>
        <v>744.22916324070638</v>
      </c>
      <c r="CE56" s="24">
        <f t="shared" si="85"/>
        <v>5397453.9292764943</v>
      </c>
      <c r="CF56" s="24">
        <f t="shared" si="86"/>
        <v>5.2604005033682877E-6</v>
      </c>
      <c r="CG56" s="29">
        <f t="shared" si="87"/>
        <v>8.877302976646486E-3</v>
      </c>
      <c r="CH56" s="24">
        <f t="shared" si="20"/>
        <v>1.1645011116892134</v>
      </c>
      <c r="CI56" s="24">
        <f t="shared" si="88"/>
        <v>0.72499999999999998</v>
      </c>
      <c r="CJ56" s="24">
        <f t="shared" si="89"/>
        <v>2.6788519100890884</v>
      </c>
      <c r="CK56" s="24">
        <f t="shared" si="21"/>
        <v>2.5421279053740742</v>
      </c>
      <c r="CL56" s="24">
        <f t="shared" si="90"/>
        <v>4.2473454942472904</v>
      </c>
      <c r="CM56" s="24" t="str">
        <f t="shared" si="91"/>
        <v>NO</v>
      </c>
      <c r="CN56" s="46" t="str">
        <f t="shared" si="22"/>
        <v>COMPRESSED LIQUID</v>
      </c>
      <c r="CO56" s="21" t="b">
        <f t="shared" si="102"/>
        <v>0</v>
      </c>
      <c r="CP56" s="21" t="b">
        <f t="shared" si="24"/>
        <v>0</v>
      </c>
      <c r="CQ56" s="7" t="e">
        <f t="shared" si="25"/>
        <v>#DIV/0!</v>
      </c>
      <c r="CR56" s="7">
        <f>IF(J56="yes",rho_ph(F56,H56),IF(K56="yes",rho_ph(F56,H56),L56*CQ56+P56*(1-CQ56)))</f>
        <v>816.7376368749724</v>
      </c>
      <c r="CS56" s="7" t="e">
        <f t="shared" si="26"/>
        <v>#DIV/0!</v>
      </c>
      <c r="CT56" s="7">
        <f t="shared" si="27"/>
        <v>5923315.0017168028</v>
      </c>
      <c r="CU56" s="7">
        <f t="shared" si="28"/>
        <v>4.8390178971073544E-6</v>
      </c>
      <c r="CV56" s="22">
        <f t="shared" si="29"/>
        <v>8.7534763396498513E-3</v>
      </c>
      <c r="CW56" s="7">
        <f t="shared" si="30"/>
        <v>7.6113624781878358E-2</v>
      </c>
      <c r="CX56" s="7">
        <f t="shared" si="31"/>
        <v>2.6838212261098989E-3</v>
      </c>
      <c r="CY56" s="7">
        <f t="shared" si="92"/>
        <v>0.99812830116285012</v>
      </c>
      <c r="CZ56" s="7">
        <f t="shared" si="93"/>
        <v>7.894520766136659E-2</v>
      </c>
      <c r="DA56" s="7">
        <f t="shared" si="32"/>
        <v>67.252362281556984</v>
      </c>
      <c r="DB56" s="7">
        <f>rho_ph(DA56,H56)</f>
        <v>816.71254418273838</v>
      </c>
      <c r="DC56" s="7">
        <f t="shared" si="33"/>
        <v>3.5836970738867731</v>
      </c>
      <c r="DD56" s="7">
        <f t="shared" si="94"/>
        <v>-2.795767747637052E-2</v>
      </c>
      <c r="DE56" s="47">
        <f t="shared" si="95"/>
        <v>0</v>
      </c>
      <c r="DF56" s="7">
        <f t="shared" si="34"/>
        <v>1038.4975459837915</v>
      </c>
      <c r="DG56" s="7">
        <f t="shared" si="96"/>
        <v>240.11462076947657</v>
      </c>
    </row>
    <row r="57" spans="1:111" ht="14.5" x14ac:dyDescent="0.35">
      <c r="A57" s="7">
        <f t="shared" si="97"/>
        <v>1638</v>
      </c>
      <c r="B57" s="7">
        <v>3</v>
      </c>
      <c r="C57" s="7">
        <v>18.2</v>
      </c>
      <c r="D57">
        <v>0.20599999999999999</v>
      </c>
      <c r="E57" s="22">
        <v>0</v>
      </c>
      <c r="F57" s="7">
        <f t="shared" si="35"/>
        <v>67.252362281556984</v>
      </c>
      <c r="G57" s="7">
        <f t="shared" si="98"/>
        <v>97.5</v>
      </c>
      <c r="H57" s="7">
        <f t="shared" si="36"/>
        <v>1038.4975459837915</v>
      </c>
      <c r="I57" s="7">
        <f t="shared" si="0"/>
        <v>0</v>
      </c>
      <c r="J57" s="24" t="str">
        <f t="shared" si="37"/>
        <v>YES</v>
      </c>
      <c r="K57" s="24" t="str">
        <f t="shared" si="38"/>
        <v>NO</v>
      </c>
      <c r="L57" s="7">
        <f t="shared" si="39"/>
        <v>34.930131154929924</v>
      </c>
      <c r="M57" s="7">
        <v>9.81</v>
      </c>
      <c r="N57" s="7">
        <f t="shared" si="40"/>
        <v>3.3312259999999996E-2</v>
      </c>
      <c r="O57" s="7">
        <f t="shared" si="41"/>
        <v>283.13313596210423</v>
      </c>
      <c r="P57" s="7">
        <f t="shared" si="42"/>
        <v>744.65671521669515</v>
      </c>
      <c r="Q57" s="7">
        <f t="shared" si="1"/>
        <v>1.8837177696398214E-5</v>
      </c>
      <c r="R57" s="7">
        <f t="shared" si="2"/>
        <v>9.2290164756391187E-5</v>
      </c>
      <c r="S57" s="7">
        <f t="shared" si="43"/>
        <v>1.1170297360405806E-4</v>
      </c>
      <c r="T57" s="7">
        <f t="shared" si="3"/>
        <v>3.9304692954290861</v>
      </c>
      <c r="U57" s="7">
        <f t="shared" si="4"/>
        <v>0</v>
      </c>
      <c r="V57" s="7">
        <f t="shared" si="99"/>
        <v>3.9304692954290861</v>
      </c>
      <c r="W57" s="7">
        <f>Surface_Tension_T(T_ph(F57,H57))</f>
        <v>7.9932058062410091E-2</v>
      </c>
      <c r="X57" s="7">
        <v>1</v>
      </c>
      <c r="Y57" s="7">
        <f t="shared" si="44"/>
        <v>1</v>
      </c>
      <c r="Z57" s="7">
        <f t="shared" si="100"/>
        <v>0</v>
      </c>
      <c r="AA57" s="24">
        <f t="shared" si="45"/>
        <v>744.65671521669515</v>
      </c>
      <c r="AB57" s="24">
        <f t="shared" si="46"/>
        <v>5397628.6721316259</v>
      </c>
      <c r="AC57" s="24">
        <f t="shared" si="47"/>
        <v>5.2602475564796461E-6</v>
      </c>
      <c r="AD57" s="29">
        <f t="shared" si="48"/>
        <v>8.877259412172744E-3</v>
      </c>
      <c r="AE57" s="24">
        <f t="shared" si="5"/>
        <v>2.6789763387804704</v>
      </c>
      <c r="AF57" s="7">
        <f t="shared" si="6"/>
        <v>2.5151249278609757</v>
      </c>
      <c r="AG57" s="24" t="str">
        <f t="shared" si="49"/>
        <v>NO</v>
      </c>
      <c r="AH57" s="24">
        <f t="shared" si="103"/>
        <v>1.1499999999999999</v>
      </c>
      <c r="AI57" s="24">
        <f t="shared" si="103"/>
        <v>1.1499999999999999</v>
      </c>
      <c r="AJ57" s="24">
        <f t="shared" si="50"/>
        <v>0.27232257471142091</v>
      </c>
      <c r="AK57" s="24">
        <f t="shared" si="51"/>
        <v>0</v>
      </c>
      <c r="AL57" s="24">
        <f t="shared" si="52"/>
        <v>744.65671521669515</v>
      </c>
      <c r="AM57" s="24">
        <f t="shared" si="53"/>
        <v>5397628.6721316259</v>
      </c>
      <c r="AN57" s="24">
        <f t="shared" si="54"/>
        <v>5.2602475564796461E-6</v>
      </c>
      <c r="AO57" s="29">
        <f t="shared" si="55"/>
        <v>8.877259412172744E-3</v>
      </c>
      <c r="AP57" s="24">
        <f t="shared" si="8"/>
        <v>1.1636339668609075</v>
      </c>
      <c r="AQ57" s="24">
        <f t="shared" si="56"/>
        <v>0.72499999999999998</v>
      </c>
      <c r="AR57" s="24">
        <f t="shared" si="57"/>
        <v>2.6789763387804704</v>
      </c>
      <c r="AS57" s="24">
        <f t="shared" si="58"/>
        <v>4.2449068390634128</v>
      </c>
      <c r="AT57" s="24" t="str">
        <f t="shared" si="59"/>
        <v>DISPERSED BUBBLY</v>
      </c>
      <c r="AU57" s="24">
        <f t="shared" si="9"/>
        <v>1.2</v>
      </c>
      <c r="AV57" s="7">
        <f t="shared" si="60"/>
        <v>1.2158777374840382</v>
      </c>
      <c r="AW57" s="7">
        <f t="shared" si="61"/>
        <v>0.27232257471142091</v>
      </c>
      <c r="AX57" s="20">
        <f t="shared" si="10"/>
        <v>1.6986810520054028</v>
      </c>
      <c r="AY57" s="24">
        <f t="shared" si="11"/>
        <v>0</v>
      </c>
      <c r="AZ57" s="24">
        <f t="shared" si="62"/>
        <v>744.65671521669515</v>
      </c>
      <c r="BA57" s="24">
        <f t="shared" si="63"/>
        <v>5397628.6721316259</v>
      </c>
      <c r="BB57" s="24">
        <f t="shared" si="64"/>
        <v>5.2602475564796461E-6</v>
      </c>
      <c r="BC57" s="29">
        <f t="shared" si="65"/>
        <v>8.877259412172744E-3</v>
      </c>
      <c r="BD57" s="24">
        <f t="shared" si="12"/>
        <v>2.6789763387804704</v>
      </c>
      <c r="BE57" s="24" t="str">
        <f t="shared" si="66"/>
        <v>NO</v>
      </c>
      <c r="BF57" s="24">
        <f t="shared" si="13"/>
        <v>1.2</v>
      </c>
      <c r="BG57" s="24">
        <f t="shared" si="14"/>
        <v>1.1596351011452319</v>
      </c>
      <c r="BH57" s="7">
        <f t="shared" si="67"/>
        <v>1.2158777374840382</v>
      </c>
      <c r="BI57" s="7">
        <f t="shared" si="68"/>
        <v>0.44051295611004876</v>
      </c>
      <c r="BJ57" s="7">
        <f t="shared" si="69"/>
        <v>0.27232257471142091</v>
      </c>
      <c r="BK57" s="20">
        <f t="shared" si="15"/>
        <v>1.6986810520054028</v>
      </c>
      <c r="BL57" s="24">
        <f t="shared" si="70"/>
        <v>0.42450752515463863</v>
      </c>
      <c r="BM57" s="24">
        <f t="shared" si="71"/>
        <v>0</v>
      </c>
      <c r="BN57" s="24">
        <f t="shared" si="72"/>
        <v>744.65671521669515</v>
      </c>
      <c r="BO57" s="24">
        <f t="shared" si="73"/>
        <v>5397628.6721316259</v>
      </c>
      <c r="BP57" s="24">
        <f t="shared" si="74"/>
        <v>5.2602475564796461E-6</v>
      </c>
      <c r="BQ57" s="29">
        <f t="shared" si="75"/>
        <v>8.877259412172744E-3</v>
      </c>
      <c r="BR57" s="24">
        <f t="shared" si="16"/>
        <v>1.1636339668609075</v>
      </c>
      <c r="BS57" s="24">
        <f t="shared" si="76"/>
        <v>0.72499999999999998</v>
      </c>
      <c r="BT57" s="24">
        <f t="shared" si="77"/>
        <v>2.6789763387804704</v>
      </c>
      <c r="BU57" s="24" t="str">
        <f t="shared" si="78"/>
        <v>NO</v>
      </c>
      <c r="BV57" s="24">
        <f t="shared" si="17"/>
        <v>1.1499999999999999</v>
      </c>
      <c r="BW57" s="24">
        <f t="shared" si="18"/>
        <v>1.1596351011452319</v>
      </c>
      <c r="BX57" s="7">
        <f t="shared" si="79"/>
        <v>1.2158777374840382</v>
      </c>
      <c r="BY57" s="7">
        <f t="shared" si="80"/>
        <v>0.44051295611004876</v>
      </c>
      <c r="BZ57" s="24">
        <f t="shared" si="81"/>
        <v>0.27232257471142091</v>
      </c>
      <c r="CA57" s="20">
        <f t="shared" si="19"/>
        <v>1.7881379024679571</v>
      </c>
      <c r="CB57" s="24">
        <f t="shared" si="82"/>
        <v>0.45820169293323582</v>
      </c>
      <c r="CC57" s="24">
        <f t="shared" si="83"/>
        <v>0</v>
      </c>
      <c r="CD57" s="24">
        <f t="shared" si="84"/>
        <v>744.65671521669515</v>
      </c>
      <c r="CE57" s="24">
        <f t="shared" si="85"/>
        <v>5397628.6721316259</v>
      </c>
      <c r="CF57" s="24">
        <f t="shared" si="86"/>
        <v>5.2602475564796461E-6</v>
      </c>
      <c r="CG57" s="29">
        <f t="shared" si="87"/>
        <v>8.877259412172744E-3</v>
      </c>
      <c r="CH57" s="24">
        <f t="shared" si="20"/>
        <v>1.1636339668609075</v>
      </c>
      <c r="CI57" s="24">
        <f t="shared" si="88"/>
        <v>0.72499999999999998</v>
      </c>
      <c r="CJ57" s="24">
        <f t="shared" si="89"/>
        <v>2.6789763387804704</v>
      </c>
      <c r="CK57" s="24">
        <f t="shared" si="21"/>
        <v>2.5476036035209133</v>
      </c>
      <c r="CL57" s="24">
        <f t="shared" si="90"/>
        <v>4.2449068390634128</v>
      </c>
      <c r="CM57" s="24" t="str">
        <f t="shared" si="91"/>
        <v>NO</v>
      </c>
      <c r="CN57" s="46" t="str">
        <f t="shared" si="22"/>
        <v>COMPRESSED LIQUID</v>
      </c>
      <c r="CO57" s="21" t="b">
        <f t="shared" si="102"/>
        <v>0</v>
      </c>
      <c r="CP57" s="21" t="b">
        <f t="shared" si="24"/>
        <v>0</v>
      </c>
      <c r="CQ57" s="7" t="e">
        <f t="shared" si="25"/>
        <v>#DIV/0!</v>
      </c>
      <c r="CR57" s="7">
        <f>IF(J57="yes",rho_ph(F57,H57),IF(K57="yes",rho_ph(F57,H57),L57*CQ57+P57*(1-CQ57)))</f>
        <v>816.72104415293495</v>
      </c>
      <c r="CS57" s="7" t="e">
        <f t="shared" si="26"/>
        <v>#DIV/0!</v>
      </c>
      <c r="CT57" s="7">
        <f t="shared" si="27"/>
        <v>5919985.4576888224</v>
      </c>
      <c r="CU57" s="7">
        <f t="shared" si="28"/>
        <v>4.8414620794618535E-6</v>
      </c>
      <c r="CV57" s="22">
        <f t="shared" si="29"/>
        <v>8.754217624392711E-3</v>
      </c>
      <c r="CW57" s="7">
        <f t="shared" si="30"/>
        <v>7.6112078468641084E-2</v>
      </c>
      <c r="CX57" s="7">
        <f t="shared" si="31"/>
        <v>2.6809127774650322E-3</v>
      </c>
      <c r="CY57" s="7">
        <f t="shared" si="92"/>
        <v>0.99812390417011265</v>
      </c>
      <c r="CZ57" s="7">
        <f t="shared" si="93"/>
        <v>7.8941092300177235E-2</v>
      </c>
      <c r="DA57" s="7">
        <f t="shared" si="32"/>
        <v>67.015539004656446</v>
      </c>
      <c r="DB57" s="7">
        <f>rho_ph(DA57,H57)</f>
        <v>816.69594926021693</v>
      </c>
      <c r="DC57" s="7">
        <f t="shared" si="33"/>
        <v>3.5837698931230326</v>
      </c>
      <c r="DD57" s="7">
        <f t="shared" si="94"/>
        <v>-2.795767747637052E-2</v>
      </c>
      <c r="DE57" s="47">
        <f t="shared" si="95"/>
        <v>0</v>
      </c>
      <c r="DF57" s="7">
        <f t="shared" si="34"/>
        <v>1038.469588306315</v>
      </c>
      <c r="DG57" s="7">
        <f t="shared" si="96"/>
        <v>240.10927495292935</v>
      </c>
    </row>
    <row r="58" spans="1:111" ht="14.5" x14ac:dyDescent="0.35">
      <c r="A58" s="7">
        <f t="shared" si="97"/>
        <v>1635</v>
      </c>
      <c r="B58" s="7">
        <v>3</v>
      </c>
      <c r="C58" s="7">
        <v>18.2</v>
      </c>
      <c r="D58">
        <v>0.20599999999999999</v>
      </c>
      <c r="E58" s="22">
        <v>0</v>
      </c>
      <c r="F58" s="7">
        <f t="shared" si="35"/>
        <v>67.015539004656446</v>
      </c>
      <c r="G58" s="7">
        <f t="shared" si="98"/>
        <v>97.5</v>
      </c>
      <c r="H58" s="7">
        <f t="shared" si="36"/>
        <v>1038.469588306315</v>
      </c>
      <c r="I58" s="7">
        <f t="shared" si="0"/>
        <v>0</v>
      </c>
      <c r="J58" s="24" t="str">
        <f t="shared" si="37"/>
        <v>YES</v>
      </c>
      <c r="K58" s="24" t="str">
        <f t="shared" si="38"/>
        <v>NO</v>
      </c>
      <c r="L58" s="7">
        <f t="shared" si="39"/>
        <v>34.793730707538778</v>
      </c>
      <c r="M58" s="7">
        <v>9.81</v>
      </c>
      <c r="N58" s="7">
        <f t="shared" si="40"/>
        <v>3.3312259999999996E-2</v>
      </c>
      <c r="O58" s="7">
        <f t="shared" si="41"/>
        <v>282.89677014044491</v>
      </c>
      <c r="P58" s="7">
        <f t="shared" si="42"/>
        <v>745.08470415895749</v>
      </c>
      <c r="Q58" s="7">
        <f t="shared" si="1"/>
        <v>1.8826610983058088E-5</v>
      </c>
      <c r="R58" s="7">
        <f t="shared" si="2"/>
        <v>9.2381752051192082E-5</v>
      </c>
      <c r="S58" s="7">
        <f t="shared" si="43"/>
        <v>1.1169935718394868E-4</v>
      </c>
      <c r="T58" s="7">
        <f t="shared" si="3"/>
        <v>3.928211569043139</v>
      </c>
      <c r="U58" s="7">
        <f t="shared" si="4"/>
        <v>0</v>
      </c>
      <c r="V58" s="7">
        <f t="shared" si="99"/>
        <v>3.928211569043139</v>
      </c>
      <c r="W58" s="7">
        <f>Surface_Tension_T(T_ph(F58,H58))</f>
        <v>7.9932696751643301E-2</v>
      </c>
      <c r="X58" s="7">
        <v>1</v>
      </c>
      <c r="Y58" s="7">
        <f t="shared" si="44"/>
        <v>1</v>
      </c>
      <c r="Z58" s="7">
        <f t="shared" si="100"/>
        <v>0</v>
      </c>
      <c r="AA58" s="24">
        <f t="shared" si="45"/>
        <v>745.08470415895749</v>
      </c>
      <c r="AB58" s="24">
        <f t="shared" si="46"/>
        <v>5397803.4277736023</v>
      </c>
      <c r="AC58" s="24">
        <f t="shared" si="47"/>
        <v>5.2600946077982772E-6</v>
      </c>
      <c r="AD58" s="29">
        <f t="shared" si="48"/>
        <v>8.8772158462340385E-3</v>
      </c>
      <c r="AE58" s="24">
        <f t="shared" si="5"/>
        <v>2.6791001674580706</v>
      </c>
      <c r="AF58" s="7">
        <f t="shared" si="6"/>
        <v>2.5205559614058086</v>
      </c>
      <c r="AG58" s="24" t="str">
        <f t="shared" si="49"/>
        <v>NO</v>
      </c>
      <c r="AH58" s="24">
        <f t="shared" si="103"/>
        <v>1.1499999999999999</v>
      </c>
      <c r="AI58" s="24">
        <f t="shared" si="103"/>
        <v>1.1499999999999999</v>
      </c>
      <c r="AJ58" s="24">
        <f t="shared" si="50"/>
        <v>0.27229900159369991</v>
      </c>
      <c r="AK58" s="24">
        <f t="shared" si="51"/>
        <v>0</v>
      </c>
      <c r="AL58" s="24">
        <f t="shared" si="52"/>
        <v>745.08470415895749</v>
      </c>
      <c r="AM58" s="24">
        <f t="shared" si="53"/>
        <v>5397803.4277736023</v>
      </c>
      <c r="AN58" s="24">
        <f t="shared" si="54"/>
        <v>5.2600946077982772E-6</v>
      </c>
      <c r="AO58" s="29">
        <f t="shared" si="55"/>
        <v>8.8772158462340385E-3</v>
      </c>
      <c r="AP58" s="24">
        <f t="shared" si="8"/>
        <v>1.1627674249321762</v>
      </c>
      <c r="AQ58" s="24">
        <f t="shared" si="56"/>
        <v>0.72499999999999998</v>
      </c>
      <c r="AR58" s="24">
        <f t="shared" si="57"/>
        <v>2.6791001674580706</v>
      </c>
      <c r="AS58" s="24">
        <f t="shared" si="58"/>
        <v>4.24246849456659</v>
      </c>
      <c r="AT58" s="24" t="str">
        <f t="shared" si="59"/>
        <v>DISPERSED BUBBLY</v>
      </c>
      <c r="AU58" s="24">
        <f t="shared" si="9"/>
        <v>1.2</v>
      </c>
      <c r="AV58" s="7">
        <f t="shared" si="60"/>
        <v>1.2158777374840382</v>
      </c>
      <c r="AW58" s="7">
        <f t="shared" si="61"/>
        <v>0.27229900159369991</v>
      </c>
      <c r="AX58" s="20">
        <f t="shared" si="10"/>
        <v>1.6977507361406667</v>
      </c>
      <c r="AY58" s="24">
        <f t="shared" si="11"/>
        <v>0</v>
      </c>
      <c r="AZ58" s="24">
        <f t="shared" si="62"/>
        <v>745.08470415895749</v>
      </c>
      <c r="BA58" s="24">
        <f t="shared" si="63"/>
        <v>5397803.4277736023</v>
      </c>
      <c r="BB58" s="24">
        <f t="shared" si="64"/>
        <v>5.2600946077982772E-6</v>
      </c>
      <c r="BC58" s="29">
        <f t="shared" si="65"/>
        <v>8.8772158462340385E-3</v>
      </c>
      <c r="BD58" s="24">
        <f t="shared" si="12"/>
        <v>2.6791001674580706</v>
      </c>
      <c r="BE58" s="24" t="str">
        <f t="shared" si="66"/>
        <v>NO</v>
      </c>
      <c r="BF58" s="24">
        <f t="shared" si="13"/>
        <v>1.2</v>
      </c>
      <c r="BG58" s="24">
        <f t="shared" si="14"/>
        <v>1.159651971949047</v>
      </c>
      <c r="BH58" s="7">
        <f t="shared" si="67"/>
        <v>1.2158777374840382</v>
      </c>
      <c r="BI58" s="7">
        <f t="shared" si="68"/>
        <v>0.44056148642024506</v>
      </c>
      <c r="BJ58" s="7">
        <f t="shared" si="69"/>
        <v>0.27229900159369991</v>
      </c>
      <c r="BK58" s="20">
        <f t="shared" si="15"/>
        <v>1.6977507361406667</v>
      </c>
      <c r="BL58" s="24">
        <f t="shared" si="70"/>
        <v>0.42454919391646584</v>
      </c>
      <c r="BM58" s="24">
        <f t="shared" si="71"/>
        <v>0</v>
      </c>
      <c r="BN58" s="24">
        <f t="shared" si="72"/>
        <v>745.08470415895749</v>
      </c>
      <c r="BO58" s="24">
        <f t="shared" si="73"/>
        <v>5397803.4277736023</v>
      </c>
      <c r="BP58" s="24">
        <f t="shared" si="74"/>
        <v>5.2600946077982772E-6</v>
      </c>
      <c r="BQ58" s="29">
        <f t="shared" si="75"/>
        <v>8.8772158462340385E-3</v>
      </c>
      <c r="BR58" s="24">
        <f t="shared" si="16"/>
        <v>1.1627674249321762</v>
      </c>
      <c r="BS58" s="24">
        <f t="shared" si="76"/>
        <v>0.72499999999999998</v>
      </c>
      <c r="BT58" s="24">
        <f t="shared" si="77"/>
        <v>2.6791001674580706</v>
      </c>
      <c r="BU58" s="24" t="str">
        <f t="shared" si="78"/>
        <v>NO</v>
      </c>
      <c r="BV58" s="24">
        <f t="shared" si="17"/>
        <v>1.1499999999999999</v>
      </c>
      <c r="BW58" s="24">
        <f t="shared" si="18"/>
        <v>1.159651971949047</v>
      </c>
      <c r="BX58" s="7">
        <f t="shared" si="79"/>
        <v>1.2158777374840382</v>
      </c>
      <c r="BY58" s="7">
        <f t="shared" si="80"/>
        <v>0.44056148642024506</v>
      </c>
      <c r="BZ58" s="24">
        <f t="shared" si="81"/>
        <v>0.27229900159369991</v>
      </c>
      <c r="CA58" s="20">
        <f t="shared" si="19"/>
        <v>1.787158593811585</v>
      </c>
      <c r="CB58" s="24">
        <f t="shared" si="82"/>
        <v>0.45825780642714253</v>
      </c>
      <c r="CC58" s="24">
        <f t="shared" si="83"/>
        <v>0</v>
      </c>
      <c r="CD58" s="24">
        <f t="shared" si="84"/>
        <v>745.08470415895749</v>
      </c>
      <c r="CE58" s="24">
        <f t="shared" si="85"/>
        <v>5397803.4277736023</v>
      </c>
      <c r="CF58" s="24">
        <f t="shared" si="86"/>
        <v>5.2600946077982772E-6</v>
      </c>
      <c r="CG58" s="29">
        <f t="shared" si="87"/>
        <v>8.8772158462340385E-3</v>
      </c>
      <c r="CH58" s="24">
        <f t="shared" si="20"/>
        <v>1.1627674249321762</v>
      </c>
      <c r="CI58" s="24">
        <f t="shared" si="88"/>
        <v>0.72499999999999998</v>
      </c>
      <c r="CJ58" s="24">
        <f t="shared" si="89"/>
        <v>2.6791001674580706</v>
      </c>
      <c r="CK58" s="24">
        <f t="shared" si="21"/>
        <v>2.5531047698750742</v>
      </c>
      <c r="CL58" s="24">
        <f t="shared" si="90"/>
        <v>4.24246849456659</v>
      </c>
      <c r="CM58" s="24" t="str">
        <f t="shared" si="91"/>
        <v>NO</v>
      </c>
      <c r="CN58" s="46" t="str">
        <f t="shared" si="22"/>
        <v>COMPRESSED LIQUID</v>
      </c>
      <c r="CO58" s="21" t="b">
        <f t="shared" si="102"/>
        <v>0</v>
      </c>
      <c r="CP58" s="21" t="b">
        <f t="shared" si="24"/>
        <v>0</v>
      </c>
      <c r="CQ58" s="7" t="e">
        <f t="shared" si="25"/>
        <v>#DIV/0!</v>
      </c>
      <c r="CR58" s="7">
        <f>IF(J58="yes",rho_ph(F58,H58),IF(K58="yes",rho_ph(F58,H58),L58*CQ58+P58*(1-CQ58)))</f>
        <v>816.70444998450296</v>
      </c>
      <c r="CS58" s="7" t="e">
        <f t="shared" si="26"/>
        <v>#DIV/0!</v>
      </c>
      <c r="CT58" s="7">
        <f t="shared" si="27"/>
        <v>5916656.2606871175</v>
      </c>
      <c r="CU58" s="7">
        <f t="shared" si="28"/>
        <v>4.8439086173100849E-6</v>
      </c>
      <c r="CV58" s="22">
        <f t="shared" si="29"/>
        <v>8.7549593406502195E-3</v>
      </c>
      <c r="CW58" s="7">
        <f t="shared" si="30"/>
        <v>7.6110532020611063E-2</v>
      </c>
      <c r="CX58" s="7">
        <f t="shared" si="31"/>
        <v>2.6780062121847786E-3</v>
      </c>
      <c r="CY58" s="7">
        <f t="shared" si="92"/>
        <v>0.99811947484277153</v>
      </c>
      <c r="CZ58" s="7">
        <f t="shared" si="93"/>
        <v>7.8936981211800303E-2</v>
      </c>
      <c r="DA58" s="7">
        <f t="shared" si="32"/>
        <v>66.778728061021042</v>
      </c>
      <c r="DB58" s="7">
        <f>rho_ph(DA58,H58)</f>
        <v>816.67935288906074</v>
      </c>
      <c r="DC58" s="7">
        <f t="shared" si="33"/>
        <v>3.5838427216757252</v>
      </c>
      <c r="DD58" s="7">
        <f t="shared" si="94"/>
        <v>-2.795767747637052E-2</v>
      </c>
      <c r="DE58" s="47">
        <f t="shared" si="95"/>
        <v>0</v>
      </c>
      <c r="DF58" s="7">
        <f t="shared" si="34"/>
        <v>1038.4416306288385</v>
      </c>
      <c r="DG58" s="7">
        <f t="shared" si="96"/>
        <v>240.10392858593411</v>
      </c>
    </row>
    <row r="59" spans="1:111" ht="14.5" x14ac:dyDescent="0.35">
      <c r="A59" s="7">
        <f t="shared" si="97"/>
        <v>1632</v>
      </c>
      <c r="B59" s="7">
        <v>3</v>
      </c>
      <c r="C59" s="7">
        <v>18.2</v>
      </c>
      <c r="D59">
        <v>0.20599999999999999</v>
      </c>
      <c r="E59" s="22">
        <v>0</v>
      </c>
      <c r="F59" s="7">
        <f t="shared" si="35"/>
        <v>66.778728061021042</v>
      </c>
      <c r="G59" s="7">
        <f t="shared" si="98"/>
        <v>97.5</v>
      </c>
      <c r="H59" s="7">
        <f t="shared" si="36"/>
        <v>1038.4416306288385</v>
      </c>
      <c r="I59" s="7">
        <f t="shared" si="0"/>
        <v>0</v>
      </c>
      <c r="J59" s="24" t="str">
        <f t="shared" si="37"/>
        <v>YES</v>
      </c>
      <c r="K59" s="24" t="str">
        <f t="shared" si="38"/>
        <v>NO</v>
      </c>
      <c r="L59" s="7">
        <f t="shared" si="39"/>
        <v>34.657484754031231</v>
      </c>
      <c r="M59" s="7">
        <v>9.81</v>
      </c>
      <c r="N59" s="7">
        <f t="shared" si="40"/>
        <v>3.3312259999999996E-2</v>
      </c>
      <c r="O59" s="7">
        <f t="shared" si="41"/>
        <v>282.65977763444914</v>
      </c>
      <c r="P59" s="7">
        <f t="shared" si="42"/>
        <v>745.51313427524849</v>
      </c>
      <c r="Q59" s="7">
        <f t="shared" si="1"/>
        <v>1.8816035410468398E-5</v>
      </c>
      <c r="R59" s="7">
        <f t="shared" si="2"/>
        <v>9.2473652318792319E-5</v>
      </c>
      <c r="S59" s="7">
        <f t="shared" si="43"/>
        <v>1.1169574073295779E-4</v>
      </c>
      <c r="T59" s="7">
        <f t="shared" si="3"/>
        <v>3.925954111646393</v>
      </c>
      <c r="U59" s="7">
        <f t="shared" si="4"/>
        <v>0</v>
      </c>
      <c r="V59" s="7">
        <f t="shared" si="99"/>
        <v>3.925954111646393</v>
      </c>
      <c r="W59" s="7">
        <f>Surface_Tension_T(T_ph(F59,H59))</f>
        <v>7.9933335488634807E-2</v>
      </c>
      <c r="X59" s="7">
        <v>1</v>
      </c>
      <c r="Y59" s="7">
        <f t="shared" si="44"/>
        <v>1</v>
      </c>
      <c r="Z59" s="7">
        <f t="shared" si="100"/>
        <v>0</v>
      </c>
      <c r="AA59" s="24">
        <f t="shared" si="45"/>
        <v>745.51313427524849</v>
      </c>
      <c r="AB59" s="24">
        <f t="shared" si="46"/>
        <v>5397978.1962242769</v>
      </c>
      <c r="AC59" s="24">
        <f t="shared" si="47"/>
        <v>5.2599416573062346E-6</v>
      </c>
      <c r="AD59" s="29">
        <f t="shared" si="48"/>
        <v>8.8771722788251756E-3</v>
      </c>
      <c r="AE59" s="24">
        <f t="shared" si="5"/>
        <v>2.6792233967943684</v>
      </c>
      <c r="AF59" s="7">
        <f t="shared" si="6"/>
        <v>2.5260123591306818</v>
      </c>
      <c r="AG59" s="24" t="str">
        <f t="shared" si="49"/>
        <v>NO</v>
      </c>
      <c r="AH59" s="24">
        <f t="shared" si="103"/>
        <v>1.1499999999999999</v>
      </c>
      <c r="AI59" s="24">
        <f t="shared" si="103"/>
        <v>1.1499999999999999</v>
      </c>
      <c r="AJ59" s="24">
        <f t="shared" si="50"/>
        <v>0.27227537938420515</v>
      </c>
      <c r="AK59" s="24">
        <f t="shared" si="51"/>
        <v>0</v>
      </c>
      <c r="AL59" s="24">
        <f t="shared" si="52"/>
        <v>745.51313427524849</v>
      </c>
      <c r="AM59" s="24">
        <f t="shared" si="53"/>
        <v>5397978.1962242769</v>
      </c>
      <c r="AN59" s="24">
        <f t="shared" si="54"/>
        <v>5.2599416573062346E-6</v>
      </c>
      <c r="AO59" s="29">
        <f t="shared" si="55"/>
        <v>8.8771722788251756E-3</v>
      </c>
      <c r="AP59" s="24">
        <f t="shared" si="8"/>
        <v>1.1619014781357659</v>
      </c>
      <c r="AQ59" s="24">
        <f t="shared" si="56"/>
        <v>0.72499999999999998</v>
      </c>
      <c r="AR59" s="24">
        <f t="shared" si="57"/>
        <v>2.6792233967943684</v>
      </c>
      <c r="AS59" s="24">
        <f t="shared" si="58"/>
        <v>4.2400304405781046</v>
      </c>
      <c r="AT59" s="24" t="str">
        <f t="shared" si="59"/>
        <v>DISPERSED BUBBLY</v>
      </c>
      <c r="AU59" s="24">
        <f t="shared" si="9"/>
        <v>1.2</v>
      </c>
      <c r="AV59" s="7">
        <f t="shared" si="60"/>
        <v>1.2158777374840382</v>
      </c>
      <c r="AW59" s="7">
        <f t="shared" si="61"/>
        <v>0.27227537938420515</v>
      </c>
      <c r="AX59" s="20">
        <f t="shared" si="10"/>
        <v>1.6968205133658945</v>
      </c>
      <c r="AY59" s="24">
        <f t="shared" si="11"/>
        <v>0</v>
      </c>
      <c r="AZ59" s="24">
        <f t="shared" si="62"/>
        <v>745.51313427524849</v>
      </c>
      <c r="BA59" s="24">
        <f t="shared" si="63"/>
        <v>5397978.1962242769</v>
      </c>
      <c r="BB59" s="24">
        <f t="shared" si="64"/>
        <v>5.2599416573062346E-6</v>
      </c>
      <c r="BC59" s="29">
        <f t="shared" si="65"/>
        <v>8.8771722788251756E-3</v>
      </c>
      <c r="BD59" s="24">
        <f t="shared" si="12"/>
        <v>2.6792233967943684</v>
      </c>
      <c r="BE59" s="24" t="str">
        <f t="shared" si="66"/>
        <v>NO</v>
      </c>
      <c r="BF59" s="24">
        <f t="shared" si="13"/>
        <v>1.2</v>
      </c>
      <c r="BG59" s="24">
        <f t="shared" si="14"/>
        <v>1.1596688921403544</v>
      </c>
      <c r="BH59" s="7">
        <f t="shared" si="67"/>
        <v>1.2158777374840382</v>
      </c>
      <c r="BI59" s="7">
        <f t="shared" si="68"/>
        <v>0.44060991414926631</v>
      </c>
      <c r="BJ59" s="7">
        <f t="shared" si="69"/>
        <v>0.27227537938420515</v>
      </c>
      <c r="BK59" s="20">
        <f t="shared" si="15"/>
        <v>1.6968205133658945</v>
      </c>
      <c r="BL59" s="24">
        <f t="shared" si="70"/>
        <v>0.42459076518730759</v>
      </c>
      <c r="BM59" s="24">
        <f t="shared" si="71"/>
        <v>0</v>
      </c>
      <c r="BN59" s="24">
        <f t="shared" si="72"/>
        <v>745.51313427524849</v>
      </c>
      <c r="BO59" s="24">
        <f t="shared" si="73"/>
        <v>5397978.1962242769</v>
      </c>
      <c r="BP59" s="24">
        <f t="shared" si="74"/>
        <v>5.2599416573062346E-6</v>
      </c>
      <c r="BQ59" s="29">
        <f t="shared" si="75"/>
        <v>8.8771722788251756E-3</v>
      </c>
      <c r="BR59" s="24">
        <f t="shared" si="16"/>
        <v>1.1619014781357659</v>
      </c>
      <c r="BS59" s="24">
        <f t="shared" si="76"/>
        <v>0.72499999999999998</v>
      </c>
      <c r="BT59" s="24">
        <f t="shared" si="77"/>
        <v>2.6792233967943684</v>
      </c>
      <c r="BU59" s="24" t="str">
        <f t="shared" si="78"/>
        <v>NO</v>
      </c>
      <c r="BV59" s="24">
        <f t="shared" si="17"/>
        <v>1.1499999999999999</v>
      </c>
      <c r="BW59" s="24">
        <f t="shared" si="18"/>
        <v>1.1596688921403544</v>
      </c>
      <c r="BX59" s="7">
        <f t="shared" si="79"/>
        <v>1.2158777374840382</v>
      </c>
      <c r="BY59" s="7">
        <f t="shared" si="80"/>
        <v>0.44060991414926631</v>
      </c>
      <c r="BZ59" s="24">
        <f t="shared" si="81"/>
        <v>0.27227537938420515</v>
      </c>
      <c r="CA59" s="20">
        <f t="shared" si="19"/>
        <v>1.7861793831475299</v>
      </c>
      <c r="CB59" s="24">
        <f t="shared" si="82"/>
        <v>0.45831381171434482</v>
      </c>
      <c r="CC59" s="24">
        <f t="shared" si="83"/>
        <v>0</v>
      </c>
      <c r="CD59" s="24">
        <f t="shared" si="84"/>
        <v>745.51313427524849</v>
      </c>
      <c r="CE59" s="24">
        <f t="shared" si="85"/>
        <v>5397978.1962242769</v>
      </c>
      <c r="CF59" s="24">
        <f t="shared" si="86"/>
        <v>5.2599416573062346E-6</v>
      </c>
      <c r="CG59" s="29">
        <f t="shared" si="87"/>
        <v>8.8771722788251756E-3</v>
      </c>
      <c r="CH59" s="24">
        <f t="shared" si="20"/>
        <v>1.1619014781357659</v>
      </c>
      <c r="CI59" s="24">
        <f t="shared" si="88"/>
        <v>0.72499999999999998</v>
      </c>
      <c r="CJ59" s="24">
        <f t="shared" si="89"/>
        <v>2.6792233967943684</v>
      </c>
      <c r="CK59" s="24">
        <f t="shared" si="21"/>
        <v>2.55863162794568</v>
      </c>
      <c r="CL59" s="24">
        <f t="shared" si="90"/>
        <v>4.2400304405781046</v>
      </c>
      <c r="CM59" s="24" t="str">
        <f t="shared" si="91"/>
        <v>NO</v>
      </c>
      <c r="CN59" s="46" t="str">
        <f t="shared" si="22"/>
        <v>COMPRESSED LIQUID</v>
      </c>
      <c r="CO59" s="21" t="b">
        <f t="shared" si="102"/>
        <v>0</v>
      </c>
      <c r="CP59" s="21" t="b">
        <f t="shared" si="24"/>
        <v>0</v>
      </c>
      <c r="CQ59" s="7" t="e">
        <f t="shared" si="25"/>
        <v>#DIV/0!</v>
      </c>
      <c r="CR59" s="7">
        <f>IF(J59="yes",rho_ph(F59,H59),IF(K59="yes",rho_ph(F59,H59),L59*CQ59+P59*(1-CQ59)))</f>
        <v>816.68785436765904</v>
      </c>
      <c r="CS59" s="7" t="e">
        <f t="shared" si="26"/>
        <v>#DIV/0!</v>
      </c>
      <c r="CT59" s="7">
        <f t="shared" si="27"/>
        <v>5913327.3826000458</v>
      </c>
      <c r="CU59" s="7">
        <f t="shared" si="28"/>
        <v>4.8463575347853742E-6</v>
      </c>
      <c r="CV59" s="22">
        <f t="shared" si="29"/>
        <v>8.7557014951719046E-3</v>
      </c>
      <c r="CW59" s="7">
        <f t="shared" si="30"/>
        <v>7.6108985437600238E-2</v>
      </c>
      <c r="CX59" s="7">
        <f t="shared" si="31"/>
        <v>2.6751015061875082E-3</v>
      </c>
      <c r="CY59" s="7">
        <f t="shared" si="92"/>
        <v>0.99811501285741278</v>
      </c>
      <c r="CZ59" s="7">
        <f t="shared" si="93"/>
        <v>7.8932874397153838E-2</v>
      </c>
      <c r="DA59" s="7">
        <f t="shared" si="32"/>
        <v>66.54192943782958</v>
      </c>
      <c r="DB59" s="7">
        <f>rho_ph(DA59,H59)</f>
        <v>816.66275506725174</v>
      </c>
      <c r="DC59" s="7">
        <f t="shared" si="33"/>
        <v>3.5839155595546619</v>
      </c>
      <c r="DD59" s="7">
        <f t="shared" si="94"/>
        <v>-2.795767747637052E-2</v>
      </c>
      <c r="DE59" s="47">
        <f t="shared" si="95"/>
        <v>0</v>
      </c>
      <c r="DF59" s="7">
        <f t="shared" si="34"/>
        <v>1038.4136729513621</v>
      </c>
      <c r="DG59" s="7">
        <f t="shared" si="96"/>
        <v>240.09858166845345</v>
      </c>
    </row>
    <row r="60" spans="1:111" ht="14.5" x14ac:dyDescent="0.35">
      <c r="A60" s="7">
        <f t="shared" si="97"/>
        <v>1629</v>
      </c>
      <c r="B60" s="7">
        <v>3</v>
      </c>
      <c r="C60" s="7">
        <v>18.2</v>
      </c>
      <c r="D60">
        <v>0.20599999999999999</v>
      </c>
      <c r="E60" s="22">
        <v>0</v>
      </c>
      <c r="F60" s="7">
        <f t="shared" si="35"/>
        <v>66.54192943782958</v>
      </c>
      <c r="G60" s="7">
        <f t="shared" si="98"/>
        <v>97.5</v>
      </c>
      <c r="H60" s="7">
        <f t="shared" si="36"/>
        <v>1038.4136729513621</v>
      </c>
      <c r="I60" s="7">
        <f t="shared" si="0"/>
        <v>0</v>
      </c>
      <c r="J60" s="24" t="str">
        <f t="shared" si="37"/>
        <v>YES</v>
      </c>
      <c r="K60" s="24" t="str">
        <f t="shared" si="38"/>
        <v>NO</v>
      </c>
      <c r="L60" s="7">
        <f t="shared" si="39"/>
        <v>34.521392787696449</v>
      </c>
      <c r="M60" s="7">
        <v>9.81</v>
      </c>
      <c r="N60" s="7">
        <f t="shared" si="40"/>
        <v>3.3312259999999996E-2</v>
      </c>
      <c r="O60" s="7">
        <f t="shared" si="41"/>
        <v>282.42215455019573</v>
      </c>
      <c r="P60" s="7">
        <f t="shared" si="42"/>
        <v>745.94200980652909</v>
      </c>
      <c r="Q60" s="7">
        <f t="shared" si="1"/>
        <v>1.8805450821059395E-5</v>
      </c>
      <c r="R60" s="7">
        <f t="shared" si="2"/>
        <v>9.256586832727165E-5</v>
      </c>
      <c r="S60" s="7">
        <f t="shared" si="43"/>
        <v>1.116921242506631E-4</v>
      </c>
      <c r="T60" s="7">
        <f t="shared" si="3"/>
        <v>3.9236969044730734</v>
      </c>
      <c r="U60" s="7">
        <f t="shared" si="4"/>
        <v>0</v>
      </c>
      <c r="V60" s="7">
        <f t="shared" si="99"/>
        <v>3.9236969044730734</v>
      </c>
      <c r="W60" s="7">
        <f>Surface_Tension_T(T_ph(F60,H60))</f>
        <v>7.993397427338339E-2</v>
      </c>
      <c r="X60" s="7">
        <v>1</v>
      </c>
      <c r="Y60" s="7">
        <f t="shared" si="44"/>
        <v>1</v>
      </c>
      <c r="Z60" s="7">
        <f t="shared" si="100"/>
        <v>0</v>
      </c>
      <c r="AA60" s="24">
        <f t="shared" si="45"/>
        <v>745.94200980652909</v>
      </c>
      <c r="AB60" s="24">
        <f t="shared" si="46"/>
        <v>5398152.9775054529</v>
      </c>
      <c r="AC60" s="24">
        <f t="shared" si="47"/>
        <v>5.2597887049856216E-6</v>
      </c>
      <c r="AD60" s="29">
        <f t="shared" si="48"/>
        <v>8.8771287099409756E-3</v>
      </c>
      <c r="AE60" s="24">
        <f t="shared" si="5"/>
        <v>2.6793460274457179</v>
      </c>
      <c r="AF60" s="7">
        <f t="shared" si="6"/>
        <v>2.5314943443636615</v>
      </c>
      <c r="AG60" s="24" t="str">
        <f t="shared" si="49"/>
        <v>NO</v>
      </c>
      <c r="AH60" s="24">
        <f t="shared" si="103"/>
        <v>1.1499999999999999</v>
      </c>
      <c r="AI60" s="24">
        <f t="shared" si="103"/>
        <v>1.1499999999999999</v>
      </c>
      <c r="AJ60" s="24">
        <f t="shared" si="50"/>
        <v>0.27225170786645125</v>
      </c>
      <c r="AK60" s="24">
        <f t="shared" si="51"/>
        <v>0</v>
      </c>
      <c r="AL60" s="24">
        <f t="shared" si="52"/>
        <v>745.94200980652909</v>
      </c>
      <c r="AM60" s="24">
        <f t="shared" si="53"/>
        <v>5398152.9775054529</v>
      </c>
      <c r="AN60" s="24">
        <f t="shared" si="54"/>
        <v>5.2597887049856216E-6</v>
      </c>
      <c r="AO60" s="29">
        <f t="shared" si="55"/>
        <v>8.8771287099409756E-3</v>
      </c>
      <c r="AP60" s="24">
        <f t="shared" si="8"/>
        <v>1.161036118690475</v>
      </c>
      <c r="AQ60" s="24">
        <f t="shared" si="56"/>
        <v>0.72499999999999998</v>
      </c>
      <c r="AR60" s="24">
        <f t="shared" si="57"/>
        <v>2.6793460274457179</v>
      </c>
      <c r="AS60" s="24">
        <f t="shared" si="58"/>
        <v>4.2375926568309197</v>
      </c>
      <c r="AT60" s="24" t="str">
        <f t="shared" si="59"/>
        <v>DISPERSED BUBBLY</v>
      </c>
      <c r="AU60" s="24">
        <f t="shared" si="9"/>
        <v>1.2</v>
      </c>
      <c r="AV60" s="7">
        <f t="shared" si="60"/>
        <v>1.2158777374840382</v>
      </c>
      <c r="AW60" s="7">
        <f t="shared" si="61"/>
        <v>0.27225170786645125</v>
      </c>
      <c r="AX60" s="20">
        <f t="shared" si="10"/>
        <v>1.6958903759414559</v>
      </c>
      <c r="AY60" s="24">
        <f t="shared" si="11"/>
        <v>0</v>
      </c>
      <c r="AZ60" s="24">
        <f t="shared" si="62"/>
        <v>745.94200980652909</v>
      </c>
      <c r="BA60" s="24">
        <f t="shared" si="63"/>
        <v>5398152.9775054529</v>
      </c>
      <c r="BB60" s="24">
        <f t="shared" si="64"/>
        <v>5.2597887049856216E-6</v>
      </c>
      <c r="BC60" s="29">
        <f t="shared" si="65"/>
        <v>8.8771287099409756E-3</v>
      </c>
      <c r="BD60" s="24">
        <f t="shared" si="12"/>
        <v>2.6793460274457179</v>
      </c>
      <c r="BE60" s="24" t="str">
        <f t="shared" si="66"/>
        <v>NO</v>
      </c>
      <c r="BF60" s="24">
        <f t="shared" si="13"/>
        <v>1.2</v>
      </c>
      <c r="BG60" s="24">
        <f t="shared" si="14"/>
        <v>1.1596858620771107</v>
      </c>
      <c r="BH60" s="7">
        <f t="shared" si="67"/>
        <v>1.2158777374840382</v>
      </c>
      <c r="BI60" s="7">
        <f t="shared" si="68"/>
        <v>0.44065823963025991</v>
      </c>
      <c r="BJ60" s="7">
        <f t="shared" si="69"/>
        <v>0.27225170786645125</v>
      </c>
      <c r="BK60" s="20">
        <f t="shared" si="15"/>
        <v>1.6958903759414559</v>
      </c>
      <c r="BL60" s="24">
        <f t="shared" si="70"/>
        <v>0.42463223924800664</v>
      </c>
      <c r="BM60" s="24">
        <f t="shared" si="71"/>
        <v>0</v>
      </c>
      <c r="BN60" s="24">
        <f t="shared" si="72"/>
        <v>745.94200980652909</v>
      </c>
      <c r="BO60" s="24">
        <f t="shared" si="73"/>
        <v>5398152.9775054529</v>
      </c>
      <c r="BP60" s="24">
        <f t="shared" si="74"/>
        <v>5.2597887049856216E-6</v>
      </c>
      <c r="BQ60" s="29">
        <f t="shared" si="75"/>
        <v>8.8771287099409756E-3</v>
      </c>
      <c r="BR60" s="24">
        <f t="shared" si="16"/>
        <v>1.161036118690475</v>
      </c>
      <c r="BS60" s="24">
        <f t="shared" si="76"/>
        <v>0.72499999999999998</v>
      </c>
      <c r="BT60" s="24">
        <f t="shared" si="77"/>
        <v>2.6793460274457179</v>
      </c>
      <c r="BU60" s="24" t="str">
        <f t="shared" si="78"/>
        <v>NO</v>
      </c>
      <c r="BV60" s="24">
        <f t="shared" si="17"/>
        <v>1.1499999999999999</v>
      </c>
      <c r="BW60" s="24">
        <f t="shared" si="18"/>
        <v>1.1596858620771107</v>
      </c>
      <c r="BX60" s="7">
        <f t="shared" si="79"/>
        <v>1.2158777374840382</v>
      </c>
      <c r="BY60" s="7">
        <f t="shared" si="80"/>
        <v>0.44065823963025991</v>
      </c>
      <c r="BZ60" s="24">
        <f t="shared" si="81"/>
        <v>0.27225170786645125</v>
      </c>
      <c r="CA60" s="20">
        <f t="shared" si="19"/>
        <v>1.7852002623285734</v>
      </c>
      <c r="CB60" s="24">
        <f t="shared" si="82"/>
        <v>0.45836970918579539</v>
      </c>
      <c r="CC60" s="24">
        <f t="shared" si="83"/>
        <v>0</v>
      </c>
      <c r="CD60" s="24">
        <f t="shared" si="84"/>
        <v>745.94200980652909</v>
      </c>
      <c r="CE60" s="24">
        <f t="shared" si="85"/>
        <v>5398152.9775054529</v>
      </c>
      <c r="CF60" s="24">
        <f t="shared" si="86"/>
        <v>5.2597887049856216E-6</v>
      </c>
      <c r="CG60" s="29">
        <f t="shared" si="87"/>
        <v>8.8771287099409756E-3</v>
      </c>
      <c r="CH60" s="24">
        <f t="shared" si="20"/>
        <v>1.161036118690475</v>
      </c>
      <c r="CI60" s="24">
        <f t="shared" si="88"/>
        <v>0.72499999999999998</v>
      </c>
      <c r="CJ60" s="24">
        <f t="shared" si="89"/>
        <v>2.6793460274457179</v>
      </c>
      <c r="CK60" s="24">
        <f t="shared" si="21"/>
        <v>2.5641844039447093</v>
      </c>
      <c r="CL60" s="24">
        <f t="shared" si="90"/>
        <v>4.2375926568309197</v>
      </c>
      <c r="CM60" s="24" t="str">
        <f t="shared" si="91"/>
        <v>NO</v>
      </c>
      <c r="CN60" s="46" t="str">
        <f t="shared" si="22"/>
        <v>COMPRESSED LIQUID</v>
      </c>
      <c r="CO60" s="21" t="b">
        <f t="shared" si="102"/>
        <v>0</v>
      </c>
      <c r="CP60" s="21" t="b">
        <f t="shared" si="24"/>
        <v>0</v>
      </c>
      <c r="CQ60" s="7" t="e">
        <f t="shared" si="25"/>
        <v>#DIV/0!</v>
      </c>
      <c r="CR60" s="7">
        <f>IF(J60="yes",rho_ph(F60,H60),IF(K60="yes",rho_ph(F60,H60),L60*CQ60+P60*(1-CQ60)))</f>
        <v>816.67125730038822</v>
      </c>
      <c r="CS60" s="7" t="e">
        <f t="shared" si="26"/>
        <v>#DIV/0!</v>
      </c>
      <c r="CT60" s="7">
        <f t="shared" si="27"/>
        <v>5909998.7951913653</v>
      </c>
      <c r="CU60" s="7">
        <f t="shared" si="28"/>
        <v>4.8488088562081643E-6</v>
      </c>
      <c r="CV60" s="22">
        <f t="shared" si="29"/>
        <v>8.7564440947531085E-3</v>
      </c>
      <c r="CW60" s="7">
        <f t="shared" si="30"/>
        <v>7.6107438719420883E-2</v>
      </c>
      <c r="CX60" s="7">
        <f t="shared" si="31"/>
        <v>2.6721986353370865E-3</v>
      </c>
      <c r="CY60" s="7">
        <f t="shared" si="92"/>
        <v>0.99811051788608707</v>
      </c>
      <c r="CZ60" s="7">
        <f t="shared" si="93"/>
        <v>7.8928771857455754E-2</v>
      </c>
      <c r="DA60" s="7">
        <f t="shared" si="32"/>
        <v>66.305143122257206</v>
      </c>
      <c r="DB60" s="7">
        <f>rho_ph(DA60,H60)</f>
        <v>816.64615579277211</v>
      </c>
      <c r="DC60" s="7">
        <f t="shared" si="33"/>
        <v>3.5839884067696559</v>
      </c>
      <c r="DD60" s="7">
        <f t="shared" si="94"/>
        <v>-2.795767747637052E-2</v>
      </c>
      <c r="DE60" s="47">
        <f t="shared" si="95"/>
        <v>0</v>
      </c>
      <c r="DF60" s="7">
        <f t="shared" si="34"/>
        <v>1038.3857152738856</v>
      </c>
      <c r="DG60" s="7">
        <f t="shared" si="96"/>
        <v>240.09323420045087</v>
      </c>
    </row>
    <row r="61" spans="1:111" ht="14.5" x14ac:dyDescent="0.35">
      <c r="A61" s="7">
        <f t="shared" si="97"/>
        <v>1626</v>
      </c>
      <c r="B61" s="7">
        <v>3</v>
      </c>
      <c r="C61" s="7">
        <v>18.2</v>
      </c>
      <c r="D61">
        <v>0.20599999999999999</v>
      </c>
      <c r="E61" s="22">
        <v>0</v>
      </c>
      <c r="F61" s="7">
        <f t="shared" si="35"/>
        <v>66.305143122257206</v>
      </c>
      <c r="G61" s="7">
        <f t="shared" si="98"/>
        <v>97.5</v>
      </c>
      <c r="H61" s="7">
        <f t="shared" si="36"/>
        <v>1038.3857152738856</v>
      </c>
      <c r="I61" s="7">
        <f t="shared" si="0"/>
        <v>0</v>
      </c>
      <c r="J61" s="24" t="str">
        <f t="shared" si="37"/>
        <v>YES</v>
      </c>
      <c r="K61" s="24" t="str">
        <f t="shared" si="38"/>
        <v>NO</v>
      </c>
      <c r="L61" s="7">
        <f t="shared" si="39"/>
        <v>34.385454303273086</v>
      </c>
      <c r="M61" s="7">
        <v>9.81</v>
      </c>
      <c r="N61" s="7">
        <f t="shared" si="40"/>
        <v>3.3312259999999996E-2</v>
      </c>
      <c r="O61" s="7">
        <f t="shared" si="41"/>
        <v>282.18389695524797</v>
      </c>
      <c r="P61" s="7">
        <f t="shared" si="42"/>
        <v>746.37133502740653</v>
      </c>
      <c r="Q61" s="7">
        <f t="shared" si="1"/>
        <v>1.8794857056126254E-5</v>
      </c>
      <c r="R61" s="7">
        <f t="shared" si="2"/>
        <v>9.2658402876720882E-5</v>
      </c>
      <c r="S61" s="7">
        <f t="shared" si="43"/>
        <v>1.116885077366405E-4</v>
      </c>
      <c r="T61" s="7">
        <f t="shared" si="3"/>
        <v>3.9214399286741473</v>
      </c>
      <c r="U61" s="7">
        <f t="shared" si="4"/>
        <v>0</v>
      </c>
      <c r="V61" s="7">
        <f t="shared" si="99"/>
        <v>3.9214399286741473</v>
      </c>
      <c r="W61" s="7">
        <f>Surface_Tension_T(T_ph(F61,H61))</f>
        <v>7.9934613105887675E-2</v>
      </c>
      <c r="X61" s="7">
        <v>1</v>
      </c>
      <c r="Y61" s="7">
        <f t="shared" si="44"/>
        <v>1</v>
      </c>
      <c r="Z61" s="7">
        <f t="shared" si="100"/>
        <v>0</v>
      </c>
      <c r="AA61" s="24">
        <f t="shared" si="45"/>
        <v>746.37133502740653</v>
      </c>
      <c r="AB61" s="24">
        <f t="shared" si="46"/>
        <v>5398327.7716390202</v>
      </c>
      <c r="AC61" s="24">
        <f t="shared" si="47"/>
        <v>5.2596357508184802E-6</v>
      </c>
      <c r="AD61" s="29">
        <f t="shared" si="48"/>
        <v>8.8770851395762324E-3</v>
      </c>
      <c r="AE61" s="24">
        <f t="shared" si="5"/>
        <v>2.6794680600523151</v>
      </c>
      <c r="AF61" s="7">
        <f t="shared" si="6"/>
        <v>2.5370021431433485</v>
      </c>
      <c r="AG61" s="24" t="str">
        <f t="shared" si="49"/>
        <v>NO</v>
      </c>
      <c r="AH61" s="24">
        <f t="shared" si="103"/>
        <v>1.1499999999999999</v>
      </c>
      <c r="AI61" s="24">
        <f t="shared" si="103"/>
        <v>1.1499999999999999</v>
      </c>
      <c r="AJ61" s="24">
        <f t="shared" si="50"/>
        <v>0.27222798682126387</v>
      </c>
      <c r="AK61" s="24">
        <f t="shared" si="51"/>
        <v>0</v>
      </c>
      <c r="AL61" s="24">
        <f t="shared" si="52"/>
        <v>746.37133502740653</v>
      </c>
      <c r="AM61" s="24">
        <f t="shared" si="53"/>
        <v>5398327.7716390202</v>
      </c>
      <c r="AN61" s="24">
        <f t="shared" si="54"/>
        <v>5.2596357508184802E-6</v>
      </c>
      <c r="AO61" s="29">
        <f t="shared" si="55"/>
        <v>8.8770851395762324E-3</v>
      </c>
      <c r="AP61" s="24">
        <f t="shared" si="8"/>
        <v>1.1601713388006196</v>
      </c>
      <c r="AQ61" s="24">
        <f t="shared" si="56"/>
        <v>0.72499999999999998</v>
      </c>
      <c r="AR61" s="24">
        <f t="shared" si="57"/>
        <v>2.6794680600523151</v>
      </c>
      <c r="AS61" s="24">
        <f t="shared" si="58"/>
        <v>4.2351551229680791</v>
      </c>
      <c r="AT61" s="24" t="str">
        <f t="shared" si="59"/>
        <v>DISPERSED BUBBLY</v>
      </c>
      <c r="AU61" s="24">
        <f t="shared" si="9"/>
        <v>1.2</v>
      </c>
      <c r="AV61" s="7">
        <f t="shared" si="60"/>
        <v>1.2158777374840382</v>
      </c>
      <c r="AW61" s="7">
        <f t="shared" si="61"/>
        <v>0.27222798682126387</v>
      </c>
      <c r="AX61" s="20">
        <f t="shared" si="10"/>
        <v>1.6949603160927926</v>
      </c>
      <c r="AY61" s="24">
        <f t="shared" si="11"/>
        <v>0</v>
      </c>
      <c r="AZ61" s="24">
        <f t="shared" si="62"/>
        <v>746.37133502740653</v>
      </c>
      <c r="BA61" s="24">
        <f t="shared" si="63"/>
        <v>5398327.7716390202</v>
      </c>
      <c r="BB61" s="24">
        <f t="shared" si="64"/>
        <v>5.2596357508184802E-6</v>
      </c>
      <c r="BC61" s="29">
        <f t="shared" si="65"/>
        <v>8.8770851395762324E-3</v>
      </c>
      <c r="BD61" s="24">
        <f t="shared" si="12"/>
        <v>2.6794680600523151</v>
      </c>
      <c r="BE61" s="24" t="str">
        <f t="shared" si="66"/>
        <v>NO</v>
      </c>
      <c r="BF61" s="24">
        <f t="shared" si="13"/>
        <v>1.2</v>
      </c>
      <c r="BG61" s="24">
        <f t="shared" si="14"/>
        <v>1.1597028821208812</v>
      </c>
      <c r="BH61" s="7">
        <f t="shared" si="67"/>
        <v>1.2158777374840382</v>
      </c>
      <c r="BI61" s="7">
        <f t="shared" si="68"/>
        <v>0.44070646319474677</v>
      </c>
      <c r="BJ61" s="7">
        <f t="shared" si="69"/>
        <v>0.27222798682126387</v>
      </c>
      <c r="BK61" s="20">
        <f t="shared" si="15"/>
        <v>1.6949603160927926</v>
      </c>
      <c r="BL61" s="24">
        <f t="shared" si="70"/>
        <v>0.42467361637767853</v>
      </c>
      <c r="BM61" s="24">
        <f t="shared" si="71"/>
        <v>0</v>
      </c>
      <c r="BN61" s="24">
        <f t="shared" si="72"/>
        <v>746.37133502740653</v>
      </c>
      <c r="BO61" s="24">
        <f t="shared" si="73"/>
        <v>5398327.7716390202</v>
      </c>
      <c r="BP61" s="24">
        <f t="shared" si="74"/>
        <v>5.2596357508184802E-6</v>
      </c>
      <c r="BQ61" s="29">
        <f t="shared" si="75"/>
        <v>8.8770851395762324E-3</v>
      </c>
      <c r="BR61" s="24">
        <f t="shared" si="16"/>
        <v>1.1601713388006196</v>
      </c>
      <c r="BS61" s="24">
        <f t="shared" si="76"/>
        <v>0.72499999999999998</v>
      </c>
      <c r="BT61" s="24">
        <f t="shared" si="77"/>
        <v>2.6794680600523151</v>
      </c>
      <c r="BU61" s="24" t="str">
        <f t="shared" si="78"/>
        <v>NO</v>
      </c>
      <c r="BV61" s="24">
        <f t="shared" si="17"/>
        <v>1.1499999999999999</v>
      </c>
      <c r="BW61" s="24">
        <f t="shared" si="18"/>
        <v>1.1597028821208812</v>
      </c>
      <c r="BX61" s="7">
        <f t="shared" si="79"/>
        <v>1.2158777374840382</v>
      </c>
      <c r="BY61" s="7">
        <f t="shared" si="80"/>
        <v>0.44070646319474677</v>
      </c>
      <c r="BZ61" s="24">
        <f t="shared" si="81"/>
        <v>0.27222798682126387</v>
      </c>
      <c r="CA61" s="20">
        <f t="shared" si="19"/>
        <v>1.7842212231707288</v>
      </c>
      <c r="CB61" s="24">
        <f t="shared" si="82"/>
        <v>0.45842549923093229</v>
      </c>
      <c r="CC61" s="24">
        <f t="shared" si="83"/>
        <v>0</v>
      </c>
      <c r="CD61" s="24">
        <f t="shared" si="84"/>
        <v>746.37133502740653</v>
      </c>
      <c r="CE61" s="24">
        <f t="shared" si="85"/>
        <v>5398327.7716390202</v>
      </c>
      <c r="CF61" s="24">
        <f t="shared" si="86"/>
        <v>5.2596357508184802E-6</v>
      </c>
      <c r="CG61" s="29">
        <f t="shared" si="87"/>
        <v>8.8770851395762324E-3</v>
      </c>
      <c r="CH61" s="24">
        <f t="shared" si="20"/>
        <v>1.1601713388006196</v>
      </c>
      <c r="CI61" s="24">
        <f t="shared" si="88"/>
        <v>0.72499999999999998</v>
      </c>
      <c r="CJ61" s="24">
        <f t="shared" si="89"/>
        <v>2.6794680600523151</v>
      </c>
      <c r="CK61" s="24">
        <f t="shared" si="21"/>
        <v>2.569763326829678</v>
      </c>
      <c r="CL61" s="24">
        <f t="shared" si="90"/>
        <v>4.2351551229680791</v>
      </c>
      <c r="CM61" s="24" t="str">
        <f t="shared" si="91"/>
        <v>NO</v>
      </c>
      <c r="CN61" s="46" t="str">
        <f t="shared" si="22"/>
        <v>COMPRESSED LIQUID</v>
      </c>
      <c r="CO61" s="21" t="b">
        <f t="shared" si="102"/>
        <v>0</v>
      </c>
      <c r="CP61" s="21" t="b">
        <f t="shared" si="24"/>
        <v>0</v>
      </c>
      <c r="CQ61" s="7" t="e">
        <f t="shared" si="25"/>
        <v>#DIV/0!</v>
      </c>
      <c r="CR61" s="7">
        <f>IF(J61="yes",rho_ph(F61,H61),IF(K61="yes",rho_ph(F61,H61),L61*CQ61+P61*(1-CQ61)))</f>
        <v>816.65465878066948</v>
      </c>
      <c r="CS61" s="7" t="e">
        <f t="shared" si="26"/>
        <v>#DIV/0!</v>
      </c>
      <c r="CT61" s="7">
        <f t="shared" si="27"/>
        <v>5906670.4700980987</v>
      </c>
      <c r="CU61" s="7">
        <f t="shared" si="28"/>
        <v>4.8512626060883461E-6</v>
      </c>
      <c r="CV61" s="22">
        <f t="shared" si="29"/>
        <v>8.7571871462356378E-3</v>
      </c>
      <c r="CW61" s="7">
        <f t="shared" si="30"/>
        <v>7.6105891865884609E-2</v>
      </c>
      <c r="CX61" s="7">
        <f t="shared" si="31"/>
        <v>2.6692975754412387E-3</v>
      </c>
      <c r="CY61" s="7">
        <f t="shared" si="92"/>
        <v>0.99810598959622998</v>
      </c>
      <c r="CZ61" s="7">
        <f t="shared" si="93"/>
        <v>7.892467359422746E-2</v>
      </c>
      <c r="DA61" s="7">
        <f t="shared" si="32"/>
        <v>66.068369101474531</v>
      </c>
      <c r="DB61" s="7">
        <f>rho_ph(DA61,H61)</f>
        <v>816.62955506360106</v>
      </c>
      <c r="DC61" s="7">
        <f t="shared" si="33"/>
        <v>3.5840612633305335</v>
      </c>
      <c r="DD61" s="7">
        <f t="shared" si="94"/>
        <v>-2.795767747637052E-2</v>
      </c>
      <c r="DE61" s="47">
        <f t="shared" si="95"/>
        <v>0</v>
      </c>
      <c r="DF61" s="7">
        <f t="shared" si="34"/>
        <v>1038.3577575964091</v>
      </c>
      <c r="DG61" s="7">
        <f t="shared" si="96"/>
        <v>240.08788618188908</v>
      </c>
    </row>
    <row r="62" spans="1:111" ht="14.5" x14ac:dyDescent="0.35">
      <c r="A62" s="7">
        <f t="shared" si="97"/>
        <v>1623</v>
      </c>
      <c r="B62" s="7">
        <v>3</v>
      </c>
      <c r="C62" s="7">
        <v>18.2</v>
      </c>
      <c r="D62">
        <v>0.20599999999999999</v>
      </c>
      <c r="E62" s="22">
        <v>0</v>
      </c>
      <c r="F62" s="7">
        <f t="shared" si="35"/>
        <v>66.068369101474531</v>
      </c>
      <c r="G62" s="7">
        <f t="shared" si="98"/>
        <v>97.5</v>
      </c>
      <c r="H62" s="7">
        <f t="shared" si="36"/>
        <v>1038.3577575964091</v>
      </c>
      <c r="I62" s="7">
        <f t="shared" si="0"/>
        <v>0</v>
      </c>
      <c r="J62" s="24" t="str">
        <f t="shared" si="37"/>
        <v>YES</v>
      </c>
      <c r="K62" s="24" t="str">
        <f t="shared" si="38"/>
        <v>NO</v>
      </c>
      <c r="L62" s="7">
        <f t="shared" si="39"/>
        <v>34.24966879693401</v>
      </c>
      <c r="M62" s="7">
        <v>9.81</v>
      </c>
      <c r="N62" s="7">
        <f t="shared" si="40"/>
        <v>3.3312259999999996E-2</v>
      </c>
      <c r="O62" s="7">
        <f t="shared" si="41"/>
        <v>281.94500087813094</v>
      </c>
      <c r="P62" s="7">
        <f t="shared" si="42"/>
        <v>746.80111424659128</v>
      </c>
      <c r="Q62" s="7">
        <f t="shared" si="1"/>
        <v>1.8784253955811416E-5</v>
      </c>
      <c r="R62" s="7">
        <f t="shared" si="2"/>
        <v>9.2751258799733983E-5</v>
      </c>
      <c r="S62" s="7">
        <f t="shared" si="43"/>
        <v>1.1168489119046678E-4</v>
      </c>
      <c r="T62" s="7">
        <f t="shared" si="3"/>
        <v>3.9191831653157725</v>
      </c>
      <c r="U62" s="7">
        <f t="shared" si="4"/>
        <v>0</v>
      </c>
      <c r="V62" s="7">
        <f t="shared" si="99"/>
        <v>3.9191831653157725</v>
      </c>
      <c r="W62" s="7">
        <f>Surface_Tension_T(T_ph(F62,H62))</f>
        <v>7.9935251986146427E-2</v>
      </c>
      <c r="X62" s="7">
        <v>1</v>
      </c>
      <c r="Y62" s="7">
        <f t="shared" si="44"/>
        <v>1</v>
      </c>
      <c r="Z62" s="7">
        <f t="shared" si="100"/>
        <v>0</v>
      </c>
      <c r="AA62" s="24">
        <f t="shared" si="45"/>
        <v>746.80111424659128</v>
      </c>
      <c r="AB62" s="24">
        <f t="shared" si="46"/>
        <v>5398502.5786468349</v>
      </c>
      <c r="AC62" s="24">
        <f t="shared" si="47"/>
        <v>5.259482794786871E-6</v>
      </c>
      <c r="AD62" s="29">
        <f t="shared" si="48"/>
        <v>8.8770415677257592E-3</v>
      </c>
      <c r="AE62" s="24">
        <f t="shared" si="5"/>
        <v>2.6795894952381203</v>
      </c>
      <c r="AF62" s="7">
        <f t="shared" si="6"/>
        <v>2.54253598426182</v>
      </c>
      <c r="AG62" s="24" t="str">
        <f t="shared" si="49"/>
        <v>NO</v>
      </c>
      <c r="AH62" s="24">
        <f t="shared" si="103"/>
        <v>1.1499999999999999</v>
      </c>
      <c r="AI62" s="24">
        <f t="shared" si="103"/>
        <v>1.1499999999999999</v>
      </c>
      <c r="AJ62" s="24">
        <f t="shared" si="50"/>
        <v>0.27220421602675182</v>
      </c>
      <c r="AK62" s="24">
        <f t="shared" si="51"/>
        <v>0</v>
      </c>
      <c r="AL62" s="24">
        <f t="shared" si="52"/>
        <v>746.80111424659128</v>
      </c>
      <c r="AM62" s="24">
        <f t="shared" si="53"/>
        <v>5398502.5786468349</v>
      </c>
      <c r="AN62" s="24">
        <f t="shared" si="54"/>
        <v>5.259482794786871E-6</v>
      </c>
      <c r="AO62" s="29">
        <f t="shared" si="55"/>
        <v>8.8770415677257592E-3</v>
      </c>
      <c r="AP62" s="24">
        <f t="shared" si="8"/>
        <v>1.1593071306554896</v>
      </c>
      <c r="AQ62" s="24">
        <f t="shared" si="56"/>
        <v>0.72499999999999998</v>
      </c>
      <c r="AR62" s="24">
        <f t="shared" si="57"/>
        <v>2.6795894952381203</v>
      </c>
      <c r="AS62" s="24">
        <f t="shared" si="58"/>
        <v>4.2327178185410341</v>
      </c>
      <c r="AT62" s="24" t="str">
        <f t="shared" si="59"/>
        <v>DISPERSED BUBBLY</v>
      </c>
      <c r="AU62" s="24">
        <f t="shared" si="9"/>
        <v>1.2</v>
      </c>
      <c r="AV62" s="7">
        <f t="shared" si="60"/>
        <v>1.2158777374840382</v>
      </c>
      <c r="AW62" s="7">
        <f t="shared" si="61"/>
        <v>0.27220421602675182</v>
      </c>
      <c r="AX62" s="20">
        <f t="shared" si="10"/>
        <v>1.6940303260097731</v>
      </c>
      <c r="AY62" s="24">
        <f t="shared" si="11"/>
        <v>0</v>
      </c>
      <c r="AZ62" s="24">
        <f t="shared" si="62"/>
        <v>746.80111424659128</v>
      </c>
      <c r="BA62" s="24">
        <f t="shared" si="63"/>
        <v>5398502.5786468349</v>
      </c>
      <c r="BB62" s="24">
        <f t="shared" si="64"/>
        <v>5.259482794786871E-6</v>
      </c>
      <c r="BC62" s="29">
        <f t="shared" si="65"/>
        <v>8.8770415677257592E-3</v>
      </c>
      <c r="BD62" s="24">
        <f t="shared" si="12"/>
        <v>2.6795894952381203</v>
      </c>
      <c r="BE62" s="24" t="str">
        <f t="shared" si="66"/>
        <v>NO</v>
      </c>
      <c r="BF62" s="24">
        <f t="shared" si="13"/>
        <v>1.2</v>
      </c>
      <c r="BG62" s="24">
        <f t="shared" si="14"/>
        <v>1.1597199526368922</v>
      </c>
      <c r="BH62" s="7">
        <f t="shared" si="67"/>
        <v>1.2158777374840382</v>
      </c>
      <c r="BI62" s="7">
        <f t="shared" si="68"/>
        <v>0.44075458517263189</v>
      </c>
      <c r="BJ62" s="7">
        <f t="shared" si="69"/>
        <v>0.27220421602675182</v>
      </c>
      <c r="BK62" s="20">
        <f t="shared" si="15"/>
        <v>1.6940303260097731</v>
      </c>
      <c r="BL62" s="24">
        <f t="shared" si="70"/>
        <v>0.42471489685371783</v>
      </c>
      <c r="BM62" s="24">
        <f t="shared" si="71"/>
        <v>0</v>
      </c>
      <c r="BN62" s="24">
        <f t="shared" si="72"/>
        <v>746.80111424659128</v>
      </c>
      <c r="BO62" s="24">
        <f t="shared" si="73"/>
        <v>5398502.5786468349</v>
      </c>
      <c r="BP62" s="24">
        <f t="shared" si="74"/>
        <v>5.259482794786871E-6</v>
      </c>
      <c r="BQ62" s="29">
        <f t="shared" si="75"/>
        <v>8.8770415677257592E-3</v>
      </c>
      <c r="BR62" s="24">
        <f t="shared" si="16"/>
        <v>1.1593071306554896</v>
      </c>
      <c r="BS62" s="24">
        <f t="shared" si="76"/>
        <v>0.72499999999999998</v>
      </c>
      <c r="BT62" s="24">
        <f t="shared" si="77"/>
        <v>2.6795894952381203</v>
      </c>
      <c r="BU62" s="24" t="str">
        <f t="shared" si="78"/>
        <v>NO</v>
      </c>
      <c r="BV62" s="24">
        <f t="shared" si="17"/>
        <v>1.1499999999999999</v>
      </c>
      <c r="BW62" s="24">
        <f t="shared" si="18"/>
        <v>1.1597199526368922</v>
      </c>
      <c r="BX62" s="7">
        <f t="shared" si="79"/>
        <v>1.2158777374840382</v>
      </c>
      <c r="BY62" s="7">
        <f t="shared" si="80"/>
        <v>0.44075458517263189</v>
      </c>
      <c r="BZ62" s="24">
        <f t="shared" si="81"/>
        <v>0.27220421602675182</v>
      </c>
      <c r="CA62" s="20">
        <f t="shared" si="19"/>
        <v>1.7832422574525635</v>
      </c>
      <c r="CB62" s="24">
        <f t="shared" si="82"/>
        <v>0.45848118223769346</v>
      </c>
      <c r="CC62" s="24">
        <f t="shared" si="83"/>
        <v>0</v>
      </c>
      <c r="CD62" s="24">
        <f t="shared" si="84"/>
        <v>746.80111424659128</v>
      </c>
      <c r="CE62" s="24">
        <f t="shared" si="85"/>
        <v>5398502.5786468349</v>
      </c>
      <c r="CF62" s="24">
        <f t="shared" si="86"/>
        <v>5.259482794786871E-6</v>
      </c>
      <c r="CG62" s="29">
        <f t="shared" si="87"/>
        <v>8.8770415677257592E-3</v>
      </c>
      <c r="CH62" s="24">
        <f t="shared" si="20"/>
        <v>1.1593071306554896</v>
      </c>
      <c r="CI62" s="24">
        <f t="shared" si="88"/>
        <v>0.72499999999999998</v>
      </c>
      <c r="CJ62" s="24">
        <f t="shared" si="89"/>
        <v>2.6795894952381203</v>
      </c>
      <c r="CK62" s="24">
        <f t="shared" si="21"/>
        <v>2.575368628347134</v>
      </c>
      <c r="CL62" s="24">
        <f t="shared" si="90"/>
        <v>4.2327178185410341</v>
      </c>
      <c r="CM62" s="24" t="str">
        <f t="shared" si="91"/>
        <v>NO</v>
      </c>
      <c r="CN62" s="46" t="str">
        <f t="shared" si="22"/>
        <v>COMPRESSED LIQUID</v>
      </c>
      <c r="CO62" s="21" t="b">
        <f t="shared" si="102"/>
        <v>0</v>
      </c>
      <c r="CP62" s="21" t="b">
        <f t="shared" si="24"/>
        <v>0</v>
      </c>
      <c r="CQ62" s="7" t="e">
        <f t="shared" si="25"/>
        <v>#DIV/0!</v>
      </c>
      <c r="CR62" s="7">
        <f>IF(J62="yes",rho_ph(F62,H62),IF(K62="yes",rho_ph(F62,H62),L62*CQ62+P62*(1-CQ62)))</f>
        <v>816.63805880648442</v>
      </c>
      <c r="CS62" s="7" t="e">
        <f t="shared" si="26"/>
        <v>#DIV/0!</v>
      </c>
      <c r="CT62" s="7">
        <f t="shared" si="27"/>
        <v>5903342.3788281055</v>
      </c>
      <c r="CU62" s="7">
        <f t="shared" si="28"/>
        <v>4.8537188091280203E-6</v>
      </c>
      <c r="CV62" s="22">
        <f t="shared" si="29"/>
        <v>8.7579306565084333E-3</v>
      </c>
      <c r="CW62" s="7">
        <f t="shared" si="30"/>
        <v>7.6104344876803329E-2</v>
      </c>
      <c r="CX62" s="7">
        <f t="shared" si="31"/>
        <v>2.66639830224989E-3</v>
      </c>
      <c r="CY62" s="7">
        <f t="shared" si="92"/>
        <v>0.99810142765058207</v>
      </c>
      <c r="CZ62" s="7">
        <f t="shared" si="93"/>
        <v>7.8920579609299477E-2</v>
      </c>
      <c r="DA62" s="7">
        <f t="shared" si="32"/>
        <v>65.831607362646636</v>
      </c>
      <c r="DB62" s="7">
        <f>rho_ph(DA62,H62)</f>
        <v>816.61295287771566</v>
      </c>
      <c r="DC62" s="7">
        <f t="shared" si="33"/>
        <v>3.5841341292471327</v>
      </c>
      <c r="DD62" s="7">
        <f t="shared" si="94"/>
        <v>-2.795767747637052E-2</v>
      </c>
      <c r="DE62" s="47">
        <f t="shared" si="95"/>
        <v>0</v>
      </c>
      <c r="DF62" s="7">
        <f t="shared" si="34"/>
        <v>1038.3297999189326</v>
      </c>
      <c r="DG62" s="7">
        <f t="shared" si="96"/>
        <v>240.08253761273033</v>
      </c>
    </row>
    <row r="63" spans="1:111" ht="14.5" x14ac:dyDescent="0.35">
      <c r="A63" s="7">
        <f t="shared" si="97"/>
        <v>1620</v>
      </c>
      <c r="B63" s="7">
        <v>3</v>
      </c>
      <c r="C63" s="7">
        <v>18.2</v>
      </c>
      <c r="D63">
        <v>0.20599999999999999</v>
      </c>
      <c r="E63" s="22">
        <v>0</v>
      </c>
      <c r="F63" s="7">
        <f t="shared" si="35"/>
        <v>65.831607362646636</v>
      </c>
      <c r="G63" s="7">
        <f t="shared" si="98"/>
        <v>97.5</v>
      </c>
      <c r="H63" s="7">
        <f t="shared" si="36"/>
        <v>1038.3297999189326</v>
      </c>
      <c r="I63" s="7">
        <f t="shared" si="0"/>
        <v>0</v>
      </c>
      <c r="J63" s="24" t="str">
        <f t="shared" si="37"/>
        <v>YES</v>
      </c>
      <c r="K63" s="24" t="str">
        <f t="shared" si="38"/>
        <v>NO</v>
      </c>
      <c r="L63" s="7">
        <f t="shared" si="39"/>
        <v>34.114035766270455</v>
      </c>
      <c r="M63" s="7">
        <v>9.81</v>
      </c>
      <c r="N63" s="7">
        <f t="shared" si="40"/>
        <v>3.3312259999999996E-2</v>
      </c>
      <c r="O63" s="7">
        <f t="shared" si="41"/>
        <v>281.70546230780303</v>
      </c>
      <c r="P63" s="7">
        <f t="shared" si="42"/>
        <v>747.23135180734948</v>
      </c>
      <c r="Q63" s="7">
        <f t="shared" si="1"/>
        <v>1.8773641359087046E-5</v>
      </c>
      <c r="R63" s="7">
        <f t="shared" si="2"/>
        <v>9.2844438961906342E-5</v>
      </c>
      <c r="S63" s="7">
        <f t="shared" si="43"/>
        <v>1.1168127461171789E-4</v>
      </c>
      <c r="T63" s="7">
        <f t="shared" si="3"/>
        <v>3.9169265953777845</v>
      </c>
      <c r="U63" s="7">
        <f t="shared" si="4"/>
        <v>0</v>
      </c>
      <c r="V63" s="7">
        <f t="shared" si="99"/>
        <v>3.9169265953777845</v>
      </c>
      <c r="W63" s="7">
        <f>Surface_Tension_T(T_ph(F63,H63))</f>
        <v>7.9935890914158383E-2</v>
      </c>
      <c r="X63" s="7">
        <v>1</v>
      </c>
      <c r="Y63" s="7">
        <f t="shared" si="44"/>
        <v>1</v>
      </c>
      <c r="Z63" s="7">
        <f t="shared" si="100"/>
        <v>0</v>
      </c>
      <c r="AA63" s="24">
        <f t="shared" si="45"/>
        <v>747.23135180734948</v>
      </c>
      <c r="AB63" s="24">
        <f t="shared" si="46"/>
        <v>5398677.3985507935</v>
      </c>
      <c r="AC63" s="24">
        <f t="shared" si="47"/>
        <v>5.2593298368728285E-6</v>
      </c>
      <c r="AD63" s="29">
        <f t="shared" si="48"/>
        <v>8.8769979943843537E-3</v>
      </c>
      <c r="AE63" s="24">
        <f t="shared" si="5"/>
        <v>2.6797103336108239</v>
      </c>
      <c r="AF63" s="7">
        <f t="shared" si="6"/>
        <v>2.5480960993084145</v>
      </c>
      <c r="AG63" s="24" t="str">
        <f t="shared" si="49"/>
        <v>NO</v>
      </c>
      <c r="AH63" s="24">
        <f t="shared" ref="AH63:AI82" si="104">VLOOKUP($AJ$1,$DJ$10:$DK$14,2,FALSE)</f>
        <v>1.1499999999999999</v>
      </c>
      <c r="AI63" s="24">
        <f t="shared" si="104"/>
        <v>1.1499999999999999</v>
      </c>
      <c r="AJ63" s="24">
        <f t="shared" si="50"/>
        <v>0.27218039525827981</v>
      </c>
      <c r="AK63" s="24">
        <f t="shared" si="51"/>
        <v>0</v>
      </c>
      <c r="AL63" s="24">
        <f t="shared" si="52"/>
        <v>747.23135180734948</v>
      </c>
      <c r="AM63" s="24">
        <f t="shared" si="53"/>
        <v>5398677.3985507935</v>
      </c>
      <c r="AN63" s="24">
        <f t="shared" si="54"/>
        <v>5.2593298368728285E-6</v>
      </c>
      <c r="AO63" s="29">
        <f t="shared" si="55"/>
        <v>8.8769979943843537E-3</v>
      </c>
      <c r="AP63" s="24">
        <f t="shared" si="8"/>
        <v>1.1584434864288016</v>
      </c>
      <c r="AQ63" s="24">
        <f t="shared" si="56"/>
        <v>0.72499999999999998</v>
      </c>
      <c r="AR63" s="24">
        <f t="shared" si="57"/>
        <v>2.6797103336108239</v>
      </c>
      <c r="AS63" s="24">
        <f t="shared" si="58"/>
        <v>4.2302807230080077</v>
      </c>
      <c r="AT63" s="24" t="str">
        <f t="shared" si="59"/>
        <v>DISPERSED BUBBLY</v>
      </c>
      <c r="AU63" s="24">
        <f t="shared" si="9"/>
        <v>1.2</v>
      </c>
      <c r="AV63" s="7">
        <f t="shared" si="60"/>
        <v>1.2158777374840382</v>
      </c>
      <c r="AW63" s="7">
        <f t="shared" si="61"/>
        <v>0.27218039525827981</v>
      </c>
      <c r="AX63" s="20">
        <f t="shared" si="10"/>
        <v>1.6931003978460655</v>
      </c>
      <c r="AY63" s="24">
        <f t="shared" si="11"/>
        <v>0</v>
      </c>
      <c r="AZ63" s="24">
        <f t="shared" si="62"/>
        <v>747.23135180734948</v>
      </c>
      <c r="BA63" s="24">
        <f t="shared" si="63"/>
        <v>5398677.3985507935</v>
      </c>
      <c r="BB63" s="24">
        <f t="shared" si="64"/>
        <v>5.2593298368728285E-6</v>
      </c>
      <c r="BC63" s="29">
        <f t="shared" si="65"/>
        <v>8.8769979943843537E-3</v>
      </c>
      <c r="BD63" s="24">
        <f t="shared" si="12"/>
        <v>2.6797103336108239</v>
      </c>
      <c r="BE63" s="24" t="str">
        <f t="shared" si="66"/>
        <v>NO</v>
      </c>
      <c r="BF63" s="24">
        <f t="shared" si="13"/>
        <v>1.2</v>
      </c>
      <c r="BG63" s="24">
        <f t="shared" si="14"/>
        <v>1.1597370739940791</v>
      </c>
      <c r="BH63" s="7">
        <f t="shared" si="67"/>
        <v>1.2158777374840382</v>
      </c>
      <c r="BI63" s="7">
        <f t="shared" si="68"/>
        <v>0.44080260589221332</v>
      </c>
      <c r="BJ63" s="7">
        <f t="shared" si="69"/>
        <v>0.27218039525827981</v>
      </c>
      <c r="BK63" s="20">
        <f t="shared" si="15"/>
        <v>1.6931003978460655</v>
      </c>
      <c r="BL63" s="24">
        <f t="shared" si="70"/>
        <v>0.42475608095180395</v>
      </c>
      <c r="BM63" s="24">
        <f t="shared" si="71"/>
        <v>0</v>
      </c>
      <c r="BN63" s="24">
        <f t="shared" si="72"/>
        <v>747.23135180734948</v>
      </c>
      <c r="BO63" s="24">
        <f t="shared" si="73"/>
        <v>5398677.3985507935</v>
      </c>
      <c r="BP63" s="24">
        <f t="shared" si="74"/>
        <v>5.2593298368728285E-6</v>
      </c>
      <c r="BQ63" s="29">
        <f t="shared" si="75"/>
        <v>8.8769979943843537E-3</v>
      </c>
      <c r="BR63" s="24">
        <f t="shared" si="16"/>
        <v>1.1584434864288016</v>
      </c>
      <c r="BS63" s="24">
        <f t="shared" si="76"/>
        <v>0.72499999999999998</v>
      </c>
      <c r="BT63" s="24">
        <f t="shared" si="77"/>
        <v>2.6797103336108239</v>
      </c>
      <c r="BU63" s="24" t="str">
        <f t="shared" si="78"/>
        <v>NO</v>
      </c>
      <c r="BV63" s="24">
        <f t="shared" si="17"/>
        <v>1.1499999999999999</v>
      </c>
      <c r="BW63" s="24">
        <f t="shared" si="18"/>
        <v>1.1597370739940791</v>
      </c>
      <c r="BX63" s="7">
        <f t="shared" si="79"/>
        <v>1.2158777374840382</v>
      </c>
      <c r="BY63" s="7">
        <f t="shared" si="80"/>
        <v>0.44080260589221332</v>
      </c>
      <c r="BZ63" s="24">
        <f t="shared" si="81"/>
        <v>0.27218039525827981</v>
      </c>
      <c r="CA63" s="20">
        <f t="shared" si="19"/>
        <v>1.7822633569145376</v>
      </c>
      <c r="CB63" s="24">
        <f t="shared" si="82"/>
        <v>0.45853675859252935</v>
      </c>
      <c r="CC63" s="24">
        <f t="shared" si="83"/>
        <v>0</v>
      </c>
      <c r="CD63" s="24">
        <f t="shared" si="84"/>
        <v>747.23135180734948</v>
      </c>
      <c r="CE63" s="24">
        <f t="shared" si="85"/>
        <v>5398677.3985507935</v>
      </c>
      <c r="CF63" s="24">
        <f t="shared" si="86"/>
        <v>5.2593298368728285E-6</v>
      </c>
      <c r="CG63" s="29">
        <f t="shared" si="87"/>
        <v>8.8769979943843537E-3</v>
      </c>
      <c r="CH63" s="24">
        <f t="shared" si="20"/>
        <v>1.1584434864288016</v>
      </c>
      <c r="CI63" s="24">
        <f t="shared" si="88"/>
        <v>0.72499999999999998</v>
      </c>
      <c r="CJ63" s="24">
        <f t="shared" si="89"/>
        <v>2.6797103336108239</v>
      </c>
      <c r="CK63" s="24">
        <f t="shared" si="21"/>
        <v>2.5810005430770087</v>
      </c>
      <c r="CL63" s="24">
        <f t="shared" si="90"/>
        <v>4.2302807230080077</v>
      </c>
      <c r="CM63" s="24" t="str">
        <f t="shared" si="91"/>
        <v>NO</v>
      </c>
      <c r="CN63" s="46" t="str">
        <f t="shared" si="22"/>
        <v>COMPRESSED LIQUID</v>
      </c>
      <c r="CO63" s="21" t="b">
        <f t="shared" si="102"/>
        <v>0</v>
      </c>
      <c r="CP63" s="21" t="b">
        <f t="shared" si="24"/>
        <v>0</v>
      </c>
      <c r="CQ63" s="7" t="e">
        <f t="shared" si="25"/>
        <v>#DIV/0!</v>
      </c>
      <c r="CR63" s="7">
        <f>IF(J63="yes",rho_ph(F63,H63),IF(K63="yes",rho_ph(F63,H63),L63*CQ63+P63*(1-CQ63)))</f>
        <v>816.62145737581011</v>
      </c>
      <c r="CS63" s="7" t="e">
        <f t="shared" si="26"/>
        <v>#DIV/0!</v>
      </c>
      <c r="CT63" s="7">
        <f t="shared" si="27"/>
        <v>5900014.4927578429</v>
      </c>
      <c r="CU63" s="7">
        <f t="shared" si="28"/>
        <v>4.8561774902239653E-6</v>
      </c>
      <c r="CV63" s="22">
        <f t="shared" si="29"/>
        <v>8.7586746325082239E-3</v>
      </c>
      <c r="CW63" s="7">
        <f t="shared" si="30"/>
        <v>7.6102797751988541E-2</v>
      </c>
      <c r="CX63" s="7">
        <f t="shared" si="31"/>
        <v>2.6635007914535039E-3</v>
      </c>
      <c r="CY63" s="7">
        <f t="shared" si="92"/>
        <v>0.99809683170710539</v>
      </c>
      <c r="CZ63" s="7">
        <f t="shared" si="93"/>
        <v>7.8916489904815423E-2</v>
      </c>
      <c r="DA63" s="7">
        <f t="shared" si="32"/>
        <v>65.594857892932197</v>
      </c>
      <c r="DB63" s="7">
        <f>rho_ph(DA63,H63)</f>
        <v>816.59634923309386</v>
      </c>
      <c r="DC63" s="7">
        <f t="shared" si="33"/>
        <v>3.58420700452929</v>
      </c>
      <c r="DD63" s="7">
        <f t="shared" si="94"/>
        <v>-2.795767747637052E-2</v>
      </c>
      <c r="DE63" s="47">
        <f t="shared" si="95"/>
        <v>0</v>
      </c>
      <c r="DF63" s="7">
        <f t="shared" si="34"/>
        <v>1038.3018422414561</v>
      </c>
      <c r="DG63" s="7">
        <f t="shared" si="96"/>
        <v>240.07718849293781</v>
      </c>
    </row>
    <row r="64" spans="1:111" ht="14.5" x14ac:dyDescent="0.35">
      <c r="A64" s="7">
        <f t="shared" si="97"/>
        <v>1617</v>
      </c>
      <c r="B64" s="7">
        <v>3</v>
      </c>
      <c r="C64" s="7">
        <v>18.2</v>
      </c>
      <c r="D64">
        <v>0.20599999999999999</v>
      </c>
      <c r="E64" s="22">
        <v>0</v>
      </c>
      <c r="F64" s="7">
        <f t="shared" si="35"/>
        <v>65.594857892932197</v>
      </c>
      <c r="G64" s="7">
        <f t="shared" si="98"/>
        <v>97.5</v>
      </c>
      <c r="H64" s="7">
        <f t="shared" si="36"/>
        <v>1038.3018422414561</v>
      </c>
      <c r="I64" s="7">
        <f t="shared" si="0"/>
        <v>0</v>
      </c>
      <c r="J64" s="24" t="str">
        <f t="shared" si="37"/>
        <v>YES</v>
      </c>
      <c r="K64" s="24" t="str">
        <f t="shared" si="38"/>
        <v>NO</v>
      </c>
      <c r="L64" s="7">
        <f t="shared" si="39"/>
        <v>33.978554710275596</v>
      </c>
      <c r="M64" s="7">
        <v>9.81</v>
      </c>
      <c r="N64" s="7">
        <f t="shared" si="40"/>
        <v>3.3312259999999996E-2</v>
      </c>
      <c r="O64" s="7">
        <f t="shared" si="41"/>
        <v>281.4652771931211</v>
      </c>
      <c r="P64" s="7">
        <f t="shared" si="42"/>
        <v>747.66205208796544</v>
      </c>
      <c r="Q64" s="7">
        <f t="shared" si="1"/>
        <v>1.8763019103737431E-5</v>
      </c>
      <c r="R64" s="7">
        <f t="shared" si="2"/>
        <v>9.2937946262343637E-5</v>
      </c>
      <c r="S64" s="7">
        <f t="shared" si="43"/>
        <v>1.1167765799996927E-4</v>
      </c>
      <c r="T64" s="7">
        <f t="shared" si="3"/>
        <v>3.914670199752154</v>
      </c>
      <c r="U64" s="7">
        <f t="shared" si="4"/>
        <v>0</v>
      </c>
      <c r="V64" s="7">
        <f t="shared" si="99"/>
        <v>3.914670199752154</v>
      </c>
      <c r="W64" s="7">
        <f>Surface_Tension_T(T_ph(F64,H64))</f>
        <v>7.9936529889922253E-2</v>
      </c>
      <c r="X64" s="7">
        <v>1</v>
      </c>
      <c r="Y64" s="7">
        <f t="shared" si="44"/>
        <v>1</v>
      </c>
      <c r="Z64" s="7">
        <f t="shared" si="100"/>
        <v>0</v>
      </c>
      <c r="AA64" s="24">
        <f t="shared" si="45"/>
        <v>747.66205208796544</v>
      </c>
      <c r="AB64" s="24">
        <f t="shared" si="46"/>
        <v>5398852.2313728305</v>
      </c>
      <c r="AC64" s="24">
        <f t="shared" si="47"/>
        <v>5.2591768770583727E-6</v>
      </c>
      <c r="AD64" s="29">
        <f t="shared" si="48"/>
        <v>8.8769544195468047E-3</v>
      </c>
      <c r="AE64" s="24">
        <f t="shared" si="5"/>
        <v>2.6798305757617822</v>
      </c>
      <c r="AF64" s="7">
        <f t="shared" si="6"/>
        <v>2.5536827227143966</v>
      </c>
      <c r="AG64" s="24" t="str">
        <f t="shared" si="49"/>
        <v>NO</v>
      </c>
      <c r="AH64" s="24">
        <f t="shared" si="104"/>
        <v>1.1499999999999999</v>
      </c>
      <c r="AI64" s="24">
        <f t="shared" si="104"/>
        <v>1.1499999999999999</v>
      </c>
      <c r="AJ64" s="24">
        <f t="shared" si="50"/>
        <v>0.27215652428844017</v>
      </c>
      <c r="AK64" s="24">
        <f t="shared" si="51"/>
        <v>0</v>
      </c>
      <c r="AL64" s="24">
        <f t="shared" si="52"/>
        <v>747.66205208796544</v>
      </c>
      <c r="AM64" s="24">
        <f t="shared" si="53"/>
        <v>5398852.2313728305</v>
      </c>
      <c r="AN64" s="24">
        <f t="shared" si="54"/>
        <v>5.2591768770583727E-6</v>
      </c>
      <c r="AO64" s="29">
        <f t="shared" si="55"/>
        <v>8.8769544195468047E-3</v>
      </c>
      <c r="AP64" s="24">
        <f t="shared" si="8"/>
        <v>1.1575803982781578</v>
      </c>
      <c r="AQ64" s="24">
        <f t="shared" si="56"/>
        <v>0.72499999999999998</v>
      </c>
      <c r="AR64" s="24">
        <f t="shared" si="57"/>
        <v>2.6798305757617822</v>
      </c>
      <c r="AS64" s="24">
        <f t="shared" si="58"/>
        <v>4.227843815732327</v>
      </c>
      <c r="AT64" s="24" t="str">
        <f t="shared" si="59"/>
        <v>DISPERSED BUBBLY</v>
      </c>
      <c r="AU64" s="24">
        <f t="shared" si="9"/>
        <v>1.2</v>
      </c>
      <c r="AV64" s="7">
        <f t="shared" si="60"/>
        <v>1.2158777374840382</v>
      </c>
      <c r="AW64" s="7">
        <f t="shared" si="61"/>
        <v>0.27215652428844017</v>
      </c>
      <c r="AX64" s="20">
        <f t="shared" si="10"/>
        <v>1.6921705237184983</v>
      </c>
      <c r="AY64" s="24">
        <f t="shared" si="11"/>
        <v>0</v>
      </c>
      <c r="AZ64" s="24">
        <f t="shared" si="62"/>
        <v>747.66205208796544</v>
      </c>
      <c r="BA64" s="24">
        <f t="shared" si="63"/>
        <v>5398852.2313728305</v>
      </c>
      <c r="BB64" s="24">
        <f t="shared" si="64"/>
        <v>5.2591768770583727E-6</v>
      </c>
      <c r="BC64" s="29">
        <f t="shared" si="65"/>
        <v>8.8769544195468047E-3</v>
      </c>
      <c r="BD64" s="24">
        <f t="shared" si="12"/>
        <v>2.6798305757617822</v>
      </c>
      <c r="BE64" s="24" t="str">
        <f t="shared" si="66"/>
        <v>NO</v>
      </c>
      <c r="BF64" s="24">
        <f t="shared" si="13"/>
        <v>1.2</v>
      </c>
      <c r="BG64" s="24">
        <f t="shared" si="14"/>
        <v>1.1597542465651391</v>
      </c>
      <c r="BH64" s="7">
        <f t="shared" si="67"/>
        <v>1.2158777374840382</v>
      </c>
      <c r="BI64" s="7">
        <f t="shared" si="68"/>
        <v>0.44085052568019234</v>
      </c>
      <c r="BJ64" s="7">
        <f t="shared" si="69"/>
        <v>0.27215652428844017</v>
      </c>
      <c r="BK64" s="20">
        <f t="shared" si="15"/>
        <v>1.6921705237184983</v>
      </c>
      <c r="BL64" s="24">
        <f t="shared" si="70"/>
        <v>0.4247971689459078</v>
      </c>
      <c r="BM64" s="24">
        <f t="shared" si="71"/>
        <v>0</v>
      </c>
      <c r="BN64" s="24">
        <f t="shared" si="72"/>
        <v>747.66205208796544</v>
      </c>
      <c r="BO64" s="24">
        <f t="shared" si="73"/>
        <v>5398852.2313728305</v>
      </c>
      <c r="BP64" s="24">
        <f t="shared" si="74"/>
        <v>5.2591768770583727E-6</v>
      </c>
      <c r="BQ64" s="29">
        <f t="shared" si="75"/>
        <v>8.8769544195468047E-3</v>
      </c>
      <c r="BR64" s="24">
        <f t="shared" si="16"/>
        <v>1.1575803982781578</v>
      </c>
      <c r="BS64" s="24">
        <f t="shared" si="76"/>
        <v>0.72499999999999998</v>
      </c>
      <c r="BT64" s="24">
        <f t="shared" si="77"/>
        <v>2.6798305757617822</v>
      </c>
      <c r="BU64" s="24" t="str">
        <f t="shared" si="78"/>
        <v>NO</v>
      </c>
      <c r="BV64" s="24">
        <f t="shared" si="17"/>
        <v>1.1499999999999999</v>
      </c>
      <c r="BW64" s="24">
        <f t="shared" si="18"/>
        <v>1.1597542465651391</v>
      </c>
      <c r="BX64" s="7">
        <f t="shared" si="79"/>
        <v>1.2158777374840382</v>
      </c>
      <c r="BY64" s="7">
        <f t="shared" si="80"/>
        <v>0.44085052568019234</v>
      </c>
      <c r="BZ64" s="24">
        <f t="shared" si="81"/>
        <v>0.27215652428844017</v>
      </c>
      <c r="CA64" s="20">
        <f t="shared" si="19"/>
        <v>1.7812845132583324</v>
      </c>
      <c r="CB64" s="24">
        <f t="shared" si="82"/>
        <v>0.45859222868041749</v>
      </c>
      <c r="CC64" s="24">
        <f t="shared" si="83"/>
        <v>0</v>
      </c>
      <c r="CD64" s="24">
        <f t="shared" si="84"/>
        <v>747.66205208796544</v>
      </c>
      <c r="CE64" s="24">
        <f t="shared" si="85"/>
        <v>5398852.2313728305</v>
      </c>
      <c r="CF64" s="24">
        <f t="shared" si="86"/>
        <v>5.2591768770583727E-6</v>
      </c>
      <c r="CG64" s="29">
        <f t="shared" si="87"/>
        <v>8.8769544195468047E-3</v>
      </c>
      <c r="CH64" s="24">
        <f t="shared" si="20"/>
        <v>1.1575803982781578</v>
      </c>
      <c r="CI64" s="24">
        <f t="shared" si="88"/>
        <v>0.72499999999999998</v>
      </c>
      <c r="CJ64" s="24">
        <f t="shared" si="89"/>
        <v>2.6798305757617822</v>
      </c>
      <c r="CK64" s="24">
        <f t="shared" si="21"/>
        <v>2.5866593084778584</v>
      </c>
      <c r="CL64" s="24">
        <f t="shared" si="90"/>
        <v>4.227843815732327</v>
      </c>
      <c r="CM64" s="24" t="str">
        <f t="shared" si="91"/>
        <v>NO</v>
      </c>
      <c r="CN64" s="46" t="str">
        <f t="shared" si="22"/>
        <v>COMPRESSED LIQUID</v>
      </c>
      <c r="CO64" s="21" t="b">
        <f t="shared" si="102"/>
        <v>0</v>
      </c>
      <c r="CP64" s="21" t="b">
        <f t="shared" si="24"/>
        <v>0</v>
      </c>
      <c r="CQ64" s="7" t="e">
        <f t="shared" si="25"/>
        <v>#DIV/0!</v>
      </c>
      <c r="CR64" s="7">
        <f>IF(J64="yes",rho_ph(F64,H64),IF(K64="yes",rho_ph(F64,H64),L64*CQ64+P64*(1-CQ64)))</f>
        <v>816.60485448662257</v>
      </c>
      <c r="CS64" s="7" t="e">
        <f t="shared" si="26"/>
        <v>#DIV/0!</v>
      </c>
      <c r="CT64" s="7">
        <f t="shared" si="27"/>
        <v>5896686.7831300395</v>
      </c>
      <c r="CU64" s="7">
        <f t="shared" si="28"/>
        <v>4.8586386744702429E-6</v>
      </c>
      <c r="CV64" s="22">
        <f t="shared" si="29"/>
        <v>8.7594190812202207E-3</v>
      </c>
      <c r="CW64" s="7">
        <f t="shared" si="30"/>
        <v>7.610125049125159E-2</v>
      </c>
      <c r="CX64" s="7">
        <f t="shared" si="31"/>
        <v>2.6606050186814283E-3</v>
      </c>
      <c r="CY64" s="7">
        <f t="shared" si="92"/>
        <v>0.99809220141889921</v>
      </c>
      <c r="CZ64" s="7">
        <f t="shared" si="93"/>
        <v>7.8912404483237386E-2</v>
      </c>
      <c r="DA64" s="7">
        <f t="shared" si="32"/>
        <v>65.358120679482482</v>
      </c>
      <c r="DB64" s="7">
        <f>rho_ph(DA64,H64)</f>
        <v>816.5797441277092</v>
      </c>
      <c r="DC64" s="7">
        <f t="shared" si="33"/>
        <v>3.5842798891868615</v>
      </c>
      <c r="DD64" s="7">
        <f t="shared" si="94"/>
        <v>-2.795767747637052E-2</v>
      </c>
      <c r="DE64" s="47">
        <f t="shared" si="95"/>
        <v>0</v>
      </c>
      <c r="DF64" s="7">
        <f t="shared" si="34"/>
        <v>1038.2738845639797</v>
      </c>
      <c r="DG64" s="7">
        <f t="shared" si="96"/>
        <v>240.07183882247352</v>
      </c>
    </row>
    <row r="65" spans="1:111" ht="14.5" x14ac:dyDescent="0.35">
      <c r="A65" s="7">
        <f t="shared" si="97"/>
        <v>1614</v>
      </c>
      <c r="B65" s="7">
        <v>3</v>
      </c>
      <c r="C65" s="7">
        <v>18.2</v>
      </c>
      <c r="D65">
        <v>0.20599999999999999</v>
      </c>
      <c r="E65" s="22">
        <v>0</v>
      </c>
      <c r="F65" s="7">
        <f t="shared" si="35"/>
        <v>65.358120679482482</v>
      </c>
      <c r="G65" s="7">
        <f t="shared" si="98"/>
        <v>97.5</v>
      </c>
      <c r="H65" s="7">
        <f t="shared" si="36"/>
        <v>1038.2738845639797</v>
      </c>
      <c r="I65" s="7">
        <f t="shared" si="0"/>
        <v>0</v>
      </c>
      <c r="J65" s="24" t="str">
        <f t="shared" si="37"/>
        <v>YES</v>
      </c>
      <c r="K65" s="24" t="str">
        <f t="shared" si="38"/>
        <v>NO</v>
      </c>
      <c r="L65" s="7">
        <f t="shared" si="39"/>
        <v>33.843225129329248</v>
      </c>
      <c r="M65" s="7">
        <v>9.81</v>
      </c>
      <c r="N65" s="7">
        <f t="shared" si="40"/>
        <v>3.3312259999999996E-2</v>
      </c>
      <c r="O65" s="7">
        <f t="shared" si="41"/>
        <v>281.22444144228962</v>
      </c>
      <c r="P65" s="7">
        <f t="shared" si="42"/>
        <v>748.09321950221965</v>
      </c>
      <c r="Q65" s="7">
        <f t="shared" si="1"/>
        <v>1.8753167632470921E-5</v>
      </c>
      <c r="R65" s="7">
        <f t="shared" si="2"/>
        <v>9.3031783634182214E-5</v>
      </c>
      <c r="S65" s="7">
        <f t="shared" si="43"/>
        <v>1.1167404135479688E-4</v>
      </c>
      <c r="T65" s="7">
        <f t="shared" si="3"/>
        <v>3.9124139592413685</v>
      </c>
      <c r="U65" s="7">
        <f t="shared" si="4"/>
        <v>0</v>
      </c>
      <c r="V65" s="7">
        <f t="shared" si="99"/>
        <v>3.9124139592413685</v>
      </c>
      <c r="W65" s="7">
        <f>Surface_Tension_T(T_ph(F65,H65))</f>
        <v>7.9937168913436829E-2</v>
      </c>
      <c r="X65" s="7">
        <v>1</v>
      </c>
      <c r="Y65" s="7">
        <f t="shared" si="44"/>
        <v>1</v>
      </c>
      <c r="Z65" s="7">
        <f t="shared" si="100"/>
        <v>0</v>
      </c>
      <c r="AA65" s="24">
        <f t="shared" si="45"/>
        <v>748.09321950221965</v>
      </c>
      <c r="AB65" s="24">
        <f t="shared" si="46"/>
        <v>5399027.077134857</v>
      </c>
      <c r="AC65" s="24">
        <f t="shared" si="47"/>
        <v>5.2590239153255245E-6</v>
      </c>
      <c r="AD65" s="29">
        <f t="shared" si="48"/>
        <v>8.8769108432079063E-3</v>
      </c>
      <c r="AE65" s="24">
        <f t="shared" si="5"/>
        <v>2.6799502222659504</v>
      </c>
      <c r="AF65" s="7">
        <f t="shared" si="6"/>
        <v>2.5592960917984566</v>
      </c>
      <c r="AG65" s="24" t="str">
        <f t="shared" si="49"/>
        <v>NO</v>
      </c>
      <c r="AH65" s="24">
        <f t="shared" si="104"/>
        <v>1.1499999999999999</v>
      </c>
      <c r="AI65" s="24">
        <f t="shared" si="104"/>
        <v>1.1499999999999999</v>
      </c>
      <c r="AJ65" s="24">
        <f t="shared" si="50"/>
        <v>0.2721326028870239</v>
      </c>
      <c r="AK65" s="24">
        <f t="shared" si="51"/>
        <v>0</v>
      </c>
      <c r="AL65" s="24">
        <f t="shared" si="52"/>
        <v>748.09321950221965</v>
      </c>
      <c r="AM65" s="24">
        <f t="shared" si="53"/>
        <v>5399027.077134857</v>
      </c>
      <c r="AN65" s="24">
        <f t="shared" si="54"/>
        <v>5.2590239153255245E-6</v>
      </c>
      <c r="AO65" s="29">
        <f t="shared" si="55"/>
        <v>8.8769108432079063E-3</v>
      </c>
      <c r="AP65" s="24">
        <f t="shared" si="8"/>
        <v>1.1567178583444775</v>
      </c>
      <c r="AQ65" s="24">
        <f t="shared" si="56"/>
        <v>0.72499999999999998</v>
      </c>
      <c r="AR65" s="24">
        <f t="shared" si="57"/>
        <v>2.6799502222659504</v>
      </c>
      <c r="AS65" s="24">
        <f t="shared" si="58"/>
        <v>4.2254070759806783</v>
      </c>
      <c r="AT65" s="24" t="str">
        <f t="shared" si="59"/>
        <v>DISPERSED BUBBLY</v>
      </c>
      <c r="AU65" s="24">
        <f t="shared" si="9"/>
        <v>1.2</v>
      </c>
      <c r="AV65" s="7">
        <f t="shared" si="60"/>
        <v>1.2158777374840382</v>
      </c>
      <c r="AW65" s="7">
        <f t="shared" si="61"/>
        <v>0.2721326028870239</v>
      </c>
      <c r="AX65" s="20">
        <f t="shared" si="10"/>
        <v>1.6912406957063892</v>
      </c>
      <c r="AY65" s="24">
        <f t="shared" si="11"/>
        <v>0</v>
      </c>
      <c r="AZ65" s="24">
        <f t="shared" si="62"/>
        <v>748.09321950221965</v>
      </c>
      <c r="BA65" s="24">
        <f t="shared" si="63"/>
        <v>5399027.077134857</v>
      </c>
      <c r="BB65" s="24">
        <f t="shared" si="64"/>
        <v>5.2590239153255245E-6</v>
      </c>
      <c r="BC65" s="29">
        <f t="shared" si="65"/>
        <v>8.8769108432079063E-3</v>
      </c>
      <c r="BD65" s="24">
        <f t="shared" si="12"/>
        <v>2.6799502222659504</v>
      </c>
      <c r="BE65" s="24" t="str">
        <f t="shared" si="66"/>
        <v>NO</v>
      </c>
      <c r="BF65" s="24">
        <f t="shared" si="13"/>
        <v>1.2</v>
      </c>
      <c r="BG65" s="24">
        <f t="shared" si="14"/>
        <v>1.1597714707265832</v>
      </c>
      <c r="BH65" s="7">
        <f t="shared" si="67"/>
        <v>1.2158777374840382</v>
      </c>
      <c r="BI65" s="7">
        <f t="shared" si="68"/>
        <v>0.44089834486168322</v>
      </c>
      <c r="BJ65" s="7">
        <f t="shared" si="69"/>
        <v>0.2721326028870239</v>
      </c>
      <c r="BK65" s="20">
        <f t="shared" si="15"/>
        <v>1.6912406957063892</v>
      </c>
      <c r="BL65" s="24">
        <f t="shared" si="70"/>
        <v>0.42483816110829759</v>
      </c>
      <c r="BM65" s="24">
        <f t="shared" si="71"/>
        <v>0</v>
      </c>
      <c r="BN65" s="24">
        <f t="shared" si="72"/>
        <v>748.09321950221965</v>
      </c>
      <c r="BO65" s="24">
        <f t="shared" si="73"/>
        <v>5399027.077134857</v>
      </c>
      <c r="BP65" s="24">
        <f t="shared" si="74"/>
        <v>5.2590239153255245E-6</v>
      </c>
      <c r="BQ65" s="29">
        <f t="shared" si="75"/>
        <v>8.8769108432079063E-3</v>
      </c>
      <c r="BR65" s="24">
        <f t="shared" si="16"/>
        <v>1.1567178583444775</v>
      </c>
      <c r="BS65" s="24">
        <f t="shared" si="76"/>
        <v>0.72499999999999998</v>
      </c>
      <c r="BT65" s="24">
        <f t="shared" si="77"/>
        <v>2.6799502222659504</v>
      </c>
      <c r="BU65" s="24" t="str">
        <f t="shared" si="78"/>
        <v>NO</v>
      </c>
      <c r="BV65" s="24">
        <f t="shared" si="17"/>
        <v>1.1499999999999999</v>
      </c>
      <c r="BW65" s="24">
        <f t="shared" si="18"/>
        <v>1.1597714707265832</v>
      </c>
      <c r="BX65" s="7">
        <f t="shared" si="79"/>
        <v>1.2158777374840382</v>
      </c>
      <c r="BY65" s="7">
        <f t="shared" si="80"/>
        <v>0.44089834486168322</v>
      </c>
      <c r="BZ65" s="24">
        <f t="shared" si="81"/>
        <v>0.2721326028870239</v>
      </c>
      <c r="CA65" s="20">
        <f t="shared" si="19"/>
        <v>1.7803057181461417</v>
      </c>
      <c r="CB65" s="24">
        <f t="shared" si="82"/>
        <v>0.458647592884876</v>
      </c>
      <c r="CC65" s="24">
        <f t="shared" si="83"/>
        <v>0</v>
      </c>
      <c r="CD65" s="24">
        <f t="shared" si="84"/>
        <v>748.09321950221965</v>
      </c>
      <c r="CE65" s="24">
        <f t="shared" si="85"/>
        <v>5399027.077134857</v>
      </c>
      <c r="CF65" s="24">
        <f t="shared" si="86"/>
        <v>5.2590239153255245E-6</v>
      </c>
      <c r="CG65" s="29">
        <f t="shared" si="87"/>
        <v>8.8769108432079063E-3</v>
      </c>
      <c r="CH65" s="24">
        <f t="shared" si="20"/>
        <v>1.1567178583444775</v>
      </c>
      <c r="CI65" s="24">
        <f t="shared" si="88"/>
        <v>0.72499999999999998</v>
      </c>
      <c r="CJ65" s="24">
        <f t="shared" si="89"/>
        <v>2.6799502222659504</v>
      </c>
      <c r="CK65" s="24">
        <f t="shared" si="21"/>
        <v>2.5923451649329516</v>
      </c>
      <c r="CL65" s="24">
        <f t="shared" si="90"/>
        <v>4.2254070759806783</v>
      </c>
      <c r="CM65" s="24" t="str">
        <f t="shared" si="91"/>
        <v>NO</v>
      </c>
      <c r="CN65" s="46" t="str">
        <f t="shared" si="22"/>
        <v>COMPRESSED LIQUID</v>
      </c>
      <c r="CO65" s="21" t="b">
        <f t="shared" si="102"/>
        <v>0</v>
      </c>
      <c r="CP65" s="21" t="b">
        <f t="shared" si="24"/>
        <v>0</v>
      </c>
      <c r="CQ65" s="7" t="e">
        <f t="shared" si="25"/>
        <v>#DIV/0!</v>
      </c>
      <c r="CR65" s="7">
        <f>IF(J65="yes",rho_ph(F65,H65),IF(K65="yes",rho_ph(F65,H65),L65*CQ65+P65*(1-CQ65)))</f>
        <v>816.58825013689739</v>
      </c>
      <c r="CS65" s="7" t="e">
        <f t="shared" si="26"/>
        <v>#DIV/0!</v>
      </c>
      <c r="CT65" s="7">
        <f t="shared" si="27"/>
        <v>5893359.2210511919</v>
      </c>
      <c r="CU65" s="7">
        <f t="shared" si="28"/>
        <v>4.861102387161028E-6</v>
      </c>
      <c r="CV65" s="22">
        <f t="shared" si="29"/>
        <v>8.7601640096788107E-3</v>
      </c>
      <c r="CW65" s="7">
        <f t="shared" si="30"/>
        <v>7.6099703094403864E-2</v>
      </c>
      <c r="CX65" s="7">
        <f t="shared" si="31"/>
        <v>2.657710959500141E-3</v>
      </c>
      <c r="CY65" s="7">
        <f t="shared" si="92"/>
        <v>0.9980875364341143</v>
      </c>
      <c r="CZ65" s="7">
        <f t="shared" si="93"/>
        <v>7.8908323347350942E-2</v>
      </c>
      <c r="DA65" s="7">
        <f t="shared" si="32"/>
        <v>65.121395709440435</v>
      </c>
      <c r="DB65" s="7">
        <f>rho_ph(DA65,H65)</f>
        <v>816.5631375595342</v>
      </c>
      <c r="DC65" s="7">
        <f t="shared" si="33"/>
        <v>3.5843527832297104</v>
      </c>
      <c r="DD65" s="7">
        <f t="shared" si="94"/>
        <v>-2.795767747637052E-2</v>
      </c>
      <c r="DE65" s="47">
        <f t="shared" si="95"/>
        <v>0</v>
      </c>
      <c r="DF65" s="7">
        <f t="shared" si="34"/>
        <v>1038.2459268865032</v>
      </c>
      <c r="DG65" s="7">
        <f t="shared" si="96"/>
        <v>240.06648860129974</v>
      </c>
    </row>
    <row r="66" spans="1:111" ht="14.5" x14ac:dyDescent="0.35">
      <c r="A66" s="7">
        <f t="shared" si="97"/>
        <v>1611</v>
      </c>
      <c r="B66" s="7">
        <v>3</v>
      </c>
      <c r="C66" s="7">
        <v>18.2</v>
      </c>
      <c r="D66">
        <v>0.20599999999999999</v>
      </c>
      <c r="E66" s="22">
        <v>0</v>
      </c>
      <c r="F66" s="7">
        <f t="shared" si="35"/>
        <v>65.121395709440435</v>
      </c>
      <c r="G66" s="7">
        <f t="shared" si="98"/>
        <v>97.5</v>
      </c>
      <c r="H66" s="7">
        <f t="shared" si="36"/>
        <v>1038.2459268865032</v>
      </c>
      <c r="I66" s="7">
        <f t="shared" si="0"/>
        <v>0</v>
      </c>
      <c r="J66" s="24" t="str">
        <f t="shared" si="37"/>
        <v>YES</v>
      </c>
      <c r="K66" s="24" t="str">
        <f t="shared" si="38"/>
        <v>NO</v>
      </c>
      <c r="L66" s="7">
        <f t="shared" si="39"/>
        <v>33.708046525181061</v>
      </c>
      <c r="M66" s="7">
        <v>9.81</v>
      </c>
      <c r="N66" s="7">
        <f t="shared" si="40"/>
        <v>3.3312259999999996E-2</v>
      </c>
      <c r="O66" s="7">
        <f t="shared" si="41"/>
        <v>280.98295092230876</v>
      </c>
      <c r="P66" s="7">
        <f t="shared" si="42"/>
        <v>748.52485849986408</v>
      </c>
      <c r="Q66" s="7">
        <f t="shared" si="1"/>
        <v>1.8742555140545459E-5</v>
      </c>
      <c r="R66" s="7">
        <f t="shared" si="2"/>
        <v>9.3125954045115479E-5</v>
      </c>
      <c r="S66" s="7">
        <f t="shared" si="43"/>
        <v>1.1167042467577532E-4</v>
      </c>
      <c r="T66" s="7">
        <f t="shared" si="3"/>
        <v>3.9101578545568541</v>
      </c>
      <c r="U66" s="7">
        <f t="shared" si="4"/>
        <v>0</v>
      </c>
      <c r="V66" s="7">
        <f t="shared" si="99"/>
        <v>3.9101578545568541</v>
      </c>
      <c r="W66" s="7">
        <f>Surface_Tension_T(T_ph(F66,H66))</f>
        <v>7.9937807984700932E-2</v>
      </c>
      <c r="X66" s="7">
        <v>1</v>
      </c>
      <c r="Y66" s="7">
        <f t="shared" si="44"/>
        <v>1</v>
      </c>
      <c r="Z66" s="7">
        <f t="shared" si="100"/>
        <v>0</v>
      </c>
      <c r="AA66" s="24">
        <f t="shared" si="45"/>
        <v>748.52485849986408</v>
      </c>
      <c r="AB66" s="24">
        <f t="shared" si="46"/>
        <v>5399201.9358588504</v>
      </c>
      <c r="AC66" s="24">
        <f t="shared" si="47"/>
        <v>5.2588709516562794E-6</v>
      </c>
      <c r="AD66" s="29">
        <f t="shared" si="48"/>
        <v>8.8768672653624439E-3</v>
      </c>
      <c r="AE66" s="24">
        <f t="shared" si="5"/>
        <v>2.680069273681843</v>
      </c>
      <c r="AF66" s="7">
        <f t="shared" si="6"/>
        <v>2.5649364468131566</v>
      </c>
      <c r="AG66" s="24" t="str">
        <f t="shared" si="49"/>
        <v>NO</v>
      </c>
      <c r="AH66" s="24">
        <f t="shared" si="104"/>
        <v>1.1499999999999999</v>
      </c>
      <c r="AI66" s="24">
        <f t="shared" si="104"/>
        <v>1.1499999999999999</v>
      </c>
      <c r="AJ66" s="24">
        <f t="shared" si="50"/>
        <v>0.27210863082099146</v>
      </c>
      <c r="AK66" s="24">
        <f t="shared" si="51"/>
        <v>0</v>
      </c>
      <c r="AL66" s="24">
        <f t="shared" si="52"/>
        <v>748.52485849986408</v>
      </c>
      <c r="AM66" s="24">
        <f t="shared" si="53"/>
        <v>5399201.9358588504</v>
      </c>
      <c r="AN66" s="24">
        <f t="shared" si="54"/>
        <v>5.2588709516562794E-6</v>
      </c>
      <c r="AO66" s="29">
        <f t="shared" si="55"/>
        <v>8.8768672653624439E-3</v>
      </c>
      <c r="AP66" s="24">
        <f t="shared" si="8"/>
        <v>1.1558558587514316</v>
      </c>
      <c r="AQ66" s="24">
        <f t="shared" si="56"/>
        <v>0.72499999999999998</v>
      </c>
      <c r="AR66" s="24">
        <f t="shared" si="57"/>
        <v>2.680069273681843</v>
      </c>
      <c r="AS66" s="24">
        <f t="shared" si="58"/>
        <v>4.2229704829214025</v>
      </c>
      <c r="AT66" s="24" t="str">
        <f t="shared" si="59"/>
        <v>DISPERSED BUBBLY</v>
      </c>
      <c r="AU66" s="24">
        <f t="shared" si="9"/>
        <v>1.2</v>
      </c>
      <c r="AV66" s="7">
        <f t="shared" si="60"/>
        <v>1.2158777374840382</v>
      </c>
      <c r="AW66" s="7">
        <f t="shared" si="61"/>
        <v>0.27210863082099146</v>
      </c>
      <c r="AX66" s="20">
        <f t="shared" si="10"/>
        <v>1.6903109058508909</v>
      </c>
      <c r="AY66" s="24">
        <f t="shared" si="11"/>
        <v>0</v>
      </c>
      <c r="AZ66" s="24">
        <f t="shared" si="62"/>
        <v>748.52485849986408</v>
      </c>
      <c r="BA66" s="24">
        <f t="shared" si="63"/>
        <v>5399201.9358588504</v>
      </c>
      <c r="BB66" s="24">
        <f t="shared" si="64"/>
        <v>5.2588709516562794E-6</v>
      </c>
      <c r="BC66" s="29">
        <f t="shared" si="65"/>
        <v>8.8768672653624439E-3</v>
      </c>
      <c r="BD66" s="24">
        <f t="shared" si="12"/>
        <v>2.680069273681843</v>
      </c>
      <c r="BE66" s="24" t="str">
        <f t="shared" si="66"/>
        <v>NO</v>
      </c>
      <c r="BF66" s="24">
        <f t="shared" si="13"/>
        <v>1.2</v>
      </c>
      <c r="BG66" s="24">
        <f t="shared" si="14"/>
        <v>1.1597887468587889</v>
      </c>
      <c r="BH66" s="7">
        <f t="shared" si="67"/>
        <v>1.2158777374840382</v>
      </c>
      <c r="BI66" s="7">
        <f t="shared" si="68"/>
        <v>0.44094606376022244</v>
      </c>
      <c r="BJ66" s="7">
        <f t="shared" si="69"/>
        <v>0.27210863082099146</v>
      </c>
      <c r="BK66" s="20">
        <f t="shared" si="15"/>
        <v>1.6903109058508909</v>
      </c>
      <c r="BL66" s="24">
        <f t="shared" si="70"/>
        <v>0.42487905770954471</v>
      </c>
      <c r="BM66" s="24">
        <f t="shared" si="71"/>
        <v>0</v>
      </c>
      <c r="BN66" s="24">
        <f t="shared" si="72"/>
        <v>748.52485849986408</v>
      </c>
      <c r="BO66" s="24">
        <f t="shared" si="73"/>
        <v>5399201.9358588504</v>
      </c>
      <c r="BP66" s="24">
        <f t="shared" si="74"/>
        <v>5.2588709516562794E-6</v>
      </c>
      <c r="BQ66" s="29">
        <f t="shared" si="75"/>
        <v>8.8768672653624439E-3</v>
      </c>
      <c r="BR66" s="24">
        <f t="shared" si="16"/>
        <v>1.1558558587514316</v>
      </c>
      <c r="BS66" s="24">
        <f t="shared" si="76"/>
        <v>0.72499999999999998</v>
      </c>
      <c r="BT66" s="24">
        <f t="shared" si="77"/>
        <v>2.680069273681843</v>
      </c>
      <c r="BU66" s="24" t="str">
        <f t="shared" si="78"/>
        <v>NO</v>
      </c>
      <c r="BV66" s="24">
        <f t="shared" si="17"/>
        <v>1.1499999999999999</v>
      </c>
      <c r="BW66" s="24">
        <f t="shared" si="18"/>
        <v>1.1597887468587889</v>
      </c>
      <c r="BX66" s="7">
        <f t="shared" si="79"/>
        <v>1.2158777374840382</v>
      </c>
      <c r="BY66" s="7">
        <f t="shared" si="80"/>
        <v>0.44094606376022244</v>
      </c>
      <c r="BZ66" s="24">
        <f t="shared" si="81"/>
        <v>0.27210863082099146</v>
      </c>
      <c r="CA66" s="20">
        <f t="shared" si="19"/>
        <v>1.7793269631999855</v>
      </c>
      <c r="CB66" s="24">
        <f t="shared" si="82"/>
        <v>0.45870285158797697</v>
      </c>
      <c r="CC66" s="24">
        <f t="shared" si="83"/>
        <v>0</v>
      </c>
      <c r="CD66" s="24">
        <f t="shared" si="84"/>
        <v>748.52485849986408</v>
      </c>
      <c r="CE66" s="24">
        <f t="shared" si="85"/>
        <v>5399201.9358588504</v>
      </c>
      <c r="CF66" s="24">
        <f t="shared" si="86"/>
        <v>5.2588709516562794E-6</v>
      </c>
      <c r="CG66" s="29">
        <f t="shared" si="87"/>
        <v>8.8768672653624439E-3</v>
      </c>
      <c r="CH66" s="24">
        <f t="shared" si="20"/>
        <v>1.1558558587514316</v>
      </c>
      <c r="CI66" s="24">
        <f t="shared" si="88"/>
        <v>0.72499999999999998</v>
      </c>
      <c r="CJ66" s="24">
        <f t="shared" si="89"/>
        <v>2.680069273681843</v>
      </c>
      <c r="CK66" s="24">
        <f t="shared" si="21"/>
        <v>2.5980583557973147</v>
      </c>
      <c r="CL66" s="24">
        <f t="shared" si="90"/>
        <v>4.2229704829214025</v>
      </c>
      <c r="CM66" s="24" t="str">
        <f t="shared" si="91"/>
        <v>NO</v>
      </c>
      <c r="CN66" s="46" t="str">
        <f t="shared" si="22"/>
        <v>COMPRESSED LIQUID</v>
      </c>
      <c r="CO66" s="21" t="b">
        <f t="shared" si="102"/>
        <v>0</v>
      </c>
      <c r="CP66" s="21" t="b">
        <f t="shared" si="24"/>
        <v>0</v>
      </c>
      <c r="CQ66" s="7" t="e">
        <f t="shared" si="25"/>
        <v>#DIV/0!</v>
      </c>
      <c r="CR66" s="7">
        <f>IF(J66="yes",rho_ph(F66,H66),IF(K66="yes",rho_ph(F66,H66),L66*CQ66+P66*(1-CQ66)))</f>
        <v>816.57164432460615</v>
      </c>
      <c r="CS66" s="7" t="e">
        <f t="shared" si="26"/>
        <v>#DIV/0!</v>
      </c>
      <c r="CT66" s="7">
        <f t="shared" si="27"/>
        <v>5890031.7774892692</v>
      </c>
      <c r="CU66" s="7">
        <f t="shared" si="28"/>
        <v>4.8635686537931583E-6</v>
      </c>
      <c r="CV66" s="22">
        <f t="shared" si="29"/>
        <v>8.7609094249682645E-3</v>
      </c>
      <c r="CW66" s="7">
        <f t="shared" si="30"/>
        <v>7.6098155561256292E-2</v>
      </c>
      <c r="CX66" s="7">
        <f t="shared" si="31"/>
        <v>2.6548185894115501E-3</v>
      </c>
      <c r="CY66" s="7">
        <f t="shared" si="92"/>
        <v>0.99808283639586415</v>
      </c>
      <c r="CZ66" s="7">
        <f t="shared" si="93"/>
        <v>7.890424650026992E-2</v>
      </c>
      <c r="DA66" s="7">
        <f t="shared" si="32"/>
        <v>64.884682969939618</v>
      </c>
      <c r="DB66" s="7">
        <f>rho_ph(DA66,H66)</f>
        <v>816.54652952653908</v>
      </c>
      <c r="DC66" s="7">
        <f t="shared" si="33"/>
        <v>3.5844256866677111</v>
      </c>
      <c r="DD66" s="7">
        <f t="shared" si="94"/>
        <v>-2.795767747637052E-2</v>
      </c>
      <c r="DE66" s="47">
        <f t="shared" si="95"/>
        <v>0</v>
      </c>
      <c r="DF66" s="7">
        <f t="shared" si="34"/>
        <v>1038.2179692090267</v>
      </c>
      <c r="DG66" s="7">
        <f t="shared" si="96"/>
        <v>240.0611378293778</v>
      </c>
    </row>
    <row r="67" spans="1:111" ht="14.5" x14ac:dyDescent="0.35">
      <c r="A67" s="7">
        <f t="shared" si="97"/>
        <v>1608</v>
      </c>
      <c r="B67" s="7">
        <v>3</v>
      </c>
      <c r="C67" s="7">
        <v>18.2</v>
      </c>
      <c r="D67">
        <v>0.20599999999999999</v>
      </c>
      <c r="E67" s="22">
        <v>0</v>
      </c>
      <c r="F67" s="7">
        <f t="shared" si="35"/>
        <v>64.884682969939618</v>
      </c>
      <c r="G67" s="7">
        <f t="shared" si="98"/>
        <v>97.5</v>
      </c>
      <c r="H67" s="7">
        <f t="shared" si="36"/>
        <v>1038.2179692090267</v>
      </c>
      <c r="I67" s="7">
        <f t="shared" si="0"/>
        <v>0</v>
      </c>
      <c r="J67" s="24" t="str">
        <f t="shared" si="37"/>
        <v>YES</v>
      </c>
      <c r="K67" s="24" t="str">
        <f t="shared" si="38"/>
        <v>NO</v>
      </c>
      <c r="L67" s="7">
        <f t="shared" si="39"/>
        <v>33.573018400934913</v>
      </c>
      <c r="M67" s="7">
        <v>9.81</v>
      </c>
      <c r="N67" s="7">
        <f t="shared" si="40"/>
        <v>3.3312259999999996E-2</v>
      </c>
      <c r="O67" s="7">
        <f t="shared" si="41"/>
        <v>280.7408014584048</v>
      </c>
      <c r="P67" s="7">
        <f t="shared" si="42"/>
        <v>748.95697356711321</v>
      </c>
      <c r="Q67" s="7">
        <f t="shared" ref="Q67:Q130" si="105">my_ph(F67,hV_p(F67))</f>
        <v>1.8731931405482537E-5</v>
      </c>
      <c r="R67" s="7">
        <f t="shared" ref="R67:R130" si="106">my_ph(F67,hL_p(F67))</f>
        <v>9.3220460497936053E-5</v>
      </c>
      <c r="S67" s="7">
        <f t="shared" si="43"/>
        <v>1.1166680796247978E-4</v>
      </c>
      <c r="T67" s="7">
        <f t="shared" ref="T67:T130" si="107">(G67*(1-I67))/(N67*P67)</f>
        <v>3.9079018663173302</v>
      </c>
      <c r="U67" s="7">
        <f t="shared" ref="U67:U130" si="108">I67*G67/(N67*L67)</f>
        <v>0</v>
      </c>
      <c r="V67" s="7">
        <f t="shared" si="99"/>
        <v>3.9079018663173302</v>
      </c>
      <c r="W67" s="7">
        <f>Surface_Tension_T(T_ph(F67,H67))</f>
        <v>7.9938447103713423E-2</v>
      </c>
      <c r="X67" s="7">
        <v>1</v>
      </c>
      <c r="Y67" s="7">
        <f t="shared" si="44"/>
        <v>1</v>
      </c>
      <c r="Z67" s="7">
        <f t="shared" si="100"/>
        <v>0</v>
      </c>
      <c r="AA67" s="24">
        <f t="shared" si="45"/>
        <v>748.95697356711321</v>
      </c>
      <c r="AB67" s="24">
        <f t="shared" si="46"/>
        <v>5399376.8075667722</v>
      </c>
      <c r="AC67" s="24">
        <f t="shared" si="47"/>
        <v>5.2587179860326243E-6</v>
      </c>
      <c r="AD67" s="29">
        <f t="shared" si="48"/>
        <v>8.8768236860052013E-3</v>
      </c>
      <c r="AE67" s="24">
        <f t="shared" ref="AE67:AE130" si="109">((0.725+4.15*(($U67/$V67)^0.5))/(2*(AD67/6.5617/$D67)^0.4*(0.0283*$P67/$W67)^0.6*(4.3055*$W67/($M67*($P67-$L67)))^0.5))^(1/1.2)*0.3048</f>
        <v>2.6801877305514483</v>
      </c>
      <c r="AF67" s="7">
        <f t="shared" ref="AF67:AF130" si="110">3.1*COS(RADIANS(C67))^0.25*((M67*W67*(P67-L67)/(L67^2))^0.25)</f>
        <v>2.5706040309922504</v>
      </c>
      <c r="AG67" s="24" t="str">
        <f t="shared" si="49"/>
        <v>NO</v>
      </c>
      <c r="AH67" s="24">
        <f t="shared" si="104"/>
        <v>1.1499999999999999</v>
      </c>
      <c r="AI67" s="24">
        <f t="shared" si="104"/>
        <v>1.1499999999999999</v>
      </c>
      <c r="AJ67" s="24">
        <f t="shared" si="50"/>
        <v>0.27208460785444277</v>
      </c>
      <c r="AK67" s="24">
        <f t="shared" si="51"/>
        <v>0</v>
      </c>
      <c r="AL67" s="24">
        <f t="shared" si="52"/>
        <v>748.95697356711321</v>
      </c>
      <c r="AM67" s="24">
        <f t="shared" si="53"/>
        <v>5399376.8075667722</v>
      </c>
      <c r="AN67" s="24">
        <f t="shared" si="54"/>
        <v>5.2587179860326243E-6</v>
      </c>
      <c r="AO67" s="29">
        <f t="shared" si="55"/>
        <v>8.8768236860052013E-3</v>
      </c>
      <c r="AP67" s="24">
        <f t="shared" ref="AP67:AP130" si="111">(2*(AO67/6.5617/$D67)^0.4*(0.0283*$P67/$W67)^0.6*(4.3055*$W67/($M67*($P67-$L67)))^0.5)*(V67/0.30148)^1.2</f>
        <v>1.1549943916048748</v>
      </c>
      <c r="AQ67" s="24">
        <f t="shared" si="56"/>
        <v>0.72499999999999998</v>
      </c>
      <c r="AR67" s="24">
        <f t="shared" si="57"/>
        <v>2.6801877305514483</v>
      </c>
      <c r="AS67" s="24">
        <f t="shared" si="58"/>
        <v>4.2205340156227171</v>
      </c>
      <c r="AT67" s="24" t="str">
        <f t="shared" si="59"/>
        <v>DISPERSED BUBBLY</v>
      </c>
      <c r="AU67" s="24">
        <f t="shared" ref="AU67:AU130" si="112">VLOOKUP($AW$1,$DJ$10:$DK$14,2,FALSE)</f>
        <v>1.2</v>
      </c>
      <c r="AV67" s="7">
        <f t="shared" si="60"/>
        <v>1.2158777374840382</v>
      </c>
      <c r="AW67" s="7">
        <f t="shared" si="61"/>
        <v>0.27208460785444277</v>
      </c>
      <c r="AX67" s="20">
        <f t="shared" ref="AX67:AX130" si="113">((0.43*$T67)+(0.36*$AW67))*COS(RADIANS(C67))</f>
        <v>1.6893811461543073</v>
      </c>
      <c r="AY67" s="24">
        <f t="shared" ref="AY67:AY130" si="114">$U67/((AU67*$V67) +AW67)</f>
        <v>0</v>
      </c>
      <c r="AZ67" s="24">
        <f t="shared" si="62"/>
        <v>748.95697356711321</v>
      </c>
      <c r="BA67" s="24">
        <f t="shared" si="63"/>
        <v>5399376.8075667722</v>
      </c>
      <c r="BB67" s="24">
        <f t="shared" si="64"/>
        <v>5.2587179860326243E-6</v>
      </c>
      <c r="BC67" s="29">
        <f t="shared" si="65"/>
        <v>8.8768236860052013E-3</v>
      </c>
      <c r="BD67" s="24">
        <f t="shared" ref="BD67:BD130" si="115">((0.725+4.15*(($U67/$V67)^0.5))/(2*(BC67/6.5617/$D67)^0.4*(0.0283*$P67/$W67)^0.6*(4.3055*$W67/($M67*($P67-$L67)))^0.5))^(1/1.2)*0.3048</f>
        <v>2.6801877305514483</v>
      </c>
      <c r="BE67" s="24" t="str">
        <f t="shared" si="66"/>
        <v>NO</v>
      </c>
      <c r="BF67" s="24">
        <f t="shared" ref="BF67:BF130" si="116">VLOOKUP($BJ$1,$DJ$10:$DK$14,2,FALSE)</f>
        <v>1.2</v>
      </c>
      <c r="BG67" s="24">
        <f t="shared" ref="BG67:BG130" si="117">BF67*(1-EXP(-0.1*BT67/(V67-BT67)))+BV67*(EXP(-0.1*BT67/(V67-BT67)))</f>
        <v>1.1598060753460548</v>
      </c>
      <c r="BH67" s="7">
        <f t="shared" si="67"/>
        <v>1.2158777374840382</v>
      </c>
      <c r="BI67" s="7">
        <f t="shared" si="68"/>
        <v>0.44099368269777928</v>
      </c>
      <c r="BJ67" s="7">
        <f t="shared" si="69"/>
        <v>0.27208460785444277</v>
      </c>
      <c r="BK67" s="20">
        <f t="shared" ref="BK67:BK130" si="118">((0.43*$T67)+(0.36*$BJ67))*COS(RADIANS(C67))</f>
        <v>1.6893811461543073</v>
      </c>
      <c r="BL67" s="24">
        <f t="shared" si="70"/>
        <v>0.42491985901853002</v>
      </c>
      <c r="BM67" s="24">
        <f t="shared" si="71"/>
        <v>0</v>
      </c>
      <c r="BN67" s="24">
        <f t="shared" si="72"/>
        <v>748.95697356711321</v>
      </c>
      <c r="BO67" s="24">
        <f t="shared" si="73"/>
        <v>5399376.8075667722</v>
      </c>
      <c r="BP67" s="24">
        <f t="shared" si="74"/>
        <v>5.2587179860326243E-6</v>
      </c>
      <c r="BQ67" s="29">
        <f t="shared" si="75"/>
        <v>8.8768236860052013E-3</v>
      </c>
      <c r="BR67" s="24">
        <f t="shared" ref="BR67:BR130" si="119">(2*(BQ67/6.5617/$D67)^0.4*(0.0283*$P67/$W67)^0.6*(4.3055*$W67/($M67*($P67-$L67)))^0.5)*(V67/0.30148)^1.2</f>
        <v>1.1549943916048748</v>
      </c>
      <c r="BS67" s="24">
        <f t="shared" si="76"/>
        <v>0.72499999999999998</v>
      </c>
      <c r="BT67" s="24">
        <f t="shared" si="77"/>
        <v>2.6801877305514483</v>
      </c>
      <c r="BU67" s="24" t="str">
        <f t="shared" si="78"/>
        <v>NO</v>
      </c>
      <c r="BV67" s="24">
        <f t="shared" ref="BV67:BV130" si="120">VLOOKUP($BZ$1,$DJ$10:$DK$14,2,FALSE)</f>
        <v>1.1499999999999999</v>
      </c>
      <c r="BW67" s="24">
        <f t="shared" ref="BW67:BW130" si="121">IF(BF67*(1-EXP(-0.1*CJ67/(V67-CJ67)))+BV67*(EXP(-0.1*CJ67/(V67-CJ67)))&lt;BV67,BV67,BF67*(1-EXP(-0.1*CJ67/(V67-CJ67)))+BV67*(EXP(-0.1*CJ67/(V67-CJ67))))</f>
        <v>1.1598060753460548</v>
      </c>
      <c r="BX67" s="7">
        <f t="shared" si="79"/>
        <v>1.2158777374840382</v>
      </c>
      <c r="BY67" s="7">
        <f t="shared" si="80"/>
        <v>0.44099368269777928</v>
      </c>
      <c r="BZ67" s="24">
        <f t="shared" si="81"/>
        <v>0.27208460785444277</v>
      </c>
      <c r="CA67" s="20">
        <f t="shared" ref="CA67:CA130" si="122">((0.43*$T67)+(0.36*$AW67))*COS(RADIANS(AO67))</f>
        <v>1.7783482400009887</v>
      </c>
      <c r="CB67" s="24">
        <f t="shared" si="82"/>
        <v>0.45875800517036125</v>
      </c>
      <c r="CC67" s="24">
        <f t="shared" si="83"/>
        <v>0</v>
      </c>
      <c r="CD67" s="24">
        <f t="shared" si="84"/>
        <v>748.95697356711321</v>
      </c>
      <c r="CE67" s="24">
        <f t="shared" si="85"/>
        <v>5399376.8075667722</v>
      </c>
      <c r="CF67" s="24">
        <f t="shared" si="86"/>
        <v>5.2587179860326243E-6</v>
      </c>
      <c r="CG67" s="29">
        <f t="shared" si="87"/>
        <v>8.8768236860052013E-3</v>
      </c>
      <c r="CH67" s="24">
        <f t="shared" ref="CH67:CH130" si="123">(2*(CG67/6.5617/$D67)^0.4*(0.0283*$P67/$W67)^0.6*(4.3055*$W67/($M67*($P67-$L67)))^0.5)*(V67/0.30148)^1.2</f>
        <v>1.1549943916048748</v>
      </c>
      <c r="CI67" s="24">
        <f t="shared" si="88"/>
        <v>0.72499999999999998</v>
      </c>
      <c r="CJ67" s="24">
        <f t="shared" si="89"/>
        <v>2.6801877305514483</v>
      </c>
      <c r="CK67" s="24">
        <f t="shared" ref="CK67:CK130" si="124">3.1*((M67*W67*(P67-L67)/(L67^2))^0.25)</f>
        <v>2.6037991274456624</v>
      </c>
      <c r="CL67" s="24">
        <f t="shared" si="90"/>
        <v>4.2205340156227171</v>
      </c>
      <c r="CM67" s="24" t="str">
        <f t="shared" si="91"/>
        <v>NO</v>
      </c>
      <c r="CN67" s="46" t="str">
        <f t="shared" ref="CN67:CN130" si="125">IF(J67="NO",IF(AG67&lt;&gt;"NO",AG67,IF(AT67&lt;&gt;"NO",AT67,IF(BE67&lt;&gt;"NO",BE67,IF(BU67&lt;&gt;"NO",BU67,IF(CM67&lt;&gt;"NO",CM67,"ANNULAR"))))),"COMPRESSED LIQUID")</f>
        <v>COMPRESSED LIQUID</v>
      </c>
      <c r="CO67" s="21" t="b">
        <f t="shared" ref="CO67:CO97" si="126">IF(CN67=$J$2,1,IF(CN67=$K$2,1,IF(CN67=$AG$2,Y67,IF(CN67=$AT$2,AI67,IF(CN67=$BE$2,AU67,IF(CN67=$BU$2,BF67,IF(CN67=$CM$2,BW67)))))))</f>
        <v>0</v>
      </c>
      <c r="CP67" s="21" t="b">
        <f t="shared" ref="CP67:CP130" si="127">IF(CN67=$J$2,0,IF(CN67=$K$2,0,IF(CN67=$AG$2,0,IF(CN67=$AT$2,AJ67,IF(CN67=$BE$2,AW67,IF(CN67=$BU$2,BL67,IF(CN67=$CM$2,CB67)))))))</f>
        <v>0</v>
      </c>
      <c r="CQ67" s="7" t="e">
        <f t="shared" ref="CQ67:CQ130" si="128">U67/(CO67*V67+CP67)</f>
        <v>#DIV/0!</v>
      </c>
      <c r="CR67" s="7">
        <f>IF(J67="yes",rho_ph(F67,H67),IF(K67="yes",rho_ph(F67,H67),L67*CQ67+P67*(1-CQ67)))</f>
        <v>816.5550370477215</v>
      </c>
      <c r="CS67" s="7" t="e">
        <f t="shared" ref="CS67:CS130" si="129">Q67*CQ67+R67*(1-CQ67)</f>
        <v>#DIV/0!</v>
      </c>
      <c r="CT67" s="7">
        <f t="shared" ref="CT67:CT130" si="130">(D67*CR67*V67)/S67</f>
        <v>5886704.4232711429</v>
      </c>
      <c r="CU67" s="7">
        <f t="shared" ref="CU67:CU130" si="131">((E67/D67)^1.1098)/2.8257+(7.149/CT67)^0.8981</f>
        <v>4.8660375000690295E-6</v>
      </c>
      <c r="CV67" s="22">
        <f t="shared" ref="CV67:CV130" si="132">4/(4*LOG(E67/D67/3.7065-5.0452/CT67*LOG(CU67)))^2</f>
        <v>8.7616553342234425E-3</v>
      </c>
      <c r="CW67" s="7">
        <f t="shared" ref="CW67:CW130" si="133">(M67*CR67)*0.00001*COS(RADIANS(C67))</f>
        <v>7.6096607891619941E-2</v>
      </c>
      <c r="CX67" s="7">
        <f t="shared" ref="CX67:CX130" si="134">+((CV67*V67*V67*CR67)/(2*D67))*0.00001</f>
        <v>2.6519278838512289E-3</v>
      </c>
      <c r="CY67" s="7">
        <f t="shared" si="92"/>
        <v>0.99807810094213556</v>
      </c>
      <c r="CZ67" s="7">
        <f t="shared" si="93"/>
        <v>7.8900173945442256E-2</v>
      </c>
      <c r="DA67" s="7">
        <f t="shared" ref="DA67:DA130" si="135">F67-CZ67*(A67-A68)</f>
        <v>64.647982448103292</v>
      </c>
      <c r="DB67" s="7">
        <f>rho_ph(DA67,H67)</f>
        <v>816.52992002669271</v>
      </c>
      <c r="DC67" s="7">
        <f t="shared" ref="DC67:DC130" si="136">G67/(DB67*N67)</f>
        <v>3.5844985995107455</v>
      </c>
      <c r="DD67" s="7">
        <f t="shared" si="94"/>
        <v>-2.795767747637052E-2</v>
      </c>
      <c r="DE67" s="47">
        <f t="shared" si="95"/>
        <v>0</v>
      </c>
      <c r="DF67" s="7">
        <f t="shared" ref="DF67:DF130" si="137">H67+DD67</f>
        <v>1038.1900115315502</v>
      </c>
      <c r="DG67" s="7">
        <f t="shared" si="96"/>
        <v>240.05578650667053</v>
      </c>
    </row>
    <row r="68" spans="1:111" ht="14.5" x14ac:dyDescent="0.35">
      <c r="A68" s="7">
        <f t="shared" si="97"/>
        <v>1605</v>
      </c>
      <c r="B68" s="7">
        <v>3</v>
      </c>
      <c r="C68" s="7">
        <v>18.2</v>
      </c>
      <c r="D68">
        <v>0.20599999999999999</v>
      </c>
      <c r="E68" s="22">
        <v>0</v>
      </c>
      <c r="F68" s="7">
        <f t="shared" ref="F68:F131" si="138">DA67</f>
        <v>64.647982448103292</v>
      </c>
      <c r="G68" s="7">
        <f t="shared" si="98"/>
        <v>97.5</v>
      </c>
      <c r="H68" s="7">
        <f t="shared" ref="H68:H131" si="139">DF67</f>
        <v>1038.1900115315502</v>
      </c>
      <c r="I68" s="7">
        <f t="shared" si="0"/>
        <v>0</v>
      </c>
      <c r="J68" s="24" t="str">
        <f t="shared" ref="J68:J131" si="140">IF(I68&lt;0.0001,"YES","NO")</f>
        <v>YES</v>
      </c>
      <c r="K68" s="24" t="str">
        <f t="shared" ref="K68:K131" si="141">IF(I68&gt;0.9999,"YES","NO")</f>
        <v>NO</v>
      </c>
      <c r="L68" s="7">
        <f t="shared" ref="L68:L131" si="142">rhoV_p(F68)</f>
        <v>33.438140261033986</v>
      </c>
      <c r="M68" s="7">
        <v>9.81</v>
      </c>
      <c r="N68" s="7">
        <f t="shared" ref="N68:N131" si="143">3.14/4 *D68*D68</f>
        <v>3.3312259999999996E-2</v>
      </c>
      <c r="O68" s="7">
        <f t="shared" ref="O68:O131" si="144">Tsat_p(F68)</f>
        <v>280.4979888334484</v>
      </c>
      <c r="P68" s="7">
        <f t="shared" ref="P68:P131" si="145">rhoL_P(F68)</f>
        <v>749.3895692271592</v>
      </c>
      <c r="Q68" s="7">
        <f t="shared" si="105"/>
        <v>1.8721296277044615E-5</v>
      </c>
      <c r="R68" s="7">
        <f t="shared" si="106"/>
        <v>9.3315306031086564E-5</v>
      </c>
      <c r="S68" s="7">
        <f t="shared" ref="S68:S131" si="146">mixvisco(F68,H68)</f>
        <v>1.1166319121448402E-4</v>
      </c>
      <c r="T68" s="7">
        <f t="shared" si="107"/>
        <v>3.9056459750470554</v>
      </c>
      <c r="U68" s="7">
        <f t="shared" si="108"/>
        <v>0</v>
      </c>
      <c r="V68" s="7">
        <f t="shared" si="99"/>
        <v>3.9056459750470554</v>
      </c>
      <c r="W68" s="7">
        <f>Surface_Tension_T(T_ph(F68,H68))</f>
        <v>7.9939086270473012E-2</v>
      </c>
      <c r="X68" s="7">
        <v>1</v>
      </c>
      <c r="Y68" s="7">
        <f t="shared" ref="Y68:Y131" si="147">IF($DK$12*(1-EXP(-0.1*AF68/(U68-AF68)))+$DK$13*(EXP(-0.1*AF68/(U68-AF68)))&lt;1,1,$DK$12*(1-EXP(-0.1*AF68/(U68-AF68)))+$DK$13*(EXP(-0.1*AF68/(U68-AF68))))</f>
        <v>1</v>
      </c>
      <c r="Z68" s="7">
        <f t="shared" si="100"/>
        <v>0</v>
      </c>
      <c r="AA68" s="24">
        <f t="shared" ref="AA68:AA131" si="148">$L68*Z68+$P68*(1-Z68)</f>
        <v>749.3895692271592</v>
      </c>
      <c r="AB68" s="24">
        <f t="shared" ref="AB68:AB131" si="149">($D68*AA68*$V68)/$S68</f>
        <v>5399551.6922806585</v>
      </c>
      <c r="AC68" s="24">
        <f t="shared" ref="AC68:AC131" si="150">(($E68/$D68)^1.1098)/2.8257+(7.149/AB68)^0.8981</f>
        <v>5.2585650184365031E-6</v>
      </c>
      <c r="AD68" s="29">
        <f t="shared" ref="AD68:AD131" si="151">4/(4*LOG($E68/$D68/3.7065-5.0452/AB68*LOG(AC68)))^2</f>
        <v>8.8767801051309447E-3</v>
      </c>
      <c r="AE68" s="24">
        <f t="shared" si="109"/>
        <v>2.6803055934001674</v>
      </c>
      <c r="AF68" s="7">
        <f t="shared" si="110"/>
        <v>2.5762990905989205</v>
      </c>
      <c r="AG68" s="24" t="str">
        <f t="shared" ref="AG68:AG131" si="152">IF(AND(Z68&gt;0.7,U68&gt;AF68),"ANNULAR","NO")</f>
        <v>NO</v>
      </c>
      <c r="AH68" s="24">
        <f t="shared" si="104"/>
        <v>1.1499999999999999</v>
      </c>
      <c r="AI68" s="24">
        <f t="shared" si="104"/>
        <v>1.1499999999999999</v>
      </c>
      <c r="AJ68" s="24">
        <f t="shared" ref="AJ68:AJ131" si="153">1.53*((W68)*(M68)*((P68-L68)/(P68^2)))^0.25</f>
        <v>0.2720605337485848</v>
      </c>
      <c r="AK68" s="24">
        <f t="shared" ref="AK68:AK131" si="154">U68/((AI68*V68) +AJ68)</f>
        <v>0</v>
      </c>
      <c r="AL68" s="24">
        <f t="shared" ref="AL68:AL131" si="155">L68*AK68+P68*(1-AK68)</f>
        <v>749.3895692271592</v>
      </c>
      <c r="AM68" s="24">
        <f t="shared" ref="AM68:AM131" si="156">(D68*AL68*V68)/S68</f>
        <v>5399551.6922806585</v>
      </c>
      <c r="AN68" s="24">
        <f t="shared" ref="AN68:AN131" si="157">((E68/D68)^1.1098)/2.8257+(7.149/AM68)^0.8981</f>
        <v>5.2585650184365031E-6</v>
      </c>
      <c r="AO68" s="29">
        <f t="shared" ref="AO68:AO131" si="158">4/(4*LOG($E68/$D68/3.7065-5.0452/AM68*LOG(AN68)))^2</f>
        <v>8.8767801051309447E-3</v>
      </c>
      <c r="AP68" s="24">
        <f t="shared" si="111"/>
        <v>1.1541334489922301</v>
      </c>
      <c r="AQ68" s="24">
        <f t="shared" ref="AQ68:AQ131" si="159">(0.725+4.15*(($U68/$V68)^0.5))</f>
        <v>0.72499999999999998</v>
      </c>
      <c r="AR68" s="24">
        <f t="shared" ref="AR68:AR131" si="160">((0.725+4.15*(($U68/$V68)^0.5))/(2*(AO68/6.5617/$D68)^0.4*(0.0283*$P68/$W68)^0.6*(4.3055*$W68/($M68*($P68-$L68)))^0.5))^(1/1.2)*0.3048</f>
        <v>2.6803055934001674</v>
      </c>
      <c r="AS68" s="24">
        <f t="shared" ref="AS68:AS131" si="161">1.08*T68</f>
        <v>4.2180976530508199</v>
      </c>
      <c r="AT68" s="24" t="str">
        <f t="shared" ref="AT68:AT131" si="162">IF(AND(AP68&gt;AQ68,U68&lt;AS68,AK68&lt;0.52),"DISPERSED BUBBLY","NO")</f>
        <v>DISPERSED BUBBLY</v>
      </c>
      <c r="AU68" s="24">
        <f t="shared" si="112"/>
        <v>1.2</v>
      </c>
      <c r="AV68" s="7">
        <f t="shared" ref="AV68:AV131" si="163">(COS(RADIANS($C68))^0.5)*((1+SIN(RADIANS($C68))^1.2))</f>
        <v>1.2158777374840382</v>
      </c>
      <c r="AW68" s="7">
        <f t="shared" ref="AW68:AW131" si="164">1.53*(($W68)*($M68)*(($P68-$L68)/($P68^2)))^0.25</f>
        <v>0.2720605337485848</v>
      </c>
      <c r="AX68" s="20">
        <f t="shared" si="113"/>
        <v>1.6884514085793672</v>
      </c>
      <c r="AY68" s="24">
        <f t="shared" si="114"/>
        <v>0</v>
      </c>
      <c r="AZ68" s="24">
        <f t="shared" ref="AZ68:AZ131" si="165">$L68*AY68+$P68*(1-AY68)</f>
        <v>749.3895692271592</v>
      </c>
      <c r="BA68" s="24">
        <f t="shared" ref="BA68:BA131" si="166">($D68*AZ68*$V68)/$S68</f>
        <v>5399551.6922806585</v>
      </c>
      <c r="BB68" s="24">
        <f t="shared" ref="BB68:BB131" si="167">(($E68/$D68)^1.1098)/2.8257+(7.149/BA68)^0.8981</f>
        <v>5.2585650184365031E-6</v>
      </c>
      <c r="BC68" s="29">
        <f t="shared" ref="BC68:BC131" si="168">4/(4*LOG($E68/$D68/3.7065-5.0452/BA68*LOG(BB68)))^2</f>
        <v>8.8767801051309447E-3</v>
      </c>
      <c r="BD68" s="24">
        <f t="shared" si="115"/>
        <v>2.6803055934001674</v>
      </c>
      <c r="BE68" s="24" t="str">
        <f t="shared" ref="BE68:BE131" si="169">IF(AND(U68&lt;AX68,AY68&lt;=0.25,AY68&gt;0),"BUBBLY","NO")</f>
        <v>NO</v>
      </c>
      <c r="BF68" s="24">
        <f t="shared" si="116"/>
        <v>1.2</v>
      </c>
      <c r="BG68" s="24">
        <f t="shared" si="117"/>
        <v>1.1598234565766568</v>
      </c>
      <c r="BH68" s="7">
        <f t="shared" ref="BH68:BH131" si="170">(COS(RADIANS($C68))^0.5)*((1+SIN(RADIANS($C68))^1.2))</f>
        <v>1.2158777374840382</v>
      </c>
      <c r="BI68" s="7">
        <f t="shared" ref="BI68:BI131" si="171">0.35*($M68*$D68*($P68-$L68)/($P68*BH68))^0.5</f>
        <v>0.44104120199476365</v>
      </c>
      <c r="BJ68" s="7">
        <f t="shared" ref="BJ68:BJ131" si="172">1.53*(($W68)*($M68)*(($P68-$L68)/($P68^2)))^0.25</f>
        <v>0.2720605337485848</v>
      </c>
      <c r="BK68" s="20">
        <f t="shared" si="118"/>
        <v>1.6884514085793672</v>
      </c>
      <c r="BL68" s="24">
        <f t="shared" ref="BL68:BL131" si="173">BJ68*(1-EXP(-0.1*BK68/ABS($U68-BK68)))+BI68*(EXP(-0.1*BK68/ABS($U68-BK68)))</f>
        <v>0.42496056530244836</v>
      </c>
      <c r="BM68" s="24">
        <f t="shared" ref="BM68:BM131" si="174">$U68/((1.2*$V68) +BL68)</f>
        <v>0</v>
      </c>
      <c r="BN68" s="24">
        <f t="shared" ref="BN68:BN131" si="175">$L68*BM68+$P68*(1-BM68)</f>
        <v>749.3895692271592</v>
      </c>
      <c r="BO68" s="24">
        <f t="shared" ref="BO68:BO131" si="176">($D68*BN68*$V68)/$S68</f>
        <v>5399551.6922806585</v>
      </c>
      <c r="BP68" s="24">
        <f t="shared" ref="BP68:BP131" si="177">(($E68/$D68)^1.1098)/2.8257+(7.149/BO68)^0.8981</f>
        <v>5.2585650184365031E-6</v>
      </c>
      <c r="BQ68" s="29">
        <f t="shared" ref="BQ68:BQ131" si="178">4/(4*LOG($E68/$D68/3.7065-5.0452/BO68*LOG(BP68)))^2</f>
        <v>8.8767801051309447E-3</v>
      </c>
      <c r="BR68" s="24">
        <f t="shared" si="119"/>
        <v>1.1541334489922301</v>
      </c>
      <c r="BS68" s="24">
        <f t="shared" ref="BS68:BS131" si="179">(0.725+4.15*(($U68/$V68)^0.5))</f>
        <v>0.72499999999999998</v>
      </c>
      <c r="BT68" s="24">
        <f t="shared" ref="BT68:BT131" si="180">((0.725+4.15*(($U68/$V68)^0.5))/(2*(BQ68/6.5617/$D68)^0.4*(0.0283*$P68/$W68)^0.6*(4.3055*$W68/($M68*($P68-$L68)))^0.5))^(1/1.2)*0.3048</f>
        <v>2.6803055934001674</v>
      </c>
      <c r="BU68" s="24" t="str">
        <f t="shared" ref="BU68:BU131" si="181">IF(AND(BR68&lt;BS68,BM68&gt;0.25,BM68&lt;=0.52),"SLUG","NO")</f>
        <v>NO</v>
      </c>
      <c r="BV68" s="24">
        <f t="shared" si="120"/>
        <v>1.1499999999999999</v>
      </c>
      <c r="BW68" s="24">
        <f t="shared" si="121"/>
        <v>1.1598234565766568</v>
      </c>
      <c r="BX68" s="7">
        <f t="shared" ref="BX68:BX131" si="182">(COS(RADIANS($C68))^0.5)*((1+SIN(RADIANS($C68))^1.2))</f>
        <v>1.2158777374840382</v>
      </c>
      <c r="BY68" s="7">
        <f t="shared" ref="BY68:BY131" si="183">0.35*($M68*$D68*($P68-$L68)/($P68*BX68))^0.5</f>
        <v>0.44104120199476365</v>
      </c>
      <c r="BZ68" s="24">
        <f t="shared" ref="BZ68:BZ131" si="184">1.53*(($W68)*($M68)*(($P68-$L68)/($P68^2)))^0.25</f>
        <v>0.2720605337485848</v>
      </c>
      <c r="CA68" s="20">
        <f t="shared" si="122"/>
        <v>1.7773695400886169</v>
      </c>
      <c r="CB68" s="24">
        <f t="shared" ref="CB68:CB131" si="185">BZ68*(1-EXP(-0.1*CA68/($U68-CA68)))+BY68*(EXP(-0.1*CA68/($U68-CA68)))</f>
        <v>0.45881305401125072</v>
      </c>
      <c r="CC68" s="24">
        <f t="shared" ref="CC68:CC131" si="186">$U68/((BV68*$V68) +CB68)</f>
        <v>0</v>
      </c>
      <c r="CD68" s="24">
        <f t="shared" ref="CD68:CD131" si="187">$L68*CC68+$P68*(1-CC68)</f>
        <v>749.3895692271592</v>
      </c>
      <c r="CE68" s="24">
        <f t="shared" ref="CE68:CE131" si="188">($D68*CD68*$V68)/$S68</f>
        <v>5399551.6922806585</v>
      </c>
      <c r="CF68" s="24">
        <f t="shared" ref="CF68:CF131" si="189">(($E68/$D68)^1.1098)/2.8257+(7.149/CE68)^0.8981</f>
        <v>5.2585650184365031E-6</v>
      </c>
      <c r="CG68" s="29">
        <f t="shared" ref="CG68:CG131" si="190">4/(4*LOG($E68/$D68/3.7065-5.0452/CE68*LOG(CF68)))^2</f>
        <v>8.8767801051309447E-3</v>
      </c>
      <c r="CH68" s="24">
        <f t="shared" si="123"/>
        <v>1.1541334489922301</v>
      </c>
      <c r="CI68" s="24">
        <f t="shared" ref="CI68:CI131" si="191">(0.725+4.15*(($U68/$V68)^0.5))</f>
        <v>0.72499999999999998</v>
      </c>
      <c r="CJ68" s="24">
        <f t="shared" ref="CJ68:CJ131" si="192">((0.725+4.15*(($U68/$V68)^0.5))/(2*(CG68/6.5617/$D68)^0.4*(0.0283*$P68/$W68)^0.6*(4.3055*$W68/($M68*($P68-$L68)))^0.5))^(1/1.2)*0.3048</f>
        <v>2.6803055934001674</v>
      </c>
      <c r="CK68" s="24">
        <f t="shared" si="124"/>
        <v>2.6095677293212591</v>
      </c>
      <c r="CL68" s="24">
        <f t="shared" ref="CL68:CL131" si="193">1.08*$T68</f>
        <v>4.2180976530508199</v>
      </c>
      <c r="CM68" s="24" t="str">
        <f t="shared" ref="CM68:CM131" si="194">IF(AND(U68&gt;CL68,CC68&gt;0.52,CC68&lt;0.7),"CHURN","NO")</f>
        <v>NO</v>
      </c>
      <c r="CN68" s="46" t="str">
        <f t="shared" si="125"/>
        <v>COMPRESSED LIQUID</v>
      </c>
      <c r="CO68" s="21" t="b">
        <f t="shared" si="126"/>
        <v>0</v>
      </c>
      <c r="CP68" s="21" t="b">
        <f t="shared" si="127"/>
        <v>0</v>
      </c>
      <c r="CQ68" s="7" t="e">
        <f t="shared" si="128"/>
        <v>#DIV/0!</v>
      </c>
      <c r="CR68" s="7">
        <f>IF(J68="yes",rho_ph(F68,H68),IF(K68="yes",rho_ph(F68,H68),L68*CQ68+P68*(1-CQ68)))</f>
        <v>816.53842830420979</v>
      </c>
      <c r="CS68" s="7" t="e">
        <f t="shared" si="129"/>
        <v>#DIV/0!</v>
      </c>
      <c r="CT68" s="7">
        <f t="shared" si="130"/>
        <v>5883377.129080005</v>
      </c>
      <c r="CU68" s="7">
        <f t="shared" si="131"/>
        <v>4.8685089518994609E-6</v>
      </c>
      <c r="CV68" s="22">
        <f t="shared" si="132"/>
        <v>8.7624017446305599E-3</v>
      </c>
      <c r="CW68" s="7">
        <f t="shared" si="133"/>
        <v>7.6095060085305324E-2</v>
      </c>
      <c r="CX68" s="7">
        <f t="shared" si="134"/>
        <v>2.6490388181864889E-3</v>
      </c>
      <c r="CY68" s="7">
        <f t="shared" ref="CY68:CY131" si="195">1-((CR68*V68^2*0.00001)/F68)</f>
        <v>0.99807332970569651</v>
      </c>
      <c r="CZ68" s="7">
        <f t="shared" ref="CZ68:CZ131" si="196">(CW68+CX68)/CY68</f>
        <v>7.8896105686654519E-2</v>
      </c>
      <c r="DA68" s="7">
        <f t="shared" si="135"/>
        <v>64.411294131043334</v>
      </c>
      <c r="DB68" s="7">
        <f>rho_ph(DA68,H68)</f>
        <v>816.51330905796021</v>
      </c>
      <c r="DC68" s="7">
        <f t="shared" si="136"/>
        <v>3.5845715217687149</v>
      </c>
      <c r="DD68" s="7">
        <f t="shared" ref="DD68:DD131" si="197">-M68*B68*COS(RADIANS(C68))/10^3</f>
        <v>-2.795767747637052E-2</v>
      </c>
      <c r="DE68" s="47">
        <f t="shared" ref="DE68:DE131" si="198">IF(J68="YES",0,0.5*(V68^2-DC68^2)/10^3)</f>
        <v>0</v>
      </c>
      <c r="DF68" s="7">
        <f t="shared" si="137"/>
        <v>1038.1620538540737</v>
      </c>
      <c r="DG68" s="7">
        <f t="shared" ref="DG68:DG131" si="199">T_ph(DA68,DF68)</f>
        <v>240.05043463313859</v>
      </c>
    </row>
    <row r="69" spans="1:111" ht="14.5" x14ac:dyDescent="0.35">
      <c r="A69" s="7">
        <f t="shared" ref="A69:A132" si="200">A68-B68</f>
        <v>1602</v>
      </c>
      <c r="B69" s="7">
        <v>3</v>
      </c>
      <c r="C69" s="7">
        <v>18.2</v>
      </c>
      <c r="D69">
        <v>0.20599999999999999</v>
      </c>
      <c r="E69" s="22">
        <v>0</v>
      </c>
      <c r="F69" s="7">
        <f t="shared" si="138"/>
        <v>64.411294131043334</v>
      </c>
      <c r="G69" s="7">
        <f t="shared" ref="G69:G132" si="201">G68</f>
        <v>97.5</v>
      </c>
      <c r="H69" s="7">
        <f t="shared" si="139"/>
        <v>1038.1620538540737</v>
      </c>
      <c r="I69" s="7">
        <f t="shared" ref="I69:I132" si="202">x_ph(F69,H69)</f>
        <v>0</v>
      </c>
      <c r="J69" s="24" t="str">
        <f t="shared" si="140"/>
        <v>YES</v>
      </c>
      <c r="K69" s="24" t="str">
        <f t="shared" si="141"/>
        <v>NO</v>
      </c>
      <c r="L69" s="7">
        <f t="shared" si="142"/>
        <v>33.303411611241138</v>
      </c>
      <c r="M69" s="7">
        <v>9.81</v>
      </c>
      <c r="N69" s="7">
        <f t="shared" si="143"/>
        <v>3.3312259999999996E-2</v>
      </c>
      <c r="O69" s="7">
        <f t="shared" si="144"/>
        <v>280.25450878738548</v>
      </c>
      <c r="P69" s="7">
        <f t="shared" si="145"/>
        <v>749.82265004064209</v>
      </c>
      <c r="Q69" s="7">
        <f t="shared" si="105"/>
        <v>1.8710649603022322E-5</v>
      </c>
      <c r="R69" s="7">
        <f t="shared" si="106"/>
        <v>9.3410493719214507E-5</v>
      </c>
      <c r="S69" s="7">
        <f t="shared" si="146"/>
        <v>1.1165957443136219E-4</v>
      </c>
      <c r="T69" s="7">
        <f t="shared" si="107"/>
        <v>3.9033901611743245</v>
      </c>
      <c r="U69" s="7">
        <f t="shared" si="108"/>
        <v>0</v>
      </c>
      <c r="V69" s="7">
        <f t="shared" ref="V69:V132" si="203">T69+U69</f>
        <v>3.9033901611743245</v>
      </c>
      <c r="W69" s="7">
        <f>Surface_Tension_T(T_ph(F69,H69))</f>
        <v>7.9939725484978658E-2</v>
      </c>
      <c r="X69" s="7">
        <v>1</v>
      </c>
      <c r="Y69" s="7">
        <f t="shared" si="147"/>
        <v>1</v>
      </c>
      <c r="Z69" s="7">
        <f t="shared" ref="Z69:Z132" si="204">$U69/((Y69*$V69) )</f>
        <v>0</v>
      </c>
      <c r="AA69" s="24">
        <f t="shared" si="148"/>
        <v>749.82265004064209</v>
      </c>
      <c r="AB69" s="24">
        <f t="shared" si="149"/>
        <v>5399726.5900225285</v>
      </c>
      <c r="AC69" s="24">
        <f t="shared" si="150"/>
        <v>5.2584120488498612E-6</v>
      </c>
      <c r="AD69" s="29">
        <f t="shared" si="151"/>
        <v>8.8767365227344491E-3</v>
      </c>
      <c r="AE69" s="24">
        <f t="shared" si="109"/>
        <v>2.6804228627367626</v>
      </c>
      <c r="AF69" s="7">
        <f t="shared" si="110"/>
        <v>2.5820218749751231</v>
      </c>
      <c r="AG69" s="24" t="str">
        <f t="shared" si="152"/>
        <v>NO</v>
      </c>
      <c r="AH69" s="24">
        <f t="shared" si="104"/>
        <v>1.1499999999999999</v>
      </c>
      <c r="AI69" s="24">
        <f t="shared" si="104"/>
        <v>1.1499999999999999</v>
      </c>
      <c r="AJ69" s="24">
        <f t="shared" si="153"/>
        <v>0.27203640826170422</v>
      </c>
      <c r="AK69" s="24">
        <f t="shared" si="154"/>
        <v>0</v>
      </c>
      <c r="AL69" s="24">
        <f t="shared" si="155"/>
        <v>749.82265004064209</v>
      </c>
      <c r="AM69" s="24">
        <f t="shared" si="156"/>
        <v>5399726.5900225285</v>
      </c>
      <c r="AN69" s="24">
        <f t="shared" si="157"/>
        <v>5.2584120488498612E-6</v>
      </c>
      <c r="AO69" s="29">
        <f t="shared" si="158"/>
        <v>8.8767365227344491E-3</v>
      </c>
      <c r="AP69" s="24">
        <f t="shared" si="111"/>
        <v>1.153273022981955</v>
      </c>
      <c r="AQ69" s="24">
        <f t="shared" si="159"/>
        <v>0.72499999999999998</v>
      </c>
      <c r="AR69" s="24">
        <f t="shared" si="160"/>
        <v>2.6804228627367626</v>
      </c>
      <c r="AS69" s="24">
        <f t="shared" si="161"/>
        <v>4.2156613740682705</v>
      </c>
      <c r="AT69" s="24" t="str">
        <f t="shared" si="162"/>
        <v>DISPERSED BUBBLY</v>
      </c>
      <c r="AU69" s="24">
        <f t="shared" si="112"/>
        <v>1.2</v>
      </c>
      <c r="AV69" s="7">
        <f t="shared" si="163"/>
        <v>1.2158777374840382</v>
      </c>
      <c r="AW69" s="7">
        <f t="shared" si="164"/>
        <v>0.27203640826170422</v>
      </c>
      <c r="AX69" s="20">
        <f t="shared" si="113"/>
        <v>1.6875216850486012</v>
      </c>
      <c r="AY69" s="24">
        <f t="shared" si="114"/>
        <v>0</v>
      </c>
      <c r="AZ69" s="24">
        <f t="shared" si="165"/>
        <v>749.82265004064209</v>
      </c>
      <c r="BA69" s="24">
        <f t="shared" si="166"/>
        <v>5399726.5900225285</v>
      </c>
      <c r="BB69" s="24">
        <f t="shared" si="167"/>
        <v>5.2584120488498612E-6</v>
      </c>
      <c r="BC69" s="29">
        <f t="shared" si="168"/>
        <v>8.8767365227344491E-3</v>
      </c>
      <c r="BD69" s="24">
        <f t="shared" si="115"/>
        <v>2.6804228627367626</v>
      </c>
      <c r="BE69" s="24" t="str">
        <f t="shared" si="169"/>
        <v>NO</v>
      </c>
      <c r="BF69" s="24">
        <f t="shared" si="116"/>
        <v>1.2</v>
      </c>
      <c r="BG69" s="24">
        <f t="shared" si="117"/>
        <v>1.1598408909429014</v>
      </c>
      <c r="BH69" s="7">
        <f t="shared" si="170"/>
        <v>1.2158777374840382</v>
      </c>
      <c r="BI69" s="7">
        <f t="shared" si="171"/>
        <v>0.44108862197003756</v>
      </c>
      <c r="BJ69" s="7">
        <f t="shared" si="172"/>
        <v>0.27203640826170422</v>
      </c>
      <c r="BK69" s="20">
        <f t="shared" si="118"/>
        <v>1.6875216850486012</v>
      </c>
      <c r="BL69" s="24">
        <f t="shared" si="173"/>
        <v>0.42500117682681582</v>
      </c>
      <c r="BM69" s="24">
        <f t="shared" si="174"/>
        <v>0</v>
      </c>
      <c r="BN69" s="24">
        <f t="shared" si="175"/>
        <v>749.82265004064209</v>
      </c>
      <c r="BO69" s="24">
        <f t="shared" si="176"/>
        <v>5399726.5900225285</v>
      </c>
      <c r="BP69" s="24">
        <f t="shared" si="177"/>
        <v>5.2584120488498612E-6</v>
      </c>
      <c r="BQ69" s="29">
        <f t="shared" si="178"/>
        <v>8.8767365227344491E-3</v>
      </c>
      <c r="BR69" s="24">
        <f t="shared" si="119"/>
        <v>1.153273022981955</v>
      </c>
      <c r="BS69" s="24">
        <f t="shared" si="179"/>
        <v>0.72499999999999998</v>
      </c>
      <c r="BT69" s="24">
        <f t="shared" si="180"/>
        <v>2.6804228627367626</v>
      </c>
      <c r="BU69" s="24" t="str">
        <f t="shared" si="181"/>
        <v>NO</v>
      </c>
      <c r="BV69" s="24">
        <f t="shared" si="120"/>
        <v>1.1499999999999999</v>
      </c>
      <c r="BW69" s="24">
        <f t="shared" si="121"/>
        <v>1.1598408909429014</v>
      </c>
      <c r="BX69" s="7">
        <f t="shared" si="182"/>
        <v>1.2158777374840382</v>
      </c>
      <c r="BY69" s="7">
        <f t="shared" si="183"/>
        <v>0.44108862197003756</v>
      </c>
      <c r="BZ69" s="24">
        <f t="shared" si="184"/>
        <v>0.27203640826170422</v>
      </c>
      <c r="CA69" s="20">
        <f t="shared" si="122"/>
        <v>1.7763908549600209</v>
      </c>
      <c r="CB69" s="24">
        <f t="shared" si="185"/>
        <v>0.4588679984884636</v>
      </c>
      <c r="CC69" s="24">
        <f t="shared" si="186"/>
        <v>0</v>
      </c>
      <c r="CD69" s="24">
        <f t="shared" si="187"/>
        <v>749.82265004064209</v>
      </c>
      <c r="CE69" s="24">
        <f t="shared" si="188"/>
        <v>5399726.5900225285</v>
      </c>
      <c r="CF69" s="24">
        <f t="shared" si="189"/>
        <v>5.2584120488498612E-6</v>
      </c>
      <c r="CG69" s="29">
        <f t="shared" si="190"/>
        <v>8.8767365227344491E-3</v>
      </c>
      <c r="CH69" s="24">
        <f t="shared" si="123"/>
        <v>1.153273022981955</v>
      </c>
      <c r="CI69" s="24">
        <f t="shared" si="191"/>
        <v>0.72499999999999998</v>
      </c>
      <c r="CJ69" s="24">
        <f t="shared" si="192"/>
        <v>2.6804228627367626</v>
      </c>
      <c r="CK69" s="24">
        <f t="shared" si="124"/>
        <v>2.6153644139858998</v>
      </c>
      <c r="CL69" s="24">
        <f t="shared" si="193"/>
        <v>4.2156613740682705</v>
      </c>
      <c r="CM69" s="24" t="str">
        <f t="shared" si="194"/>
        <v>NO</v>
      </c>
      <c r="CN69" s="46" t="str">
        <f t="shared" si="125"/>
        <v>COMPRESSED LIQUID</v>
      </c>
      <c r="CO69" s="21" t="b">
        <f t="shared" si="126"/>
        <v>0</v>
      </c>
      <c r="CP69" s="21" t="b">
        <f t="shared" si="127"/>
        <v>0</v>
      </c>
      <c r="CQ69" s="7" t="e">
        <f t="shared" si="128"/>
        <v>#DIV/0!</v>
      </c>
      <c r="CR69" s="7">
        <f>IF(J69="yes",rho_ph(F69,H69),IF(K69="yes",rho_ph(F69,H69),L69*CQ69+P69*(1-CQ69)))</f>
        <v>816.52181809203864</v>
      </c>
      <c r="CS69" s="7" t="e">
        <f t="shared" si="129"/>
        <v>#DIV/0!</v>
      </c>
      <c r="CT69" s="7">
        <f t="shared" si="130"/>
        <v>5880049.8654530393</v>
      </c>
      <c r="CU69" s="7">
        <f t="shared" si="131"/>
        <v>4.8709830354063785E-6</v>
      </c>
      <c r="CV69" s="22">
        <f t="shared" si="132"/>
        <v>8.7631486634278787E-3</v>
      </c>
      <c r="CW69" s="7">
        <f t="shared" si="133"/>
        <v>7.609351214212301E-2</v>
      </c>
      <c r="CX69" s="7">
        <f t="shared" si="134"/>
        <v>2.6461513677148306E-3</v>
      </c>
      <c r="CY69" s="7">
        <f t="shared" si="195"/>
        <v>0.99806852231400223</v>
      </c>
      <c r="CZ69" s="7">
        <f t="shared" si="196"/>
        <v>7.8892041728038348E-2</v>
      </c>
      <c r="DA69" s="7">
        <f t="shared" si="135"/>
        <v>64.174618005859216</v>
      </c>
      <c r="DB69" s="7">
        <f>rho_ph(DA69,H69)</f>
        <v>816.4966966183074</v>
      </c>
      <c r="DC69" s="7">
        <f t="shared" si="136"/>
        <v>3.5846444534515167</v>
      </c>
      <c r="DD69" s="7">
        <f t="shared" si="197"/>
        <v>-2.795767747637052E-2</v>
      </c>
      <c r="DE69" s="47">
        <f t="shared" si="198"/>
        <v>0</v>
      </c>
      <c r="DF69" s="7">
        <f t="shared" si="137"/>
        <v>1038.1340961765973</v>
      </c>
      <c r="DG69" s="7">
        <f t="shared" si="199"/>
        <v>240.04508220874425</v>
      </c>
    </row>
    <row r="70" spans="1:111" ht="14.5" x14ac:dyDescent="0.35">
      <c r="A70" s="7">
        <f t="shared" si="200"/>
        <v>1599</v>
      </c>
      <c r="B70" s="7">
        <v>3</v>
      </c>
      <c r="C70" s="7">
        <v>18.2</v>
      </c>
      <c r="D70">
        <v>0.20599999999999999</v>
      </c>
      <c r="E70" s="22">
        <v>0</v>
      </c>
      <c r="F70" s="7">
        <f t="shared" si="138"/>
        <v>64.174618005859216</v>
      </c>
      <c r="G70" s="7">
        <f t="shared" si="201"/>
        <v>97.5</v>
      </c>
      <c r="H70" s="7">
        <f t="shared" si="139"/>
        <v>1038.1340961765973</v>
      </c>
      <c r="I70" s="7">
        <f t="shared" si="202"/>
        <v>0</v>
      </c>
      <c r="J70" s="24" t="str">
        <f t="shared" si="140"/>
        <v>YES</v>
      </c>
      <c r="K70" s="24" t="str">
        <f t="shared" si="141"/>
        <v>NO</v>
      </c>
      <c r="L70" s="7">
        <f t="shared" si="142"/>
        <v>33.168831958627166</v>
      </c>
      <c r="M70" s="7">
        <v>9.81</v>
      </c>
      <c r="N70" s="7">
        <f t="shared" si="143"/>
        <v>3.3312259999999996E-2</v>
      </c>
      <c r="O70" s="7">
        <f t="shared" si="144"/>
        <v>280.01035701661692</v>
      </c>
      <c r="P70" s="7">
        <f t="shared" si="145"/>
        <v>750.25622060621345</v>
      </c>
      <c r="Q70" s="7">
        <f t="shared" si="105"/>
        <v>1.8699991229240464E-5</v>
      </c>
      <c r="R70" s="7">
        <f t="shared" si="106"/>
        <v>9.3506026673752436E-5</v>
      </c>
      <c r="S70" s="7">
        <f t="shared" si="146"/>
        <v>1.1165595761268742E-4</v>
      </c>
      <c r="T70" s="7">
        <f t="shared" si="107"/>
        <v>3.9011344050294996</v>
      </c>
      <c r="U70" s="7">
        <f t="shared" si="108"/>
        <v>0</v>
      </c>
      <c r="V70" s="7">
        <f t="shared" si="203"/>
        <v>3.9011344050294996</v>
      </c>
      <c r="W70" s="7">
        <f>Surface_Tension_T(T_ph(F70,H70))</f>
        <v>7.9940364747229195E-2</v>
      </c>
      <c r="X70" s="7">
        <v>1</v>
      </c>
      <c r="Y70" s="7">
        <f t="shared" si="147"/>
        <v>1</v>
      </c>
      <c r="Z70" s="7">
        <f t="shared" si="204"/>
        <v>0</v>
      </c>
      <c r="AA70" s="24">
        <f t="shared" si="148"/>
        <v>750.25622060621345</v>
      </c>
      <c r="AB70" s="24">
        <f t="shared" si="149"/>
        <v>5399901.5008144565</v>
      </c>
      <c r="AC70" s="24">
        <f t="shared" si="150"/>
        <v>5.2582590772546179E-6</v>
      </c>
      <c r="AD70" s="29">
        <f t="shared" si="151"/>
        <v>8.8766929388104775E-3</v>
      </c>
      <c r="AE70" s="24">
        <f t="shared" si="109"/>
        <v>2.6805395390532616</v>
      </c>
      <c r="AF70" s="7">
        <f t="shared" si="110"/>
        <v>2.5877726365916658</v>
      </c>
      <c r="AG70" s="24" t="str">
        <f t="shared" si="152"/>
        <v>NO</v>
      </c>
      <c r="AH70" s="24">
        <f t="shared" si="104"/>
        <v>1.1499999999999999</v>
      </c>
      <c r="AI70" s="24">
        <f t="shared" si="104"/>
        <v>1.1499999999999999</v>
      </c>
      <c r="AJ70" s="24">
        <f t="shared" si="153"/>
        <v>0.27201223114913076</v>
      </c>
      <c r="AK70" s="24">
        <f t="shared" si="154"/>
        <v>0</v>
      </c>
      <c r="AL70" s="24">
        <f t="shared" si="155"/>
        <v>750.25622060621345</v>
      </c>
      <c r="AM70" s="24">
        <f t="shared" si="156"/>
        <v>5399901.5008144565</v>
      </c>
      <c r="AN70" s="24">
        <f t="shared" si="157"/>
        <v>5.2582590772546179E-6</v>
      </c>
      <c r="AO70" s="29">
        <f t="shared" si="158"/>
        <v>8.8766929388104775E-3</v>
      </c>
      <c r="AP70" s="24">
        <f t="shared" si="111"/>
        <v>1.1524131056228704</v>
      </c>
      <c r="AQ70" s="24">
        <f t="shared" si="159"/>
        <v>0.72499999999999998</v>
      </c>
      <c r="AR70" s="24">
        <f t="shared" si="160"/>
        <v>2.6805395390532616</v>
      </c>
      <c r="AS70" s="24">
        <f t="shared" si="161"/>
        <v>4.21322515743186</v>
      </c>
      <c r="AT70" s="24" t="str">
        <f t="shared" si="162"/>
        <v>DISPERSED BUBBLY</v>
      </c>
      <c r="AU70" s="24">
        <f t="shared" si="112"/>
        <v>1.2</v>
      </c>
      <c r="AV70" s="7">
        <f t="shared" si="163"/>
        <v>1.2158777374840382</v>
      </c>
      <c r="AW70" s="7">
        <f t="shared" si="164"/>
        <v>0.27201223114913076</v>
      </c>
      <c r="AX70" s="20">
        <f t="shared" si="113"/>
        <v>1.6865919674435232</v>
      </c>
      <c r="AY70" s="24">
        <f t="shared" si="114"/>
        <v>0</v>
      </c>
      <c r="AZ70" s="24">
        <f t="shared" si="165"/>
        <v>750.25622060621345</v>
      </c>
      <c r="BA70" s="24">
        <f t="shared" si="166"/>
        <v>5399901.5008144565</v>
      </c>
      <c r="BB70" s="24">
        <f t="shared" si="167"/>
        <v>5.2582590772546179E-6</v>
      </c>
      <c r="BC70" s="29">
        <f t="shared" si="168"/>
        <v>8.8766929388104775E-3</v>
      </c>
      <c r="BD70" s="24">
        <f t="shared" si="115"/>
        <v>2.6805395390532616</v>
      </c>
      <c r="BE70" s="24" t="str">
        <f t="shared" si="169"/>
        <v>NO</v>
      </c>
      <c r="BF70" s="24">
        <f t="shared" si="116"/>
        <v>1.2</v>
      </c>
      <c r="BG70" s="24">
        <f t="shared" si="117"/>
        <v>1.1598583788411858</v>
      </c>
      <c r="BH70" s="7">
        <f t="shared" si="170"/>
        <v>1.2158777374840382</v>
      </c>
      <c r="BI70" s="7">
        <f t="shared" si="171"/>
        <v>0.44113594294092301</v>
      </c>
      <c r="BJ70" s="7">
        <f t="shared" si="172"/>
        <v>0.27201223114913076</v>
      </c>
      <c r="BK70" s="20">
        <f t="shared" si="118"/>
        <v>1.6865919674435232</v>
      </c>
      <c r="BL70" s="24">
        <f t="shared" si="173"/>
        <v>0.42504169385547386</v>
      </c>
      <c r="BM70" s="24">
        <f t="shared" si="174"/>
        <v>0</v>
      </c>
      <c r="BN70" s="24">
        <f t="shared" si="175"/>
        <v>750.25622060621345</v>
      </c>
      <c r="BO70" s="24">
        <f t="shared" si="176"/>
        <v>5399901.5008144565</v>
      </c>
      <c r="BP70" s="24">
        <f t="shared" si="177"/>
        <v>5.2582590772546179E-6</v>
      </c>
      <c r="BQ70" s="29">
        <f t="shared" si="178"/>
        <v>8.8766929388104775E-3</v>
      </c>
      <c r="BR70" s="24">
        <f t="shared" si="119"/>
        <v>1.1524131056228704</v>
      </c>
      <c r="BS70" s="24">
        <f t="shared" si="179"/>
        <v>0.72499999999999998</v>
      </c>
      <c r="BT70" s="24">
        <f t="shared" si="180"/>
        <v>2.6805395390532616</v>
      </c>
      <c r="BU70" s="24" t="str">
        <f t="shared" si="181"/>
        <v>NO</v>
      </c>
      <c r="BV70" s="24">
        <f t="shared" si="120"/>
        <v>1.1499999999999999</v>
      </c>
      <c r="BW70" s="24">
        <f t="shared" si="121"/>
        <v>1.1598583788411858</v>
      </c>
      <c r="BX70" s="7">
        <f t="shared" si="182"/>
        <v>1.2158777374840382</v>
      </c>
      <c r="BY70" s="7">
        <f t="shared" si="183"/>
        <v>0.44113594294092301</v>
      </c>
      <c r="BZ70" s="24">
        <f t="shared" si="184"/>
        <v>0.27201223114913076</v>
      </c>
      <c r="CA70" s="20">
        <f t="shared" si="122"/>
        <v>1.7754121760691743</v>
      </c>
      <c r="CB70" s="24">
        <f t="shared" si="185"/>
        <v>0.45892283897842706</v>
      </c>
      <c r="CC70" s="24">
        <f t="shared" si="186"/>
        <v>0</v>
      </c>
      <c r="CD70" s="24">
        <f t="shared" si="187"/>
        <v>750.25622060621345</v>
      </c>
      <c r="CE70" s="24">
        <f t="shared" si="188"/>
        <v>5399901.5008144565</v>
      </c>
      <c r="CF70" s="24">
        <f t="shared" si="189"/>
        <v>5.2582590772546179E-6</v>
      </c>
      <c r="CG70" s="29">
        <f t="shared" si="190"/>
        <v>8.8766929388104775E-3</v>
      </c>
      <c r="CH70" s="24">
        <f t="shared" si="123"/>
        <v>1.1524131056228704</v>
      </c>
      <c r="CI70" s="24">
        <f t="shared" si="191"/>
        <v>0.72499999999999998</v>
      </c>
      <c r="CJ70" s="24">
        <f t="shared" si="192"/>
        <v>2.6805395390532616</v>
      </c>
      <c r="CK70" s="24">
        <f t="shared" si="124"/>
        <v>2.6211894371706346</v>
      </c>
      <c r="CL70" s="24">
        <f t="shared" si="193"/>
        <v>4.21322515743186</v>
      </c>
      <c r="CM70" s="24" t="str">
        <f t="shared" si="194"/>
        <v>NO</v>
      </c>
      <c r="CN70" s="46" t="str">
        <f t="shared" si="125"/>
        <v>COMPRESSED LIQUID</v>
      </c>
      <c r="CO70" s="21" t="b">
        <f t="shared" si="126"/>
        <v>0</v>
      </c>
      <c r="CP70" s="21" t="b">
        <f t="shared" si="127"/>
        <v>0</v>
      </c>
      <c r="CQ70" s="7" t="e">
        <f t="shared" si="128"/>
        <v>#DIV/0!</v>
      </c>
      <c r="CR70" s="7">
        <f>IF(J70="yes",rho_ph(F70,H70),IF(K70="yes",rho_ph(F70,H70),L70*CQ70+P70*(1-CQ70)))</f>
        <v>816.50520640917114</v>
      </c>
      <c r="CS70" s="7" t="e">
        <f t="shared" si="129"/>
        <v>#DIV/0!</v>
      </c>
      <c r="CT70" s="7">
        <f t="shared" si="130"/>
        <v>5876722.6027784906</v>
      </c>
      <c r="CU70" s="7">
        <f t="shared" si="131"/>
        <v>4.8734597769260203E-6</v>
      </c>
      <c r="CV70" s="22">
        <f t="shared" si="132"/>
        <v>8.763896097906532E-3</v>
      </c>
      <c r="CW70" s="7">
        <f t="shared" si="133"/>
        <v>7.6091964061883163E-2</v>
      </c>
      <c r="CX70" s="7">
        <f t="shared" si="134"/>
        <v>2.643265507661763E-3</v>
      </c>
      <c r="CY70" s="7">
        <f t="shared" si="195"/>
        <v>0.99806367838909948</v>
      </c>
      <c r="CZ70" s="7">
        <f t="shared" si="196"/>
        <v>7.8887982074075297E-2</v>
      </c>
      <c r="DA70" s="7">
        <f t="shared" si="135"/>
        <v>63.937954059636994</v>
      </c>
      <c r="DB70" s="7">
        <f>rho_ph(DA70,H70)</f>
        <v>816.48008270569312</v>
      </c>
      <c r="DC70" s="7">
        <f t="shared" si="136"/>
        <v>3.5847173945690827</v>
      </c>
      <c r="DD70" s="7">
        <f t="shared" si="197"/>
        <v>-2.795767747637052E-2</v>
      </c>
      <c r="DE70" s="47">
        <f t="shared" si="198"/>
        <v>0</v>
      </c>
      <c r="DF70" s="7">
        <f t="shared" si="137"/>
        <v>1038.1061384991208</v>
      </c>
      <c r="DG70" s="7">
        <f t="shared" si="199"/>
        <v>240.03972923344816</v>
      </c>
    </row>
    <row r="71" spans="1:111" ht="14.5" x14ac:dyDescent="0.35">
      <c r="A71" s="7">
        <f t="shared" si="200"/>
        <v>1596</v>
      </c>
      <c r="B71" s="7">
        <v>3</v>
      </c>
      <c r="C71" s="7">
        <v>18.2</v>
      </c>
      <c r="D71">
        <v>0.20599999999999999</v>
      </c>
      <c r="E71" s="22">
        <v>0</v>
      </c>
      <c r="F71" s="7">
        <f t="shared" si="138"/>
        <v>63.937954059636994</v>
      </c>
      <c r="G71" s="7">
        <f t="shared" si="201"/>
        <v>97.5</v>
      </c>
      <c r="H71" s="7">
        <f t="shared" si="139"/>
        <v>1038.1061384991208</v>
      </c>
      <c r="I71" s="7">
        <f t="shared" si="202"/>
        <v>0</v>
      </c>
      <c r="J71" s="24" t="str">
        <f t="shared" si="140"/>
        <v>YES</v>
      </c>
      <c r="K71" s="24" t="str">
        <f t="shared" si="141"/>
        <v>NO</v>
      </c>
      <c r="L71" s="7">
        <f t="shared" si="142"/>
        <v>33.034400811549929</v>
      </c>
      <c r="M71" s="7">
        <v>9.81</v>
      </c>
      <c r="N71" s="7">
        <f t="shared" si="143"/>
        <v>3.3312259999999996E-2</v>
      </c>
      <c r="O71" s="7">
        <f t="shared" si="144"/>
        <v>279.76552917341508</v>
      </c>
      <c r="P71" s="7">
        <f t="shared" si="145"/>
        <v>750.69028556101648</v>
      </c>
      <c r="Q71" s="7">
        <f t="shared" si="105"/>
        <v>1.8689320999565596E-5</v>
      </c>
      <c r="R71" s="7">
        <f t="shared" si="106"/>
        <v>9.3601908043492327E-5</v>
      </c>
      <c r="S71" s="7">
        <f t="shared" si="146"/>
        <v>1.116523407580328E-4</v>
      </c>
      <c r="T71" s="7">
        <f t="shared" si="107"/>
        <v>3.8988786868434913</v>
      </c>
      <c r="U71" s="7">
        <f t="shared" si="108"/>
        <v>0</v>
      </c>
      <c r="V71" s="7">
        <f t="shared" si="203"/>
        <v>3.8988786868434913</v>
      </c>
      <c r="W71" s="7">
        <f>Surface_Tension_T(T_ph(F71,H71))</f>
        <v>7.9941004057223541E-2</v>
      </c>
      <c r="X71" s="7">
        <v>1</v>
      </c>
      <c r="Y71" s="7">
        <f t="shared" si="147"/>
        <v>1</v>
      </c>
      <c r="Z71" s="7">
        <f t="shared" si="204"/>
        <v>0</v>
      </c>
      <c r="AA71" s="24">
        <f t="shared" si="148"/>
        <v>750.69028556101648</v>
      </c>
      <c r="AB71" s="24">
        <f t="shared" si="149"/>
        <v>5400076.424678524</v>
      </c>
      <c r="AC71" s="24">
        <f t="shared" si="150"/>
        <v>5.2581061036326958E-6</v>
      </c>
      <c r="AD71" s="29">
        <f t="shared" si="151"/>
        <v>8.8766493533537858E-3</v>
      </c>
      <c r="AE71" s="24">
        <f t="shared" si="109"/>
        <v>2.6806556228249065</v>
      </c>
      <c r="AF71" s="7">
        <f t="shared" si="110"/>
        <v>2.5935516310995781</v>
      </c>
      <c r="AG71" s="24" t="str">
        <f t="shared" si="152"/>
        <v>NO</v>
      </c>
      <c r="AH71" s="24">
        <f t="shared" si="104"/>
        <v>1.1499999999999999</v>
      </c>
      <c r="AI71" s="24">
        <f t="shared" si="104"/>
        <v>1.1499999999999999</v>
      </c>
      <c r="AJ71" s="24">
        <f t="shared" si="153"/>
        <v>0.27198800216320873</v>
      </c>
      <c r="AK71" s="24">
        <f t="shared" si="154"/>
        <v>0</v>
      </c>
      <c r="AL71" s="24">
        <f t="shared" si="155"/>
        <v>750.69028556101648</v>
      </c>
      <c r="AM71" s="24">
        <f t="shared" si="156"/>
        <v>5400076.424678524</v>
      </c>
      <c r="AN71" s="24">
        <f t="shared" si="157"/>
        <v>5.2581061036326958E-6</v>
      </c>
      <c r="AO71" s="29">
        <f t="shared" si="158"/>
        <v>8.8766493533537858E-3</v>
      </c>
      <c r="AP71" s="24">
        <f t="shared" si="111"/>
        <v>1.1515536889436184</v>
      </c>
      <c r="AQ71" s="24">
        <f t="shared" si="159"/>
        <v>0.72499999999999998</v>
      </c>
      <c r="AR71" s="24">
        <f t="shared" si="160"/>
        <v>2.6806556228249065</v>
      </c>
      <c r="AS71" s="24">
        <f t="shared" si="161"/>
        <v>4.2107889817909712</v>
      </c>
      <c r="AT71" s="24" t="str">
        <f t="shared" si="162"/>
        <v>DISPERSED BUBBLY</v>
      </c>
      <c r="AU71" s="24">
        <f t="shared" si="112"/>
        <v>1.2</v>
      </c>
      <c r="AV71" s="7">
        <f t="shared" si="163"/>
        <v>1.2158777374840382</v>
      </c>
      <c r="AW71" s="7">
        <f t="shared" si="164"/>
        <v>0.27198800216320873</v>
      </c>
      <c r="AX71" s="20">
        <f t="shared" si="113"/>
        <v>1.6856622476040024</v>
      </c>
      <c r="AY71" s="24">
        <f t="shared" si="114"/>
        <v>0</v>
      </c>
      <c r="AZ71" s="24">
        <f t="shared" si="165"/>
        <v>750.69028556101648</v>
      </c>
      <c r="BA71" s="24">
        <f t="shared" si="166"/>
        <v>5400076.424678524</v>
      </c>
      <c r="BB71" s="24">
        <f t="shared" si="167"/>
        <v>5.2581061036326958E-6</v>
      </c>
      <c r="BC71" s="29">
        <f t="shared" si="168"/>
        <v>8.8766493533537858E-3</v>
      </c>
      <c r="BD71" s="24">
        <f t="shared" si="115"/>
        <v>2.6806556228249065</v>
      </c>
      <c r="BE71" s="24" t="str">
        <f t="shared" si="169"/>
        <v>NO</v>
      </c>
      <c r="BF71" s="24">
        <f t="shared" si="116"/>
        <v>1.2</v>
      </c>
      <c r="BG71" s="24">
        <f t="shared" si="117"/>
        <v>1.1598759206720544</v>
      </c>
      <c r="BH71" s="7">
        <f t="shared" si="170"/>
        <v>1.2158777374840382</v>
      </c>
      <c r="BI71" s="7">
        <f t="shared" si="171"/>
        <v>0.44118316522321283</v>
      </c>
      <c r="BJ71" s="7">
        <f t="shared" si="172"/>
        <v>0.27198800216320873</v>
      </c>
      <c r="BK71" s="20">
        <f t="shared" si="118"/>
        <v>1.6856622476040024</v>
      </c>
      <c r="BL71" s="24">
        <f t="shared" si="173"/>
        <v>0.42508211665059603</v>
      </c>
      <c r="BM71" s="24">
        <f t="shared" si="174"/>
        <v>0</v>
      </c>
      <c r="BN71" s="24">
        <f t="shared" si="175"/>
        <v>750.69028556101648</v>
      </c>
      <c r="BO71" s="24">
        <f t="shared" si="176"/>
        <v>5400076.424678524</v>
      </c>
      <c r="BP71" s="24">
        <f t="shared" si="177"/>
        <v>5.2581061036326958E-6</v>
      </c>
      <c r="BQ71" s="29">
        <f t="shared" si="178"/>
        <v>8.8766493533537858E-3</v>
      </c>
      <c r="BR71" s="24">
        <f t="shared" si="119"/>
        <v>1.1515536889436184</v>
      </c>
      <c r="BS71" s="24">
        <f t="shared" si="179"/>
        <v>0.72499999999999998</v>
      </c>
      <c r="BT71" s="24">
        <f t="shared" si="180"/>
        <v>2.6806556228249065</v>
      </c>
      <c r="BU71" s="24" t="str">
        <f t="shared" si="181"/>
        <v>NO</v>
      </c>
      <c r="BV71" s="24">
        <f t="shared" si="120"/>
        <v>1.1499999999999999</v>
      </c>
      <c r="BW71" s="24">
        <f t="shared" si="121"/>
        <v>1.1598759206720544</v>
      </c>
      <c r="BX71" s="7">
        <f t="shared" si="182"/>
        <v>1.2158777374840382</v>
      </c>
      <c r="BY71" s="7">
        <f t="shared" si="183"/>
        <v>0.44118316522321283</v>
      </c>
      <c r="BZ71" s="24">
        <f t="shared" si="184"/>
        <v>0.27198800216320873</v>
      </c>
      <c r="CA71" s="20">
        <f t="shared" si="122"/>
        <v>1.7744334948262135</v>
      </c>
      <c r="CB71" s="24">
        <f t="shared" si="185"/>
        <v>0.45897757585619237</v>
      </c>
      <c r="CC71" s="24">
        <f t="shared" si="186"/>
        <v>0</v>
      </c>
      <c r="CD71" s="24">
        <f t="shared" si="187"/>
        <v>750.69028556101648</v>
      </c>
      <c r="CE71" s="24">
        <f t="shared" si="188"/>
        <v>5400076.424678524</v>
      </c>
      <c r="CF71" s="24">
        <f t="shared" si="189"/>
        <v>5.2581061036326958E-6</v>
      </c>
      <c r="CG71" s="29">
        <f t="shared" si="190"/>
        <v>8.8766493533537858E-3</v>
      </c>
      <c r="CH71" s="24">
        <f t="shared" si="123"/>
        <v>1.1515536889436184</v>
      </c>
      <c r="CI71" s="24">
        <f t="shared" si="191"/>
        <v>0.72499999999999998</v>
      </c>
      <c r="CJ71" s="24">
        <f t="shared" si="192"/>
        <v>2.6806556228249065</v>
      </c>
      <c r="CK71" s="24">
        <f t="shared" si="124"/>
        <v>2.6270430578278021</v>
      </c>
      <c r="CL71" s="24">
        <f t="shared" si="193"/>
        <v>4.2107889817909712</v>
      </c>
      <c r="CM71" s="24" t="str">
        <f t="shared" si="194"/>
        <v>NO</v>
      </c>
      <c r="CN71" s="46" t="str">
        <f t="shared" si="125"/>
        <v>COMPRESSED LIQUID</v>
      </c>
      <c r="CO71" s="21" t="b">
        <f t="shared" si="126"/>
        <v>0</v>
      </c>
      <c r="CP71" s="21" t="b">
        <f t="shared" si="127"/>
        <v>0</v>
      </c>
      <c r="CQ71" s="7" t="e">
        <f t="shared" si="128"/>
        <v>#DIV/0!</v>
      </c>
      <c r="CR71" s="7">
        <f>IF(J71="yes",rho_ph(F71,H71),IF(K71="yes",rho_ph(F71,H71),L71*CQ71+P71*(1-CQ71)))</f>
        <v>816.48859325356921</v>
      </c>
      <c r="CS71" s="7" t="e">
        <f t="shared" si="129"/>
        <v>#DIV/0!</v>
      </c>
      <c r="CT71" s="7">
        <f t="shared" si="130"/>
        <v>5873395.3112933394</v>
      </c>
      <c r="CU71" s="7">
        <f t="shared" si="131"/>
        <v>4.8759392030116715E-6</v>
      </c>
      <c r="CV71" s="22">
        <f t="shared" si="132"/>
        <v>8.7646440554112366E-3</v>
      </c>
      <c r="CW71" s="7">
        <f t="shared" si="133"/>
        <v>7.6090415844395895E-2</v>
      </c>
      <c r="CX71" s="7">
        <f t="shared" si="134"/>
        <v>2.6403812131792332E-3</v>
      </c>
      <c r="CY71" s="7">
        <f t="shared" si="195"/>
        <v>0.99805879754752824</v>
      </c>
      <c r="CZ71" s="7">
        <f t="shared" si="196"/>
        <v>7.8883926729603232E-2</v>
      </c>
      <c r="DA71" s="7">
        <f t="shared" si="135"/>
        <v>63.701302279448186</v>
      </c>
      <c r="DB71" s="7">
        <f>rho_ph(DA71,H71)</f>
        <v>816.46346731807864</v>
      </c>
      <c r="DC71" s="7">
        <f t="shared" si="136"/>
        <v>3.584790345131335</v>
      </c>
      <c r="DD71" s="7">
        <f t="shared" si="197"/>
        <v>-2.795767747637052E-2</v>
      </c>
      <c r="DE71" s="47">
        <f t="shared" si="198"/>
        <v>0</v>
      </c>
      <c r="DF71" s="7">
        <f t="shared" si="137"/>
        <v>1038.0781808216443</v>
      </c>
      <c r="DG71" s="7">
        <f t="shared" si="199"/>
        <v>240.03437570721155</v>
      </c>
    </row>
    <row r="72" spans="1:111" ht="14.5" x14ac:dyDescent="0.35">
      <c r="A72" s="7">
        <f t="shared" si="200"/>
        <v>1593</v>
      </c>
      <c r="B72" s="7">
        <v>3</v>
      </c>
      <c r="C72" s="7">
        <v>18.2</v>
      </c>
      <c r="D72">
        <v>0.20599999999999999</v>
      </c>
      <c r="E72" s="22">
        <v>0</v>
      </c>
      <c r="F72" s="7">
        <f t="shared" si="138"/>
        <v>63.701302279448186</v>
      </c>
      <c r="G72" s="7">
        <f t="shared" si="201"/>
        <v>97.5</v>
      </c>
      <c r="H72" s="7">
        <f t="shared" si="139"/>
        <v>1038.0781808216443</v>
      </c>
      <c r="I72" s="7">
        <f t="shared" si="202"/>
        <v>0</v>
      </c>
      <c r="J72" s="24" t="str">
        <f t="shared" si="140"/>
        <v>YES</v>
      </c>
      <c r="K72" s="24" t="str">
        <f t="shared" si="141"/>
        <v>NO</v>
      </c>
      <c r="L72" s="7">
        <f t="shared" si="142"/>
        <v>32.900117679640992</v>
      </c>
      <c r="M72" s="7">
        <v>9.81</v>
      </c>
      <c r="N72" s="7">
        <f t="shared" si="143"/>
        <v>3.3312259999999996E-2</v>
      </c>
      <c r="O72" s="7">
        <f t="shared" si="144"/>
        <v>279.52002086528898</v>
      </c>
      <c r="P72" s="7">
        <f t="shared" si="145"/>
        <v>751.12484958125162</v>
      </c>
      <c r="Q72" s="7">
        <f t="shared" si="105"/>
        <v>1.8678638755911238E-5</v>
      </c>
      <c r="R72" s="7">
        <f t="shared" si="106"/>
        <v>9.3698141015186395E-5</v>
      </c>
      <c r="S72" s="7">
        <f t="shared" si="146"/>
        <v>1.1164872386697049E-4</v>
      </c>
      <c r="T72" s="7">
        <f t="shared" si="107"/>
        <v>3.8966229867458195</v>
      </c>
      <c r="U72" s="7">
        <f t="shared" si="108"/>
        <v>0</v>
      </c>
      <c r="V72" s="7">
        <f t="shared" si="203"/>
        <v>3.8966229867458195</v>
      </c>
      <c r="W72" s="7">
        <f>Surface_Tension_T(T_ph(F72,H72))</f>
        <v>7.99416434149606E-2</v>
      </c>
      <c r="X72" s="7">
        <v>1</v>
      </c>
      <c r="Y72" s="7">
        <f t="shared" si="147"/>
        <v>1</v>
      </c>
      <c r="Z72" s="7">
        <f t="shared" si="204"/>
        <v>0</v>
      </c>
      <c r="AA72" s="24">
        <f t="shared" si="148"/>
        <v>751.12484958125162</v>
      </c>
      <c r="AB72" s="24">
        <f t="shared" si="149"/>
        <v>5400251.3616368677</v>
      </c>
      <c r="AC72" s="24">
        <f t="shared" si="150"/>
        <v>5.2579531279659718E-6</v>
      </c>
      <c r="AD72" s="29">
        <f t="shared" si="151"/>
        <v>8.8766057663591195E-3</v>
      </c>
      <c r="AE72" s="24">
        <f t="shared" si="109"/>
        <v>2.6807711145100654</v>
      </c>
      <c r="AF72" s="7">
        <f t="shared" si="110"/>
        <v>2.5993591173822739</v>
      </c>
      <c r="AG72" s="24" t="str">
        <f t="shared" si="152"/>
        <v>NO</v>
      </c>
      <c r="AH72" s="24">
        <f t="shared" si="104"/>
        <v>1.1499999999999999</v>
      </c>
      <c r="AI72" s="24">
        <f t="shared" si="104"/>
        <v>1.1499999999999999</v>
      </c>
      <c r="AJ72" s="24">
        <f t="shared" si="153"/>
        <v>0.27196372105326155</v>
      </c>
      <c r="AK72" s="24">
        <f t="shared" si="154"/>
        <v>0</v>
      </c>
      <c r="AL72" s="24">
        <f t="shared" si="155"/>
        <v>751.12484958125162</v>
      </c>
      <c r="AM72" s="24">
        <f t="shared" si="156"/>
        <v>5400251.3616368677</v>
      </c>
      <c r="AN72" s="24">
        <f t="shared" si="157"/>
        <v>5.2579531279659718E-6</v>
      </c>
      <c r="AO72" s="29">
        <f t="shared" si="158"/>
        <v>8.8766057663591195E-3</v>
      </c>
      <c r="AP72" s="24">
        <f t="shared" si="111"/>
        <v>1.1506947649520012</v>
      </c>
      <c r="AQ72" s="24">
        <f t="shared" si="159"/>
        <v>0.72499999999999998</v>
      </c>
      <c r="AR72" s="24">
        <f t="shared" si="160"/>
        <v>2.6807711145100654</v>
      </c>
      <c r="AS72" s="24">
        <f t="shared" si="161"/>
        <v>4.208352825685485</v>
      </c>
      <c r="AT72" s="24" t="str">
        <f t="shared" si="162"/>
        <v>DISPERSED BUBBLY</v>
      </c>
      <c r="AU72" s="24">
        <f t="shared" si="112"/>
        <v>1.2</v>
      </c>
      <c r="AV72" s="7">
        <f t="shared" si="163"/>
        <v>1.2158777374840382</v>
      </c>
      <c r="AW72" s="7">
        <f t="shared" si="164"/>
        <v>0.27196372105326155</v>
      </c>
      <c r="AX72" s="20">
        <f t="shared" si="113"/>
        <v>1.6847325173274574</v>
      </c>
      <c r="AY72" s="24">
        <f t="shared" si="114"/>
        <v>0</v>
      </c>
      <c r="AZ72" s="24">
        <f t="shared" si="165"/>
        <v>751.12484958125162</v>
      </c>
      <c r="BA72" s="24">
        <f t="shared" si="166"/>
        <v>5400251.3616368677</v>
      </c>
      <c r="BB72" s="24">
        <f t="shared" si="167"/>
        <v>5.2579531279659718E-6</v>
      </c>
      <c r="BC72" s="29">
        <f t="shared" si="168"/>
        <v>8.8766057663591195E-3</v>
      </c>
      <c r="BD72" s="24">
        <f t="shared" si="115"/>
        <v>2.6807711145100654</v>
      </c>
      <c r="BE72" s="24" t="str">
        <f t="shared" si="169"/>
        <v>NO</v>
      </c>
      <c r="BF72" s="24">
        <f t="shared" si="116"/>
        <v>1.2</v>
      </c>
      <c r="BG72" s="24">
        <f t="shared" si="117"/>
        <v>1.159893516840258</v>
      </c>
      <c r="BH72" s="7">
        <f t="shared" si="170"/>
        <v>1.2158777374840382</v>
      </c>
      <c r="BI72" s="7">
        <f t="shared" si="171"/>
        <v>0.44123028913117895</v>
      </c>
      <c r="BJ72" s="7">
        <f t="shared" si="172"/>
        <v>0.27196372105326155</v>
      </c>
      <c r="BK72" s="20">
        <f t="shared" si="118"/>
        <v>1.6847325173274574</v>
      </c>
      <c r="BL72" s="24">
        <f t="shared" si="173"/>
        <v>0.42512244547269229</v>
      </c>
      <c r="BM72" s="24">
        <f t="shared" si="174"/>
        <v>0</v>
      </c>
      <c r="BN72" s="24">
        <f t="shared" si="175"/>
        <v>751.12484958125162</v>
      </c>
      <c r="BO72" s="24">
        <f t="shared" si="176"/>
        <v>5400251.3616368677</v>
      </c>
      <c r="BP72" s="24">
        <f t="shared" si="177"/>
        <v>5.2579531279659718E-6</v>
      </c>
      <c r="BQ72" s="29">
        <f t="shared" si="178"/>
        <v>8.8766057663591195E-3</v>
      </c>
      <c r="BR72" s="24">
        <f t="shared" si="119"/>
        <v>1.1506947649520012</v>
      </c>
      <c r="BS72" s="24">
        <f t="shared" si="179"/>
        <v>0.72499999999999998</v>
      </c>
      <c r="BT72" s="24">
        <f t="shared" si="180"/>
        <v>2.6807711145100654</v>
      </c>
      <c r="BU72" s="24" t="str">
        <f t="shared" si="181"/>
        <v>NO</v>
      </c>
      <c r="BV72" s="24">
        <f t="shared" si="120"/>
        <v>1.1499999999999999</v>
      </c>
      <c r="BW72" s="24">
        <f t="shared" si="121"/>
        <v>1.159893516840258</v>
      </c>
      <c r="BX72" s="7">
        <f t="shared" si="182"/>
        <v>1.2158777374840382</v>
      </c>
      <c r="BY72" s="7">
        <f t="shared" si="183"/>
        <v>0.44123028913117895</v>
      </c>
      <c r="BZ72" s="24">
        <f t="shared" si="184"/>
        <v>0.27196372105326155</v>
      </c>
      <c r="CA72" s="20">
        <f t="shared" si="122"/>
        <v>1.7734548025965877</v>
      </c>
      <c r="CB72" s="24">
        <f t="shared" si="185"/>
        <v>0.45903220949544765</v>
      </c>
      <c r="CC72" s="24">
        <f t="shared" si="186"/>
        <v>0</v>
      </c>
      <c r="CD72" s="24">
        <f t="shared" si="187"/>
        <v>751.12484958125162</v>
      </c>
      <c r="CE72" s="24">
        <f t="shared" si="188"/>
        <v>5400251.3616368677</v>
      </c>
      <c r="CF72" s="24">
        <f t="shared" si="189"/>
        <v>5.2579531279659718E-6</v>
      </c>
      <c r="CG72" s="29">
        <f t="shared" si="190"/>
        <v>8.8766057663591195E-3</v>
      </c>
      <c r="CH72" s="24">
        <f t="shared" si="123"/>
        <v>1.1506947649520012</v>
      </c>
      <c r="CI72" s="24">
        <f t="shared" si="191"/>
        <v>0.72499999999999998</v>
      </c>
      <c r="CJ72" s="24">
        <f t="shared" si="192"/>
        <v>2.6807711145100654</v>
      </c>
      <c r="CK72" s="24">
        <f t="shared" si="124"/>
        <v>2.6329255381838679</v>
      </c>
      <c r="CL72" s="24">
        <f t="shared" si="193"/>
        <v>4.208352825685485</v>
      </c>
      <c r="CM72" s="24" t="str">
        <f t="shared" si="194"/>
        <v>NO</v>
      </c>
      <c r="CN72" s="46" t="str">
        <f t="shared" si="125"/>
        <v>COMPRESSED LIQUID</v>
      </c>
      <c r="CO72" s="21" t="b">
        <f t="shared" si="126"/>
        <v>0</v>
      </c>
      <c r="CP72" s="21" t="b">
        <f t="shared" si="127"/>
        <v>0</v>
      </c>
      <c r="CQ72" s="7" t="e">
        <f t="shared" si="128"/>
        <v>#DIV/0!</v>
      </c>
      <c r="CR72" s="7">
        <f>IF(J72="yes",rho_ph(F72,H72),IF(K72="yes",rho_ph(F72,H72),L72*CQ72+P72*(1-CQ72)))</f>
        <v>816.47197862319217</v>
      </c>
      <c r="CS72" s="7" t="e">
        <f t="shared" si="129"/>
        <v>#DIV/0!</v>
      </c>
      <c r="CT72" s="7">
        <f t="shared" si="130"/>
        <v>5870067.9610804012</v>
      </c>
      <c r="CU72" s="7">
        <f t="shared" si="131"/>
        <v>4.8784213404368179E-6</v>
      </c>
      <c r="CV72" s="22">
        <f t="shared" si="132"/>
        <v>8.7653925433410999E-3</v>
      </c>
      <c r="CW72" s="7">
        <f t="shared" si="133"/>
        <v>7.6088867489470996E-2</v>
      </c>
      <c r="CX72" s="7">
        <f t="shared" si="134"/>
        <v>2.6374984593435149E-3</v>
      </c>
      <c r="CY72" s="7">
        <f t="shared" si="195"/>
        <v>0.99805387940022161</v>
      </c>
      <c r="CZ72" s="7">
        <f t="shared" si="196"/>
        <v>7.8879875699821883E-2</v>
      </c>
      <c r="DA72" s="7">
        <f t="shared" si="135"/>
        <v>63.464662652348721</v>
      </c>
      <c r="DB72" s="7">
        <f>rho_ph(DA72,H72)</f>
        <v>816.44685045341851</v>
      </c>
      <c r="DC72" s="7">
        <f t="shared" si="136"/>
        <v>3.5848633051482262</v>
      </c>
      <c r="DD72" s="7">
        <f t="shared" si="197"/>
        <v>-2.795767747637052E-2</v>
      </c>
      <c r="DE72" s="47">
        <f t="shared" si="198"/>
        <v>0</v>
      </c>
      <c r="DF72" s="7">
        <f t="shared" si="137"/>
        <v>1038.0502231441678</v>
      </c>
      <c r="DG72" s="7">
        <f t="shared" si="199"/>
        <v>240.02902162999555</v>
      </c>
    </row>
    <row r="73" spans="1:111" ht="14.5" x14ac:dyDescent="0.35">
      <c r="A73" s="7">
        <f t="shared" si="200"/>
        <v>1590</v>
      </c>
      <c r="B73" s="7">
        <v>3</v>
      </c>
      <c r="C73" s="7">
        <v>18.2</v>
      </c>
      <c r="D73">
        <v>0.20599999999999999</v>
      </c>
      <c r="E73" s="22">
        <v>0</v>
      </c>
      <c r="F73" s="7">
        <f t="shared" si="138"/>
        <v>63.464662652348721</v>
      </c>
      <c r="G73" s="7">
        <f t="shared" si="201"/>
        <v>97.5</v>
      </c>
      <c r="H73" s="7">
        <f t="shared" si="139"/>
        <v>1038.0502231441678</v>
      </c>
      <c r="I73" s="7">
        <f t="shared" si="202"/>
        <v>0</v>
      </c>
      <c r="J73" s="24" t="str">
        <f t="shared" si="140"/>
        <v>YES</v>
      </c>
      <c r="K73" s="24" t="str">
        <f t="shared" si="141"/>
        <v>NO</v>
      </c>
      <c r="L73" s="7">
        <f t="shared" si="142"/>
        <v>32.765982073787384</v>
      </c>
      <c r="M73" s="7">
        <v>9.81</v>
      </c>
      <c r="N73" s="7">
        <f t="shared" si="143"/>
        <v>3.3312259999999996E-2</v>
      </c>
      <c r="O73" s="7">
        <f t="shared" si="144"/>
        <v>279.27382765436482</v>
      </c>
      <c r="P73" s="7">
        <f t="shared" si="145"/>
        <v>751.55991738270825</v>
      </c>
      <c r="Q73" s="7">
        <f t="shared" si="105"/>
        <v>1.8667944338243026E-5</v>
      </c>
      <c r="R73" s="7">
        <f t="shared" si="106"/>
        <v>9.3794728814149795E-5</v>
      </c>
      <c r="S73" s="7">
        <f t="shared" si="146"/>
        <v>1.1164510693907251E-4</v>
      </c>
      <c r="T73" s="7">
        <f t="shared" si="107"/>
        <v>3.8943672847628661</v>
      </c>
      <c r="U73" s="7">
        <f t="shared" si="108"/>
        <v>0</v>
      </c>
      <c r="V73" s="7">
        <f t="shared" si="203"/>
        <v>3.8943672847628661</v>
      </c>
      <c r="W73" s="7">
        <f>Surface_Tension_T(T_ph(F73,H73))</f>
        <v>7.9942282820439303E-2</v>
      </c>
      <c r="X73" s="7">
        <v>1</v>
      </c>
      <c r="Y73" s="7">
        <f t="shared" si="147"/>
        <v>1</v>
      </c>
      <c r="Z73" s="7">
        <f t="shared" si="204"/>
        <v>0</v>
      </c>
      <c r="AA73" s="24">
        <f t="shared" si="148"/>
        <v>751.55991738270825</v>
      </c>
      <c r="AB73" s="24">
        <f t="shared" si="149"/>
        <v>5400426.3117116326</v>
      </c>
      <c r="AC73" s="24">
        <f t="shared" si="150"/>
        <v>5.2578001502362779E-6</v>
      </c>
      <c r="AD73" s="29">
        <f t="shared" si="151"/>
        <v>8.8765621778212275E-3</v>
      </c>
      <c r="AE73" s="24">
        <f t="shared" si="109"/>
        <v>2.6808860145501594</v>
      </c>
      <c r="AF73" s="7">
        <f t="shared" si="110"/>
        <v>2.6051953576089262</v>
      </c>
      <c r="AG73" s="24" t="str">
        <f t="shared" si="152"/>
        <v>NO</v>
      </c>
      <c r="AH73" s="24">
        <f t="shared" si="104"/>
        <v>1.1499999999999999</v>
      </c>
      <c r="AI73" s="24">
        <f t="shared" si="104"/>
        <v>1.1499999999999999</v>
      </c>
      <c r="AJ73" s="24">
        <f t="shared" si="153"/>
        <v>0.27193938756555847</v>
      </c>
      <c r="AK73" s="24">
        <f t="shared" si="154"/>
        <v>0</v>
      </c>
      <c r="AL73" s="24">
        <f t="shared" si="155"/>
        <v>751.55991738270825</v>
      </c>
      <c r="AM73" s="24">
        <f t="shared" si="156"/>
        <v>5400426.3117116326</v>
      </c>
      <c r="AN73" s="24">
        <f t="shared" si="157"/>
        <v>5.2578001502362779E-6</v>
      </c>
      <c r="AO73" s="29">
        <f t="shared" si="158"/>
        <v>8.8765621778212275E-3</v>
      </c>
      <c r="AP73" s="24">
        <f t="shared" si="111"/>
        <v>1.1498363256343758</v>
      </c>
      <c r="AQ73" s="24">
        <f t="shared" si="159"/>
        <v>0.72499999999999998</v>
      </c>
      <c r="AR73" s="24">
        <f t="shared" si="160"/>
        <v>2.6808860145501594</v>
      </c>
      <c r="AS73" s="24">
        <f t="shared" si="161"/>
        <v>4.2059166675438959</v>
      </c>
      <c r="AT73" s="24" t="str">
        <f t="shared" si="162"/>
        <v>DISPERSED BUBBLY</v>
      </c>
      <c r="AU73" s="24">
        <f t="shared" si="112"/>
        <v>1.2</v>
      </c>
      <c r="AV73" s="7">
        <f t="shared" si="163"/>
        <v>1.2158777374840382</v>
      </c>
      <c r="AW73" s="7">
        <f t="shared" si="164"/>
        <v>0.27193938756555847</v>
      </c>
      <c r="AX73" s="20">
        <f t="shared" si="113"/>
        <v>1.6838027683681323</v>
      </c>
      <c r="AY73" s="24">
        <f t="shared" si="114"/>
        <v>0</v>
      </c>
      <c r="AZ73" s="24">
        <f t="shared" si="165"/>
        <v>751.55991738270825</v>
      </c>
      <c r="BA73" s="24">
        <f t="shared" si="166"/>
        <v>5400426.3117116326</v>
      </c>
      <c r="BB73" s="24">
        <f t="shared" si="167"/>
        <v>5.2578001502362779E-6</v>
      </c>
      <c r="BC73" s="29">
        <f t="shared" si="168"/>
        <v>8.8765621778212275E-3</v>
      </c>
      <c r="BD73" s="24">
        <f t="shared" si="115"/>
        <v>2.6808860145501594</v>
      </c>
      <c r="BE73" s="24" t="str">
        <f t="shared" si="169"/>
        <v>NO</v>
      </c>
      <c r="BF73" s="24">
        <f t="shared" si="116"/>
        <v>1.2</v>
      </c>
      <c r="BG73" s="24">
        <f t="shared" si="117"/>
        <v>1.1599111677548146</v>
      </c>
      <c r="BH73" s="7">
        <f t="shared" si="170"/>
        <v>1.2158777374840382</v>
      </c>
      <c r="BI73" s="7">
        <f t="shared" si="171"/>
        <v>0.44127731497758232</v>
      </c>
      <c r="BJ73" s="7">
        <f t="shared" si="172"/>
        <v>0.27193938756555847</v>
      </c>
      <c r="BK73" s="20">
        <f t="shared" si="118"/>
        <v>1.6838027683681323</v>
      </c>
      <c r="BL73" s="24">
        <f t="shared" si="173"/>
        <v>0.42516268058061485</v>
      </c>
      <c r="BM73" s="24">
        <f t="shared" si="174"/>
        <v>0</v>
      </c>
      <c r="BN73" s="24">
        <f t="shared" si="175"/>
        <v>751.55991738270825</v>
      </c>
      <c r="BO73" s="24">
        <f t="shared" si="176"/>
        <v>5400426.3117116326</v>
      </c>
      <c r="BP73" s="24">
        <f t="shared" si="177"/>
        <v>5.2578001502362779E-6</v>
      </c>
      <c r="BQ73" s="29">
        <f t="shared" si="178"/>
        <v>8.8765621778212275E-3</v>
      </c>
      <c r="BR73" s="24">
        <f t="shared" si="119"/>
        <v>1.1498363256343758</v>
      </c>
      <c r="BS73" s="24">
        <f t="shared" si="179"/>
        <v>0.72499999999999998</v>
      </c>
      <c r="BT73" s="24">
        <f t="shared" si="180"/>
        <v>2.6808860145501594</v>
      </c>
      <c r="BU73" s="24" t="str">
        <f t="shared" si="181"/>
        <v>NO</v>
      </c>
      <c r="BV73" s="24">
        <f t="shared" si="120"/>
        <v>1.1499999999999999</v>
      </c>
      <c r="BW73" s="24">
        <f t="shared" si="121"/>
        <v>1.1599111677548146</v>
      </c>
      <c r="BX73" s="7">
        <f t="shared" si="182"/>
        <v>1.2158777374840382</v>
      </c>
      <c r="BY73" s="7">
        <f t="shared" si="183"/>
        <v>0.44127731497758232</v>
      </c>
      <c r="BZ73" s="24">
        <f t="shared" si="184"/>
        <v>0.27193938756555847</v>
      </c>
      <c r="CA73" s="20">
        <f t="shared" si="122"/>
        <v>1.7724760907002994</v>
      </c>
      <c r="CB73" s="24">
        <f t="shared" si="185"/>
        <v>0.4590867402685323</v>
      </c>
      <c r="CC73" s="24">
        <f t="shared" si="186"/>
        <v>0</v>
      </c>
      <c r="CD73" s="24">
        <f t="shared" si="187"/>
        <v>751.55991738270825</v>
      </c>
      <c r="CE73" s="24">
        <f t="shared" si="188"/>
        <v>5400426.3117116326</v>
      </c>
      <c r="CF73" s="24">
        <f t="shared" si="189"/>
        <v>5.2578001502362779E-6</v>
      </c>
      <c r="CG73" s="29">
        <f t="shared" si="190"/>
        <v>8.8765621778212275E-3</v>
      </c>
      <c r="CH73" s="24">
        <f t="shared" si="123"/>
        <v>1.1498363256343758</v>
      </c>
      <c r="CI73" s="24">
        <f t="shared" si="191"/>
        <v>0.72499999999999998</v>
      </c>
      <c r="CJ73" s="24">
        <f t="shared" si="192"/>
        <v>2.6808860145501594</v>
      </c>
      <c r="CK73" s="24">
        <f t="shared" si="124"/>
        <v>2.6388371437934861</v>
      </c>
      <c r="CL73" s="24">
        <f t="shared" si="193"/>
        <v>4.2059166675438959</v>
      </c>
      <c r="CM73" s="24" t="str">
        <f t="shared" si="194"/>
        <v>NO</v>
      </c>
      <c r="CN73" s="46" t="str">
        <f t="shared" si="125"/>
        <v>COMPRESSED LIQUID</v>
      </c>
      <c r="CO73" s="21" t="b">
        <f t="shared" si="126"/>
        <v>0</v>
      </c>
      <c r="CP73" s="21" t="b">
        <f t="shared" si="127"/>
        <v>0</v>
      </c>
      <c r="CQ73" s="7" t="e">
        <f t="shared" si="128"/>
        <v>#DIV/0!</v>
      </c>
      <c r="CR73" s="7">
        <f>IF(J73="yes",rho_ph(F73,H73),IF(K73="yes",rho_ph(F73,H73),L73*CQ73+P73*(1-CQ73)))</f>
        <v>816.45536251599594</v>
      </c>
      <c r="CS73" s="7" t="e">
        <f t="shared" si="129"/>
        <v>#DIV/0!</v>
      </c>
      <c r="CT73" s="7">
        <f t="shared" si="130"/>
        <v>5866740.522065646</v>
      </c>
      <c r="CU73" s="7">
        <f t="shared" si="131"/>
        <v>4.8809062161982267E-6</v>
      </c>
      <c r="CV73" s="22">
        <f t="shared" si="132"/>
        <v>8.7661415691504367E-3</v>
      </c>
      <c r="CW73" s="7">
        <f t="shared" si="133"/>
        <v>7.608731899691798E-2</v>
      </c>
      <c r="CX73" s="7">
        <f t="shared" si="134"/>
        <v>2.6346172211533544E-3</v>
      </c>
      <c r="CY73" s="7">
        <f t="shared" si="195"/>
        <v>0.99804892355240349</v>
      </c>
      <c r="CZ73" s="7">
        <f t="shared" si="196"/>
        <v>7.8875828990298949E-2</v>
      </c>
      <c r="DA73" s="7">
        <f t="shared" si="135"/>
        <v>63.228035165377825</v>
      </c>
      <c r="DB73" s="7">
        <f>rho_ph(DA73,H73)</f>
        <v>816.43023210966646</v>
      </c>
      <c r="DC73" s="7">
        <f t="shared" si="136"/>
        <v>3.5849362746297153</v>
      </c>
      <c r="DD73" s="7">
        <f t="shared" si="197"/>
        <v>-2.795767747637052E-2</v>
      </c>
      <c r="DE73" s="47">
        <f t="shared" si="198"/>
        <v>0</v>
      </c>
      <c r="DF73" s="7">
        <f t="shared" si="137"/>
        <v>1038.0222654666914</v>
      </c>
      <c r="DG73" s="7">
        <f t="shared" si="199"/>
        <v>240.02366700176094</v>
      </c>
    </row>
    <row r="74" spans="1:111" ht="14.5" x14ac:dyDescent="0.35">
      <c r="A74" s="7">
        <f t="shared" si="200"/>
        <v>1587</v>
      </c>
      <c r="B74" s="7">
        <v>3</v>
      </c>
      <c r="C74" s="7">
        <v>18.2</v>
      </c>
      <c r="D74">
        <v>0.20599999999999999</v>
      </c>
      <c r="E74" s="22">
        <v>0</v>
      </c>
      <c r="F74" s="7">
        <f t="shared" si="138"/>
        <v>63.228035165377825</v>
      </c>
      <c r="G74" s="7">
        <f t="shared" si="201"/>
        <v>97.5</v>
      </c>
      <c r="H74" s="7">
        <f t="shared" si="139"/>
        <v>1038.0222654666914</v>
      </c>
      <c r="I74" s="7">
        <f t="shared" si="202"/>
        <v>0</v>
      </c>
      <c r="J74" s="24" t="str">
        <f t="shared" si="140"/>
        <v>YES</v>
      </c>
      <c r="K74" s="24" t="str">
        <f t="shared" si="141"/>
        <v>NO</v>
      </c>
      <c r="L74" s="7">
        <f t="shared" si="142"/>
        <v>32.631993506116174</v>
      </c>
      <c r="M74" s="7">
        <v>9.81</v>
      </c>
      <c r="N74" s="7">
        <f t="shared" si="143"/>
        <v>3.3312259999999996E-2</v>
      </c>
      <c r="O74" s="7">
        <f t="shared" si="144"/>
        <v>279.0269450567389</v>
      </c>
      <c r="P74" s="7">
        <f t="shared" si="145"/>
        <v>751.99549372132617</v>
      </c>
      <c r="Q74" s="7">
        <f t="shared" si="105"/>
        <v>1.8657237584583064E-5</v>
      </c>
      <c r="R74" s="7">
        <f t="shared" si="106"/>
        <v>9.3891674704882634E-5</v>
      </c>
      <c r="S74" s="7">
        <f t="shared" si="146"/>
        <v>1.1164148997390955E-4</v>
      </c>
      <c r="T74" s="7">
        <f t="shared" si="107"/>
        <v>3.8921115608159891</v>
      </c>
      <c r="U74" s="7">
        <f t="shared" si="108"/>
        <v>0</v>
      </c>
      <c r="V74" s="7">
        <f t="shared" si="203"/>
        <v>3.8921115608159891</v>
      </c>
      <c r="W74" s="7">
        <f>Surface_Tension_T(T_ph(F74,H74))</f>
        <v>7.9942922273658582E-2</v>
      </c>
      <c r="X74" s="7">
        <v>1</v>
      </c>
      <c r="Y74" s="7">
        <f t="shared" si="147"/>
        <v>1</v>
      </c>
      <c r="Z74" s="7">
        <f t="shared" si="204"/>
        <v>0</v>
      </c>
      <c r="AA74" s="24">
        <f t="shared" si="148"/>
        <v>751.99549372132617</v>
      </c>
      <c r="AB74" s="24">
        <f t="shared" si="149"/>
        <v>5400601.2749250317</v>
      </c>
      <c r="AC74" s="24">
        <f t="shared" si="150"/>
        <v>5.2576471704254503E-6</v>
      </c>
      <c r="AD74" s="29">
        <f t="shared" si="151"/>
        <v>8.8765185877348364E-3</v>
      </c>
      <c r="AE74" s="24">
        <f t="shared" si="109"/>
        <v>2.6810003233695876</v>
      </c>
      <c r="AF74" s="7">
        <f t="shared" si="110"/>
        <v>2.6110606172888229</v>
      </c>
      <c r="AG74" s="24" t="str">
        <f t="shared" si="152"/>
        <v>NO</v>
      </c>
      <c r="AH74" s="24">
        <f t="shared" si="104"/>
        <v>1.1499999999999999</v>
      </c>
      <c r="AI74" s="24">
        <f t="shared" si="104"/>
        <v>1.1499999999999999</v>
      </c>
      <c r="AJ74" s="24">
        <f t="shared" si="153"/>
        <v>0.27191500144327974</v>
      </c>
      <c r="AK74" s="24">
        <f t="shared" si="154"/>
        <v>0</v>
      </c>
      <c r="AL74" s="24">
        <f t="shared" si="155"/>
        <v>751.99549372132617</v>
      </c>
      <c r="AM74" s="24">
        <f t="shared" si="156"/>
        <v>5400601.2749250317</v>
      </c>
      <c r="AN74" s="24">
        <f t="shared" si="157"/>
        <v>5.2576471704254503E-6</v>
      </c>
      <c r="AO74" s="29">
        <f t="shared" si="158"/>
        <v>8.8765185877348364E-3</v>
      </c>
      <c r="AP74" s="24">
        <f t="shared" si="111"/>
        <v>1.1489783629549954</v>
      </c>
      <c r="AQ74" s="24">
        <f t="shared" si="159"/>
        <v>0.72499999999999998</v>
      </c>
      <c r="AR74" s="24">
        <f t="shared" si="160"/>
        <v>2.6810003233695876</v>
      </c>
      <c r="AS74" s="24">
        <f t="shared" si="161"/>
        <v>4.2034804856812684</v>
      </c>
      <c r="AT74" s="24" t="str">
        <f t="shared" si="162"/>
        <v>DISPERSED BUBBLY</v>
      </c>
      <c r="AU74" s="24">
        <f t="shared" si="112"/>
        <v>1.2</v>
      </c>
      <c r="AV74" s="7">
        <f t="shared" si="163"/>
        <v>1.2158777374840382</v>
      </c>
      <c r="AW74" s="7">
        <f t="shared" si="164"/>
        <v>0.27191500144327974</v>
      </c>
      <c r="AX74" s="20">
        <f t="shared" si="113"/>
        <v>1.6828729924363128</v>
      </c>
      <c r="AY74" s="24">
        <f t="shared" si="114"/>
        <v>0</v>
      </c>
      <c r="AZ74" s="24">
        <f t="shared" si="165"/>
        <v>751.99549372132617</v>
      </c>
      <c r="BA74" s="24">
        <f t="shared" si="166"/>
        <v>5400601.2749250317</v>
      </c>
      <c r="BB74" s="24">
        <f t="shared" si="167"/>
        <v>5.2576471704254503E-6</v>
      </c>
      <c r="BC74" s="29">
        <f t="shared" si="168"/>
        <v>8.8765185877348364E-3</v>
      </c>
      <c r="BD74" s="24">
        <f t="shared" si="115"/>
        <v>2.6810003233695876</v>
      </c>
      <c r="BE74" s="24" t="str">
        <f t="shared" si="169"/>
        <v>NO</v>
      </c>
      <c r="BF74" s="24">
        <f t="shared" si="116"/>
        <v>1.2</v>
      </c>
      <c r="BG74" s="24">
        <f t="shared" si="117"/>
        <v>1.1599288738290716</v>
      </c>
      <c r="BH74" s="7">
        <f t="shared" si="170"/>
        <v>1.2158777374840382</v>
      </c>
      <c r="BI74" s="7">
        <f t="shared" si="171"/>
        <v>0.44132424307368234</v>
      </c>
      <c r="BJ74" s="7">
        <f t="shared" si="172"/>
        <v>0.27191500144327974</v>
      </c>
      <c r="BK74" s="20">
        <f t="shared" si="118"/>
        <v>1.6828729924363128</v>
      </c>
      <c r="BL74" s="24">
        <f t="shared" si="173"/>
        <v>0.42520282223156319</v>
      </c>
      <c r="BM74" s="24">
        <f t="shared" si="174"/>
        <v>0</v>
      </c>
      <c r="BN74" s="24">
        <f t="shared" si="175"/>
        <v>751.99549372132617</v>
      </c>
      <c r="BO74" s="24">
        <f t="shared" si="176"/>
        <v>5400601.2749250317</v>
      </c>
      <c r="BP74" s="24">
        <f t="shared" si="177"/>
        <v>5.2576471704254503E-6</v>
      </c>
      <c r="BQ74" s="29">
        <f t="shared" si="178"/>
        <v>8.8765185877348364E-3</v>
      </c>
      <c r="BR74" s="24">
        <f t="shared" si="119"/>
        <v>1.1489783629549954</v>
      </c>
      <c r="BS74" s="24">
        <f t="shared" si="179"/>
        <v>0.72499999999999998</v>
      </c>
      <c r="BT74" s="24">
        <f t="shared" si="180"/>
        <v>2.6810003233695876</v>
      </c>
      <c r="BU74" s="24" t="str">
        <f t="shared" si="181"/>
        <v>NO</v>
      </c>
      <c r="BV74" s="24">
        <f t="shared" si="120"/>
        <v>1.1499999999999999</v>
      </c>
      <c r="BW74" s="24">
        <f t="shared" si="121"/>
        <v>1.1599288738290716</v>
      </c>
      <c r="BX74" s="7">
        <f t="shared" si="182"/>
        <v>1.2158777374840382</v>
      </c>
      <c r="BY74" s="7">
        <f t="shared" si="183"/>
        <v>0.44132424307368234</v>
      </c>
      <c r="BZ74" s="24">
        <f t="shared" si="184"/>
        <v>0.27191500144327974</v>
      </c>
      <c r="CA74" s="20">
        <f t="shared" si="122"/>
        <v>1.7714973504110765</v>
      </c>
      <c r="CB74" s="24">
        <f t="shared" si="185"/>
        <v>0.45914116854645104</v>
      </c>
      <c r="CC74" s="24">
        <f t="shared" si="186"/>
        <v>0</v>
      </c>
      <c r="CD74" s="24">
        <f t="shared" si="187"/>
        <v>751.99549372132617</v>
      </c>
      <c r="CE74" s="24">
        <f t="shared" si="188"/>
        <v>5400601.2749250317</v>
      </c>
      <c r="CF74" s="24">
        <f t="shared" si="189"/>
        <v>5.2576471704254503E-6</v>
      </c>
      <c r="CG74" s="29">
        <f t="shared" si="190"/>
        <v>8.8765185877348364E-3</v>
      </c>
      <c r="CH74" s="24">
        <f t="shared" si="123"/>
        <v>1.1489783629549954</v>
      </c>
      <c r="CI74" s="24">
        <f t="shared" si="191"/>
        <v>0.72499999999999998</v>
      </c>
      <c r="CJ74" s="24">
        <f t="shared" si="192"/>
        <v>2.6810003233695876</v>
      </c>
      <c r="CK74" s="24">
        <f t="shared" si="124"/>
        <v>2.6447781435945572</v>
      </c>
      <c r="CL74" s="24">
        <f t="shared" si="193"/>
        <v>4.2034804856812684</v>
      </c>
      <c r="CM74" s="24" t="str">
        <f t="shared" si="194"/>
        <v>NO</v>
      </c>
      <c r="CN74" s="46" t="str">
        <f t="shared" si="125"/>
        <v>COMPRESSED LIQUID</v>
      </c>
      <c r="CO74" s="21" t="b">
        <f t="shared" si="126"/>
        <v>0</v>
      </c>
      <c r="CP74" s="21" t="b">
        <f t="shared" si="127"/>
        <v>0</v>
      </c>
      <c r="CQ74" s="7" t="e">
        <f t="shared" si="128"/>
        <v>#DIV/0!</v>
      </c>
      <c r="CR74" s="7">
        <f>IF(J74="yes",rho_ph(F74,H74),IF(K74="yes",rho_ph(F74,H74),L74*CQ74+P74*(1-CQ74)))</f>
        <v>816.43874492993336</v>
      </c>
      <c r="CS74" s="7" t="e">
        <f t="shared" si="129"/>
        <v>#DIV/0!</v>
      </c>
      <c r="CT74" s="7">
        <f t="shared" si="130"/>
        <v>5863412.9640154075</v>
      </c>
      <c r="CU74" s="7">
        <f t="shared" si="131"/>
        <v>4.8833938575190827E-6</v>
      </c>
      <c r="CV74" s="22">
        <f t="shared" si="132"/>
        <v>8.7668911403495503E-3</v>
      </c>
      <c r="CW74" s="7">
        <f t="shared" si="133"/>
        <v>7.6085770366546054E-2</v>
      </c>
      <c r="CX74" s="7">
        <f t="shared" si="134"/>
        <v>2.6317374735279468E-3</v>
      </c>
      <c r="CY74" s="7">
        <f t="shared" si="195"/>
        <v>0.99804392960348398</v>
      </c>
      <c r="CZ74" s="7">
        <f t="shared" si="196"/>
        <v>7.8871786606976232E-2</v>
      </c>
      <c r="DA74" s="7">
        <f t="shared" si="135"/>
        <v>62.991419805556895</v>
      </c>
      <c r="DB74" s="7">
        <f>rho_ph(DA74,H74)</f>
        <v>816.41361228477217</v>
      </c>
      <c r="DC74" s="7">
        <f t="shared" si="136"/>
        <v>3.5850092535857798</v>
      </c>
      <c r="DD74" s="7">
        <f t="shared" si="197"/>
        <v>-2.795767747637052E-2</v>
      </c>
      <c r="DE74" s="47">
        <f t="shared" si="198"/>
        <v>0</v>
      </c>
      <c r="DF74" s="7">
        <f t="shared" si="137"/>
        <v>1037.9943077892149</v>
      </c>
      <c r="DG74" s="7">
        <f t="shared" si="199"/>
        <v>240.01831182246792</v>
      </c>
    </row>
    <row r="75" spans="1:111" ht="14.5" x14ac:dyDescent="0.35">
      <c r="A75" s="7">
        <f t="shared" si="200"/>
        <v>1584</v>
      </c>
      <c r="B75" s="7">
        <v>3</v>
      </c>
      <c r="C75" s="7">
        <v>18.2</v>
      </c>
      <c r="D75">
        <v>0.20599999999999999</v>
      </c>
      <c r="E75" s="22">
        <v>0</v>
      </c>
      <c r="F75" s="7">
        <f t="shared" si="138"/>
        <v>62.991419805556895</v>
      </c>
      <c r="G75" s="7">
        <f t="shared" si="201"/>
        <v>97.5</v>
      </c>
      <c r="H75" s="7">
        <f t="shared" si="139"/>
        <v>1037.9943077892149</v>
      </c>
      <c r="I75" s="7">
        <f t="shared" si="202"/>
        <v>0</v>
      </c>
      <c r="J75" s="24" t="str">
        <f t="shared" si="140"/>
        <v>YES</v>
      </c>
      <c r="K75" s="24" t="str">
        <f t="shared" si="141"/>
        <v>NO</v>
      </c>
      <c r="L75" s="7">
        <f t="shared" si="142"/>
        <v>32.498151489976053</v>
      </c>
      <c r="M75" s="7">
        <v>9.81</v>
      </c>
      <c r="N75" s="7">
        <f t="shared" si="143"/>
        <v>3.3312259999999996E-2</v>
      </c>
      <c r="O75" s="7">
        <f t="shared" si="144"/>
        <v>278.77936854183474</v>
      </c>
      <c r="P75" s="7">
        <f t="shared" si="145"/>
        <v>752.43158339374816</v>
      </c>
      <c r="Q75" s="7">
        <f t="shared" si="105"/>
        <v>1.8646518331013809E-5</v>
      </c>
      <c r="R75" s="7">
        <f t="shared" si="106"/>
        <v>9.3988981991695975E-5</v>
      </c>
      <c r="S75" s="7">
        <f t="shared" si="146"/>
        <v>1.1163787297105267E-4</v>
      </c>
      <c r="T75" s="7">
        <f t="shared" si="107"/>
        <v>3.8898557947197143</v>
      </c>
      <c r="U75" s="7">
        <f t="shared" si="108"/>
        <v>0</v>
      </c>
      <c r="V75" s="7">
        <f t="shared" si="203"/>
        <v>3.8898557947197143</v>
      </c>
      <c r="W75" s="7">
        <f>Surface_Tension_T(T_ph(F75,H75))</f>
        <v>7.9943561774617478E-2</v>
      </c>
      <c r="X75" s="7">
        <v>1</v>
      </c>
      <c r="Y75" s="7">
        <f t="shared" si="147"/>
        <v>1</v>
      </c>
      <c r="Z75" s="7">
        <f t="shared" si="204"/>
        <v>0</v>
      </c>
      <c r="AA75" s="24">
        <f t="shared" si="148"/>
        <v>752.43158339374816</v>
      </c>
      <c r="AB75" s="24">
        <f t="shared" si="149"/>
        <v>5400776.2512992704</v>
      </c>
      <c r="AC75" s="24">
        <f t="shared" si="150"/>
        <v>5.2574941885152965E-6</v>
      </c>
      <c r="AD75" s="29">
        <f t="shared" si="151"/>
        <v>8.8764749960946777E-3</v>
      </c>
      <c r="AE75" s="24">
        <f t="shared" si="109"/>
        <v>2.6811140413756371</v>
      </c>
      <c r="AF75" s="7">
        <f t="shared" si="110"/>
        <v>2.6169551653269338</v>
      </c>
      <c r="AG75" s="24" t="str">
        <f t="shared" si="152"/>
        <v>NO</v>
      </c>
      <c r="AH75" s="24">
        <f t="shared" si="104"/>
        <v>1.1499999999999999</v>
      </c>
      <c r="AI75" s="24">
        <f t="shared" si="104"/>
        <v>1.1499999999999999</v>
      </c>
      <c r="AJ75" s="24">
        <f t="shared" si="153"/>
        <v>0.27189056242648241</v>
      </c>
      <c r="AK75" s="24">
        <f t="shared" si="154"/>
        <v>0</v>
      </c>
      <c r="AL75" s="24">
        <f t="shared" si="155"/>
        <v>752.43158339374816</v>
      </c>
      <c r="AM75" s="24">
        <f t="shared" si="156"/>
        <v>5400776.2512992704</v>
      </c>
      <c r="AN75" s="24">
        <f t="shared" si="157"/>
        <v>5.2574941885152965E-6</v>
      </c>
      <c r="AO75" s="29">
        <f t="shared" si="158"/>
        <v>8.8764749960946777E-3</v>
      </c>
      <c r="AP75" s="24">
        <f t="shared" si="111"/>
        <v>1.1481208688553985</v>
      </c>
      <c r="AQ75" s="24">
        <f t="shared" si="159"/>
        <v>0.72499999999999998</v>
      </c>
      <c r="AR75" s="24">
        <f t="shared" si="160"/>
        <v>2.6811140413756371</v>
      </c>
      <c r="AS75" s="24">
        <f t="shared" si="161"/>
        <v>4.2010442582972916</v>
      </c>
      <c r="AT75" s="24" t="str">
        <f t="shared" si="162"/>
        <v>DISPERSED BUBBLY</v>
      </c>
      <c r="AU75" s="24">
        <f t="shared" si="112"/>
        <v>1.2</v>
      </c>
      <c r="AV75" s="7">
        <f t="shared" si="163"/>
        <v>1.2158777374840382</v>
      </c>
      <c r="AW75" s="7">
        <f t="shared" si="164"/>
        <v>0.27189056242648241</v>
      </c>
      <c r="AX75" s="20">
        <f t="shared" si="113"/>
        <v>1.6819431811975778</v>
      </c>
      <c r="AY75" s="24">
        <f t="shared" si="114"/>
        <v>0</v>
      </c>
      <c r="AZ75" s="24">
        <f t="shared" si="165"/>
        <v>752.43158339374816</v>
      </c>
      <c r="BA75" s="24">
        <f t="shared" si="166"/>
        <v>5400776.2512992704</v>
      </c>
      <c r="BB75" s="24">
        <f t="shared" si="167"/>
        <v>5.2574941885152965E-6</v>
      </c>
      <c r="BC75" s="29">
        <f t="shared" si="168"/>
        <v>8.8764749960946777E-3</v>
      </c>
      <c r="BD75" s="24">
        <f t="shared" si="115"/>
        <v>2.6811140413756371</v>
      </c>
      <c r="BE75" s="24" t="str">
        <f t="shared" si="169"/>
        <v>NO</v>
      </c>
      <c r="BF75" s="24">
        <f t="shared" si="116"/>
        <v>1.2</v>
      </c>
      <c r="BG75" s="24">
        <f t="shared" si="117"/>
        <v>1.1599466354807659</v>
      </c>
      <c r="BH75" s="7">
        <f t="shared" si="170"/>
        <v>1.2158777374840382</v>
      </c>
      <c r="BI75" s="7">
        <f t="shared" si="171"/>
        <v>0.441371073729246</v>
      </c>
      <c r="BJ75" s="7">
        <f t="shared" si="172"/>
        <v>0.27189056242648241</v>
      </c>
      <c r="BK75" s="20">
        <f t="shared" si="118"/>
        <v>1.6819431811975778</v>
      </c>
      <c r="BL75" s="24">
        <f t="shared" si="173"/>
        <v>0.42524287068108929</v>
      </c>
      <c r="BM75" s="24">
        <f t="shared" si="174"/>
        <v>0</v>
      </c>
      <c r="BN75" s="24">
        <f t="shared" si="175"/>
        <v>752.43158339374816</v>
      </c>
      <c r="BO75" s="24">
        <f t="shared" si="176"/>
        <v>5400776.2512992704</v>
      </c>
      <c r="BP75" s="24">
        <f t="shared" si="177"/>
        <v>5.2574941885152965E-6</v>
      </c>
      <c r="BQ75" s="29">
        <f t="shared" si="178"/>
        <v>8.8764749960946777E-3</v>
      </c>
      <c r="BR75" s="24">
        <f t="shared" si="119"/>
        <v>1.1481208688553985</v>
      </c>
      <c r="BS75" s="24">
        <f t="shared" si="179"/>
        <v>0.72499999999999998</v>
      </c>
      <c r="BT75" s="24">
        <f t="shared" si="180"/>
        <v>2.6811140413756371</v>
      </c>
      <c r="BU75" s="24" t="str">
        <f t="shared" si="181"/>
        <v>NO</v>
      </c>
      <c r="BV75" s="24">
        <f t="shared" si="120"/>
        <v>1.1499999999999999</v>
      </c>
      <c r="BW75" s="24">
        <f t="shared" si="121"/>
        <v>1.1599466354807659</v>
      </c>
      <c r="BX75" s="7">
        <f t="shared" si="182"/>
        <v>1.2158777374840382</v>
      </c>
      <c r="BY75" s="7">
        <f t="shared" si="183"/>
        <v>0.441371073729246</v>
      </c>
      <c r="BZ75" s="24">
        <f t="shared" si="184"/>
        <v>0.27189056242648241</v>
      </c>
      <c r="CA75" s="20">
        <f t="shared" si="122"/>
        <v>1.7705185729555861</v>
      </c>
      <c r="CB75" s="24">
        <f t="shared" si="185"/>
        <v>0.45919549469888782</v>
      </c>
      <c r="CC75" s="24">
        <f t="shared" si="186"/>
        <v>0</v>
      </c>
      <c r="CD75" s="24">
        <f t="shared" si="187"/>
        <v>752.43158339374816</v>
      </c>
      <c r="CE75" s="24">
        <f t="shared" si="188"/>
        <v>5400776.2512992704</v>
      </c>
      <c r="CF75" s="24">
        <f t="shared" si="189"/>
        <v>5.2574941885152965E-6</v>
      </c>
      <c r="CG75" s="29">
        <f t="shared" si="190"/>
        <v>8.8764749960946777E-3</v>
      </c>
      <c r="CH75" s="24">
        <f t="shared" si="123"/>
        <v>1.1481208688553985</v>
      </c>
      <c r="CI75" s="24">
        <f t="shared" si="191"/>
        <v>0.72499999999999998</v>
      </c>
      <c r="CJ75" s="24">
        <f t="shared" si="192"/>
        <v>2.6811140413756371</v>
      </c>
      <c r="CK75" s="24">
        <f t="shared" si="124"/>
        <v>2.6507488099645138</v>
      </c>
      <c r="CL75" s="24">
        <f t="shared" si="193"/>
        <v>4.2010442582972916</v>
      </c>
      <c r="CM75" s="24" t="str">
        <f t="shared" si="194"/>
        <v>NO</v>
      </c>
      <c r="CN75" s="46" t="str">
        <f t="shared" si="125"/>
        <v>COMPRESSED LIQUID</v>
      </c>
      <c r="CO75" s="21" t="b">
        <f t="shared" si="126"/>
        <v>0</v>
      </c>
      <c r="CP75" s="21" t="b">
        <f t="shared" si="127"/>
        <v>0</v>
      </c>
      <c r="CQ75" s="7" t="e">
        <f t="shared" si="128"/>
        <v>#DIV/0!</v>
      </c>
      <c r="CR75" s="7">
        <f>IF(J75="yes",rho_ph(F75,H75),IF(K75="yes",rho_ph(F75,H75),L75*CQ75+P75*(1-CQ75)))</f>
        <v>816.42212586295568</v>
      </c>
      <c r="CS75" s="7" t="e">
        <f t="shared" si="129"/>
        <v>#DIV/0!</v>
      </c>
      <c r="CT75" s="7">
        <f t="shared" si="130"/>
        <v>5860085.2565335734</v>
      </c>
      <c r="CU75" s="7">
        <f t="shared" si="131"/>
        <v>4.8858842918521846E-6</v>
      </c>
      <c r="CV75" s="22">
        <f t="shared" si="132"/>
        <v>8.7676412645055907E-3</v>
      </c>
      <c r="CW75" s="7">
        <f t="shared" si="133"/>
        <v>7.6084221598164331E-2</v>
      </c>
      <c r="CX75" s="7">
        <f t="shared" si="134"/>
        <v>2.628859191305032E-3</v>
      </c>
      <c r="CY75" s="7">
        <f t="shared" si="195"/>
        <v>0.99803889714695226</v>
      </c>
      <c r="CZ75" s="7">
        <f t="shared" si="196"/>
        <v>7.8867748556176343E-2</v>
      </c>
      <c r="DA75" s="7">
        <f t="shared" si="135"/>
        <v>62.754816559888368</v>
      </c>
      <c r="DB75" s="7">
        <f>rho_ph(DA75,H75)</f>
        <v>816.39699097668483</v>
      </c>
      <c r="DC75" s="7">
        <f t="shared" si="136"/>
        <v>3.5850822420264019</v>
      </c>
      <c r="DD75" s="7">
        <f t="shared" si="197"/>
        <v>-2.795767747637052E-2</v>
      </c>
      <c r="DE75" s="47">
        <f t="shared" si="198"/>
        <v>0</v>
      </c>
      <c r="DF75" s="7">
        <f t="shared" si="137"/>
        <v>1037.9663501117384</v>
      </c>
      <c r="DG75" s="7">
        <f t="shared" si="199"/>
        <v>240.01295609207739</v>
      </c>
    </row>
    <row r="76" spans="1:111" ht="14.5" x14ac:dyDescent="0.35">
      <c r="A76" s="7">
        <f t="shared" si="200"/>
        <v>1581</v>
      </c>
      <c r="B76" s="7">
        <v>3</v>
      </c>
      <c r="C76" s="7">
        <v>18.2</v>
      </c>
      <c r="D76">
        <v>0.20599999999999999</v>
      </c>
      <c r="E76" s="22">
        <v>0</v>
      </c>
      <c r="F76" s="7">
        <f t="shared" si="138"/>
        <v>62.754816559888368</v>
      </c>
      <c r="G76" s="7">
        <f t="shared" si="201"/>
        <v>97.5</v>
      </c>
      <c r="H76" s="7">
        <f t="shared" si="139"/>
        <v>1037.9663501117384</v>
      </c>
      <c r="I76" s="7">
        <f t="shared" si="202"/>
        <v>0</v>
      </c>
      <c r="J76" s="24" t="str">
        <f t="shared" si="140"/>
        <v>YES</v>
      </c>
      <c r="K76" s="24" t="str">
        <f t="shared" si="141"/>
        <v>NO</v>
      </c>
      <c r="L76" s="7">
        <f t="shared" si="142"/>
        <v>32.364455539921977</v>
      </c>
      <c r="M76" s="7">
        <v>9.81</v>
      </c>
      <c r="N76" s="7">
        <f t="shared" si="143"/>
        <v>3.3312259999999996E-2</v>
      </c>
      <c r="O76" s="7">
        <f t="shared" si="144"/>
        <v>278.53109353173215</v>
      </c>
      <c r="P76" s="7">
        <f t="shared" si="145"/>
        <v>752.86819123790588</v>
      </c>
      <c r="Q76" s="7">
        <f t="shared" si="105"/>
        <v>1.8635786411680801E-5</v>
      </c>
      <c r="R76" s="7">
        <f t="shared" si="106"/>
        <v>9.4086654019358778E-5</v>
      </c>
      <c r="S76" s="7">
        <f t="shared" si="146"/>
        <v>1.1163425593007158E-4</v>
      </c>
      <c r="T76" s="7">
        <f t="shared" si="107"/>
        <v>3.8875999661797618</v>
      </c>
      <c r="U76" s="7">
        <f t="shared" si="108"/>
        <v>0</v>
      </c>
      <c r="V76" s="7">
        <f t="shared" si="203"/>
        <v>3.8875999661797618</v>
      </c>
      <c r="W76" s="7">
        <f>Surface_Tension_T(T_ph(F76,H76))</f>
        <v>7.9944201323314895E-2</v>
      </c>
      <c r="X76" s="7">
        <v>1</v>
      </c>
      <c r="Y76" s="7">
        <f t="shared" si="147"/>
        <v>1</v>
      </c>
      <c r="Z76" s="7">
        <f t="shared" si="204"/>
        <v>0</v>
      </c>
      <c r="AA76" s="24">
        <f t="shared" si="148"/>
        <v>752.86819123790588</v>
      </c>
      <c r="AB76" s="24">
        <f t="shared" si="149"/>
        <v>5400951.2408566242</v>
      </c>
      <c r="AC76" s="24">
        <f t="shared" si="150"/>
        <v>5.2573412044876009E-6</v>
      </c>
      <c r="AD76" s="29">
        <f t="shared" si="151"/>
        <v>8.8764314028954659E-3</v>
      </c>
      <c r="AE76" s="24">
        <f t="shared" si="109"/>
        <v>2.6812271689583982</v>
      </c>
      <c r="AF76" s="7">
        <f t="shared" si="110"/>
        <v>2.6228792740804998</v>
      </c>
      <c r="AG76" s="24" t="str">
        <f t="shared" si="152"/>
        <v>NO</v>
      </c>
      <c r="AH76" s="24">
        <f t="shared" si="104"/>
        <v>1.1499999999999999</v>
      </c>
      <c r="AI76" s="24">
        <f t="shared" si="104"/>
        <v>1.1499999999999999</v>
      </c>
      <c r="AJ76" s="24">
        <f t="shared" si="153"/>
        <v>0.27186607025206311</v>
      </c>
      <c r="AK76" s="24">
        <f t="shared" si="154"/>
        <v>0</v>
      </c>
      <c r="AL76" s="24">
        <f t="shared" si="155"/>
        <v>752.86819123790588</v>
      </c>
      <c r="AM76" s="24">
        <f t="shared" si="156"/>
        <v>5400951.2408566242</v>
      </c>
      <c r="AN76" s="24">
        <f t="shared" si="157"/>
        <v>5.2573412044876009E-6</v>
      </c>
      <c r="AO76" s="29">
        <f t="shared" si="158"/>
        <v>8.8764314028954659E-3</v>
      </c>
      <c r="AP76" s="24">
        <f t="shared" si="111"/>
        <v>1.1472638352537272</v>
      </c>
      <c r="AQ76" s="24">
        <f t="shared" si="159"/>
        <v>0.72499999999999998</v>
      </c>
      <c r="AR76" s="24">
        <f t="shared" si="160"/>
        <v>2.6812271689583982</v>
      </c>
      <c r="AS76" s="24">
        <f t="shared" si="161"/>
        <v>4.1986079634741431</v>
      </c>
      <c r="AT76" s="24" t="str">
        <f t="shared" si="162"/>
        <v>DISPERSED BUBBLY</v>
      </c>
      <c r="AU76" s="24">
        <f t="shared" si="112"/>
        <v>1.2</v>
      </c>
      <c r="AV76" s="7">
        <f t="shared" si="163"/>
        <v>1.2158777374840382</v>
      </c>
      <c r="AW76" s="7">
        <f t="shared" si="164"/>
        <v>0.27186607025206311</v>
      </c>
      <c r="AX76" s="20">
        <f t="shared" si="113"/>
        <v>1.6810133262719791</v>
      </c>
      <c r="AY76" s="24">
        <f t="shared" si="114"/>
        <v>0</v>
      </c>
      <c r="AZ76" s="24">
        <f t="shared" si="165"/>
        <v>752.86819123790588</v>
      </c>
      <c r="BA76" s="24">
        <f t="shared" si="166"/>
        <v>5400951.2408566242</v>
      </c>
      <c r="BB76" s="24">
        <f t="shared" si="167"/>
        <v>5.2573412044876009E-6</v>
      </c>
      <c r="BC76" s="29">
        <f t="shared" si="168"/>
        <v>8.8764314028954659E-3</v>
      </c>
      <c r="BD76" s="24">
        <f t="shared" si="115"/>
        <v>2.6812271689583982</v>
      </c>
      <c r="BE76" s="24" t="str">
        <f t="shared" si="169"/>
        <v>NO</v>
      </c>
      <c r="BF76" s="24">
        <f t="shared" si="116"/>
        <v>1.2</v>
      </c>
      <c r="BG76" s="24">
        <f t="shared" si="117"/>
        <v>1.1599644531320903</v>
      </c>
      <c r="BH76" s="7">
        <f t="shared" si="170"/>
        <v>1.2158777374840382</v>
      </c>
      <c r="BI76" s="7">
        <f t="shared" si="171"/>
        <v>0.44141780725255703</v>
      </c>
      <c r="BJ76" s="7">
        <f t="shared" si="172"/>
        <v>0.27186607025206311</v>
      </c>
      <c r="BK76" s="20">
        <f t="shared" si="118"/>
        <v>1.6810133262719791</v>
      </c>
      <c r="BL76" s="24">
        <f t="shared" si="173"/>
        <v>0.42528282618310209</v>
      </c>
      <c r="BM76" s="24">
        <f t="shared" si="174"/>
        <v>0</v>
      </c>
      <c r="BN76" s="24">
        <f t="shared" si="175"/>
        <v>752.86819123790588</v>
      </c>
      <c r="BO76" s="24">
        <f t="shared" si="176"/>
        <v>5400951.2408566242</v>
      </c>
      <c r="BP76" s="24">
        <f t="shared" si="177"/>
        <v>5.2573412044876009E-6</v>
      </c>
      <c r="BQ76" s="29">
        <f t="shared" si="178"/>
        <v>8.8764314028954659E-3</v>
      </c>
      <c r="BR76" s="24">
        <f t="shared" si="119"/>
        <v>1.1472638352537272</v>
      </c>
      <c r="BS76" s="24">
        <f t="shared" si="179"/>
        <v>0.72499999999999998</v>
      </c>
      <c r="BT76" s="24">
        <f t="shared" si="180"/>
        <v>2.6812271689583982</v>
      </c>
      <c r="BU76" s="24" t="str">
        <f t="shared" si="181"/>
        <v>NO</v>
      </c>
      <c r="BV76" s="24">
        <f t="shared" si="120"/>
        <v>1.1499999999999999</v>
      </c>
      <c r="BW76" s="24">
        <f t="shared" si="121"/>
        <v>1.1599644531320903</v>
      </c>
      <c r="BX76" s="7">
        <f t="shared" si="182"/>
        <v>1.2158777374840382</v>
      </c>
      <c r="BY76" s="7">
        <f t="shared" si="183"/>
        <v>0.44141780725255703</v>
      </c>
      <c r="BZ76" s="24">
        <f t="shared" si="184"/>
        <v>0.27186607025206311</v>
      </c>
      <c r="CA76" s="20">
        <f t="shared" si="122"/>
        <v>1.7695397495125706</v>
      </c>
      <c r="CB76" s="24">
        <f t="shared" si="185"/>
        <v>0.45924971909421974</v>
      </c>
      <c r="CC76" s="24">
        <f t="shared" si="186"/>
        <v>0</v>
      </c>
      <c r="CD76" s="24">
        <f t="shared" si="187"/>
        <v>752.86819123790588</v>
      </c>
      <c r="CE76" s="24">
        <f t="shared" si="188"/>
        <v>5400951.2408566242</v>
      </c>
      <c r="CF76" s="24">
        <f t="shared" si="189"/>
        <v>5.2573412044876009E-6</v>
      </c>
      <c r="CG76" s="29">
        <f t="shared" si="190"/>
        <v>8.8764314028954659E-3</v>
      </c>
      <c r="CH76" s="24">
        <f t="shared" si="123"/>
        <v>1.1472638352537272</v>
      </c>
      <c r="CI76" s="24">
        <f t="shared" si="191"/>
        <v>0.72499999999999998</v>
      </c>
      <c r="CJ76" s="24">
        <f t="shared" si="192"/>
        <v>2.6812271689583982</v>
      </c>
      <c r="CK76" s="24">
        <f t="shared" si="124"/>
        <v>2.6567494187776393</v>
      </c>
      <c r="CL76" s="24">
        <f t="shared" si="193"/>
        <v>4.1986079634741431</v>
      </c>
      <c r="CM76" s="24" t="str">
        <f t="shared" si="194"/>
        <v>NO</v>
      </c>
      <c r="CN76" s="46" t="str">
        <f t="shared" si="125"/>
        <v>COMPRESSED LIQUID</v>
      </c>
      <c r="CO76" s="21" t="b">
        <f t="shared" si="126"/>
        <v>0</v>
      </c>
      <c r="CP76" s="21" t="b">
        <f t="shared" si="127"/>
        <v>0</v>
      </c>
      <c r="CQ76" s="7" t="e">
        <f t="shared" si="128"/>
        <v>#DIV/0!</v>
      </c>
      <c r="CR76" s="7">
        <f>IF(J76="yes",rho_ph(F76,H76),IF(K76="yes",rho_ph(F76,H76),L76*CQ76+P76*(1-CQ76)))</f>
        <v>816.40550531301051</v>
      </c>
      <c r="CS76" s="7" t="e">
        <f t="shared" si="129"/>
        <v>#DIV/0!</v>
      </c>
      <c r="CT76" s="7">
        <f t="shared" si="130"/>
        <v>5856757.3690586779</v>
      </c>
      <c r="CU76" s="7">
        <f t="shared" si="131"/>
        <v>4.888377546883187E-6</v>
      </c>
      <c r="CV76" s="22">
        <f t="shared" si="132"/>
        <v>8.7683919492433648E-3</v>
      </c>
      <c r="CW76" s="7">
        <f t="shared" si="133"/>
        <v>7.6082672691581504E-2</v>
      </c>
      <c r="CX76" s="7">
        <f t="shared" si="134"/>
        <v>2.6259823492387679E-3</v>
      </c>
      <c r="CY76" s="7">
        <f t="shared" si="195"/>
        <v>0.99803382577026722</v>
      </c>
      <c r="CZ76" s="7">
        <f t="shared" si="196"/>
        <v>7.8863714844608732E-2</v>
      </c>
      <c r="DA76" s="7">
        <f t="shared" si="135"/>
        <v>62.518225415354543</v>
      </c>
      <c r="DB76" s="7">
        <f>rho_ph(DA76,H76)</f>
        <v>816.38036818334604</v>
      </c>
      <c r="DC76" s="7">
        <f t="shared" si="136"/>
        <v>3.5851552399615976</v>
      </c>
      <c r="DD76" s="7">
        <f t="shared" si="197"/>
        <v>-2.795767747637052E-2</v>
      </c>
      <c r="DE76" s="47">
        <f t="shared" si="198"/>
        <v>0</v>
      </c>
      <c r="DF76" s="7">
        <f t="shared" si="137"/>
        <v>1037.9383924342619</v>
      </c>
      <c r="DG76" s="7">
        <f t="shared" si="199"/>
        <v>240.00759981054978</v>
      </c>
    </row>
    <row r="77" spans="1:111" ht="14.5" x14ac:dyDescent="0.35">
      <c r="A77" s="7">
        <f t="shared" si="200"/>
        <v>1578</v>
      </c>
      <c r="B77" s="7">
        <v>3</v>
      </c>
      <c r="C77" s="7">
        <v>18.2</v>
      </c>
      <c r="D77">
        <v>0.20599999999999999</v>
      </c>
      <c r="E77" s="22">
        <v>0</v>
      </c>
      <c r="F77" s="7">
        <f t="shared" si="138"/>
        <v>62.518225415354543</v>
      </c>
      <c r="G77" s="7">
        <f t="shared" si="201"/>
        <v>97.5</v>
      </c>
      <c r="H77" s="7">
        <f t="shared" si="139"/>
        <v>1037.9383924342619</v>
      </c>
      <c r="I77" s="7">
        <f t="shared" si="202"/>
        <v>0</v>
      </c>
      <c r="J77" s="24" t="str">
        <f t="shared" si="140"/>
        <v>YES</v>
      </c>
      <c r="K77" s="24" t="str">
        <f t="shared" si="141"/>
        <v>NO</v>
      </c>
      <c r="L77" s="7">
        <f t="shared" si="142"/>
        <v>32.230905171697238</v>
      </c>
      <c r="M77" s="7">
        <v>9.81</v>
      </c>
      <c r="N77" s="7">
        <f t="shared" si="143"/>
        <v>3.3312259999999996E-2</v>
      </c>
      <c r="O77" s="7">
        <f t="shared" si="144"/>
        <v>278.28211540049642</v>
      </c>
      <c r="P77" s="7">
        <f t="shared" si="145"/>
        <v>753.30532213360073</v>
      </c>
      <c r="Q77" s="7">
        <f t="shared" si="105"/>
        <v>1.8625041658795149E-5</v>
      </c>
      <c r="R77" s="7">
        <f t="shared" si="106"/>
        <v>9.4184694173753478E-5</v>
      </c>
      <c r="S77" s="7">
        <f t="shared" si="146"/>
        <v>1.1163063885053519E-4</v>
      </c>
      <c r="T77" s="7">
        <f t="shared" si="107"/>
        <v>3.8853440547911284</v>
      </c>
      <c r="U77" s="7">
        <f t="shared" si="108"/>
        <v>0</v>
      </c>
      <c r="V77" s="7">
        <f t="shared" si="203"/>
        <v>3.8853440547911284</v>
      </c>
      <c r="W77" s="7">
        <f>Surface_Tension_T(T_ph(F77,H77))</f>
        <v>7.9944840919749849E-2</v>
      </c>
      <c r="X77" s="7">
        <v>1</v>
      </c>
      <c r="Y77" s="7">
        <f t="shared" si="147"/>
        <v>1</v>
      </c>
      <c r="Z77" s="7">
        <f t="shared" si="204"/>
        <v>0</v>
      </c>
      <c r="AA77" s="24">
        <f t="shared" si="148"/>
        <v>753.30532213360073</v>
      </c>
      <c r="AB77" s="24">
        <f t="shared" si="149"/>
        <v>5401126.2436194094</v>
      </c>
      <c r="AC77" s="24">
        <f t="shared" si="150"/>
        <v>5.2571882183240829E-6</v>
      </c>
      <c r="AD77" s="29">
        <f t="shared" si="151"/>
        <v>8.8763878081319116E-3</v>
      </c>
      <c r="AE77" s="24">
        <f t="shared" si="109"/>
        <v>2.6813397064906805</v>
      </c>
      <c r="AF77" s="7">
        <f t="shared" si="110"/>
        <v>2.6288332194168773</v>
      </c>
      <c r="AG77" s="24" t="str">
        <f t="shared" si="152"/>
        <v>NO</v>
      </c>
      <c r="AH77" s="24">
        <f t="shared" si="104"/>
        <v>1.1499999999999999</v>
      </c>
      <c r="AI77" s="24">
        <f t="shared" si="104"/>
        <v>1.1499999999999999</v>
      </c>
      <c r="AJ77" s="24">
        <f t="shared" si="153"/>
        <v>0.27184152465372202</v>
      </c>
      <c r="AK77" s="24">
        <f t="shared" si="154"/>
        <v>0</v>
      </c>
      <c r="AL77" s="24">
        <f t="shared" si="155"/>
        <v>753.30532213360073</v>
      </c>
      <c r="AM77" s="24">
        <f t="shared" si="156"/>
        <v>5401126.2436194094</v>
      </c>
      <c r="AN77" s="24">
        <f t="shared" si="157"/>
        <v>5.2571882183240829E-6</v>
      </c>
      <c r="AO77" s="29">
        <f t="shared" si="158"/>
        <v>8.8763878081319116E-3</v>
      </c>
      <c r="AP77" s="24">
        <f t="shared" si="111"/>
        <v>1.1464072540440704</v>
      </c>
      <c r="AQ77" s="24">
        <f t="shared" si="159"/>
        <v>0.72499999999999998</v>
      </c>
      <c r="AR77" s="24">
        <f t="shared" si="160"/>
        <v>2.6813397064906805</v>
      </c>
      <c r="AS77" s="24">
        <f t="shared" si="161"/>
        <v>4.1961715791744192</v>
      </c>
      <c r="AT77" s="24" t="str">
        <f t="shared" si="162"/>
        <v>DISPERSED BUBBLY</v>
      </c>
      <c r="AU77" s="24">
        <f t="shared" si="112"/>
        <v>1.2</v>
      </c>
      <c r="AV77" s="7">
        <f t="shared" si="163"/>
        <v>1.2158777374840382</v>
      </c>
      <c r="AW77" s="7">
        <f t="shared" si="164"/>
        <v>0.27184152465372202</v>
      </c>
      <c r="AX77" s="20">
        <f t="shared" si="113"/>
        <v>1.6800834192332461</v>
      </c>
      <c r="AY77" s="24">
        <f t="shared" si="114"/>
        <v>0</v>
      </c>
      <c r="AZ77" s="24">
        <f t="shared" si="165"/>
        <v>753.30532213360073</v>
      </c>
      <c r="BA77" s="24">
        <f t="shared" si="166"/>
        <v>5401126.2436194094</v>
      </c>
      <c r="BB77" s="24">
        <f t="shared" si="167"/>
        <v>5.2571882183240829E-6</v>
      </c>
      <c r="BC77" s="29">
        <f t="shared" si="168"/>
        <v>8.8763878081319116E-3</v>
      </c>
      <c r="BD77" s="24">
        <f t="shared" si="115"/>
        <v>2.6813397064906805</v>
      </c>
      <c r="BE77" s="24" t="str">
        <f t="shared" si="169"/>
        <v>NO</v>
      </c>
      <c r="BF77" s="24">
        <f t="shared" si="116"/>
        <v>1.2</v>
      </c>
      <c r="BG77" s="24">
        <f t="shared" si="117"/>
        <v>1.1599823272097565</v>
      </c>
      <c r="BH77" s="7">
        <f t="shared" si="170"/>
        <v>1.2158777374840382</v>
      </c>
      <c r="BI77" s="7">
        <f t="shared" si="171"/>
        <v>0.44146444395042561</v>
      </c>
      <c r="BJ77" s="7">
        <f t="shared" si="172"/>
        <v>0.27184152465372202</v>
      </c>
      <c r="BK77" s="20">
        <f t="shared" si="118"/>
        <v>1.6800834192332461</v>
      </c>
      <c r="BL77" s="24">
        <f t="shared" si="173"/>
        <v>0.42532268898987319</v>
      </c>
      <c r="BM77" s="24">
        <f t="shared" si="174"/>
        <v>0</v>
      </c>
      <c r="BN77" s="24">
        <f t="shared" si="175"/>
        <v>753.30532213360073</v>
      </c>
      <c r="BO77" s="24">
        <f t="shared" si="176"/>
        <v>5401126.2436194094</v>
      </c>
      <c r="BP77" s="24">
        <f t="shared" si="177"/>
        <v>5.2571882183240829E-6</v>
      </c>
      <c r="BQ77" s="29">
        <f t="shared" si="178"/>
        <v>8.8763878081319116E-3</v>
      </c>
      <c r="BR77" s="24">
        <f t="shared" si="119"/>
        <v>1.1464072540440704</v>
      </c>
      <c r="BS77" s="24">
        <f t="shared" si="179"/>
        <v>0.72499999999999998</v>
      </c>
      <c r="BT77" s="24">
        <f t="shared" si="180"/>
        <v>2.6813397064906805</v>
      </c>
      <c r="BU77" s="24" t="str">
        <f t="shared" si="181"/>
        <v>NO</v>
      </c>
      <c r="BV77" s="24">
        <f t="shared" si="120"/>
        <v>1.1499999999999999</v>
      </c>
      <c r="BW77" s="24">
        <f t="shared" si="121"/>
        <v>1.1599823272097565</v>
      </c>
      <c r="BX77" s="7">
        <f t="shared" si="182"/>
        <v>1.2158777374840382</v>
      </c>
      <c r="BY77" s="7">
        <f t="shared" si="183"/>
        <v>0.44146444395042561</v>
      </c>
      <c r="BZ77" s="24">
        <f t="shared" si="184"/>
        <v>0.27184152465372202</v>
      </c>
      <c r="CA77" s="20">
        <f t="shared" si="122"/>
        <v>1.7685608712120113</v>
      </c>
      <c r="CB77" s="24">
        <f t="shared" si="185"/>
        <v>0.45930384209953146</v>
      </c>
      <c r="CC77" s="24">
        <f t="shared" si="186"/>
        <v>0</v>
      </c>
      <c r="CD77" s="24">
        <f t="shared" si="187"/>
        <v>753.30532213360073</v>
      </c>
      <c r="CE77" s="24">
        <f t="shared" si="188"/>
        <v>5401126.2436194094</v>
      </c>
      <c r="CF77" s="24">
        <f t="shared" si="189"/>
        <v>5.2571882183240829E-6</v>
      </c>
      <c r="CG77" s="29">
        <f t="shared" si="190"/>
        <v>8.8763878081319116E-3</v>
      </c>
      <c r="CH77" s="24">
        <f t="shared" si="123"/>
        <v>1.1464072540440704</v>
      </c>
      <c r="CI77" s="24">
        <f t="shared" si="191"/>
        <v>0.72499999999999998</v>
      </c>
      <c r="CJ77" s="24">
        <f t="shared" si="192"/>
        <v>2.6813397064906805</v>
      </c>
      <c r="CK77" s="24">
        <f t="shared" si="124"/>
        <v>2.6627802494636605</v>
      </c>
      <c r="CL77" s="24">
        <f t="shared" si="193"/>
        <v>4.1961715791744192</v>
      </c>
      <c r="CM77" s="24" t="str">
        <f t="shared" si="194"/>
        <v>NO</v>
      </c>
      <c r="CN77" s="46" t="str">
        <f t="shared" si="125"/>
        <v>COMPRESSED LIQUID</v>
      </c>
      <c r="CO77" s="21" t="b">
        <f t="shared" si="126"/>
        <v>0</v>
      </c>
      <c r="CP77" s="21" t="b">
        <f t="shared" si="127"/>
        <v>0</v>
      </c>
      <c r="CQ77" s="7" t="e">
        <f t="shared" si="128"/>
        <v>#DIV/0!</v>
      </c>
      <c r="CR77" s="7">
        <f>IF(J77="yes",rho_ph(F77,H77),IF(K77="yes",rho_ph(F77,H77),L77*CQ77+P77*(1-CQ77)))</f>
        <v>816.38888327804034</v>
      </c>
      <c r="CS77" s="7" t="e">
        <f t="shared" si="129"/>
        <v>#DIV/0!</v>
      </c>
      <c r="CT77" s="7">
        <f t="shared" si="130"/>
        <v>5853429.2708609644</v>
      </c>
      <c r="CU77" s="7">
        <f t="shared" si="131"/>
        <v>4.8908736505339568E-6</v>
      </c>
      <c r="CV77" s="22">
        <f t="shared" si="132"/>
        <v>8.7691432022462303E-3</v>
      </c>
      <c r="CW77" s="7">
        <f t="shared" si="133"/>
        <v>7.6081123646605853E-2</v>
      </c>
      <c r="CX77" s="7">
        <f t="shared" si="134"/>
        <v>2.6231069219976974E-3</v>
      </c>
      <c r="CY77" s="7">
        <f t="shared" si="195"/>
        <v>0.99802871505474566</v>
      </c>
      <c r="CZ77" s="7">
        <f t="shared" si="196"/>
        <v>7.8859685479376537E-2</v>
      </c>
      <c r="DA77" s="7">
        <f t="shared" si="135"/>
        <v>62.281646358916412</v>
      </c>
      <c r="DB77" s="7">
        <f>rho_ph(DA77,H77)</f>
        <v>816.36374390269737</v>
      </c>
      <c r="DC77" s="7">
        <f t="shared" si="136"/>
        <v>3.5852282474013859</v>
      </c>
      <c r="DD77" s="7">
        <f t="shared" si="197"/>
        <v>-2.795767747637052E-2</v>
      </c>
      <c r="DE77" s="47">
        <f t="shared" si="198"/>
        <v>0</v>
      </c>
      <c r="DF77" s="7">
        <f t="shared" si="137"/>
        <v>1037.9104347567854</v>
      </c>
      <c r="DG77" s="7">
        <f t="shared" si="199"/>
        <v>240.00224297784439</v>
      </c>
    </row>
    <row r="78" spans="1:111" ht="14.5" x14ac:dyDescent="0.35">
      <c r="A78" s="7">
        <f t="shared" si="200"/>
        <v>1575</v>
      </c>
      <c r="B78" s="7">
        <v>3</v>
      </c>
      <c r="C78" s="7">
        <v>18.2</v>
      </c>
      <c r="D78">
        <v>0.20599999999999999</v>
      </c>
      <c r="E78" s="22">
        <v>0</v>
      </c>
      <c r="F78" s="7">
        <f t="shared" si="138"/>
        <v>62.281646358916412</v>
      </c>
      <c r="G78" s="7">
        <f t="shared" si="201"/>
        <v>97.5</v>
      </c>
      <c r="H78" s="7">
        <f t="shared" si="139"/>
        <v>1037.9104347567854</v>
      </c>
      <c r="I78" s="7">
        <f t="shared" si="202"/>
        <v>0</v>
      </c>
      <c r="J78" s="24" t="str">
        <f t="shared" si="140"/>
        <v>YES</v>
      </c>
      <c r="K78" s="24" t="str">
        <f t="shared" si="141"/>
        <v>NO</v>
      </c>
      <c r="L78" s="7">
        <f t="shared" si="142"/>
        <v>32.097499902217095</v>
      </c>
      <c r="M78" s="7">
        <v>9.81</v>
      </c>
      <c r="N78" s="7">
        <f t="shared" si="143"/>
        <v>3.3312259999999996E-2</v>
      </c>
      <c r="O78" s="7">
        <f t="shared" si="144"/>
        <v>278.0324294734877</v>
      </c>
      <c r="P78" s="7">
        <f t="shared" si="145"/>
        <v>753.7429810031025</v>
      </c>
      <c r="Q78" s="7">
        <f t="shared" si="105"/>
        <v>1.8614283902634825E-5</v>
      </c>
      <c r="R78" s="7">
        <f t="shared" si="106"/>
        <v>9.4283105882546795E-5</v>
      </c>
      <c r="S78" s="7">
        <f t="shared" si="146"/>
        <v>1.1162702173201291E-4</v>
      </c>
      <c r="T78" s="7">
        <f t="shared" si="107"/>
        <v>3.8830880400360956</v>
      </c>
      <c r="U78" s="7">
        <f t="shared" si="108"/>
        <v>0</v>
      </c>
      <c r="V78" s="7">
        <f t="shared" si="203"/>
        <v>3.8830880400360956</v>
      </c>
      <c r="W78" s="7">
        <f>Surface_Tension_T(T_ph(F78,H78))</f>
        <v>7.9945480563921451E-2</v>
      </c>
      <c r="X78" s="7">
        <v>1</v>
      </c>
      <c r="Y78" s="7">
        <f t="shared" si="147"/>
        <v>1</v>
      </c>
      <c r="Z78" s="7">
        <f t="shared" si="204"/>
        <v>0</v>
      </c>
      <c r="AA78" s="24">
        <f t="shared" si="148"/>
        <v>753.7429810031025</v>
      </c>
      <c r="AB78" s="24">
        <f t="shared" si="149"/>
        <v>5401301.2596099274</v>
      </c>
      <c r="AC78" s="24">
        <f t="shared" si="150"/>
        <v>5.2570352300065111E-6</v>
      </c>
      <c r="AD78" s="29">
        <f t="shared" si="151"/>
        <v>8.8763442117987222E-3</v>
      </c>
      <c r="AE78" s="24">
        <f t="shared" si="109"/>
        <v>2.6814516543279185</v>
      </c>
      <c r="AF78" s="7">
        <f t="shared" si="110"/>
        <v>2.6348172807725092</v>
      </c>
      <c r="AG78" s="24" t="str">
        <f t="shared" si="152"/>
        <v>NO</v>
      </c>
      <c r="AH78" s="24">
        <f t="shared" si="104"/>
        <v>1.1499999999999999</v>
      </c>
      <c r="AI78" s="24">
        <f t="shared" si="104"/>
        <v>1.1499999999999999</v>
      </c>
      <c r="AJ78" s="24">
        <f t="shared" si="153"/>
        <v>0.27181692536192537</v>
      </c>
      <c r="AK78" s="24">
        <f t="shared" si="154"/>
        <v>0</v>
      </c>
      <c r="AL78" s="24">
        <f t="shared" si="155"/>
        <v>753.7429810031025</v>
      </c>
      <c r="AM78" s="24">
        <f t="shared" si="156"/>
        <v>5401301.2596099274</v>
      </c>
      <c r="AN78" s="24">
        <f t="shared" si="157"/>
        <v>5.2570352300065111E-6</v>
      </c>
      <c r="AO78" s="29">
        <f t="shared" si="158"/>
        <v>8.8763442117987222E-3</v>
      </c>
      <c r="AP78" s="24">
        <f t="shared" si="111"/>
        <v>1.1455511170957859</v>
      </c>
      <c r="AQ78" s="24">
        <f t="shared" si="159"/>
        <v>0.72499999999999998</v>
      </c>
      <c r="AR78" s="24">
        <f t="shared" si="160"/>
        <v>2.6814516543279185</v>
      </c>
      <c r="AS78" s="24">
        <f t="shared" si="161"/>
        <v>4.1937350832389839</v>
      </c>
      <c r="AT78" s="24" t="str">
        <f t="shared" si="162"/>
        <v>DISPERSED BUBBLY</v>
      </c>
      <c r="AU78" s="24">
        <f t="shared" si="112"/>
        <v>1.2</v>
      </c>
      <c r="AV78" s="7">
        <f t="shared" si="163"/>
        <v>1.2158777374840382</v>
      </c>
      <c r="AW78" s="7">
        <f t="shared" si="164"/>
        <v>0.27181692536192537</v>
      </c>
      <c r="AX78" s="20">
        <f t="shared" si="113"/>
        <v>1.6791534516079596</v>
      </c>
      <c r="AY78" s="24">
        <f t="shared" si="114"/>
        <v>0</v>
      </c>
      <c r="AZ78" s="24">
        <f t="shared" si="165"/>
        <v>753.7429810031025</v>
      </c>
      <c r="BA78" s="24">
        <f t="shared" si="166"/>
        <v>5401301.2596099274</v>
      </c>
      <c r="BB78" s="24">
        <f t="shared" si="167"/>
        <v>5.2570352300065111E-6</v>
      </c>
      <c r="BC78" s="29">
        <f t="shared" si="168"/>
        <v>8.8763442117987222E-3</v>
      </c>
      <c r="BD78" s="24">
        <f t="shared" si="115"/>
        <v>2.6814516543279185</v>
      </c>
      <c r="BE78" s="24" t="str">
        <f t="shared" si="169"/>
        <v>NO</v>
      </c>
      <c r="BF78" s="24">
        <f t="shared" si="116"/>
        <v>1.2</v>
      </c>
      <c r="BG78" s="24">
        <f t="shared" si="117"/>
        <v>1.1600002581450617</v>
      </c>
      <c r="BH78" s="7">
        <f t="shared" si="170"/>
        <v>1.2158777374840382</v>
      </c>
      <c r="BI78" s="7">
        <f t="shared" si="171"/>
        <v>0.44151098412819717</v>
      </c>
      <c r="BJ78" s="7">
        <f t="shared" si="172"/>
        <v>0.27181692536192537</v>
      </c>
      <c r="BK78" s="20">
        <f t="shared" si="118"/>
        <v>1.6791534516079596</v>
      </c>
      <c r="BL78" s="24">
        <f t="shared" si="173"/>
        <v>0.42536245935204114</v>
      </c>
      <c r="BM78" s="24">
        <f t="shared" si="174"/>
        <v>0</v>
      </c>
      <c r="BN78" s="24">
        <f t="shared" si="175"/>
        <v>753.7429810031025</v>
      </c>
      <c r="BO78" s="24">
        <f t="shared" si="176"/>
        <v>5401301.2596099274</v>
      </c>
      <c r="BP78" s="24">
        <f t="shared" si="177"/>
        <v>5.2570352300065111E-6</v>
      </c>
      <c r="BQ78" s="29">
        <f t="shared" si="178"/>
        <v>8.8763442117987222E-3</v>
      </c>
      <c r="BR78" s="24">
        <f t="shared" si="119"/>
        <v>1.1455511170957859</v>
      </c>
      <c r="BS78" s="24">
        <f t="shared" si="179"/>
        <v>0.72499999999999998</v>
      </c>
      <c r="BT78" s="24">
        <f t="shared" si="180"/>
        <v>2.6814516543279185</v>
      </c>
      <c r="BU78" s="24" t="str">
        <f t="shared" si="181"/>
        <v>NO</v>
      </c>
      <c r="BV78" s="24">
        <f t="shared" si="120"/>
        <v>1.1499999999999999</v>
      </c>
      <c r="BW78" s="24">
        <f t="shared" si="121"/>
        <v>1.1600002581450617</v>
      </c>
      <c r="BX78" s="7">
        <f t="shared" si="182"/>
        <v>1.2158777374840382</v>
      </c>
      <c r="BY78" s="7">
        <f t="shared" si="183"/>
        <v>0.44151098412819717</v>
      </c>
      <c r="BZ78" s="24">
        <f t="shared" si="184"/>
        <v>0.27181692536192537</v>
      </c>
      <c r="CA78" s="20">
        <f t="shared" si="122"/>
        <v>1.7675819291342563</v>
      </c>
      <c r="CB78" s="24">
        <f t="shared" si="185"/>
        <v>0.4593578640806289</v>
      </c>
      <c r="CC78" s="24">
        <f t="shared" si="186"/>
        <v>0</v>
      </c>
      <c r="CD78" s="24">
        <f t="shared" si="187"/>
        <v>753.7429810031025</v>
      </c>
      <c r="CE78" s="24">
        <f t="shared" si="188"/>
        <v>5401301.2596099274</v>
      </c>
      <c r="CF78" s="24">
        <f t="shared" si="189"/>
        <v>5.2570352300065111E-6</v>
      </c>
      <c r="CG78" s="29">
        <f t="shared" si="190"/>
        <v>8.8763442117987222E-3</v>
      </c>
      <c r="CH78" s="24">
        <f t="shared" si="123"/>
        <v>1.1455511170957859</v>
      </c>
      <c r="CI78" s="24">
        <f t="shared" si="191"/>
        <v>0.72499999999999998</v>
      </c>
      <c r="CJ78" s="24">
        <f t="shared" si="192"/>
        <v>2.6814516543279185</v>
      </c>
      <c r="CK78" s="24">
        <f t="shared" si="124"/>
        <v>2.6688415850674807</v>
      </c>
      <c r="CL78" s="24">
        <f t="shared" si="193"/>
        <v>4.1937350832389839</v>
      </c>
      <c r="CM78" s="24" t="str">
        <f t="shared" si="194"/>
        <v>NO</v>
      </c>
      <c r="CN78" s="46" t="str">
        <f t="shared" si="125"/>
        <v>COMPRESSED LIQUID</v>
      </c>
      <c r="CO78" s="21" t="b">
        <f t="shared" si="126"/>
        <v>0</v>
      </c>
      <c r="CP78" s="21" t="b">
        <f t="shared" si="127"/>
        <v>0</v>
      </c>
      <c r="CQ78" s="7" t="e">
        <f t="shared" si="128"/>
        <v>#DIV/0!</v>
      </c>
      <c r="CR78" s="7">
        <f>IF(J78="yes",rho_ph(F78,H78),IF(K78="yes",rho_ph(F78,H78),L78*CQ78+P78*(1-CQ78)))</f>
        <v>816.37225975598972</v>
      </c>
      <c r="CS78" s="7" t="e">
        <f t="shared" si="129"/>
        <v>#DIV/0!</v>
      </c>
      <c r="CT78" s="7">
        <f t="shared" si="130"/>
        <v>5850100.9310393557</v>
      </c>
      <c r="CU78" s="7">
        <f t="shared" si="131"/>
        <v>4.8933726309659585E-6</v>
      </c>
      <c r="CV78" s="22">
        <f t="shared" si="132"/>
        <v>8.7698950312569551E-3</v>
      </c>
      <c r="CW78" s="7">
        <f t="shared" si="133"/>
        <v>7.6079574463045807E-2</v>
      </c>
      <c r="CX78" s="7">
        <f t="shared" si="134"/>
        <v>2.6202328841626521E-3</v>
      </c>
      <c r="CY78" s="7">
        <f t="shared" si="195"/>
        <v>0.99802356457544839</v>
      </c>
      <c r="CZ78" s="7">
        <f t="shared" si="196"/>
        <v>7.8855660467983785E-2</v>
      </c>
      <c r="DA78" s="7">
        <f t="shared" si="135"/>
        <v>62.045079377512458</v>
      </c>
      <c r="DB78" s="7">
        <f>rho_ph(DA78,H78)</f>
        <v>816.34711813267779</v>
      </c>
      <c r="DC78" s="7">
        <f t="shared" si="136"/>
        <v>3.5853012643557975</v>
      </c>
      <c r="DD78" s="7">
        <f t="shared" si="197"/>
        <v>-2.795767747637052E-2</v>
      </c>
      <c r="DE78" s="47">
        <f t="shared" si="198"/>
        <v>0</v>
      </c>
      <c r="DF78" s="7">
        <f t="shared" si="137"/>
        <v>1037.882477079309</v>
      </c>
      <c r="DG78" s="7">
        <f t="shared" si="199"/>
        <v>239.996885593922</v>
      </c>
    </row>
    <row r="79" spans="1:111" ht="14.5" x14ac:dyDescent="0.35">
      <c r="A79" s="7">
        <f t="shared" si="200"/>
        <v>1572</v>
      </c>
      <c r="B79" s="7">
        <v>3</v>
      </c>
      <c r="C79" s="7">
        <v>18.2</v>
      </c>
      <c r="D79">
        <v>0.20599999999999999</v>
      </c>
      <c r="E79" s="22">
        <v>0</v>
      </c>
      <c r="F79" s="7">
        <f t="shared" si="138"/>
        <v>62.045079377512458</v>
      </c>
      <c r="G79" s="7">
        <f t="shared" si="201"/>
        <v>97.5</v>
      </c>
      <c r="H79" s="7">
        <f t="shared" si="139"/>
        <v>1037.882477079309</v>
      </c>
      <c r="I79" s="7">
        <f t="shared" si="202"/>
        <v>0</v>
      </c>
      <c r="J79" s="24" t="str">
        <f t="shared" si="140"/>
        <v>YES</v>
      </c>
      <c r="K79" s="24" t="str">
        <f t="shared" si="141"/>
        <v>NO</v>
      </c>
      <c r="L79" s="7">
        <f t="shared" si="142"/>
        <v>31.964239249550342</v>
      </c>
      <c r="M79" s="7">
        <v>9.81</v>
      </c>
      <c r="N79" s="7">
        <f t="shared" si="143"/>
        <v>3.3312259999999996E-2</v>
      </c>
      <c r="O79" s="7">
        <f t="shared" si="144"/>
        <v>277.7820310266668</v>
      </c>
      <c r="P79" s="7">
        <f t="shared" si="145"/>
        <v>754.18117281174534</v>
      </c>
      <c r="Q79" s="7">
        <f t="shared" si="105"/>
        <v>1.860351297154583E-5</v>
      </c>
      <c r="R79" s="7">
        <f t="shared" si="106"/>
        <v>9.4381892615869677E-5</v>
      </c>
      <c r="S79" s="7">
        <f t="shared" si="146"/>
        <v>1.1162340457407139E-4</v>
      </c>
      <c r="T79" s="7">
        <f t="shared" si="107"/>
        <v>3.8808319012822747</v>
      </c>
      <c r="U79" s="7">
        <f t="shared" si="108"/>
        <v>0</v>
      </c>
      <c r="V79" s="7">
        <f t="shared" si="203"/>
        <v>3.8808319012822747</v>
      </c>
      <c r="W79" s="7">
        <f>Surface_Tension_T(T_ph(F79,H79))</f>
        <v>7.9946120255828618E-2</v>
      </c>
      <c r="X79" s="7">
        <v>1</v>
      </c>
      <c r="Y79" s="7">
        <f t="shared" si="147"/>
        <v>1</v>
      </c>
      <c r="Z79" s="7">
        <f t="shared" si="204"/>
        <v>0</v>
      </c>
      <c r="AA79" s="24">
        <f t="shared" si="148"/>
        <v>754.18117281174534</v>
      </c>
      <c r="AB79" s="24">
        <f t="shared" si="149"/>
        <v>5401476.2888506176</v>
      </c>
      <c r="AC79" s="24">
        <f t="shared" si="150"/>
        <v>5.2568822395164979E-6</v>
      </c>
      <c r="AD79" s="29">
        <f t="shared" si="151"/>
        <v>8.8763006138905722E-3</v>
      </c>
      <c r="AE79" s="24">
        <f t="shared" si="109"/>
        <v>2.6815630128080854</v>
      </c>
      <c r="AF79" s="7">
        <f t="shared" si="110"/>
        <v>2.6408317412131832</v>
      </c>
      <c r="AG79" s="24" t="str">
        <f t="shared" si="152"/>
        <v>NO</v>
      </c>
      <c r="AH79" s="24">
        <f t="shared" si="104"/>
        <v>1.1499999999999999</v>
      </c>
      <c r="AI79" s="24">
        <f t="shared" si="104"/>
        <v>1.1499999999999999</v>
      </c>
      <c r="AJ79" s="24">
        <f t="shared" si="153"/>
        <v>0.27179227210386747</v>
      </c>
      <c r="AK79" s="24">
        <f t="shared" si="154"/>
        <v>0</v>
      </c>
      <c r="AL79" s="24">
        <f t="shared" si="155"/>
        <v>754.18117281174534</v>
      </c>
      <c r="AM79" s="24">
        <f t="shared" si="156"/>
        <v>5401476.2888506176</v>
      </c>
      <c r="AN79" s="24">
        <f t="shared" si="157"/>
        <v>5.2568822395164979E-6</v>
      </c>
      <c r="AO79" s="29">
        <f t="shared" si="158"/>
        <v>8.8763006138905722E-3</v>
      </c>
      <c r="AP79" s="24">
        <f t="shared" si="111"/>
        <v>1.1446954162528298</v>
      </c>
      <c r="AQ79" s="24">
        <f t="shared" si="159"/>
        <v>0.72499999999999998</v>
      </c>
      <c r="AR79" s="24">
        <f t="shared" si="160"/>
        <v>2.6815630128080854</v>
      </c>
      <c r="AS79" s="24">
        <f t="shared" si="161"/>
        <v>4.1912984533848574</v>
      </c>
      <c r="AT79" s="24" t="str">
        <f t="shared" si="162"/>
        <v>DISPERSED BUBBLY</v>
      </c>
      <c r="AU79" s="24">
        <f t="shared" si="112"/>
        <v>1.2</v>
      </c>
      <c r="AV79" s="7">
        <f t="shared" si="163"/>
        <v>1.2158777374840382</v>
      </c>
      <c r="AW79" s="7">
        <f t="shared" si="164"/>
        <v>0.27179227210386747</v>
      </c>
      <c r="AX79" s="20">
        <f t="shared" si="113"/>
        <v>1.6782234148747399</v>
      </c>
      <c r="AY79" s="24">
        <f t="shared" si="114"/>
        <v>0</v>
      </c>
      <c r="AZ79" s="24">
        <f t="shared" si="165"/>
        <v>754.18117281174534</v>
      </c>
      <c r="BA79" s="24">
        <f t="shared" si="166"/>
        <v>5401476.2888506176</v>
      </c>
      <c r="BB79" s="24">
        <f t="shared" si="167"/>
        <v>5.2568822395164979E-6</v>
      </c>
      <c r="BC79" s="29">
        <f t="shared" si="168"/>
        <v>8.8763006138905722E-3</v>
      </c>
      <c r="BD79" s="24">
        <f t="shared" si="115"/>
        <v>2.6815630128080854</v>
      </c>
      <c r="BE79" s="24" t="str">
        <f t="shared" si="169"/>
        <v>NO</v>
      </c>
      <c r="BF79" s="24">
        <f t="shared" si="116"/>
        <v>1.2</v>
      </c>
      <c r="BG79" s="24">
        <f t="shared" si="117"/>
        <v>1.1600182463739561</v>
      </c>
      <c r="BH79" s="7">
        <f t="shared" si="170"/>
        <v>1.2158777374840382</v>
      </c>
      <c r="BI79" s="7">
        <f t="shared" si="171"/>
        <v>0.44155742808976173</v>
      </c>
      <c r="BJ79" s="7">
        <f t="shared" si="172"/>
        <v>0.27179227210386747</v>
      </c>
      <c r="BK79" s="20">
        <f t="shared" si="118"/>
        <v>1.6782234148747399</v>
      </c>
      <c r="BL79" s="24">
        <f t="shared" si="173"/>
        <v>0.42540213751861594</v>
      </c>
      <c r="BM79" s="24">
        <f t="shared" si="174"/>
        <v>0</v>
      </c>
      <c r="BN79" s="24">
        <f t="shared" si="175"/>
        <v>754.18117281174534</v>
      </c>
      <c r="BO79" s="24">
        <f t="shared" si="176"/>
        <v>5401476.2888506176</v>
      </c>
      <c r="BP79" s="24">
        <f t="shared" si="177"/>
        <v>5.2568822395164979E-6</v>
      </c>
      <c r="BQ79" s="29">
        <f t="shared" si="178"/>
        <v>8.8763006138905722E-3</v>
      </c>
      <c r="BR79" s="24">
        <f t="shared" si="119"/>
        <v>1.1446954162528298</v>
      </c>
      <c r="BS79" s="24">
        <f t="shared" si="179"/>
        <v>0.72499999999999998</v>
      </c>
      <c r="BT79" s="24">
        <f t="shared" si="180"/>
        <v>2.6815630128080854</v>
      </c>
      <c r="BU79" s="24" t="str">
        <f t="shared" si="181"/>
        <v>NO</v>
      </c>
      <c r="BV79" s="24">
        <f t="shared" si="120"/>
        <v>1.1499999999999999</v>
      </c>
      <c r="BW79" s="24">
        <f t="shared" si="121"/>
        <v>1.1600182463739561</v>
      </c>
      <c r="BX79" s="7">
        <f t="shared" si="182"/>
        <v>1.2158777374840382</v>
      </c>
      <c r="BY79" s="7">
        <f t="shared" si="183"/>
        <v>0.44155742808976173</v>
      </c>
      <c r="BZ79" s="24">
        <f t="shared" si="184"/>
        <v>0.27179227210386747</v>
      </c>
      <c r="CA79" s="20">
        <f t="shared" si="122"/>
        <v>1.7666029143091693</v>
      </c>
      <c r="CB79" s="24">
        <f t="shared" si="185"/>
        <v>0.45941178540205374</v>
      </c>
      <c r="CC79" s="24">
        <f t="shared" si="186"/>
        <v>0</v>
      </c>
      <c r="CD79" s="24">
        <f t="shared" si="187"/>
        <v>754.18117281174534</v>
      </c>
      <c r="CE79" s="24">
        <f t="shared" si="188"/>
        <v>5401476.2888506176</v>
      </c>
      <c r="CF79" s="24">
        <f t="shared" si="189"/>
        <v>5.2568822395164979E-6</v>
      </c>
      <c r="CG79" s="29">
        <f t="shared" si="190"/>
        <v>8.8763006138905722E-3</v>
      </c>
      <c r="CH79" s="24">
        <f t="shared" si="123"/>
        <v>1.1446954162528298</v>
      </c>
      <c r="CI79" s="24">
        <f t="shared" si="191"/>
        <v>0.72499999999999998</v>
      </c>
      <c r="CJ79" s="24">
        <f t="shared" si="192"/>
        <v>2.6815630128080854</v>
      </c>
      <c r="CK79" s="24">
        <f t="shared" si="124"/>
        <v>2.6749337123102119</v>
      </c>
      <c r="CL79" s="24">
        <f t="shared" si="193"/>
        <v>4.1912984533848574</v>
      </c>
      <c r="CM79" s="24" t="str">
        <f t="shared" si="194"/>
        <v>NO</v>
      </c>
      <c r="CN79" s="46" t="str">
        <f t="shared" si="125"/>
        <v>COMPRESSED LIQUID</v>
      </c>
      <c r="CO79" s="21" t="b">
        <f t="shared" si="126"/>
        <v>0</v>
      </c>
      <c r="CP79" s="21" t="b">
        <f t="shared" si="127"/>
        <v>0</v>
      </c>
      <c r="CQ79" s="7" t="e">
        <f t="shared" si="128"/>
        <v>#DIV/0!</v>
      </c>
      <c r="CR79" s="7">
        <f>IF(J79="yes",rho_ph(F79,H79),IF(K79="yes",rho_ph(F79,H79),L79*CQ79+P79*(1-CQ79)))</f>
        <v>816.3556347447925</v>
      </c>
      <c r="CS79" s="7" t="e">
        <f t="shared" si="129"/>
        <v>#DIV/0!</v>
      </c>
      <c r="CT79" s="7">
        <f t="shared" si="130"/>
        <v>5846772.3185185818</v>
      </c>
      <c r="CU79" s="7">
        <f t="shared" si="131"/>
        <v>4.8958745165836035E-6</v>
      </c>
      <c r="CV79" s="22">
        <f t="shared" si="132"/>
        <v>8.7706474440785737E-3</v>
      </c>
      <c r="CW79" s="7">
        <f t="shared" si="133"/>
        <v>7.6078025140708841E-2</v>
      </c>
      <c r="CX79" s="7">
        <f t="shared" si="134"/>
        <v>2.6173602102246424E-3</v>
      </c>
      <c r="CY79" s="7">
        <f t="shared" si="195"/>
        <v>0.99801837390106263</v>
      </c>
      <c r="CZ79" s="7">
        <f t="shared" si="196"/>
        <v>7.8851639818341521E-2</v>
      </c>
      <c r="DA79" s="7">
        <f t="shared" si="135"/>
        <v>61.808524458057434</v>
      </c>
      <c r="DB79" s="7">
        <f>rho_ph(DA79,H79)</f>
        <v>816.33049087121867</v>
      </c>
      <c r="DC79" s="7">
        <f t="shared" si="136"/>
        <v>3.5853742908348996</v>
      </c>
      <c r="DD79" s="7">
        <f t="shared" si="197"/>
        <v>-2.795767747637052E-2</v>
      </c>
      <c r="DE79" s="47">
        <f t="shared" si="198"/>
        <v>0</v>
      </c>
      <c r="DF79" s="7">
        <f t="shared" si="137"/>
        <v>1037.8545194018325</v>
      </c>
      <c r="DG79" s="7">
        <f t="shared" si="199"/>
        <v>239.99152765874214</v>
      </c>
    </row>
    <row r="80" spans="1:111" ht="14.5" x14ac:dyDescent="0.35">
      <c r="A80" s="7">
        <f t="shared" si="200"/>
        <v>1569</v>
      </c>
      <c r="B80" s="7">
        <v>3</v>
      </c>
      <c r="C80" s="7">
        <v>18.2</v>
      </c>
      <c r="D80">
        <v>0.20599999999999999</v>
      </c>
      <c r="E80" s="22">
        <v>0</v>
      </c>
      <c r="F80" s="7">
        <f t="shared" si="138"/>
        <v>61.808524458057434</v>
      </c>
      <c r="G80" s="7">
        <f t="shared" si="201"/>
        <v>97.5</v>
      </c>
      <c r="H80" s="7">
        <f t="shared" si="139"/>
        <v>1037.8545194018325</v>
      </c>
      <c r="I80" s="7">
        <f t="shared" si="202"/>
        <v>0</v>
      </c>
      <c r="J80" s="24" t="str">
        <f t="shared" si="140"/>
        <v>YES</v>
      </c>
      <c r="K80" s="24" t="str">
        <f t="shared" si="141"/>
        <v>NO</v>
      </c>
      <c r="L80" s="7">
        <f t="shared" si="142"/>
        <v>31.83112273290358</v>
      </c>
      <c r="M80" s="7">
        <v>9.81</v>
      </c>
      <c r="N80" s="7">
        <f t="shared" si="143"/>
        <v>3.3312259999999996E-2</v>
      </c>
      <c r="O80" s="7">
        <f t="shared" si="144"/>
        <v>277.53091528587436</v>
      </c>
      <c r="P80" s="7">
        <f t="shared" si="145"/>
        <v>754.61990256856291</v>
      </c>
      <c r="Q80" s="7">
        <f t="shared" si="105"/>
        <v>1.8592728691941935E-5</v>
      </c>
      <c r="R80" s="7">
        <f t="shared" si="106"/>
        <v>9.4481057887018738E-5</v>
      </c>
      <c r="S80" s="7">
        <f t="shared" si="146"/>
        <v>1.116197873762781E-4</v>
      </c>
      <c r="T80" s="7">
        <f t="shared" si="107"/>
        <v>3.8785756177804691</v>
      </c>
      <c r="U80" s="7">
        <f t="shared" si="108"/>
        <v>0</v>
      </c>
      <c r="V80" s="7">
        <f t="shared" si="203"/>
        <v>3.8785756177804691</v>
      </c>
      <c r="W80" s="7">
        <f>Surface_Tension_T(T_ph(F80,H80))</f>
        <v>7.994675999547049E-2</v>
      </c>
      <c r="X80" s="7">
        <v>1</v>
      </c>
      <c r="Y80" s="7">
        <f t="shared" si="147"/>
        <v>1</v>
      </c>
      <c r="Z80" s="7">
        <f t="shared" si="204"/>
        <v>0</v>
      </c>
      <c r="AA80" s="24">
        <f t="shared" si="148"/>
        <v>754.61990256856291</v>
      </c>
      <c r="AB80" s="24">
        <f t="shared" si="149"/>
        <v>5401651.3313638819</v>
      </c>
      <c r="AC80" s="24">
        <f t="shared" si="150"/>
        <v>5.2567292468357416E-6</v>
      </c>
      <c r="AD80" s="29">
        <f t="shared" si="151"/>
        <v>8.8762570144021551E-3</v>
      </c>
      <c r="AE80" s="24">
        <f t="shared" si="109"/>
        <v>2.6816737822515897</v>
      </c>
      <c r="AF80" s="7">
        <f t="shared" si="110"/>
        <v>2.6468768874954511</v>
      </c>
      <c r="AG80" s="24" t="str">
        <f t="shared" si="152"/>
        <v>NO</v>
      </c>
      <c r="AH80" s="24">
        <f t="shared" si="104"/>
        <v>1.1499999999999999</v>
      </c>
      <c r="AI80" s="24">
        <f t="shared" si="104"/>
        <v>1.1499999999999999</v>
      </c>
      <c r="AJ80" s="24">
        <f t="shared" si="153"/>
        <v>0.27176756460343116</v>
      </c>
      <c r="AK80" s="24">
        <f t="shared" si="154"/>
        <v>0</v>
      </c>
      <c r="AL80" s="24">
        <f t="shared" si="155"/>
        <v>754.61990256856291</v>
      </c>
      <c r="AM80" s="24">
        <f t="shared" si="156"/>
        <v>5401651.3313638819</v>
      </c>
      <c r="AN80" s="24">
        <f t="shared" si="157"/>
        <v>5.2567292468357416E-6</v>
      </c>
      <c r="AO80" s="29">
        <f t="shared" si="158"/>
        <v>8.8762570144021551E-3</v>
      </c>
      <c r="AP80" s="24">
        <f t="shared" si="111"/>
        <v>1.1438401433330361</v>
      </c>
      <c r="AQ80" s="24">
        <f t="shared" si="159"/>
        <v>0.72499999999999998</v>
      </c>
      <c r="AR80" s="24">
        <f t="shared" si="160"/>
        <v>2.6816737822515897</v>
      </c>
      <c r="AS80" s="24">
        <f t="shared" si="161"/>
        <v>4.1888616672029073</v>
      </c>
      <c r="AT80" s="24" t="str">
        <f t="shared" si="162"/>
        <v>DISPERSED BUBBLY</v>
      </c>
      <c r="AU80" s="24">
        <f t="shared" si="112"/>
        <v>1.2</v>
      </c>
      <c r="AV80" s="7">
        <f t="shared" si="163"/>
        <v>1.2158777374840382</v>
      </c>
      <c r="AW80" s="7">
        <f t="shared" si="164"/>
        <v>0.27176756460343116</v>
      </c>
      <c r="AX80" s="20">
        <f t="shared" si="113"/>
        <v>1.6772933004633606</v>
      </c>
      <c r="AY80" s="24">
        <f t="shared" si="114"/>
        <v>0</v>
      </c>
      <c r="AZ80" s="24">
        <f t="shared" si="165"/>
        <v>754.61990256856291</v>
      </c>
      <c r="BA80" s="24">
        <f t="shared" si="166"/>
        <v>5401651.3313638819</v>
      </c>
      <c r="BB80" s="24">
        <f t="shared" si="167"/>
        <v>5.2567292468357416E-6</v>
      </c>
      <c r="BC80" s="29">
        <f t="shared" si="168"/>
        <v>8.8762570144021551E-3</v>
      </c>
      <c r="BD80" s="24">
        <f t="shared" si="115"/>
        <v>2.6816737822515897</v>
      </c>
      <c r="BE80" s="24" t="str">
        <f t="shared" si="169"/>
        <v>NO</v>
      </c>
      <c r="BF80" s="24">
        <f t="shared" si="116"/>
        <v>1.2</v>
      </c>
      <c r="BG80" s="24">
        <f t="shared" si="117"/>
        <v>1.1600362923371119</v>
      </c>
      <c r="BH80" s="7">
        <f t="shared" si="170"/>
        <v>1.2158777374840382</v>
      </c>
      <c r="BI80" s="7">
        <f t="shared" si="171"/>
        <v>0.44160377613756302</v>
      </c>
      <c r="BJ80" s="7">
        <f t="shared" si="172"/>
        <v>0.27176756460343116</v>
      </c>
      <c r="BK80" s="20">
        <f t="shared" si="118"/>
        <v>1.6772933004633606</v>
      </c>
      <c r="BL80" s="24">
        <f t="shared" si="173"/>
        <v>0.42544172373698408</v>
      </c>
      <c r="BM80" s="24">
        <f t="shared" si="174"/>
        <v>0</v>
      </c>
      <c r="BN80" s="24">
        <f t="shared" si="175"/>
        <v>754.61990256856291</v>
      </c>
      <c r="BO80" s="24">
        <f t="shared" si="176"/>
        <v>5401651.3313638819</v>
      </c>
      <c r="BP80" s="24">
        <f t="shared" si="177"/>
        <v>5.2567292468357416E-6</v>
      </c>
      <c r="BQ80" s="29">
        <f t="shared" si="178"/>
        <v>8.8762570144021551E-3</v>
      </c>
      <c r="BR80" s="24">
        <f t="shared" si="119"/>
        <v>1.1438401433330361</v>
      </c>
      <c r="BS80" s="24">
        <f t="shared" si="179"/>
        <v>0.72499999999999998</v>
      </c>
      <c r="BT80" s="24">
        <f t="shared" si="180"/>
        <v>2.6816737822515897</v>
      </c>
      <c r="BU80" s="24" t="str">
        <f t="shared" si="181"/>
        <v>NO</v>
      </c>
      <c r="BV80" s="24">
        <f t="shared" si="120"/>
        <v>1.1499999999999999</v>
      </c>
      <c r="BW80" s="24">
        <f t="shared" si="121"/>
        <v>1.1600362923371119</v>
      </c>
      <c r="BX80" s="7">
        <f t="shared" si="182"/>
        <v>1.2158777374840382</v>
      </c>
      <c r="BY80" s="7">
        <f t="shared" si="183"/>
        <v>0.44160377613756302</v>
      </c>
      <c r="BZ80" s="24">
        <f t="shared" si="184"/>
        <v>0.27176756460343116</v>
      </c>
      <c r="CA80" s="20">
        <f t="shared" si="122"/>
        <v>1.7656238177151933</v>
      </c>
      <c r="CB80" s="24">
        <f t="shared" si="185"/>
        <v>0.45946560642709761</v>
      </c>
      <c r="CC80" s="24">
        <f t="shared" si="186"/>
        <v>0</v>
      </c>
      <c r="CD80" s="24">
        <f t="shared" si="187"/>
        <v>754.61990256856291</v>
      </c>
      <c r="CE80" s="24">
        <f t="shared" si="188"/>
        <v>5401651.3313638819</v>
      </c>
      <c r="CF80" s="24">
        <f t="shared" si="189"/>
        <v>5.2567292468357416E-6</v>
      </c>
      <c r="CG80" s="29">
        <f t="shared" si="190"/>
        <v>8.8762570144021551E-3</v>
      </c>
      <c r="CH80" s="24">
        <f t="shared" si="123"/>
        <v>1.1438401433330361</v>
      </c>
      <c r="CI80" s="24">
        <f t="shared" si="191"/>
        <v>0.72499999999999998</v>
      </c>
      <c r="CJ80" s="24">
        <f t="shared" si="192"/>
        <v>2.6816737822515897</v>
      </c>
      <c r="CK80" s="24">
        <f t="shared" si="124"/>
        <v>2.6810569216513933</v>
      </c>
      <c r="CL80" s="24">
        <f t="shared" si="193"/>
        <v>4.1888616672029073</v>
      </c>
      <c r="CM80" s="24" t="str">
        <f t="shared" si="194"/>
        <v>NO</v>
      </c>
      <c r="CN80" s="46" t="str">
        <f t="shared" si="125"/>
        <v>COMPRESSED LIQUID</v>
      </c>
      <c r="CO80" s="21" t="b">
        <f t="shared" si="126"/>
        <v>0</v>
      </c>
      <c r="CP80" s="21" t="b">
        <f t="shared" si="127"/>
        <v>0</v>
      </c>
      <c r="CQ80" s="7" t="e">
        <f t="shared" si="128"/>
        <v>#DIV/0!</v>
      </c>
      <c r="CR80" s="7">
        <f>IF(J80="yes",rho_ph(F80,H80),IF(K80="yes",rho_ph(F80,H80),L80*CQ80+P80*(1-CQ80)))</f>
        <v>816.33900824238435</v>
      </c>
      <c r="CS80" s="7" t="e">
        <f t="shared" si="129"/>
        <v>#DIV/0!</v>
      </c>
      <c r="CT80" s="7">
        <f t="shared" si="130"/>
        <v>5843443.4020458432</v>
      </c>
      <c r="CU80" s="7">
        <f t="shared" si="131"/>
        <v>4.8983793360378971E-6</v>
      </c>
      <c r="CV80" s="22">
        <f t="shared" si="132"/>
        <v>8.7714004485753665E-3</v>
      </c>
      <c r="CW80" s="7">
        <f t="shared" si="133"/>
        <v>7.6076475679402539E-2</v>
      </c>
      <c r="CX80" s="7">
        <f t="shared" si="134"/>
        <v>2.6144888745826237E-3</v>
      </c>
      <c r="CY80" s="7">
        <f t="shared" si="195"/>
        <v>0.99801314259378315</v>
      </c>
      <c r="CZ80" s="7">
        <f t="shared" si="196"/>
        <v>7.884762353877578E-2</v>
      </c>
      <c r="DA80" s="7">
        <f t="shared" si="135"/>
        <v>61.571981587441108</v>
      </c>
      <c r="DB80" s="7">
        <f>rho_ph(DA80,H80)</f>
        <v>816.31386211625181</v>
      </c>
      <c r="DC80" s="7">
        <f t="shared" si="136"/>
        <v>3.5854473268487586</v>
      </c>
      <c r="DD80" s="7">
        <f t="shared" si="197"/>
        <v>-2.795767747637052E-2</v>
      </c>
      <c r="DE80" s="47">
        <f t="shared" si="198"/>
        <v>0</v>
      </c>
      <c r="DF80" s="7">
        <f t="shared" si="137"/>
        <v>1037.826561724356</v>
      </c>
      <c r="DG80" s="7">
        <f t="shared" si="199"/>
        <v>239.98616917226491</v>
      </c>
    </row>
    <row r="81" spans="1:111" ht="14.5" x14ac:dyDescent="0.35">
      <c r="A81" s="7">
        <f t="shared" si="200"/>
        <v>1566</v>
      </c>
      <c r="B81" s="7">
        <v>3</v>
      </c>
      <c r="C81" s="7">
        <v>18.2</v>
      </c>
      <c r="D81">
        <v>0.20599999999999999</v>
      </c>
      <c r="E81" s="22">
        <v>0</v>
      </c>
      <c r="F81" s="7">
        <f t="shared" si="138"/>
        <v>61.571981587441108</v>
      </c>
      <c r="G81" s="7">
        <f t="shared" si="201"/>
        <v>97.5</v>
      </c>
      <c r="H81" s="7">
        <f t="shared" si="139"/>
        <v>1037.826561724356</v>
      </c>
      <c r="I81" s="7">
        <f t="shared" si="202"/>
        <v>0</v>
      </c>
      <c r="J81" s="24" t="str">
        <f t="shared" si="140"/>
        <v>YES</v>
      </c>
      <c r="K81" s="24" t="str">
        <f t="shared" si="141"/>
        <v>NO</v>
      </c>
      <c r="L81" s="7">
        <f t="shared" si="142"/>
        <v>31.69814987260246</v>
      </c>
      <c r="M81" s="7">
        <v>9.81</v>
      </c>
      <c r="N81" s="7">
        <f t="shared" si="143"/>
        <v>3.3312259999999996E-2</v>
      </c>
      <c r="O81" s="7">
        <f t="shared" si="144"/>
        <v>277.27907742611194</v>
      </c>
      <c r="P81" s="7">
        <f t="shared" si="145"/>
        <v>755.05917532690296</v>
      </c>
      <c r="Q81" s="7">
        <f t="shared" si="105"/>
        <v>1.858193088830432E-5</v>
      </c>
      <c r="R81" s="7">
        <f t="shared" si="106"/>
        <v>9.4580605253166046E-5</v>
      </c>
      <c r="S81" s="7">
        <f t="shared" si="146"/>
        <v>1.1161617013819909E-4</v>
      </c>
      <c r="T81" s="7">
        <f t="shared" si="107"/>
        <v>3.8763191686626697</v>
      </c>
      <c r="U81" s="7">
        <f t="shared" si="108"/>
        <v>0</v>
      </c>
      <c r="V81" s="7">
        <f t="shared" si="203"/>
        <v>3.8763191686626697</v>
      </c>
      <c r="W81" s="7">
        <f>Surface_Tension_T(T_ph(F81,H81))</f>
        <v>7.9947399782846054E-2</v>
      </c>
      <c r="X81" s="7">
        <v>1</v>
      </c>
      <c r="Y81" s="7">
        <f t="shared" si="147"/>
        <v>1</v>
      </c>
      <c r="Z81" s="7">
        <f t="shared" si="204"/>
        <v>0</v>
      </c>
      <c r="AA81" s="24">
        <f t="shared" si="148"/>
        <v>755.05917532690296</v>
      </c>
      <c r="AB81" s="24">
        <f t="shared" si="149"/>
        <v>5401826.3871722044</v>
      </c>
      <c r="AC81" s="24">
        <f t="shared" si="150"/>
        <v>5.256576251945831E-6</v>
      </c>
      <c r="AD81" s="29">
        <f t="shared" si="151"/>
        <v>8.8762134133281313E-3</v>
      </c>
      <c r="AE81" s="24">
        <f t="shared" si="109"/>
        <v>2.6817839629611742</v>
      </c>
      <c r="AF81" s="7">
        <f t="shared" si="110"/>
        <v>2.6529530101294179</v>
      </c>
      <c r="AG81" s="24" t="str">
        <f t="shared" si="152"/>
        <v>NO</v>
      </c>
      <c r="AH81" s="24">
        <f t="shared" si="104"/>
        <v>1.1499999999999999</v>
      </c>
      <c r="AI81" s="24">
        <f t="shared" si="104"/>
        <v>1.1499999999999999</v>
      </c>
      <c r="AJ81" s="24">
        <f t="shared" si="153"/>
        <v>0.27174280258114836</v>
      </c>
      <c r="AK81" s="24">
        <f t="shared" si="154"/>
        <v>0</v>
      </c>
      <c r="AL81" s="24">
        <f t="shared" si="155"/>
        <v>755.05917532690296</v>
      </c>
      <c r="AM81" s="24">
        <f t="shared" si="156"/>
        <v>5401826.3871722044</v>
      </c>
      <c r="AN81" s="24">
        <f t="shared" si="157"/>
        <v>5.256576251945831E-6</v>
      </c>
      <c r="AO81" s="29">
        <f t="shared" si="158"/>
        <v>8.8762134133281313E-3</v>
      </c>
      <c r="AP81" s="24">
        <f t="shared" si="111"/>
        <v>1.1429852901274358</v>
      </c>
      <c r="AQ81" s="24">
        <f t="shared" si="159"/>
        <v>0.72499999999999998</v>
      </c>
      <c r="AR81" s="24">
        <f t="shared" si="160"/>
        <v>2.6817839629611742</v>
      </c>
      <c r="AS81" s="24">
        <f t="shared" si="161"/>
        <v>4.1864247021556835</v>
      </c>
      <c r="AT81" s="24" t="str">
        <f t="shared" si="162"/>
        <v>DISPERSED BUBBLY</v>
      </c>
      <c r="AU81" s="24">
        <f t="shared" si="112"/>
        <v>1.2</v>
      </c>
      <c r="AV81" s="7">
        <f t="shared" si="163"/>
        <v>1.2158777374840382</v>
      </c>
      <c r="AW81" s="7">
        <f t="shared" si="164"/>
        <v>0.27174280258114836</v>
      </c>
      <c r="AX81" s="20">
        <f t="shared" si="113"/>
        <v>1.676363099753915</v>
      </c>
      <c r="AY81" s="24">
        <f t="shared" si="114"/>
        <v>0</v>
      </c>
      <c r="AZ81" s="24">
        <f t="shared" si="165"/>
        <v>755.05917532690296</v>
      </c>
      <c r="BA81" s="24">
        <f t="shared" si="166"/>
        <v>5401826.3871722044</v>
      </c>
      <c r="BB81" s="24">
        <f t="shared" si="167"/>
        <v>5.256576251945831E-6</v>
      </c>
      <c r="BC81" s="29">
        <f t="shared" si="168"/>
        <v>8.8762134133281313E-3</v>
      </c>
      <c r="BD81" s="24">
        <f t="shared" si="115"/>
        <v>2.6817839629611742</v>
      </c>
      <c r="BE81" s="24" t="str">
        <f t="shared" si="169"/>
        <v>NO</v>
      </c>
      <c r="BF81" s="24">
        <f t="shared" si="116"/>
        <v>1.2</v>
      </c>
      <c r="BG81" s="24">
        <f t="shared" si="117"/>
        <v>1.1600543964799916</v>
      </c>
      <c r="BH81" s="7">
        <f t="shared" si="170"/>
        <v>1.2158777374840382</v>
      </c>
      <c r="BI81" s="7">
        <f t="shared" si="171"/>
        <v>0.44165002857260788</v>
      </c>
      <c r="BJ81" s="7">
        <f t="shared" si="172"/>
        <v>0.27174280258114836</v>
      </c>
      <c r="BK81" s="20">
        <f t="shared" si="118"/>
        <v>1.676363099753915</v>
      </c>
      <c r="BL81" s="24">
        <f t="shared" si="173"/>
        <v>0.42548121825291285</v>
      </c>
      <c r="BM81" s="24">
        <f t="shared" si="174"/>
        <v>0</v>
      </c>
      <c r="BN81" s="24">
        <f t="shared" si="175"/>
        <v>755.05917532690296</v>
      </c>
      <c r="BO81" s="24">
        <f t="shared" si="176"/>
        <v>5401826.3871722044</v>
      </c>
      <c r="BP81" s="24">
        <f t="shared" si="177"/>
        <v>5.256576251945831E-6</v>
      </c>
      <c r="BQ81" s="29">
        <f t="shared" si="178"/>
        <v>8.8762134133281313E-3</v>
      </c>
      <c r="BR81" s="24">
        <f t="shared" si="119"/>
        <v>1.1429852901274358</v>
      </c>
      <c r="BS81" s="24">
        <f t="shared" si="179"/>
        <v>0.72499999999999998</v>
      </c>
      <c r="BT81" s="24">
        <f t="shared" si="180"/>
        <v>2.6817839629611742</v>
      </c>
      <c r="BU81" s="24" t="str">
        <f t="shared" si="181"/>
        <v>NO</v>
      </c>
      <c r="BV81" s="24">
        <f t="shared" si="120"/>
        <v>1.1499999999999999</v>
      </c>
      <c r="BW81" s="24">
        <f t="shared" si="121"/>
        <v>1.1600543964799916</v>
      </c>
      <c r="BX81" s="7">
        <f t="shared" si="182"/>
        <v>1.2158777374840382</v>
      </c>
      <c r="BY81" s="7">
        <f t="shared" si="183"/>
        <v>0.44165002857260788</v>
      </c>
      <c r="BZ81" s="24">
        <f t="shared" si="184"/>
        <v>0.27174280258114836</v>
      </c>
      <c r="CA81" s="20">
        <f t="shared" si="122"/>
        <v>1.7646446302784762</v>
      </c>
      <c r="CB81" s="24">
        <f t="shared" si="185"/>
        <v>0.45951932751781621</v>
      </c>
      <c r="CC81" s="24">
        <f t="shared" si="186"/>
        <v>0</v>
      </c>
      <c r="CD81" s="24">
        <f t="shared" si="187"/>
        <v>755.05917532690296</v>
      </c>
      <c r="CE81" s="24">
        <f t="shared" si="188"/>
        <v>5401826.3871722044</v>
      </c>
      <c r="CF81" s="24">
        <f t="shared" si="189"/>
        <v>5.256576251945831E-6</v>
      </c>
      <c r="CG81" s="29">
        <f t="shared" si="190"/>
        <v>8.8762134133281313E-3</v>
      </c>
      <c r="CH81" s="24">
        <f t="shared" si="123"/>
        <v>1.1429852901274358</v>
      </c>
      <c r="CI81" s="24">
        <f t="shared" si="191"/>
        <v>0.72499999999999998</v>
      </c>
      <c r="CJ81" s="24">
        <f t="shared" si="192"/>
        <v>2.6817839629611742</v>
      </c>
      <c r="CK81" s="24">
        <f t="shared" si="124"/>
        <v>2.6872115073525871</v>
      </c>
      <c r="CL81" s="24">
        <f t="shared" si="193"/>
        <v>4.1864247021556835</v>
      </c>
      <c r="CM81" s="24" t="str">
        <f t="shared" si="194"/>
        <v>NO</v>
      </c>
      <c r="CN81" s="46" t="str">
        <f t="shared" si="125"/>
        <v>COMPRESSED LIQUID</v>
      </c>
      <c r="CO81" s="21" t="b">
        <f t="shared" si="126"/>
        <v>0</v>
      </c>
      <c r="CP81" s="21" t="b">
        <f t="shared" si="127"/>
        <v>0</v>
      </c>
      <c r="CQ81" s="7" t="e">
        <f t="shared" si="128"/>
        <v>#DIV/0!</v>
      </c>
      <c r="CR81" s="7">
        <f>IF(J81="yes",rho_ph(F81,H81),IF(K81="yes",rho_ph(F81,H81),L81*CQ81+P81*(1-CQ81)))</f>
        <v>816.32238024669482</v>
      </c>
      <c r="CS81" s="7" t="e">
        <f t="shared" si="129"/>
        <v>#DIV/0!</v>
      </c>
      <c r="CT81" s="7">
        <f t="shared" si="130"/>
        <v>5840114.1501878547</v>
      </c>
      <c r="CU81" s="7">
        <f t="shared" si="131"/>
        <v>4.9008871182299017E-6</v>
      </c>
      <c r="CV81" s="22">
        <f t="shared" si="132"/>
        <v>8.7721540526737116E-3</v>
      </c>
      <c r="CW81" s="7">
        <f t="shared" si="133"/>
        <v>7.6074926078933985E-2</v>
      </c>
      <c r="CX81" s="7">
        <f t="shared" si="134"/>
        <v>2.611618851541357E-3</v>
      </c>
      <c r="CY81" s="7">
        <f t="shared" si="195"/>
        <v>0.99800787020918968</v>
      </c>
      <c r="CZ81" s="7">
        <f t="shared" si="196"/>
        <v>7.884361163803455E-2</v>
      </c>
      <c r="DA81" s="7">
        <f t="shared" si="135"/>
        <v>61.335450752527002</v>
      </c>
      <c r="DB81" s="7">
        <f>rho_ph(DA81,H81)</f>
        <v>816.29723186570368</v>
      </c>
      <c r="DC81" s="7">
        <f t="shared" si="136"/>
        <v>3.585520372407466</v>
      </c>
      <c r="DD81" s="7">
        <f t="shared" si="197"/>
        <v>-2.795767747637052E-2</v>
      </c>
      <c r="DE81" s="47">
        <f t="shared" si="198"/>
        <v>0</v>
      </c>
      <c r="DF81" s="7">
        <f t="shared" si="137"/>
        <v>1037.7986040468795</v>
      </c>
      <c r="DG81" s="7">
        <f t="shared" si="199"/>
        <v>239.98081013444903</v>
      </c>
    </row>
    <row r="82" spans="1:111" ht="14.5" x14ac:dyDescent="0.35">
      <c r="A82" s="7">
        <f t="shared" si="200"/>
        <v>1563</v>
      </c>
      <c r="B82" s="7">
        <v>3</v>
      </c>
      <c r="C82" s="7">
        <v>18.2</v>
      </c>
      <c r="D82">
        <v>0.20599999999999999</v>
      </c>
      <c r="E82" s="22">
        <v>0</v>
      </c>
      <c r="F82" s="7">
        <f t="shared" si="138"/>
        <v>61.335450752527002</v>
      </c>
      <c r="G82" s="7">
        <f t="shared" si="201"/>
        <v>97.5</v>
      </c>
      <c r="H82" s="7">
        <f t="shared" si="139"/>
        <v>1037.7986040468795</v>
      </c>
      <c r="I82" s="7">
        <f t="shared" si="202"/>
        <v>0</v>
      </c>
      <c r="J82" s="24" t="str">
        <f t="shared" si="140"/>
        <v>YES</v>
      </c>
      <c r="K82" s="24" t="str">
        <f t="shared" si="141"/>
        <v>NO</v>
      </c>
      <c r="L82" s="7">
        <f t="shared" si="142"/>
        <v>31.565320190074402</v>
      </c>
      <c r="M82" s="7">
        <v>9.81</v>
      </c>
      <c r="N82" s="7">
        <f t="shared" si="143"/>
        <v>3.3312259999999996E-2</v>
      </c>
      <c r="O82" s="7">
        <f t="shared" si="144"/>
        <v>277.02651257080106</v>
      </c>
      <c r="P82" s="7">
        <f t="shared" si="145"/>
        <v>755.49899618507152</v>
      </c>
      <c r="Q82" s="7">
        <f t="shared" si="105"/>
        <v>1.8571119383180227E-5</v>
      </c>
      <c r="R82" s="7">
        <f t="shared" si="106"/>
        <v>9.4680538316084019E-5</v>
      </c>
      <c r="S82" s="7">
        <f t="shared" si="146"/>
        <v>1.1161255285939971E-4</v>
      </c>
      <c r="T82" s="7">
        <f t="shared" si="107"/>
        <v>3.8740625329399148</v>
      </c>
      <c r="U82" s="7">
        <f t="shared" si="108"/>
        <v>0</v>
      </c>
      <c r="V82" s="7">
        <f t="shared" si="203"/>
        <v>3.8740625329399148</v>
      </c>
      <c r="W82" s="7">
        <f>Surface_Tension_T(T_ph(F82,H82))</f>
        <v>7.9948039617954519E-2</v>
      </c>
      <c r="X82" s="7">
        <v>1</v>
      </c>
      <c r="Y82" s="7">
        <f t="shared" si="147"/>
        <v>1</v>
      </c>
      <c r="Z82" s="7">
        <f t="shared" si="204"/>
        <v>0</v>
      </c>
      <c r="AA82" s="24">
        <f t="shared" si="148"/>
        <v>755.49899618507152</v>
      </c>
      <c r="AB82" s="24">
        <f t="shared" si="149"/>
        <v>5402001.4562981008</v>
      </c>
      <c r="AC82" s="24">
        <f t="shared" si="150"/>
        <v>5.2564232548283568E-6</v>
      </c>
      <c r="AD82" s="29">
        <f t="shared" si="151"/>
        <v>8.8761698106631665E-3</v>
      </c>
      <c r="AE82" s="24">
        <f t="shared" si="109"/>
        <v>2.6818935552218282</v>
      </c>
      <c r="AF82" s="7">
        <f t="shared" si="110"/>
        <v>2.6590604034428016</v>
      </c>
      <c r="AG82" s="24" t="str">
        <f t="shared" si="152"/>
        <v>NO</v>
      </c>
      <c r="AH82" s="24">
        <f t="shared" si="104"/>
        <v>1.1499999999999999</v>
      </c>
      <c r="AI82" s="24">
        <f t="shared" si="104"/>
        <v>1.1499999999999999</v>
      </c>
      <c r="AJ82" s="24">
        <f t="shared" si="153"/>
        <v>0.27171798575416045</v>
      </c>
      <c r="AK82" s="24">
        <f t="shared" si="154"/>
        <v>0</v>
      </c>
      <c r="AL82" s="24">
        <f t="shared" si="155"/>
        <v>755.49899618507152</v>
      </c>
      <c r="AM82" s="24">
        <f t="shared" si="156"/>
        <v>5402001.4562981008</v>
      </c>
      <c r="AN82" s="24">
        <f t="shared" si="157"/>
        <v>5.2564232548283568E-6</v>
      </c>
      <c r="AO82" s="29">
        <f t="shared" si="158"/>
        <v>8.8761698106631665E-3</v>
      </c>
      <c r="AP82" s="24">
        <f t="shared" si="111"/>
        <v>1.1421308483995245</v>
      </c>
      <c r="AQ82" s="24">
        <f t="shared" si="159"/>
        <v>0.72499999999999998</v>
      </c>
      <c r="AR82" s="24">
        <f t="shared" si="160"/>
        <v>2.6818935552218282</v>
      </c>
      <c r="AS82" s="24">
        <f t="shared" si="161"/>
        <v>4.1839875355751079</v>
      </c>
      <c r="AT82" s="24" t="str">
        <f t="shared" si="162"/>
        <v>DISPERSED BUBBLY</v>
      </c>
      <c r="AU82" s="24">
        <f t="shared" si="112"/>
        <v>1.2</v>
      </c>
      <c r="AV82" s="7">
        <f t="shared" si="163"/>
        <v>1.2158777374840382</v>
      </c>
      <c r="AW82" s="7">
        <f t="shared" si="164"/>
        <v>0.27171798575416045</v>
      </c>
      <c r="AX82" s="20">
        <f t="shared" si="113"/>
        <v>1.6754328040759301</v>
      </c>
      <c r="AY82" s="24">
        <f t="shared" si="114"/>
        <v>0</v>
      </c>
      <c r="AZ82" s="24">
        <f t="shared" si="165"/>
        <v>755.49899618507152</v>
      </c>
      <c r="BA82" s="24">
        <f t="shared" si="166"/>
        <v>5402001.4562981008</v>
      </c>
      <c r="BB82" s="24">
        <f t="shared" si="167"/>
        <v>5.2564232548283568E-6</v>
      </c>
      <c r="BC82" s="29">
        <f t="shared" si="168"/>
        <v>8.8761698106631665E-3</v>
      </c>
      <c r="BD82" s="24">
        <f t="shared" si="115"/>
        <v>2.6818935552218282</v>
      </c>
      <c r="BE82" s="24" t="str">
        <f t="shared" si="169"/>
        <v>NO</v>
      </c>
      <c r="BF82" s="24">
        <f t="shared" si="116"/>
        <v>1.2</v>
      </c>
      <c r="BG82" s="24">
        <f t="shared" si="117"/>
        <v>1.1600725592529206</v>
      </c>
      <c r="BH82" s="7">
        <f t="shared" si="170"/>
        <v>1.2158777374840382</v>
      </c>
      <c r="BI82" s="7">
        <f t="shared" si="171"/>
        <v>0.44169618569447489</v>
      </c>
      <c r="BJ82" s="7">
        <f t="shared" si="172"/>
        <v>0.27171798575416045</v>
      </c>
      <c r="BK82" s="20">
        <f t="shared" si="118"/>
        <v>1.6754328040759301</v>
      </c>
      <c r="BL82" s="24">
        <f t="shared" si="173"/>
        <v>0.42552062131055468</v>
      </c>
      <c r="BM82" s="24">
        <f t="shared" si="174"/>
        <v>0</v>
      </c>
      <c r="BN82" s="24">
        <f t="shared" si="175"/>
        <v>755.49899618507152</v>
      </c>
      <c r="BO82" s="24">
        <f t="shared" si="176"/>
        <v>5402001.4562981008</v>
      </c>
      <c r="BP82" s="24">
        <f t="shared" si="177"/>
        <v>5.2564232548283568E-6</v>
      </c>
      <c r="BQ82" s="29">
        <f t="shared" si="178"/>
        <v>8.8761698106631665E-3</v>
      </c>
      <c r="BR82" s="24">
        <f t="shared" si="119"/>
        <v>1.1421308483995245</v>
      </c>
      <c r="BS82" s="24">
        <f t="shared" si="179"/>
        <v>0.72499999999999998</v>
      </c>
      <c r="BT82" s="24">
        <f t="shared" si="180"/>
        <v>2.6818935552218282</v>
      </c>
      <c r="BU82" s="24" t="str">
        <f t="shared" si="181"/>
        <v>NO</v>
      </c>
      <c r="BV82" s="24">
        <f t="shared" si="120"/>
        <v>1.1499999999999999</v>
      </c>
      <c r="BW82" s="24">
        <f t="shared" si="121"/>
        <v>1.1600725592529206</v>
      </c>
      <c r="BX82" s="7">
        <f t="shared" si="182"/>
        <v>1.2158777374840382</v>
      </c>
      <c r="BY82" s="7">
        <f t="shared" si="183"/>
        <v>0.44169618569447489</v>
      </c>
      <c r="BZ82" s="24">
        <f t="shared" si="184"/>
        <v>0.27171798575416045</v>
      </c>
      <c r="CA82" s="20">
        <f t="shared" si="122"/>
        <v>1.7636653428719353</v>
      </c>
      <c r="CB82" s="24">
        <f t="shared" si="185"/>
        <v>0.45957294903504375</v>
      </c>
      <c r="CC82" s="24">
        <f t="shared" si="186"/>
        <v>0</v>
      </c>
      <c r="CD82" s="24">
        <f t="shared" si="187"/>
        <v>755.49899618507152</v>
      </c>
      <c r="CE82" s="24">
        <f t="shared" si="188"/>
        <v>5402001.4562981008</v>
      </c>
      <c r="CF82" s="24">
        <f t="shared" si="189"/>
        <v>5.2564232548283568E-6</v>
      </c>
      <c r="CG82" s="29">
        <f t="shared" si="190"/>
        <v>8.8761698106631665E-3</v>
      </c>
      <c r="CH82" s="24">
        <f t="shared" si="123"/>
        <v>1.1421308483995245</v>
      </c>
      <c r="CI82" s="24">
        <f t="shared" si="191"/>
        <v>0.72499999999999998</v>
      </c>
      <c r="CJ82" s="24">
        <f t="shared" si="192"/>
        <v>2.6818935552218282</v>
      </c>
      <c r="CK82" s="24">
        <f t="shared" si="124"/>
        <v>2.6933977675422662</v>
      </c>
      <c r="CL82" s="24">
        <f t="shared" si="193"/>
        <v>4.1839875355751079</v>
      </c>
      <c r="CM82" s="24" t="str">
        <f t="shared" si="194"/>
        <v>NO</v>
      </c>
      <c r="CN82" s="46" t="str">
        <f t="shared" si="125"/>
        <v>COMPRESSED LIQUID</v>
      </c>
      <c r="CO82" s="21" t="b">
        <f t="shared" si="126"/>
        <v>0</v>
      </c>
      <c r="CP82" s="21" t="b">
        <f t="shared" si="127"/>
        <v>0</v>
      </c>
      <c r="CQ82" s="7" t="e">
        <f t="shared" si="128"/>
        <v>#DIV/0!</v>
      </c>
      <c r="CR82" s="7">
        <f>IF(J82="yes",rho_ph(F82,H82),IF(K82="yes",rho_ph(F82,H82),L82*CQ82+P82*(1-CQ82)))</f>
        <v>816.30575075565139</v>
      </c>
      <c r="CS82" s="7" t="e">
        <f t="shared" si="129"/>
        <v>#DIV/0!</v>
      </c>
      <c r="CT82" s="7">
        <f t="shared" si="130"/>
        <v>5836784.5313275848</v>
      </c>
      <c r="CU82" s="7">
        <f t="shared" si="131"/>
        <v>4.903397892314377E-6</v>
      </c>
      <c r="CV82" s="22">
        <f t="shared" si="132"/>
        <v>8.7729082643630534E-3</v>
      </c>
      <c r="CW82" s="7">
        <f t="shared" si="133"/>
        <v>7.6073376339110016E-2</v>
      </c>
      <c r="CX82" s="7">
        <f t="shared" si="134"/>
        <v>2.6087501153091593E-3</v>
      </c>
      <c r="CY82" s="7">
        <f t="shared" si="195"/>
        <v>0.99800255629612189</v>
      </c>
      <c r="CZ82" s="7">
        <f t="shared" si="196"/>
        <v>7.883960412529549E-2</v>
      </c>
      <c r="DA82" s="7">
        <f t="shared" si="135"/>
        <v>61.098931940151118</v>
      </c>
      <c r="DB82" s="7">
        <f>rho_ph(DA82,H82)</f>
        <v>816.28060011749483</v>
      </c>
      <c r="DC82" s="7">
        <f t="shared" si="136"/>
        <v>3.5855934275211401</v>
      </c>
      <c r="DD82" s="7">
        <f t="shared" si="197"/>
        <v>-2.795767747637052E-2</v>
      </c>
      <c r="DE82" s="47">
        <f t="shared" si="198"/>
        <v>0</v>
      </c>
      <c r="DF82" s="7">
        <f t="shared" si="137"/>
        <v>1037.770646369403</v>
      </c>
      <c r="DG82" s="7">
        <f t="shared" si="199"/>
        <v>239.97545054525506</v>
      </c>
    </row>
    <row r="83" spans="1:111" ht="14.5" x14ac:dyDescent="0.35">
      <c r="A83" s="7">
        <f t="shared" si="200"/>
        <v>1560</v>
      </c>
      <c r="B83" s="7">
        <v>3</v>
      </c>
      <c r="C83" s="7">
        <v>18.2</v>
      </c>
      <c r="D83">
        <v>0.20599999999999999</v>
      </c>
      <c r="E83" s="22">
        <v>0</v>
      </c>
      <c r="F83" s="7">
        <f t="shared" si="138"/>
        <v>61.098931940151118</v>
      </c>
      <c r="G83" s="7">
        <f t="shared" si="201"/>
        <v>97.5</v>
      </c>
      <c r="H83" s="7">
        <f t="shared" si="139"/>
        <v>1037.770646369403</v>
      </c>
      <c r="I83" s="7">
        <f t="shared" si="202"/>
        <v>0</v>
      </c>
      <c r="J83" s="24" t="str">
        <f t="shared" si="140"/>
        <v>YES</v>
      </c>
      <c r="K83" s="24" t="str">
        <f t="shared" si="141"/>
        <v>NO</v>
      </c>
      <c r="L83" s="7">
        <f t="shared" si="142"/>
        <v>31.432633207831504</v>
      </c>
      <c r="M83" s="7">
        <v>9.81</v>
      </c>
      <c r="N83" s="7">
        <f t="shared" si="143"/>
        <v>3.3312259999999996E-2</v>
      </c>
      <c r="O83" s="7">
        <f t="shared" si="144"/>
        <v>276.77321579102716</v>
      </c>
      <c r="P83" s="7">
        <f t="shared" si="145"/>
        <v>755.93937028699452</v>
      </c>
      <c r="Q83" s="7">
        <f t="shared" si="105"/>
        <v>1.8560293997180647E-5</v>
      </c>
      <c r="R83" s="7">
        <f t="shared" si="106"/>
        <v>9.4780860722888834E-5</v>
      </c>
      <c r="S83" s="7">
        <f t="shared" si="146"/>
        <v>1.1160893553944403E-4</v>
      </c>
      <c r="T83" s="7">
        <f t="shared" si="107"/>
        <v>3.871805689500091</v>
      </c>
      <c r="U83" s="7">
        <f t="shared" si="108"/>
        <v>0</v>
      </c>
      <c r="V83" s="7">
        <f t="shared" si="203"/>
        <v>3.871805689500091</v>
      </c>
      <c r="W83" s="7">
        <f>Surface_Tension_T(T_ph(F83,H83))</f>
        <v>7.9948679500794859E-2</v>
      </c>
      <c r="X83" s="7">
        <v>1</v>
      </c>
      <c r="Y83" s="7">
        <f t="shared" si="147"/>
        <v>1</v>
      </c>
      <c r="Z83" s="7">
        <f t="shared" si="204"/>
        <v>0</v>
      </c>
      <c r="AA83" s="24">
        <f t="shared" si="148"/>
        <v>755.93937028699452</v>
      </c>
      <c r="AB83" s="24">
        <f t="shared" si="149"/>
        <v>5402176.5387641601</v>
      </c>
      <c r="AC83" s="24">
        <f t="shared" si="150"/>
        <v>5.2562702554648459E-6</v>
      </c>
      <c r="AD83" s="29">
        <f t="shared" si="151"/>
        <v>8.8761262064019041E-3</v>
      </c>
      <c r="AE83" s="24">
        <f t="shared" si="109"/>
        <v>2.6820025593006611</v>
      </c>
      <c r="AF83" s="7">
        <f t="shared" si="110"/>
        <v>2.6651993656463193</v>
      </c>
      <c r="AG83" s="24" t="str">
        <f t="shared" si="152"/>
        <v>NO</v>
      </c>
      <c r="AH83" s="24">
        <f t="shared" ref="AH83:AI102" si="205">VLOOKUP($AJ$1,$DJ$10:$DK$14,2,FALSE)</f>
        <v>1.1499999999999999</v>
      </c>
      <c r="AI83" s="24">
        <f t="shared" si="205"/>
        <v>1.1499999999999999</v>
      </c>
      <c r="AJ83" s="24">
        <f t="shared" si="153"/>
        <v>0.27169311383617506</v>
      </c>
      <c r="AK83" s="24">
        <f t="shared" si="154"/>
        <v>0</v>
      </c>
      <c r="AL83" s="24">
        <f t="shared" si="155"/>
        <v>755.93937028699452</v>
      </c>
      <c r="AM83" s="24">
        <f t="shared" si="156"/>
        <v>5402176.5387641601</v>
      </c>
      <c r="AN83" s="24">
        <f t="shared" si="157"/>
        <v>5.2562702554648459E-6</v>
      </c>
      <c r="AO83" s="29">
        <f t="shared" si="158"/>
        <v>8.8761262064019041E-3</v>
      </c>
      <c r="AP83" s="24">
        <f t="shared" si="111"/>
        <v>1.1412768098845323</v>
      </c>
      <c r="AQ83" s="24">
        <f t="shared" si="159"/>
        <v>0.72499999999999998</v>
      </c>
      <c r="AR83" s="24">
        <f t="shared" si="160"/>
        <v>2.6820025593006611</v>
      </c>
      <c r="AS83" s="24">
        <f t="shared" si="161"/>
        <v>4.1815501446600987</v>
      </c>
      <c r="AT83" s="24" t="str">
        <f t="shared" si="162"/>
        <v>DISPERSED BUBBLY</v>
      </c>
      <c r="AU83" s="24">
        <f t="shared" si="112"/>
        <v>1.2</v>
      </c>
      <c r="AV83" s="7">
        <f t="shared" si="163"/>
        <v>1.2158777374840382</v>
      </c>
      <c r="AW83" s="7">
        <f t="shared" si="164"/>
        <v>0.27169311383617506</v>
      </c>
      <c r="AX83" s="20">
        <f t="shared" si="113"/>
        <v>1.6745024047074519</v>
      </c>
      <c r="AY83" s="24">
        <f t="shared" si="114"/>
        <v>0</v>
      </c>
      <c r="AZ83" s="24">
        <f t="shared" si="165"/>
        <v>755.93937028699452</v>
      </c>
      <c r="BA83" s="24">
        <f t="shared" si="166"/>
        <v>5402176.5387641601</v>
      </c>
      <c r="BB83" s="24">
        <f t="shared" si="167"/>
        <v>5.2562702554648459E-6</v>
      </c>
      <c r="BC83" s="29">
        <f t="shared" si="168"/>
        <v>8.8761262064019041E-3</v>
      </c>
      <c r="BD83" s="24">
        <f t="shared" si="115"/>
        <v>2.6820025593006611</v>
      </c>
      <c r="BE83" s="24" t="str">
        <f t="shared" si="169"/>
        <v>NO</v>
      </c>
      <c r="BF83" s="24">
        <f t="shared" si="116"/>
        <v>1.2</v>
      </c>
      <c r="BG83" s="24">
        <f t="shared" si="117"/>
        <v>1.1600907811111592</v>
      </c>
      <c r="BH83" s="7">
        <f t="shared" si="170"/>
        <v>1.2158777374840382</v>
      </c>
      <c r="BI83" s="7">
        <f t="shared" si="171"/>
        <v>0.44174224780132387</v>
      </c>
      <c r="BJ83" s="7">
        <f t="shared" si="172"/>
        <v>0.27169311383617506</v>
      </c>
      <c r="BK83" s="20">
        <f t="shared" si="118"/>
        <v>1.6745024047074519</v>
      </c>
      <c r="BL83" s="24">
        <f t="shared" si="173"/>
        <v>0.42555993315245128</v>
      </c>
      <c r="BM83" s="24">
        <f t="shared" si="174"/>
        <v>0</v>
      </c>
      <c r="BN83" s="24">
        <f t="shared" si="175"/>
        <v>755.93937028699452</v>
      </c>
      <c r="BO83" s="24">
        <f t="shared" si="176"/>
        <v>5402176.5387641601</v>
      </c>
      <c r="BP83" s="24">
        <f t="shared" si="177"/>
        <v>5.2562702554648459E-6</v>
      </c>
      <c r="BQ83" s="29">
        <f t="shared" si="178"/>
        <v>8.8761262064019041E-3</v>
      </c>
      <c r="BR83" s="24">
        <f t="shared" si="119"/>
        <v>1.1412768098845323</v>
      </c>
      <c r="BS83" s="24">
        <f t="shared" si="179"/>
        <v>0.72499999999999998</v>
      </c>
      <c r="BT83" s="24">
        <f t="shared" si="180"/>
        <v>2.6820025593006611</v>
      </c>
      <c r="BU83" s="24" t="str">
        <f t="shared" si="181"/>
        <v>NO</v>
      </c>
      <c r="BV83" s="24">
        <f t="shared" si="120"/>
        <v>1.1499999999999999</v>
      </c>
      <c r="BW83" s="24">
        <f t="shared" si="121"/>
        <v>1.1600907811111592</v>
      </c>
      <c r="BX83" s="7">
        <f t="shared" si="182"/>
        <v>1.2158777374840382</v>
      </c>
      <c r="BY83" s="7">
        <f t="shared" si="183"/>
        <v>0.44174224780132387</v>
      </c>
      <c r="BZ83" s="24">
        <f t="shared" si="184"/>
        <v>0.27169311383617506</v>
      </c>
      <c r="CA83" s="20">
        <f t="shared" si="122"/>
        <v>1.7626859463142968</v>
      </c>
      <c r="CB83" s="24">
        <f t="shared" si="185"/>
        <v>0.45962647133840739</v>
      </c>
      <c r="CC83" s="24">
        <f t="shared" si="186"/>
        <v>0</v>
      </c>
      <c r="CD83" s="24">
        <f t="shared" si="187"/>
        <v>755.93937028699452</v>
      </c>
      <c r="CE83" s="24">
        <f t="shared" si="188"/>
        <v>5402176.5387641601</v>
      </c>
      <c r="CF83" s="24">
        <f t="shared" si="189"/>
        <v>5.2562702554648459E-6</v>
      </c>
      <c r="CG83" s="29">
        <f t="shared" si="190"/>
        <v>8.8761262064019041E-3</v>
      </c>
      <c r="CH83" s="24">
        <f t="shared" si="123"/>
        <v>1.1412768098845323</v>
      </c>
      <c r="CI83" s="24">
        <f t="shared" si="191"/>
        <v>0.72499999999999998</v>
      </c>
      <c r="CJ83" s="24">
        <f t="shared" si="192"/>
        <v>2.6820025593006611</v>
      </c>
      <c r="CK83" s="24">
        <f t="shared" si="124"/>
        <v>2.6996160042820456</v>
      </c>
      <c r="CL83" s="24">
        <f t="shared" si="193"/>
        <v>4.1815501446600987</v>
      </c>
      <c r="CM83" s="24" t="str">
        <f t="shared" si="194"/>
        <v>NO</v>
      </c>
      <c r="CN83" s="46" t="str">
        <f t="shared" si="125"/>
        <v>COMPRESSED LIQUID</v>
      </c>
      <c r="CO83" s="21" t="b">
        <f t="shared" si="126"/>
        <v>0</v>
      </c>
      <c r="CP83" s="21" t="b">
        <f t="shared" si="127"/>
        <v>0</v>
      </c>
      <c r="CQ83" s="7" t="e">
        <f t="shared" si="128"/>
        <v>#DIV/0!</v>
      </c>
      <c r="CR83" s="7">
        <f>IF(J83="yes",rho_ph(F83,H83),IF(K83="yes",rho_ph(F83,H83),L83*CQ83+P83*(1-CQ83)))</f>
        <v>816.28911976717495</v>
      </c>
      <c r="CS83" s="7" t="e">
        <f t="shared" si="129"/>
        <v>#DIV/0!</v>
      </c>
      <c r="CT83" s="7">
        <f t="shared" si="130"/>
        <v>5833454.513660945</v>
      </c>
      <c r="CU83" s="7">
        <f t="shared" si="131"/>
        <v>4.905911687703574E-6</v>
      </c>
      <c r="CV83" s="22">
        <f t="shared" si="132"/>
        <v>8.7736630916968698E-3</v>
      </c>
      <c r="CW83" s="7">
        <f t="shared" si="133"/>
        <v>7.6071826459736896E-2</v>
      </c>
      <c r="CX83" s="7">
        <f t="shared" si="134"/>
        <v>2.6058826399955573E-3</v>
      </c>
      <c r="CY83" s="7">
        <f t="shared" si="195"/>
        <v>0.99799720039655182</v>
      </c>
      <c r="CZ83" s="7">
        <f t="shared" si="196"/>
        <v>7.8835601010173229E-2</v>
      </c>
      <c r="DA83" s="7">
        <f t="shared" si="135"/>
        <v>60.862425137120596</v>
      </c>
      <c r="DB83" s="7">
        <f>rho_ph(DA83,H83)</f>
        <v>816.26396686954376</v>
      </c>
      <c r="DC83" s="7">
        <f t="shared" si="136"/>
        <v>3.5856664921999108</v>
      </c>
      <c r="DD83" s="7">
        <f t="shared" si="197"/>
        <v>-2.795767747637052E-2</v>
      </c>
      <c r="DE83" s="47">
        <f t="shared" si="198"/>
        <v>0</v>
      </c>
      <c r="DF83" s="7">
        <f t="shared" si="137"/>
        <v>1037.7426886919266</v>
      </c>
      <c r="DG83" s="7">
        <f t="shared" si="199"/>
        <v>239.97009040464104</v>
      </c>
    </row>
    <row r="84" spans="1:111" ht="14.5" x14ac:dyDescent="0.35">
      <c r="A84" s="7">
        <f t="shared" si="200"/>
        <v>1557</v>
      </c>
      <c r="B84" s="7">
        <v>3</v>
      </c>
      <c r="C84" s="7">
        <v>18.2</v>
      </c>
      <c r="D84">
        <v>0.20599999999999999</v>
      </c>
      <c r="E84" s="22">
        <v>0</v>
      </c>
      <c r="F84" s="7">
        <f t="shared" si="138"/>
        <v>60.862425137120596</v>
      </c>
      <c r="G84" s="7">
        <f t="shared" si="201"/>
        <v>97.5</v>
      </c>
      <c r="H84" s="7">
        <f t="shared" si="139"/>
        <v>1037.7426886919266</v>
      </c>
      <c r="I84" s="7">
        <f t="shared" si="202"/>
        <v>0</v>
      </c>
      <c r="J84" s="24" t="str">
        <f t="shared" si="140"/>
        <v>YES</v>
      </c>
      <c r="K84" s="24" t="str">
        <f t="shared" si="141"/>
        <v>NO</v>
      </c>
      <c r="L84" s="7">
        <f t="shared" si="142"/>
        <v>31.300088449451206</v>
      </c>
      <c r="M84" s="7">
        <v>9.81</v>
      </c>
      <c r="N84" s="7">
        <f t="shared" si="143"/>
        <v>3.3312259999999996E-2</v>
      </c>
      <c r="O84" s="7">
        <f t="shared" si="144"/>
        <v>276.51918210478107</v>
      </c>
      <c r="P84" s="7">
        <f t="shared" si="145"/>
        <v>756.38030282286275</v>
      </c>
      <c r="Q84" s="7">
        <f t="shared" si="105"/>
        <v>1.8549454548977886E-5</v>
      </c>
      <c r="R84" s="7">
        <f t="shared" si="106"/>
        <v>9.4881576166794412E-5</v>
      </c>
      <c r="S84" s="7">
        <f t="shared" si="146"/>
        <v>1.1160531817789594E-4</v>
      </c>
      <c r="T84" s="7">
        <f t="shared" si="107"/>
        <v>3.8695486171058349</v>
      </c>
      <c r="U84" s="7">
        <f t="shared" si="108"/>
        <v>0</v>
      </c>
      <c r="V84" s="7">
        <f t="shared" si="203"/>
        <v>3.8695486171058349</v>
      </c>
      <c r="W84" s="7">
        <f>Surface_Tension_T(T_ph(F84,H84))</f>
        <v>7.9949319431366309E-2</v>
      </c>
      <c r="X84" s="7">
        <v>1</v>
      </c>
      <c r="Y84" s="7">
        <f t="shared" si="147"/>
        <v>1</v>
      </c>
      <c r="Z84" s="7">
        <f t="shared" si="204"/>
        <v>0</v>
      </c>
      <c r="AA84" s="24">
        <f t="shared" si="148"/>
        <v>756.38030282286275</v>
      </c>
      <c r="AB84" s="24">
        <f t="shared" si="149"/>
        <v>5402351.6345929811</v>
      </c>
      <c r="AC84" s="24">
        <f t="shared" si="150"/>
        <v>5.2561172538368298E-6</v>
      </c>
      <c r="AD84" s="29">
        <f t="shared" si="151"/>
        <v>8.8760826005389835E-3</v>
      </c>
      <c r="AE84" s="24">
        <f t="shared" si="109"/>
        <v>2.6821109754468222</v>
      </c>
      <c r="AF84" s="7">
        <f t="shared" si="110"/>
        <v>2.6713701989005236</v>
      </c>
      <c r="AG84" s="24" t="str">
        <f t="shared" si="152"/>
        <v>NO</v>
      </c>
      <c r="AH84" s="24">
        <f t="shared" si="205"/>
        <v>1.1499999999999999</v>
      </c>
      <c r="AI84" s="24">
        <f t="shared" si="205"/>
        <v>1.1499999999999999</v>
      </c>
      <c r="AJ84" s="24">
        <f t="shared" si="153"/>
        <v>0.27166818653742619</v>
      </c>
      <c r="AK84" s="24">
        <f t="shared" si="154"/>
        <v>0</v>
      </c>
      <c r="AL84" s="24">
        <f t="shared" si="155"/>
        <v>756.38030282286275</v>
      </c>
      <c r="AM84" s="24">
        <f t="shared" si="156"/>
        <v>5402351.6345929811</v>
      </c>
      <c r="AN84" s="24">
        <f t="shared" si="157"/>
        <v>5.2561172538368298E-6</v>
      </c>
      <c r="AO84" s="29">
        <f t="shared" si="158"/>
        <v>8.8760826005389835E-3</v>
      </c>
      <c r="AP84" s="24">
        <f t="shared" si="111"/>
        <v>1.1404231662887057</v>
      </c>
      <c r="AQ84" s="24">
        <f t="shared" si="159"/>
        <v>0.72499999999999998</v>
      </c>
      <c r="AR84" s="24">
        <f t="shared" si="160"/>
        <v>2.6821109754468222</v>
      </c>
      <c r="AS84" s="24">
        <f t="shared" si="161"/>
        <v>4.1791125064743015</v>
      </c>
      <c r="AT84" s="24" t="str">
        <f t="shared" si="162"/>
        <v>DISPERSED BUBBLY</v>
      </c>
      <c r="AU84" s="24">
        <f t="shared" si="112"/>
        <v>1.2</v>
      </c>
      <c r="AV84" s="7">
        <f t="shared" si="163"/>
        <v>1.2158777374840382</v>
      </c>
      <c r="AW84" s="7">
        <f t="shared" si="164"/>
        <v>0.27166818653742619</v>
      </c>
      <c r="AX84" s="20">
        <f t="shared" si="113"/>
        <v>1.6735718928741758</v>
      </c>
      <c r="AY84" s="24">
        <f t="shared" si="114"/>
        <v>0</v>
      </c>
      <c r="AZ84" s="24">
        <f t="shared" si="165"/>
        <v>756.38030282286275</v>
      </c>
      <c r="BA84" s="24">
        <f t="shared" si="166"/>
        <v>5402351.6345929811</v>
      </c>
      <c r="BB84" s="24">
        <f t="shared" si="167"/>
        <v>5.2561172538368298E-6</v>
      </c>
      <c r="BC84" s="29">
        <f t="shared" si="168"/>
        <v>8.8760826005389835E-3</v>
      </c>
      <c r="BD84" s="24">
        <f t="shared" si="115"/>
        <v>2.6821109754468222</v>
      </c>
      <c r="BE84" s="24" t="str">
        <f t="shared" si="169"/>
        <v>NO</v>
      </c>
      <c r="BF84" s="24">
        <f t="shared" si="116"/>
        <v>1.2</v>
      </c>
      <c r="BG84" s="24">
        <f t="shared" si="117"/>
        <v>1.1601090625149764</v>
      </c>
      <c r="BH84" s="7">
        <f t="shared" si="170"/>
        <v>1.2158777374840382</v>
      </c>
      <c r="BI84" s="7">
        <f t="shared" si="171"/>
        <v>0.44178821518990513</v>
      </c>
      <c r="BJ84" s="7">
        <f t="shared" si="172"/>
        <v>0.27166818653742619</v>
      </c>
      <c r="BK84" s="20">
        <f t="shared" si="118"/>
        <v>1.6735718928741758</v>
      </c>
      <c r="BL84" s="24">
        <f t="shared" si="173"/>
        <v>0.42559915401953868</v>
      </c>
      <c r="BM84" s="24">
        <f t="shared" si="174"/>
        <v>0</v>
      </c>
      <c r="BN84" s="24">
        <f t="shared" si="175"/>
        <v>756.38030282286275</v>
      </c>
      <c r="BO84" s="24">
        <f t="shared" si="176"/>
        <v>5402351.6345929811</v>
      </c>
      <c r="BP84" s="24">
        <f t="shared" si="177"/>
        <v>5.2561172538368298E-6</v>
      </c>
      <c r="BQ84" s="29">
        <f t="shared" si="178"/>
        <v>8.8760826005389835E-3</v>
      </c>
      <c r="BR84" s="24">
        <f t="shared" si="119"/>
        <v>1.1404231662887057</v>
      </c>
      <c r="BS84" s="24">
        <f t="shared" si="179"/>
        <v>0.72499999999999998</v>
      </c>
      <c r="BT84" s="24">
        <f t="shared" si="180"/>
        <v>2.6821109754468222</v>
      </c>
      <c r="BU84" s="24" t="str">
        <f t="shared" si="181"/>
        <v>NO</v>
      </c>
      <c r="BV84" s="24">
        <f t="shared" si="120"/>
        <v>1.1499999999999999</v>
      </c>
      <c r="BW84" s="24">
        <f t="shared" si="121"/>
        <v>1.1601090625149764</v>
      </c>
      <c r="BX84" s="7">
        <f t="shared" si="182"/>
        <v>1.2158777374840382</v>
      </c>
      <c r="BY84" s="7">
        <f t="shared" si="183"/>
        <v>0.44178821518990513</v>
      </c>
      <c r="BZ84" s="24">
        <f t="shared" si="184"/>
        <v>0.27166818653742619</v>
      </c>
      <c r="CA84" s="20">
        <f t="shared" si="122"/>
        <v>1.7617064313691786</v>
      </c>
      <c r="CB84" s="24">
        <f t="shared" si="185"/>
        <v>0.45967989478634186</v>
      </c>
      <c r="CC84" s="24">
        <f t="shared" si="186"/>
        <v>0</v>
      </c>
      <c r="CD84" s="24">
        <f t="shared" si="187"/>
        <v>756.38030282286275</v>
      </c>
      <c r="CE84" s="24">
        <f t="shared" si="188"/>
        <v>5402351.6345929811</v>
      </c>
      <c r="CF84" s="24">
        <f t="shared" si="189"/>
        <v>5.2561172538368298E-6</v>
      </c>
      <c r="CG84" s="29">
        <f t="shared" si="190"/>
        <v>8.8760826005389835E-3</v>
      </c>
      <c r="CH84" s="24">
        <f t="shared" si="123"/>
        <v>1.1404231662887057</v>
      </c>
      <c r="CI84" s="24">
        <f t="shared" si="191"/>
        <v>0.72499999999999998</v>
      </c>
      <c r="CJ84" s="24">
        <f t="shared" si="192"/>
        <v>2.6821109754468222</v>
      </c>
      <c r="CK84" s="24">
        <f t="shared" si="124"/>
        <v>2.7058665236343815</v>
      </c>
      <c r="CL84" s="24">
        <f t="shared" si="193"/>
        <v>4.1791125064743015</v>
      </c>
      <c r="CM84" s="24" t="str">
        <f t="shared" si="194"/>
        <v>NO</v>
      </c>
      <c r="CN84" s="46" t="str">
        <f t="shared" si="125"/>
        <v>COMPRESSED LIQUID</v>
      </c>
      <c r="CO84" s="21" t="b">
        <f t="shared" si="126"/>
        <v>0</v>
      </c>
      <c r="CP84" s="21" t="b">
        <f t="shared" si="127"/>
        <v>0</v>
      </c>
      <c r="CQ84" s="7" t="e">
        <f t="shared" si="128"/>
        <v>#DIV/0!</v>
      </c>
      <c r="CR84" s="7">
        <f>IF(J84="yes",rho_ph(F84,H84),IF(K84="yes",rho_ph(F84,H84),L84*CQ84+P84*(1-CQ84)))</f>
        <v>816.27248727918538</v>
      </c>
      <c r="CS84" s="7" t="e">
        <f t="shared" si="129"/>
        <v>#DIV/0!</v>
      </c>
      <c r="CT84" s="7">
        <f t="shared" si="130"/>
        <v>5830124.0651935898</v>
      </c>
      <c r="CU84" s="7">
        <f t="shared" si="131"/>
        <v>4.9084285340708711E-6</v>
      </c>
      <c r="CV84" s="22">
        <f t="shared" si="132"/>
        <v>8.7744185427936199E-3</v>
      </c>
      <c r="CW84" s="7">
        <f t="shared" si="133"/>
        <v>7.6070276440620754E-2</v>
      </c>
      <c r="CX84" s="7">
        <f t="shared" si="134"/>
        <v>2.6030163996091115E-3</v>
      </c>
      <c r="CY84" s="7">
        <f t="shared" si="195"/>
        <v>0.99799180204545257</v>
      </c>
      <c r="CZ84" s="7">
        <f t="shared" si="196"/>
        <v>7.8831602302727899E-2</v>
      </c>
      <c r="DA84" s="7">
        <f t="shared" si="135"/>
        <v>60.625930330212412</v>
      </c>
      <c r="DB84" s="7">
        <f>rho_ph(DA84,H84)</f>
        <v>816.2473321197657</v>
      </c>
      <c r="DC84" s="7">
        <f t="shared" si="136"/>
        <v>3.5857395664539244</v>
      </c>
      <c r="DD84" s="7">
        <f t="shared" si="197"/>
        <v>-2.795767747637052E-2</v>
      </c>
      <c r="DE84" s="47">
        <f t="shared" si="198"/>
        <v>0</v>
      </c>
      <c r="DF84" s="7">
        <f t="shared" si="137"/>
        <v>1037.7147310144501</v>
      </c>
      <c r="DG84" s="7">
        <f t="shared" si="199"/>
        <v>239.96472971256685</v>
      </c>
    </row>
    <row r="85" spans="1:111" ht="14.5" x14ac:dyDescent="0.35">
      <c r="A85" s="7">
        <f t="shared" si="200"/>
        <v>1554</v>
      </c>
      <c r="B85" s="7">
        <v>3</v>
      </c>
      <c r="C85" s="7">
        <v>18.2</v>
      </c>
      <c r="D85">
        <v>0.20599999999999999</v>
      </c>
      <c r="E85" s="22">
        <v>0</v>
      </c>
      <c r="F85" s="7">
        <f t="shared" si="138"/>
        <v>60.625930330212412</v>
      </c>
      <c r="G85" s="7">
        <f t="shared" si="201"/>
        <v>97.5</v>
      </c>
      <c r="H85" s="7">
        <f t="shared" si="139"/>
        <v>1037.7147310144501</v>
      </c>
      <c r="I85" s="7">
        <f t="shared" si="202"/>
        <v>0</v>
      </c>
      <c r="J85" s="24" t="str">
        <f t="shared" si="140"/>
        <v>YES</v>
      </c>
      <c r="K85" s="24" t="str">
        <f t="shared" si="141"/>
        <v>NO</v>
      </c>
      <c r="L85" s="7">
        <f t="shared" si="142"/>
        <v>31.167685439560024</v>
      </c>
      <c r="M85" s="7">
        <v>9.81</v>
      </c>
      <c r="N85" s="7">
        <f t="shared" si="143"/>
        <v>3.3312259999999996E-2</v>
      </c>
      <c r="O85" s="7">
        <f t="shared" si="144"/>
        <v>276.26440647616823</v>
      </c>
      <c r="P85" s="7">
        <f t="shared" si="145"/>
        <v>756.8217990298316</v>
      </c>
      <c r="Q85" s="7">
        <f t="shared" si="105"/>
        <v>1.8538600855301509E-5</v>
      </c>
      <c r="R85" s="7">
        <f t="shared" si="106"/>
        <v>9.4982688387887593E-5</v>
      </c>
      <c r="S85" s="7">
        <f t="shared" si="146"/>
        <v>1.1160170077431747E-4</v>
      </c>
      <c r="T85" s="7">
        <f t="shared" si="107"/>
        <v>3.8672912943921873</v>
      </c>
      <c r="U85" s="7">
        <f t="shared" si="108"/>
        <v>0</v>
      </c>
      <c r="V85" s="7">
        <f t="shared" si="203"/>
        <v>3.8672912943921873</v>
      </c>
      <c r="W85" s="7">
        <f>Surface_Tension_T(T_ph(F85,H85))</f>
        <v>7.9949959409667912E-2</v>
      </c>
      <c r="X85" s="7">
        <v>1</v>
      </c>
      <c r="Y85" s="7">
        <f t="shared" si="147"/>
        <v>1</v>
      </c>
      <c r="Z85" s="7">
        <f t="shared" si="204"/>
        <v>0</v>
      </c>
      <c r="AA85" s="24">
        <f t="shared" si="148"/>
        <v>756.8217990298316</v>
      </c>
      <c r="AB85" s="24">
        <f t="shared" si="149"/>
        <v>5402526.7438072646</v>
      </c>
      <c r="AC85" s="24">
        <f t="shared" si="150"/>
        <v>5.2559642499257176E-6</v>
      </c>
      <c r="AD85" s="29">
        <f t="shared" si="151"/>
        <v>8.8760389930690239E-3</v>
      </c>
      <c r="AE85" s="24">
        <f t="shared" si="109"/>
        <v>2.6822188038913652</v>
      </c>
      <c r="AF85" s="7">
        <f t="shared" si="110"/>
        <v>2.6775732093839522</v>
      </c>
      <c r="AG85" s="24" t="str">
        <f t="shared" si="152"/>
        <v>NO</v>
      </c>
      <c r="AH85" s="24">
        <f t="shared" si="205"/>
        <v>1.1499999999999999</v>
      </c>
      <c r="AI85" s="24">
        <f t="shared" si="205"/>
        <v>1.1499999999999999</v>
      </c>
      <c r="AJ85" s="24">
        <f t="shared" si="153"/>
        <v>0.27164320356462884</v>
      </c>
      <c r="AK85" s="24">
        <f t="shared" si="154"/>
        <v>0</v>
      </c>
      <c r="AL85" s="24">
        <f t="shared" si="155"/>
        <v>756.8217990298316</v>
      </c>
      <c r="AM85" s="24">
        <f t="shared" si="156"/>
        <v>5402526.7438072646</v>
      </c>
      <c r="AN85" s="24">
        <f t="shared" si="157"/>
        <v>5.2559642499257176E-6</v>
      </c>
      <c r="AO85" s="29">
        <f t="shared" si="158"/>
        <v>8.8760389930690239E-3</v>
      </c>
      <c r="AP85" s="24">
        <f t="shared" si="111"/>
        <v>1.1395699092885232</v>
      </c>
      <c r="AQ85" s="24">
        <f t="shared" si="159"/>
        <v>0.72499999999999998</v>
      </c>
      <c r="AR85" s="24">
        <f t="shared" si="160"/>
        <v>2.6822188038913652</v>
      </c>
      <c r="AS85" s="24">
        <f t="shared" si="161"/>
        <v>4.1766745979435624</v>
      </c>
      <c r="AT85" s="24" t="str">
        <f t="shared" si="162"/>
        <v>DISPERSED BUBBLY</v>
      </c>
      <c r="AU85" s="24">
        <f t="shared" si="112"/>
        <v>1.2</v>
      </c>
      <c r="AV85" s="7">
        <f t="shared" si="163"/>
        <v>1.2158777374840382</v>
      </c>
      <c r="AW85" s="7">
        <f t="shared" si="164"/>
        <v>0.27164320356462884</v>
      </c>
      <c r="AX85" s="20">
        <f t="shared" si="113"/>
        <v>1.6726412597484721</v>
      </c>
      <c r="AY85" s="24">
        <f t="shared" si="114"/>
        <v>0</v>
      </c>
      <c r="AZ85" s="24">
        <f t="shared" si="165"/>
        <v>756.8217990298316</v>
      </c>
      <c r="BA85" s="24">
        <f t="shared" si="166"/>
        <v>5402526.7438072646</v>
      </c>
      <c r="BB85" s="24">
        <f t="shared" si="167"/>
        <v>5.2559642499257176E-6</v>
      </c>
      <c r="BC85" s="29">
        <f t="shared" si="168"/>
        <v>8.8760389930690239E-3</v>
      </c>
      <c r="BD85" s="24">
        <f t="shared" si="115"/>
        <v>2.6822188038913652</v>
      </c>
      <c r="BE85" s="24" t="str">
        <f t="shared" si="169"/>
        <v>NO</v>
      </c>
      <c r="BF85" s="24">
        <f t="shared" si="116"/>
        <v>1.2</v>
      </c>
      <c r="BG85" s="24">
        <f t="shared" si="117"/>
        <v>1.1601274039297249</v>
      </c>
      <c r="BH85" s="7">
        <f t="shared" si="170"/>
        <v>1.2158777374840382</v>
      </c>
      <c r="BI85" s="7">
        <f t="shared" si="171"/>
        <v>0.44183408815556774</v>
      </c>
      <c r="BJ85" s="7">
        <f t="shared" si="172"/>
        <v>0.27164320356462884</v>
      </c>
      <c r="BK85" s="20">
        <f t="shared" si="118"/>
        <v>1.6726412597484721</v>
      </c>
      <c r="BL85" s="24">
        <f t="shared" si="173"/>
        <v>0.42563828415114996</v>
      </c>
      <c r="BM85" s="24">
        <f t="shared" si="174"/>
        <v>0</v>
      </c>
      <c r="BN85" s="24">
        <f t="shared" si="175"/>
        <v>756.8217990298316</v>
      </c>
      <c r="BO85" s="24">
        <f t="shared" si="176"/>
        <v>5402526.7438072646</v>
      </c>
      <c r="BP85" s="24">
        <f t="shared" si="177"/>
        <v>5.2559642499257176E-6</v>
      </c>
      <c r="BQ85" s="29">
        <f t="shared" si="178"/>
        <v>8.8760389930690239E-3</v>
      </c>
      <c r="BR85" s="24">
        <f t="shared" si="119"/>
        <v>1.1395699092885232</v>
      </c>
      <c r="BS85" s="24">
        <f t="shared" si="179"/>
        <v>0.72499999999999998</v>
      </c>
      <c r="BT85" s="24">
        <f t="shared" si="180"/>
        <v>2.6822188038913652</v>
      </c>
      <c r="BU85" s="24" t="str">
        <f t="shared" si="181"/>
        <v>NO</v>
      </c>
      <c r="BV85" s="24">
        <f t="shared" si="120"/>
        <v>1.1499999999999999</v>
      </c>
      <c r="BW85" s="24">
        <f t="shared" si="121"/>
        <v>1.1601274039297249</v>
      </c>
      <c r="BX85" s="7">
        <f t="shared" si="182"/>
        <v>1.2158777374840382</v>
      </c>
      <c r="BY85" s="7">
        <f t="shared" si="183"/>
        <v>0.44183408815556774</v>
      </c>
      <c r="BZ85" s="24">
        <f t="shared" si="184"/>
        <v>0.27164320356462884</v>
      </c>
      <c r="CA85" s="20">
        <f t="shared" si="122"/>
        <v>1.7607267887440661</v>
      </c>
      <c r="CB85" s="24">
        <f t="shared" si="185"/>
        <v>0.45973321973610337</v>
      </c>
      <c r="CC85" s="24">
        <f t="shared" si="186"/>
        <v>0</v>
      </c>
      <c r="CD85" s="24">
        <f t="shared" si="187"/>
        <v>756.8217990298316</v>
      </c>
      <c r="CE85" s="24">
        <f t="shared" si="188"/>
        <v>5402526.7438072646</v>
      </c>
      <c r="CF85" s="24">
        <f t="shared" si="189"/>
        <v>5.2559642499257176E-6</v>
      </c>
      <c r="CG85" s="29">
        <f t="shared" si="190"/>
        <v>8.8760389930690239E-3</v>
      </c>
      <c r="CH85" s="24">
        <f t="shared" si="123"/>
        <v>1.1395699092885232</v>
      </c>
      <c r="CI85" s="24">
        <f t="shared" si="191"/>
        <v>0.72499999999999998</v>
      </c>
      <c r="CJ85" s="24">
        <f t="shared" si="192"/>
        <v>2.6822188038913652</v>
      </c>
      <c r="CK85" s="24">
        <f t="shared" si="124"/>
        <v>2.7121496357316008</v>
      </c>
      <c r="CL85" s="24">
        <f t="shared" si="193"/>
        <v>4.1766745979435624</v>
      </c>
      <c r="CM85" s="24" t="str">
        <f t="shared" si="194"/>
        <v>NO</v>
      </c>
      <c r="CN85" s="46" t="str">
        <f t="shared" si="125"/>
        <v>COMPRESSED LIQUID</v>
      </c>
      <c r="CO85" s="21" t="b">
        <f t="shared" si="126"/>
        <v>0</v>
      </c>
      <c r="CP85" s="21" t="b">
        <f t="shared" si="127"/>
        <v>0</v>
      </c>
      <c r="CQ85" s="7" t="e">
        <f t="shared" si="128"/>
        <v>#DIV/0!</v>
      </c>
      <c r="CR85" s="7">
        <f>IF(J85="yes",rho_ph(F85,H85),IF(K85="yes",rho_ph(F85,H85),L85*CQ85+P85*(1-CQ85)))</f>
        <v>816.25585328959539</v>
      </c>
      <c r="CS85" s="7" t="e">
        <f t="shared" si="129"/>
        <v>#DIV/0!</v>
      </c>
      <c r="CT85" s="7">
        <f t="shared" si="130"/>
        <v>5826793.1537374156</v>
      </c>
      <c r="CU85" s="7">
        <f t="shared" si="131"/>
        <v>4.9109484613546969E-6</v>
      </c>
      <c r="CV85" s="22">
        <f t="shared" si="132"/>
        <v>8.7751746258377637E-3</v>
      </c>
      <c r="CW85" s="7">
        <f t="shared" si="133"/>
        <v>7.6068726281567092E-2</v>
      </c>
      <c r="CX85" s="7">
        <f t="shared" si="134"/>
        <v>2.6001513680549027E-3</v>
      </c>
      <c r="CY85" s="7">
        <f t="shared" si="195"/>
        <v>0.99798636077066505</v>
      </c>
      <c r="CZ85" s="7">
        <f t="shared" si="196"/>
        <v>7.8827608013472564E-2</v>
      </c>
      <c r="DA85" s="7">
        <f t="shared" si="135"/>
        <v>60.389447506171997</v>
      </c>
      <c r="DB85" s="7">
        <f>rho_ph(DA85,H85)</f>
        <v>816.23069586606925</v>
      </c>
      <c r="DC85" s="7">
        <f t="shared" si="136"/>
        <v>3.5858126502933576</v>
      </c>
      <c r="DD85" s="7">
        <f t="shared" si="197"/>
        <v>-2.795767747637052E-2</v>
      </c>
      <c r="DE85" s="47">
        <f t="shared" si="198"/>
        <v>0</v>
      </c>
      <c r="DF85" s="7">
        <f t="shared" si="137"/>
        <v>1037.6867733369736</v>
      </c>
      <c r="DG85" s="7">
        <f t="shared" si="199"/>
        <v>239.95936846899156</v>
      </c>
    </row>
    <row r="86" spans="1:111" ht="14.5" x14ac:dyDescent="0.35">
      <c r="A86" s="7">
        <f t="shared" si="200"/>
        <v>1551</v>
      </c>
      <c r="B86" s="7">
        <v>3</v>
      </c>
      <c r="C86" s="7">
        <v>18.2</v>
      </c>
      <c r="D86">
        <v>0.20599999999999999</v>
      </c>
      <c r="E86" s="22">
        <v>0</v>
      </c>
      <c r="F86" s="7">
        <f t="shared" si="138"/>
        <v>60.389447506171997</v>
      </c>
      <c r="G86" s="7">
        <f t="shared" si="201"/>
        <v>97.5</v>
      </c>
      <c r="H86" s="7">
        <f t="shared" si="139"/>
        <v>1037.6867733369736</v>
      </c>
      <c r="I86" s="7">
        <f t="shared" si="202"/>
        <v>0</v>
      </c>
      <c r="J86" s="24" t="str">
        <f t="shared" si="140"/>
        <v>YES</v>
      </c>
      <c r="K86" s="24" t="str">
        <f t="shared" si="141"/>
        <v>NO</v>
      </c>
      <c r="L86" s="7">
        <f t="shared" si="142"/>
        <v>31.035423703814637</v>
      </c>
      <c r="M86" s="7">
        <v>9.81</v>
      </c>
      <c r="N86" s="7">
        <f t="shared" si="143"/>
        <v>3.3312259999999996E-2</v>
      </c>
      <c r="O86" s="7">
        <f t="shared" si="144"/>
        <v>276.00888381461766</v>
      </c>
      <c r="P86" s="7">
        <f t="shared" si="145"/>
        <v>757.26386419270216</v>
      </c>
      <c r="Q86" s="7">
        <f t="shared" si="105"/>
        <v>1.8527732730934254E-5</v>
      </c>
      <c r="R86" s="7">
        <f t="shared" si="106"/>
        <v>9.5084201173914725E-5</v>
      </c>
      <c r="S86" s="7">
        <f t="shared" si="146"/>
        <v>1.1159808332827017E-4</v>
      </c>
      <c r="T86" s="7">
        <f t="shared" si="107"/>
        <v>3.8650336998643593</v>
      </c>
      <c r="U86" s="7">
        <f t="shared" si="108"/>
        <v>0</v>
      </c>
      <c r="V86" s="7">
        <f t="shared" si="203"/>
        <v>3.8650336998643593</v>
      </c>
      <c r="W86" s="7">
        <f>Surface_Tension_T(T_ph(F86,H86))</f>
        <v>7.9950599435698835E-2</v>
      </c>
      <c r="X86" s="7">
        <v>1</v>
      </c>
      <c r="Y86" s="7">
        <f t="shared" si="147"/>
        <v>1</v>
      </c>
      <c r="Z86" s="7">
        <f t="shared" si="204"/>
        <v>0</v>
      </c>
      <c r="AA86" s="24">
        <f t="shared" si="148"/>
        <v>757.26386419270216</v>
      </c>
      <c r="AB86" s="24">
        <f t="shared" si="149"/>
        <v>5402701.8664297331</v>
      </c>
      <c r="AC86" s="24">
        <f t="shared" si="150"/>
        <v>5.255811243712951E-6</v>
      </c>
      <c r="AD86" s="29">
        <f t="shared" si="151"/>
        <v>8.8759953839866353E-3</v>
      </c>
      <c r="AE86" s="24">
        <f t="shared" si="109"/>
        <v>2.6823260448471418</v>
      </c>
      <c r="AF86" s="7">
        <f t="shared" si="110"/>
        <v>2.6838087073628074</v>
      </c>
      <c r="AG86" s="24" t="str">
        <f t="shared" si="152"/>
        <v>NO</v>
      </c>
      <c r="AH86" s="24">
        <f t="shared" si="205"/>
        <v>1.1499999999999999</v>
      </c>
      <c r="AI86" s="24">
        <f t="shared" si="205"/>
        <v>1.1499999999999999</v>
      </c>
      <c r="AJ86" s="24">
        <f t="shared" si="153"/>
        <v>0.27161816462093635</v>
      </c>
      <c r="AK86" s="24">
        <f t="shared" si="154"/>
        <v>0</v>
      </c>
      <c r="AL86" s="24">
        <f t="shared" si="155"/>
        <v>757.26386419270216</v>
      </c>
      <c r="AM86" s="24">
        <f t="shared" si="156"/>
        <v>5402701.8664297331</v>
      </c>
      <c r="AN86" s="24">
        <f t="shared" si="157"/>
        <v>5.255811243712951E-6</v>
      </c>
      <c r="AO86" s="29">
        <f t="shared" si="158"/>
        <v>8.8759953839866353E-3</v>
      </c>
      <c r="AP86" s="24">
        <f t="shared" si="111"/>
        <v>1.1387170305299481</v>
      </c>
      <c r="AQ86" s="24">
        <f t="shared" si="159"/>
        <v>0.72499999999999998</v>
      </c>
      <c r="AR86" s="24">
        <f t="shared" si="160"/>
        <v>2.6823260448471418</v>
      </c>
      <c r="AS86" s="24">
        <f t="shared" si="161"/>
        <v>4.1742363958535087</v>
      </c>
      <c r="AT86" s="24" t="str">
        <f t="shared" si="162"/>
        <v>DISPERSED BUBBLY</v>
      </c>
      <c r="AU86" s="24">
        <f t="shared" si="112"/>
        <v>1.2</v>
      </c>
      <c r="AV86" s="7">
        <f t="shared" si="163"/>
        <v>1.2158777374840382</v>
      </c>
      <c r="AW86" s="7">
        <f t="shared" si="164"/>
        <v>0.27161816462093635</v>
      </c>
      <c r="AX86" s="20">
        <f t="shared" si="113"/>
        <v>1.6717104964484595</v>
      </c>
      <c r="AY86" s="24">
        <f t="shared" si="114"/>
        <v>0</v>
      </c>
      <c r="AZ86" s="24">
        <f t="shared" si="165"/>
        <v>757.26386419270216</v>
      </c>
      <c r="BA86" s="24">
        <f t="shared" si="166"/>
        <v>5402701.8664297331</v>
      </c>
      <c r="BB86" s="24">
        <f t="shared" si="167"/>
        <v>5.255811243712951E-6</v>
      </c>
      <c r="BC86" s="29">
        <f t="shared" si="168"/>
        <v>8.8759953839866353E-3</v>
      </c>
      <c r="BD86" s="24">
        <f t="shared" si="115"/>
        <v>2.6823260448471418</v>
      </c>
      <c r="BE86" s="24" t="str">
        <f t="shared" si="169"/>
        <v>NO</v>
      </c>
      <c r="BF86" s="24">
        <f t="shared" si="116"/>
        <v>1.2</v>
      </c>
      <c r="BG86" s="24">
        <f t="shared" si="117"/>
        <v>1.1601458058259189</v>
      </c>
      <c r="BH86" s="7">
        <f t="shared" si="170"/>
        <v>1.2158777374840382</v>
      </c>
      <c r="BI86" s="7">
        <f t="shared" si="171"/>
        <v>0.44187986699226905</v>
      </c>
      <c r="BJ86" s="7">
        <f t="shared" si="172"/>
        <v>0.27161816462093635</v>
      </c>
      <c r="BK86" s="20">
        <f t="shared" si="118"/>
        <v>1.6717104964484595</v>
      </c>
      <c r="BL86" s="24">
        <f t="shared" si="173"/>
        <v>0.42567732378502005</v>
      </c>
      <c r="BM86" s="24">
        <f t="shared" si="174"/>
        <v>0</v>
      </c>
      <c r="BN86" s="24">
        <f t="shared" si="175"/>
        <v>757.26386419270216</v>
      </c>
      <c r="BO86" s="24">
        <f t="shared" si="176"/>
        <v>5402701.8664297331</v>
      </c>
      <c r="BP86" s="24">
        <f t="shared" si="177"/>
        <v>5.255811243712951E-6</v>
      </c>
      <c r="BQ86" s="29">
        <f t="shared" si="178"/>
        <v>8.8759953839866353E-3</v>
      </c>
      <c r="BR86" s="24">
        <f t="shared" si="119"/>
        <v>1.1387170305299481</v>
      </c>
      <c r="BS86" s="24">
        <f t="shared" si="179"/>
        <v>0.72499999999999998</v>
      </c>
      <c r="BT86" s="24">
        <f t="shared" si="180"/>
        <v>2.6823260448471418</v>
      </c>
      <c r="BU86" s="24" t="str">
        <f t="shared" si="181"/>
        <v>NO</v>
      </c>
      <c r="BV86" s="24">
        <f t="shared" si="120"/>
        <v>1.1499999999999999</v>
      </c>
      <c r="BW86" s="24">
        <f t="shared" si="121"/>
        <v>1.1601458058259189</v>
      </c>
      <c r="BX86" s="7">
        <f t="shared" si="182"/>
        <v>1.2158777374840382</v>
      </c>
      <c r="BY86" s="7">
        <f t="shared" si="183"/>
        <v>0.44187986699226905</v>
      </c>
      <c r="BZ86" s="24">
        <f t="shared" si="184"/>
        <v>0.27161816462093635</v>
      </c>
      <c r="CA86" s="20">
        <f t="shared" si="122"/>
        <v>1.759747009089335</v>
      </c>
      <c r="CB86" s="24">
        <f t="shared" si="185"/>
        <v>0.45978644654378481</v>
      </c>
      <c r="CC86" s="24">
        <f t="shared" si="186"/>
        <v>0</v>
      </c>
      <c r="CD86" s="24">
        <f t="shared" si="187"/>
        <v>757.26386419270216</v>
      </c>
      <c r="CE86" s="24">
        <f t="shared" si="188"/>
        <v>5402701.8664297331</v>
      </c>
      <c r="CF86" s="24">
        <f t="shared" si="189"/>
        <v>5.255811243712951E-6</v>
      </c>
      <c r="CG86" s="29">
        <f t="shared" si="190"/>
        <v>8.8759953839866353E-3</v>
      </c>
      <c r="CH86" s="24">
        <f t="shared" si="123"/>
        <v>1.1387170305299481</v>
      </c>
      <c r="CI86" s="24">
        <f t="shared" si="191"/>
        <v>0.72499999999999998</v>
      </c>
      <c r="CJ86" s="24">
        <f t="shared" si="192"/>
        <v>2.6823260448471418</v>
      </c>
      <c r="CK86" s="24">
        <f t="shared" si="124"/>
        <v>2.7184656548464803</v>
      </c>
      <c r="CL86" s="24">
        <f t="shared" si="193"/>
        <v>4.1742363958535087</v>
      </c>
      <c r="CM86" s="24" t="str">
        <f t="shared" si="194"/>
        <v>NO</v>
      </c>
      <c r="CN86" s="46" t="str">
        <f t="shared" si="125"/>
        <v>COMPRESSED LIQUID</v>
      </c>
      <c r="CO86" s="21" t="b">
        <f t="shared" si="126"/>
        <v>0</v>
      </c>
      <c r="CP86" s="21" t="b">
        <f t="shared" si="127"/>
        <v>0</v>
      </c>
      <c r="CQ86" s="7" t="e">
        <f t="shared" si="128"/>
        <v>#DIV/0!</v>
      </c>
      <c r="CR86" s="7">
        <f>IF(J86="yes",rho_ph(F86,H86),IF(K86="yes",rho_ph(F86,H86),L86*CQ86+P86*(1-CQ86)))</f>
        <v>816.23921779631473</v>
      </c>
      <c r="CS86" s="7" t="e">
        <f t="shared" si="129"/>
        <v>#DIV/0!</v>
      </c>
      <c r="CT86" s="7">
        <f t="shared" si="130"/>
        <v>5823461.7469071522</v>
      </c>
      <c r="CU86" s="7">
        <f t="shared" si="131"/>
        <v>4.9134714997625098E-6</v>
      </c>
      <c r="CV86" s="22">
        <f t="shared" si="132"/>
        <v>8.7759313490807581E-3</v>
      </c>
      <c r="CW86" s="7">
        <f t="shared" si="133"/>
        <v>7.606717598238108E-2</v>
      </c>
      <c r="CX86" s="7">
        <f t="shared" si="134"/>
        <v>2.597287519132201E-3</v>
      </c>
      <c r="CY86" s="7">
        <f t="shared" si="195"/>
        <v>0.99798087609276065</v>
      </c>
      <c r="CZ86" s="7">
        <f t="shared" si="196"/>
        <v>7.8823618153381875E-2</v>
      </c>
      <c r="DA86" s="7">
        <f t="shared" si="135"/>
        <v>60.152976651711853</v>
      </c>
      <c r="DB86" s="7">
        <f>rho_ph(DA86,H86)</f>
        <v>816.21405810635815</v>
      </c>
      <c r="DC86" s="7">
        <f t="shared" si="136"/>
        <v>3.5858857437284097</v>
      </c>
      <c r="DD86" s="7">
        <f t="shared" si="197"/>
        <v>-2.795767747637052E-2</v>
      </c>
      <c r="DE86" s="47">
        <f t="shared" si="198"/>
        <v>0</v>
      </c>
      <c r="DF86" s="7">
        <f t="shared" si="137"/>
        <v>1037.6588156594971</v>
      </c>
      <c r="DG86" s="7">
        <f t="shared" si="199"/>
        <v>239.95400667387355</v>
      </c>
    </row>
    <row r="87" spans="1:111" ht="14.5" x14ac:dyDescent="0.35">
      <c r="A87" s="7">
        <f t="shared" si="200"/>
        <v>1548</v>
      </c>
      <c r="B87" s="7">
        <v>3</v>
      </c>
      <c r="C87" s="7">
        <v>18.2</v>
      </c>
      <c r="D87">
        <v>0.20599999999999999</v>
      </c>
      <c r="E87" s="22">
        <v>0</v>
      </c>
      <c r="F87" s="7">
        <f t="shared" si="138"/>
        <v>60.152976651711853</v>
      </c>
      <c r="G87" s="7">
        <f t="shared" si="201"/>
        <v>97.5</v>
      </c>
      <c r="H87" s="7">
        <f t="shared" si="139"/>
        <v>1037.6588156594971</v>
      </c>
      <c r="I87" s="7">
        <f t="shared" si="202"/>
        <v>0</v>
      </c>
      <c r="J87" s="24" t="str">
        <f t="shared" si="140"/>
        <v>YES</v>
      </c>
      <c r="K87" s="24" t="str">
        <f t="shared" si="141"/>
        <v>NO</v>
      </c>
      <c r="L87" s="7">
        <f t="shared" si="142"/>
        <v>30.903302768883037</v>
      </c>
      <c r="M87" s="7">
        <v>9.81</v>
      </c>
      <c r="N87" s="7">
        <f t="shared" si="143"/>
        <v>3.3312259999999996E-2</v>
      </c>
      <c r="O87" s="7">
        <f t="shared" si="144"/>
        <v>275.75260897407441</v>
      </c>
      <c r="P87" s="7">
        <f t="shared" si="145"/>
        <v>757.7065036446146</v>
      </c>
      <c r="Q87" s="7">
        <f t="shared" si="105"/>
        <v>1.8516849988707108E-5</v>
      </c>
      <c r="R87" s="7">
        <f t="shared" si="106"/>
        <v>9.5186118361086387E-5</v>
      </c>
      <c r="S87" s="7">
        <f t="shared" si="146"/>
        <v>1.1159446583931477E-4</v>
      </c>
      <c r="T87" s="7">
        <f t="shared" si="107"/>
        <v>3.8627758118954665</v>
      </c>
      <c r="U87" s="7">
        <f t="shared" si="108"/>
        <v>0</v>
      </c>
      <c r="V87" s="7">
        <f t="shared" si="203"/>
        <v>3.8627758118954665</v>
      </c>
      <c r="W87" s="7">
        <f>Surface_Tension_T(T_ph(F87,H87))</f>
        <v>7.9951239509458288E-2</v>
      </c>
      <c r="X87" s="7">
        <v>1</v>
      </c>
      <c r="Y87" s="7">
        <f t="shared" si="147"/>
        <v>1</v>
      </c>
      <c r="Z87" s="7">
        <f t="shared" si="204"/>
        <v>0</v>
      </c>
      <c r="AA87" s="24">
        <f t="shared" si="148"/>
        <v>757.7065036446146</v>
      </c>
      <c r="AB87" s="24">
        <f t="shared" si="149"/>
        <v>5402877.0024831565</v>
      </c>
      <c r="AC87" s="24">
        <f t="shared" si="150"/>
        <v>5.255658235179907E-6</v>
      </c>
      <c r="AD87" s="29">
        <f t="shared" si="151"/>
        <v>8.8759517732864227E-3</v>
      </c>
      <c r="AE87" s="24">
        <f t="shared" si="109"/>
        <v>2.6824326985086926</v>
      </c>
      <c r="AF87" s="7">
        <f t="shared" si="110"/>
        <v>2.6900770072621096</v>
      </c>
      <c r="AG87" s="24" t="str">
        <f t="shared" si="152"/>
        <v>NO</v>
      </c>
      <c r="AH87" s="24">
        <f t="shared" si="205"/>
        <v>1.1499999999999999</v>
      </c>
      <c r="AI87" s="24">
        <f t="shared" si="205"/>
        <v>1.1499999999999999</v>
      </c>
      <c r="AJ87" s="24">
        <f t="shared" si="153"/>
        <v>0.27159306940589606</v>
      </c>
      <c r="AK87" s="24">
        <f t="shared" si="154"/>
        <v>0</v>
      </c>
      <c r="AL87" s="24">
        <f t="shared" si="155"/>
        <v>757.7065036446146</v>
      </c>
      <c r="AM87" s="24">
        <f t="shared" si="156"/>
        <v>5402877.0024831565</v>
      </c>
      <c r="AN87" s="24">
        <f t="shared" si="157"/>
        <v>5.255658235179907E-6</v>
      </c>
      <c r="AO87" s="29">
        <f t="shared" si="158"/>
        <v>8.8759517732864227E-3</v>
      </c>
      <c r="AP87" s="24">
        <f t="shared" si="111"/>
        <v>1.1378645216276637</v>
      </c>
      <c r="AQ87" s="24">
        <f t="shared" si="159"/>
        <v>0.72499999999999998</v>
      </c>
      <c r="AR87" s="24">
        <f t="shared" si="160"/>
        <v>2.6824326985086926</v>
      </c>
      <c r="AS87" s="24">
        <f t="shared" si="161"/>
        <v>4.171797876847104</v>
      </c>
      <c r="AT87" s="24" t="str">
        <f t="shared" si="162"/>
        <v>DISPERSED BUBBLY</v>
      </c>
      <c r="AU87" s="24">
        <f t="shared" si="112"/>
        <v>1.2</v>
      </c>
      <c r="AV87" s="7">
        <f t="shared" si="163"/>
        <v>1.2158777374840382</v>
      </c>
      <c r="AW87" s="7">
        <f t="shared" si="164"/>
        <v>0.27159306940589606</v>
      </c>
      <c r="AX87" s="20">
        <f t="shared" si="113"/>
        <v>1.6707795940370636</v>
      </c>
      <c r="AY87" s="24">
        <f t="shared" si="114"/>
        <v>0</v>
      </c>
      <c r="AZ87" s="24">
        <f t="shared" si="165"/>
        <v>757.7065036446146</v>
      </c>
      <c r="BA87" s="24">
        <f t="shared" si="166"/>
        <v>5402877.0024831565</v>
      </c>
      <c r="BB87" s="24">
        <f t="shared" si="167"/>
        <v>5.255658235179907E-6</v>
      </c>
      <c r="BC87" s="29">
        <f t="shared" si="168"/>
        <v>8.8759517732864227E-3</v>
      </c>
      <c r="BD87" s="24">
        <f t="shared" si="115"/>
        <v>2.6824326985086926</v>
      </c>
      <c r="BE87" s="24" t="str">
        <f t="shared" si="169"/>
        <v>NO</v>
      </c>
      <c r="BF87" s="24">
        <f t="shared" si="116"/>
        <v>1.2</v>
      </c>
      <c r="BG87" s="24">
        <f t="shared" si="117"/>
        <v>1.1601642686793112</v>
      </c>
      <c r="BH87" s="7">
        <f t="shared" si="170"/>
        <v>1.2158777374840382</v>
      </c>
      <c r="BI87" s="7">
        <f t="shared" si="171"/>
        <v>0.44192555199258399</v>
      </c>
      <c r="BJ87" s="7">
        <f t="shared" si="172"/>
        <v>0.27159306940589606</v>
      </c>
      <c r="BK87" s="20">
        <f t="shared" si="118"/>
        <v>1.6707795940370636</v>
      </c>
      <c r="BL87" s="24">
        <f t="shared" si="173"/>
        <v>0.42571627315728983</v>
      </c>
      <c r="BM87" s="24">
        <f t="shared" si="174"/>
        <v>0</v>
      </c>
      <c r="BN87" s="24">
        <f t="shared" si="175"/>
        <v>757.7065036446146</v>
      </c>
      <c r="BO87" s="24">
        <f t="shared" si="176"/>
        <v>5402877.0024831565</v>
      </c>
      <c r="BP87" s="24">
        <f t="shared" si="177"/>
        <v>5.255658235179907E-6</v>
      </c>
      <c r="BQ87" s="29">
        <f t="shared" si="178"/>
        <v>8.8759517732864227E-3</v>
      </c>
      <c r="BR87" s="24">
        <f t="shared" si="119"/>
        <v>1.1378645216276637</v>
      </c>
      <c r="BS87" s="24">
        <f t="shared" si="179"/>
        <v>0.72499999999999998</v>
      </c>
      <c r="BT87" s="24">
        <f t="shared" si="180"/>
        <v>2.6824326985086926</v>
      </c>
      <c r="BU87" s="24" t="str">
        <f t="shared" si="181"/>
        <v>NO</v>
      </c>
      <c r="BV87" s="24">
        <f t="shared" si="120"/>
        <v>1.1499999999999999</v>
      </c>
      <c r="BW87" s="24">
        <f t="shared" si="121"/>
        <v>1.1601642686793112</v>
      </c>
      <c r="BX87" s="7">
        <f t="shared" si="182"/>
        <v>1.2158777374840382</v>
      </c>
      <c r="BY87" s="7">
        <f t="shared" si="183"/>
        <v>0.44192555199258399</v>
      </c>
      <c r="BZ87" s="24">
        <f t="shared" si="184"/>
        <v>0.27159306940589606</v>
      </c>
      <c r="CA87" s="20">
        <f t="shared" si="122"/>
        <v>1.7587670829972626</v>
      </c>
      <c r="CB87" s="24">
        <f t="shared" si="185"/>
        <v>0.45983957556433025</v>
      </c>
      <c r="CC87" s="24">
        <f t="shared" si="186"/>
        <v>0</v>
      </c>
      <c r="CD87" s="24">
        <f t="shared" si="187"/>
        <v>757.7065036446146</v>
      </c>
      <c r="CE87" s="24">
        <f t="shared" si="188"/>
        <v>5402877.0024831565</v>
      </c>
      <c r="CF87" s="24">
        <f t="shared" si="189"/>
        <v>5.255658235179907E-6</v>
      </c>
      <c r="CG87" s="29">
        <f t="shared" si="190"/>
        <v>8.8759517732864227E-3</v>
      </c>
      <c r="CH87" s="24">
        <f t="shared" si="123"/>
        <v>1.1378645216276637</v>
      </c>
      <c r="CI87" s="24">
        <f t="shared" si="191"/>
        <v>0.72499999999999998</v>
      </c>
      <c r="CJ87" s="24">
        <f t="shared" si="192"/>
        <v>2.6824326985086926</v>
      </c>
      <c r="CK87" s="24">
        <f t="shared" si="124"/>
        <v>2.724814899464318</v>
      </c>
      <c r="CL87" s="24">
        <f t="shared" si="193"/>
        <v>4.171797876847104</v>
      </c>
      <c r="CM87" s="24" t="str">
        <f t="shared" si="194"/>
        <v>NO</v>
      </c>
      <c r="CN87" s="46" t="str">
        <f t="shared" si="125"/>
        <v>COMPRESSED LIQUID</v>
      </c>
      <c r="CO87" s="21" t="b">
        <f t="shared" si="126"/>
        <v>0</v>
      </c>
      <c r="CP87" s="21" t="b">
        <f t="shared" si="127"/>
        <v>0</v>
      </c>
      <c r="CQ87" s="7" t="e">
        <f t="shared" si="128"/>
        <v>#DIV/0!</v>
      </c>
      <c r="CR87" s="7">
        <f>IF(J87="yes",rho_ph(F87,H87),IF(K87="yes",rho_ph(F87,H87),L87*CQ87+P87*(1-CQ87)))</f>
        <v>816.22258079724975</v>
      </c>
      <c r="CS87" s="7" t="e">
        <f t="shared" si="129"/>
        <v>#DIV/0!</v>
      </c>
      <c r="CT87" s="7">
        <f t="shared" si="130"/>
        <v>5820129.8121169368</v>
      </c>
      <c r="CU87" s="7">
        <f t="shared" si="131"/>
        <v>4.9159976797746131E-6</v>
      </c>
      <c r="CV87" s="22">
        <f t="shared" si="132"/>
        <v>8.7766887208420834E-3</v>
      </c>
      <c r="CW87" s="7">
        <f t="shared" si="133"/>
        <v>7.6065625542867638E-2</v>
      </c>
      <c r="CX87" s="7">
        <f t="shared" si="134"/>
        <v>2.5944248265320916E-3</v>
      </c>
      <c r="CY87" s="7">
        <f t="shared" si="195"/>
        <v>0.99797534752490125</v>
      </c>
      <c r="CZ87" s="7">
        <f t="shared" si="196"/>
        <v>7.8819632733900802E-2</v>
      </c>
      <c r="DA87" s="7">
        <f t="shared" si="135"/>
        <v>59.916517753510149</v>
      </c>
      <c r="DB87" s="7">
        <f>rho_ph(DA87,H87)</f>
        <v>816.19741883853487</v>
      </c>
      <c r="DC87" s="7">
        <f t="shared" si="136"/>
        <v>3.5859588467692869</v>
      </c>
      <c r="DD87" s="7">
        <f t="shared" si="197"/>
        <v>-2.795767747637052E-2</v>
      </c>
      <c r="DE87" s="47">
        <f t="shared" si="198"/>
        <v>0</v>
      </c>
      <c r="DF87" s="7">
        <f t="shared" si="137"/>
        <v>1037.6308579820206</v>
      </c>
      <c r="DG87" s="7">
        <f t="shared" si="199"/>
        <v>239.94864432717191</v>
      </c>
    </row>
    <row r="88" spans="1:111" ht="14.5" x14ac:dyDescent="0.35">
      <c r="A88" s="7">
        <f t="shared" si="200"/>
        <v>1545</v>
      </c>
      <c r="B88" s="7">
        <v>3</v>
      </c>
      <c r="C88" s="7">
        <v>18.2</v>
      </c>
      <c r="D88">
        <v>0.20599999999999999</v>
      </c>
      <c r="E88" s="22">
        <v>0</v>
      </c>
      <c r="F88" s="7">
        <f t="shared" si="138"/>
        <v>59.916517753510149</v>
      </c>
      <c r="G88" s="7">
        <f t="shared" si="201"/>
        <v>97.5</v>
      </c>
      <c r="H88" s="7">
        <f t="shared" si="139"/>
        <v>1037.6308579820206</v>
      </c>
      <c r="I88" s="7">
        <f t="shared" si="202"/>
        <v>0</v>
      </c>
      <c r="J88" s="24" t="str">
        <f t="shared" si="140"/>
        <v>YES</v>
      </c>
      <c r="K88" s="24" t="str">
        <f t="shared" si="141"/>
        <v>NO</v>
      </c>
      <c r="L88" s="7">
        <f t="shared" si="142"/>
        <v>30.771322162426781</v>
      </c>
      <c r="M88" s="7">
        <v>9.81</v>
      </c>
      <c r="N88" s="7">
        <f t="shared" si="143"/>
        <v>3.3312259999999996E-2</v>
      </c>
      <c r="O88" s="7">
        <f t="shared" si="144"/>
        <v>275.49557675217</v>
      </c>
      <c r="P88" s="7">
        <f t="shared" si="145"/>
        <v>758.1497227677778</v>
      </c>
      <c r="Q88" s="7">
        <f t="shared" si="105"/>
        <v>1.8505952439493179E-5</v>
      </c>
      <c r="R88" s="7">
        <f t="shared" si="106"/>
        <v>9.5288443834898995E-5</v>
      </c>
      <c r="S88" s="7">
        <f t="shared" si="146"/>
        <v>1.1159084830701016E-4</v>
      </c>
      <c r="T88" s="7">
        <f t="shared" si="107"/>
        <v>3.8605176087241007</v>
      </c>
      <c r="U88" s="7">
        <f t="shared" si="108"/>
        <v>0</v>
      </c>
      <c r="V88" s="7">
        <f t="shared" si="203"/>
        <v>3.8605176087241007</v>
      </c>
      <c r="W88" s="7">
        <f>Surface_Tension_T(T_ph(F88,H88))</f>
        <v>7.9951879630945424E-2</v>
      </c>
      <c r="X88" s="7">
        <v>1</v>
      </c>
      <c r="Y88" s="7">
        <f t="shared" si="147"/>
        <v>1</v>
      </c>
      <c r="Z88" s="7">
        <f t="shared" si="204"/>
        <v>0</v>
      </c>
      <c r="AA88" s="24">
        <f t="shared" si="148"/>
        <v>758.1497227677778</v>
      </c>
      <c r="AB88" s="24">
        <f t="shared" si="149"/>
        <v>5403052.1519904053</v>
      </c>
      <c r="AC88" s="24">
        <f t="shared" si="150"/>
        <v>5.2555052243079001E-6</v>
      </c>
      <c r="AD88" s="29">
        <f t="shared" si="151"/>
        <v>8.8759081609629583E-3</v>
      </c>
      <c r="AE88" s="24">
        <f t="shared" si="109"/>
        <v>2.6825387650521222</v>
      </c>
      <c r="AF88" s="7">
        <f t="shared" si="110"/>
        <v>2.696378427738344</v>
      </c>
      <c r="AG88" s="24" t="str">
        <f t="shared" si="152"/>
        <v>NO</v>
      </c>
      <c r="AH88" s="24">
        <f t="shared" si="205"/>
        <v>1.1499999999999999</v>
      </c>
      <c r="AI88" s="24">
        <f t="shared" si="205"/>
        <v>1.1499999999999999</v>
      </c>
      <c r="AJ88" s="24">
        <f t="shared" si="153"/>
        <v>0.27156791761540233</v>
      </c>
      <c r="AK88" s="24">
        <f t="shared" si="154"/>
        <v>0</v>
      </c>
      <c r="AL88" s="24">
        <f t="shared" si="155"/>
        <v>758.1497227677778</v>
      </c>
      <c r="AM88" s="24">
        <f t="shared" si="156"/>
        <v>5403052.1519904053</v>
      </c>
      <c r="AN88" s="24">
        <f t="shared" si="157"/>
        <v>5.2555052243079001E-6</v>
      </c>
      <c r="AO88" s="29">
        <f t="shared" si="158"/>
        <v>8.8759081609629583E-3</v>
      </c>
      <c r="AP88" s="24">
        <f t="shared" si="111"/>
        <v>1.1370123741642624</v>
      </c>
      <c r="AQ88" s="24">
        <f t="shared" si="159"/>
        <v>0.72499999999999998</v>
      </c>
      <c r="AR88" s="24">
        <f t="shared" si="160"/>
        <v>2.6825387650521222</v>
      </c>
      <c r="AS88" s="24">
        <f t="shared" si="161"/>
        <v>4.1693590174220292</v>
      </c>
      <c r="AT88" s="24" t="str">
        <f t="shared" si="162"/>
        <v>DISPERSED BUBBLY</v>
      </c>
      <c r="AU88" s="24">
        <f t="shared" si="112"/>
        <v>1.2</v>
      </c>
      <c r="AV88" s="7">
        <f t="shared" si="163"/>
        <v>1.2158777374840382</v>
      </c>
      <c r="AW88" s="7">
        <f t="shared" si="164"/>
        <v>0.27156791761540233</v>
      </c>
      <c r="AX88" s="20">
        <f t="shared" si="113"/>
        <v>1.6698485435210095</v>
      </c>
      <c r="AY88" s="24">
        <f t="shared" si="114"/>
        <v>0</v>
      </c>
      <c r="AZ88" s="24">
        <f t="shared" si="165"/>
        <v>758.1497227677778</v>
      </c>
      <c r="BA88" s="24">
        <f t="shared" si="166"/>
        <v>5403052.1519904053</v>
      </c>
      <c r="BB88" s="24">
        <f t="shared" si="167"/>
        <v>5.2555052243079001E-6</v>
      </c>
      <c r="BC88" s="29">
        <f t="shared" si="168"/>
        <v>8.8759081609629583E-3</v>
      </c>
      <c r="BD88" s="24">
        <f t="shared" si="115"/>
        <v>2.6825387650521222</v>
      </c>
      <c r="BE88" s="24" t="str">
        <f t="shared" si="169"/>
        <v>NO</v>
      </c>
      <c r="BF88" s="24">
        <f t="shared" si="116"/>
        <v>1.2</v>
      </c>
      <c r="BG88" s="24">
        <f t="shared" si="117"/>
        <v>1.1601827929709732</v>
      </c>
      <c r="BH88" s="7">
        <f t="shared" si="170"/>
        <v>1.2158777374840382</v>
      </c>
      <c r="BI88" s="7">
        <f t="shared" si="171"/>
        <v>0.44197114344771332</v>
      </c>
      <c r="BJ88" s="7">
        <f t="shared" si="172"/>
        <v>0.27156791761540233</v>
      </c>
      <c r="BK88" s="20">
        <f t="shared" si="118"/>
        <v>1.6698485435210095</v>
      </c>
      <c r="BL88" s="24">
        <f t="shared" si="173"/>
        <v>0.42575513250250913</v>
      </c>
      <c r="BM88" s="24">
        <f t="shared" si="174"/>
        <v>0</v>
      </c>
      <c r="BN88" s="24">
        <f t="shared" si="175"/>
        <v>758.1497227677778</v>
      </c>
      <c r="BO88" s="24">
        <f t="shared" si="176"/>
        <v>5403052.1519904053</v>
      </c>
      <c r="BP88" s="24">
        <f t="shared" si="177"/>
        <v>5.2555052243079001E-6</v>
      </c>
      <c r="BQ88" s="29">
        <f t="shared" si="178"/>
        <v>8.8759081609629583E-3</v>
      </c>
      <c r="BR88" s="24">
        <f t="shared" si="119"/>
        <v>1.1370123741642624</v>
      </c>
      <c r="BS88" s="24">
        <f t="shared" si="179"/>
        <v>0.72499999999999998</v>
      </c>
      <c r="BT88" s="24">
        <f t="shared" si="180"/>
        <v>2.6825387650521222</v>
      </c>
      <c r="BU88" s="24" t="str">
        <f t="shared" si="181"/>
        <v>NO</v>
      </c>
      <c r="BV88" s="24">
        <f t="shared" si="120"/>
        <v>1.1499999999999999</v>
      </c>
      <c r="BW88" s="24">
        <f t="shared" si="121"/>
        <v>1.1601827929709732</v>
      </c>
      <c r="BX88" s="7">
        <f t="shared" si="182"/>
        <v>1.2158777374840382</v>
      </c>
      <c r="BY88" s="7">
        <f t="shared" si="183"/>
        <v>0.44197114344771332</v>
      </c>
      <c r="BZ88" s="24">
        <f t="shared" si="184"/>
        <v>0.27156791761540233</v>
      </c>
      <c r="CA88" s="20">
        <f t="shared" si="122"/>
        <v>1.7577870010009651</v>
      </c>
      <c r="CB88" s="24">
        <f t="shared" si="185"/>
        <v>0.45989260715154939</v>
      </c>
      <c r="CC88" s="24">
        <f t="shared" si="186"/>
        <v>0</v>
      </c>
      <c r="CD88" s="24">
        <f t="shared" si="187"/>
        <v>758.1497227677778</v>
      </c>
      <c r="CE88" s="24">
        <f t="shared" si="188"/>
        <v>5403052.1519904053</v>
      </c>
      <c r="CF88" s="24">
        <f t="shared" si="189"/>
        <v>5.2555052243079001E-6</v>
      </c>
      <c r="CG88" s="29">
        <f t="shared" si="190"/>
        <v>8.8759081609629583E-3</v>
      </c>
      <c r="CH88" s="24">
        <f t="shared" si="123"/>
        <v>1.1370123741642624</v>
      </c>
      <c r="CI88" s="24">
        <f t="shared" si="191"/>
        <v>0.72499999999999998</v>
      </c>
      <c r="CJ88" s="24">
        <f t="shared" si="192"/>
        <v>2.6825387650521222</v>
      </c>
      <c r="CK88" s="24">
        <f t="shared" si="124"/>
        <v>2.7311976923565218</v>
      </c>
      <c r="CL88" s="24">
        <f t="shared" si="193"/>
        <v>4.1693590174220292</v>
      </c>
      <c r="CM88" s="24" t="str">
        <f t="shared" si="194"/>
        <v>NO</v>
      </c>
      <c r="CN88" s="46" t="str">
        <f t="shared" si="125"/>
        <v>COMPRESSED LIQUID</v>
      </c>
      <c r="CO88" s="21" t="b">
        <f t="shared" si="126"/>
        <v>0</v>
      </c>
      <c r="CP88" s="21" t="b">
        <f t="shared" si="127"/>
        <v>0</v>
      </c>
      <c r="CQ88" s="7" t="e">
        <f t="shared" si="128"/>
        <v>#DIV/0!</v>
      </c>
      <c r="CR88" s="7">
        <f>IF(J88="yes",rho_ph(F88,H88),IF(K88="yes",rho_ph(F88,H88),L88*CQ88+P88*(1-CQ88)))</f>
        <v>816.20594229029916</v>
      </c>
      <c r="CS88" s="7" t="e">
        <f t="shared" si="129"/>
        <v>#DIV/0!</v>
      </c>
      <c r="CT88" s="7">
        <f t="shared" si="130"/>
        <v>5816797.3165766709</v>
      </c>
      <c r="CU88" s="7">
        <f t="shared" si="131"/>
        <v>4.9185270321483479E-6</v>
      </c>
      <c r="CV88" s="22">
        <f t="shared" si="132"/>
        <v>8.7774467495103023E-3</v>
      </c>
      <c r="CW88" s="7">
        <f t="shared" si="133"/>
        <v>7.6064074962830922E-2</v>
      </c>
      <c r="CX88" s="7">
        <f t="shared" si="134"/>
        <v>2.5915632638349004E-3</v>
      </c>
      <c r="CY88" s="7">
        <f t="shared" si="195"/>
        <v>0.99796977457269609</v>
      </c>
      <c r="CZ88" s="7">
        <f t="shared" si="196"/>
        <v>7.8815651766952627E-2</v>
      </c>
      <c r="DA88" s="7">
        <f t="shared" si="135"/>
        <v>59.680070798209293</v>
      </c>
      <c r="DB88" s="7">
        <f>rho_ph(DA88,H88)</f>
        <v>816.18077806049337</v>
      </c>
      <c r="DC88" s="7">
        <f t="shared" si="136"/>
        <v>3.5860319594262369</v>
      </c>
      <c r="DD88" s="7">
        <f t="shared" si="197"/>
        <v>-2.795767747637052E-2</v>
      </c>
      <c r="DE88" s="47">
        <f t="shared" si="198"/>
        <v>0</v>
      </c>
      <c r="DF88" s="7">
        <f t="shared" si="137"/>
        <v>1037.6029003045442</v>
      </c>
      <c r="DG88" s="7">
        <f t="shared" si="199"/>
        <v>239.94328142884524</v>
      </c>
    </row>
    <row r="89" spans="1:111" ht="14.5" x14ac:dyDescent="0.35">
      <c r="A89" s="7">
        <f t="shared" si="200"/>
        <v>1542</v>
      </c>
      <c r="B89" s="7">
        <v>3</v>
      </c>
      <c r="C89" s="7">
        <v>18.2</v>
      </c>
      <c r="D89">
        <v>0.20599999999999999</v>
      </c>
      <c r="E89" s="22">
        <v>0</v>
      </c>
      <c r="F89" s="7">
        <f t="shared" si="138"/>
        <v>59.680070798209293</v>
      </c>
      <c r="G89" s="7">
        <f t="shared" si="201"/>
        <v>97.5</v>
      </c>
      <c r="H89" s="7">
        <f t="shared" si="139"/>
        <v>1037.6029003045442</v>
      </c>
      <c r="I89" s="7">
        <f t="shared" si="202"/>
        <v>0</v>
      </c>
      <c r="J89" s="24" t="str">
        <f t="shared" si="140"/>
        <v>YES</v>
      </c>
      <c r="K89" s="24" t="str">
        <f t="shared" si="141"/>
        <v>NO</v>
      </c>
      <c r="L89" s="7">
        <f t="shared" si="142"/>
        <v>30.639481413082397</v>
      </c>
      <c r="M89" s="7">
        <v>9.81</v>
      </c>
      <c r="N89" s="7">
        <f t="shared" si="143"/>
        <v>3.3312259999999996E-2</v>
      </c>
      <c r="O89" s="7">
        <f t="shared" si="144"/>
        <v>275.23778188938115</v>
      </c>
      <c r="P89" s="7">
        <f t="shared" si="145"/>
        <v>758.59352699419321</v>
      </c>
      <c r="Q89" s="7">
        <f t="shared" si="105"/>
        <v>1.8495039892201204E-5</v>
      </c>
      <c r="R89" s="7">
        <f t="shared" si="106"/>
        <v>9.5391181530975238E-5</v>
      </c>
      <c r="S89" s="7">
        <f t="shared" si="146"/>
        <v>1.1158723073091464E-4</v>
      </c>
      <c r="T89" s="7">
        <f t="shared" si="107"/>
        <v>3.8582590684519582</v>
      </c>
      <c r="U89" s="7">
        <f t="shared" si="108"/>
        <v>0</v>
      </c>
      <c r="V89" s="7">
        <f t="shared" si="203"/>
        <v>3.8582590684519582</v>
      </c>
      <c r="W89" s="7">
        <f>Surface_Tension_T(T_ph(F89,H89))</f>
        <v>7.9952519800159397E-2</v>
      </c>
      <c r="X89" s="7">
        <v>1</v>
      </c>
      <c r="Y89" s="7">
        <f t="shared" si="147"/>
        <v>1</v>
      </c>
      <c r="Z89" s="7">
        <f t="shared" si="204"/>
        <v>0</v>
      </c>
      <c r="AA89" s="24">
        <f t="shared" si="148"/>
        <v>758.59352699419321</v>
      </c>
      <c r="AB89" s="24">
        <f t="shared" si="149"/>
        <v>5403227.314974376</v>
      </c>
      <c r="AC89" s="24">
        <f t="shared" si="150"/>
        <v>5.2553522110782016E-6</v>
      </c>
      <c r="AD89" s="29">
        <f t="shared" si="151"/>
        <v>8.8758645470108193E-3</v>
      </c>
      <c r="AE89" s="24">
        <f t="shared" si="109"/>
        <v>2.6826442446349694</v>
      </c>
      <c r="AF89" s="7">
        <f t="shared" si="110"/>
        <v>2.7027132917536814</v>
      </c>
      <c r="AG89" s="24" t="str">
        <f t="shared" si="152"/>
        <v>NO</v>
      </c>
      <c r="AH89" s="24">
        <f t="shared" si="205"/>
        <v>1.1499999999999999</v>
      </c>
      <c r="AI89" s="24">
        <f t="shared" si="205"/>
        <v>1.1499999999999999</v>
      </c>
      <c r="AJ89" s="24">
        <f t="shared" si="153"/>
        <v>0.27154270894165067</v>
      </c>
      <c r="AK89" s="24">
        <f t="shared" si="154"/>
        <v>0</v>
      </c>
      <c r="AL89" s="24">
        <f t="shared" si="155"/>
        <v>758.59352699419321</v>
      </c>
      <c r="AM89" s="24">
        <f t="shared" si="156"/>
        <v>5403227.314974376</v>
      </c>
      <c r="AN89" s="24">
        <f t="shared" si="157"/>
        <v>5.2553522110782016E-6</v>
      </c>
      <c r="AO89" s="29">
        <f t="shared" si="158"/>
        <v>8.8758645470108193E-3</v>
      </c>
      <c r="AP89" s="24">
        <f t="shared" si="111"/>
        <v>1.1361605796894574</v>
      </c>
      <c r="AQ89" s="24">
        <f t="shared" si="159"/>
        <v>0.72499999999999998</v>
      </c>
      <c r="AR89" s="24">
        <f t="shared" si="160"/>
        <v>2.6826442446349694</v>
      </c>
      <c r="AS89" s="24">
        <f t="shared" si="161"/>
        <v>4.1669197939281153</v>
      </c>
      <c r="AT89" s="24" t="str">
        <f t="shared" si="162"/>
        <v>DISPERSED BUBBLY</v>
      </c>
      <c r="AU89" s="24">
        <f t="shared" si="112"/>
        <v>1.2</v>
      </c>
      <c r="AV89" s="7">
        <f t="shared" si="163"/>
        <v>1.2158777374840382</v>
      </c>
      <c r="AW89" s="7">
        <f t="shared" si="164"/>
        <v>0.27154270894165067</v>
      </c>
      <c r="AX89" s="20">
        <f t="shared" si="113"/>
        <v>1.6689173358498377</v>
      </c>
      <c r="AY89" s="24">
        <f t="shared" si="114"/>
        <v>0</v>
      </c>
      <c r="AZ89" s="24">
        <f t="shared" si="165"/>
        <v>758.59352699419321</v>
      </c>
      <c r="BA89" s="24">
        <f t="shared" si="166"/>
        <v>5403227.314974376</v>
      </c>
      <c r="BB89" s="24">
        <f t="shared" si="167"/>
        <v>5.2553522110782016E-6</v>
      </c>
      <c r="BC89" s="29">
        <f t="shared" si="168"/>
        <v>8.8758645470108193E-3</v>
      </c>
      <c r="BD89" s="24">
        <f t="shared" si="115"/>
        <v>2.6826442446349694</v>
      </c>
      <c r="BE89" s="24" t="str">
        <f t="shared" si="169"/>
        <v>NO</v>
      </c>
      <c r="BF89" s="24">
        <f t="shared" si="116"/>
        <v>1.2</v>
      </c>
      <c r="BG89" s="24">
        <f t="shared" si="117"/>
        <v>1.1602013791873762</v>
      </c>
      <c r="BH89" s="7">
        <f t="shared" si="170"/>
        <v>1.2158777374840382</v>
      </c>
      <c r="BI89" s="7">
        <f t="shared" si="171"/>
        <v>0.4420166416474931</v>
      </c>
      <c r="BJ89" s="7">
        <f t="shared" si="172"/>
        <v>0.27154270894165067</v>
      </c>
      <c r="BK89" s="20">
        <f t="shared" si="118"/>
        <v>1.6689173358498377</v>
      </c>
      <c r="BL89" s="24">
        <f t="shared" si="173"/>
        <v>0.42579390205364104</v>
      </c>
      <c r="BM89" s="24">
        <f t="shared" si="174"/>
        <v>0</v>
      </c>
      <c r="BN89" s="24">
        <f t="shared" si="175"/>
        <v>758.59352699419321</v>
      </c>
      <c r="BO89" s="24">
        <f t="shared" si="176"/>
        <v>5403227.314974376</v>
      </c>
      <c r="BP89" s="24">
        <f t="shared" si="177"/>
        <v>5.2553522110782016E-6</v>
      </c>
      <c r="BQ89" s="29">
        <f t="shared" si="178"/>
        <v>8.8758645470108193E-3</v>
      </c>
      <c r="BR89" s="24">
        <f t="shared" si="119"/>
        <v>1.1361605796894574</v>
      </c>
      <c r="BS89" s="24">
        <f t="shared" si="179"/>
        <v>0.72499999999999998</v>
      </c>
      <c r="BT89" s="24">
        <f t="shared" si="180"/>
        <v>2.6826442446349694</v>
      </c>
      <c r="BU89" s="24" t="str">
        <f t="shared" si="181"/>
        <v>NO</v>
      </c>
      <c r="BV89" s="24">
        <f t="shared" si="120"/>
        <v>1.1499999999999999</v>
      </c>
      <c r="BW89" s="24">
        <f t="shared" si="121"/>
        <v>1.1602013791873762</v>
      </c>
      <c r="BX89" s="7">
        <f t="shared" si="182"/>
        <v>1.2158777374840382</v>
      </c>
      <c r="BY89" s="7">
        <f t="shared" si="183"/>
        <v>0.4420166416474931</v>
      </c>
      <c r="BZ89" s="24">
        <f t="shared" si="184"/>
        <v>0.27154270894165067</v>
      </c>
      <c r="CA89" s="20">
        <f t="shared" si="122"/>
        <v>1.7568067535733625</v>
      </c>
      <c r="CB89" s="24">
        <f t="shared" si="185"/>
        <v>0.45994554165813273</v>
      </c>
      <c r="CC89" s="24">
        <f t="shared" si="186"/>
        <v>0</v>
      </c>
      <c r="CD89" s="24">
        <f t="shared" si="187"/>
        <v>758.59352699419321</v>
      </c>
      <c r="CE89" s="24">
        <f t="shared" si="188"/>
        <v>5403227.314974376</v>
      </c>
      <c r="CF89" s="24">
        <f t="shared" si="189"/>
        <v>5.2553522110782016E-6</v>
      </c>
      <c r="CG89" s="29">
        <f t="shared" si="190"/>
        <v>8.8758645470108193E-3</v>
      </c>
      <c r="CH89" s="24">
        <f t="shared" si="123"/>
        <v>1.1361605796894574</v>
      </c>
      <c r="CI89" s="24">
        <f t="shared" si="191"/>
        <v>0.72499999999999998</v>
      </c>
      <c r="CJ89" s="24">
        <f t="shared" si="192"/>
        <v>2.6826442446349694</v>
      </c>
      <c r="CK89" s="24">
        <f t="shared" si="124"/>
        <v>2.7376143606557837</v>
      </c>
      <c r="CL89" s="24">
        <f t="shared" si="193"/>
        <v>4.1669197939281153</v>
      </c>
      <c r="CM89" s="24" t="str">
        <f t="shared" si="194"/>
        <v>NO</v>
      </c>
      <c r="CN89" s="46" t="str">
        <f t="shared" si="125"/>
        <v>COMPRESSED LIQUID</v>
      </c>
      <c r="CO89" s="21" t="b">
        <f t="shared" si="126"/>
        <v>0</v>
      </c>
      <c r="CP89" s="21" t="b">
        <f t="shared" si="127"/>
        <v>0</v>
      </c>
      <c r="CQ89" s="7" t="e">
        <f t="shared" si="128"/>
        <v>#DIV/0!</v>
      </c>
      <c r="CR89" s="7">
        <f>IF(J89="yes",rho_ph(F89,H89),IF(K89="yes",rho_ph(F89,H89),L89*CQ89+P89*(1-CQ89)))</f>
        <v>816.18930227335875</v>
      </c>
      <c r="CS89" s="7" t="e">
        <f t="shared" si="129"/>
        <v>#DIV/0!</v>
      </c>
      <c r="CT89" s="7">
        <f t="shared" si="130"/>
        <v>5813464.2272884119</v>
      </c>
      <c r="CU89" s="7">
        <f t="shared" si="131"/>
        <v>4.9210595879221997E-6</v>
      </c>
      <c r="CV89" s="22">
        <f t="shared" si="132"/>
        <v>8.778205443544131E-3</v>
      </c>
      <c r="CW89" s="7">
        <f t="shared" si="133"/>
        <v>7.6062524242074853E-2</v>
      </c>
      <c r="CX89" s="7">
        <f t="shared" si="134"/>
        <v>2.5887028045077204E-3</v>
      </c>
      <c r="CY89" s="7">
        <f t="shared" si="195"/>
        <v>0.9979641567340547</v>
      </c>
      <c r="CZ89" s="7">
        <f t="shared" si="196"/>
        <v>7.8811675264948589E-2</v>
      </c>
      <c r="DA89" s="7">
        <f t="shared" si="135"/>
        <v>59.443635772414446</v>
      </c>
      <c r="DB89" s="7">
        <f>rho_ph(DA89,H89)</f>
        <v>816.16413577012281</v>
      </c>
      <c r="DC89" s="7">
        <f t="shared" si="136"/>
        <v>3.5861050817095266</v>
      </c>
      <c r="DD89" s="7">
        <f t="shared" si="197"/>
        <v>-2.795767747637052E-2</v>
      </c>
      <c r="DE89" s="47">
        <f t="shared" si="198"/>
        <v>0</v>
      </c>
      <c r="DF89" s="7">
        <f t="shared" si="137"/>
        <v>1037.5749426270677</v>
      </c>
      <c r="DG89" s="7">
        <f t="shared" si="199"/>
        <v>239.93791797885183</v>
      </c>
    </row>
    <row r="90" spans="1:111" ht="14.5" x14ac:dyDescent="0.35">
      <c r="A90" s="7">
        <f t="shared" si="200"/>
        <v>1539</v>
      </c>
      <c r="B90" s="7">
        <v>3</v>
      </c>
      <c r="C90" s="7">
        <v>18.2</v>
      </c>
      <c r="D90">
        <v>0.20599999999999999</v>
      </c>
      <c r="E90" s="22">
        <v>0</v>
      </c>
      <c r="F90" s="7">
        <f t="shared" si="138"/>
        <v>59.443635772414446</v>
      </c>
      <c r="G90" s="7">
        <f t="shared" si="201"/>
        <v>97.5</v>
      </c>
      <c r="H90" s="7">
        <f t="shared" si="139"/>
        <v>1037.5749426270677</v>
      </c>
      <c r="I90" s="7">
        <f t="shared" si="202"/>
        <v>0</v>
      </c>
      <c r="J90" s="24" t="str">
        <f t="shared" si="140"/>
        <v>YES</v>
      </c>
      <c r="K90" s="24" t="str">
        <f t="shared" si="141"/>
        <v>NO</v>
      </c>
      <c r="L90" s="7">
        <f t="shared" si="142"/>
        <v>30.50778005044198</v>
      </c>
      <c r="M90" s="7">
        <v>9.81</v>
      </c>
      <c r="N90" s="7">
        <f t="shared" si="143"/>
        <v>3.3312259999999996E-2</v>
      </c>
      <c r="O90" s="7">
        <f t="shared" si="144"/>
        <v>274.97921906817601</v>
      </c>
      <c r="P90" s="7">
        <f t="shared" si="145"/>
        <v>759.03792180639607</v>
      </c>
      <c r="Q90" s="7">
        <f t="shared" si="105"/>
        <v>1.8484112153768106E-5</v>
      </c>
      <c r="R90" s="7">
        <f t="shared" si="106"/>
        <v>9.5494335435918697E-5</v>
      </c>
      <c r="S90" s="7">
        <f t="shared" si="146"/>
        <v>1.1158361311058527E-4</v>
      </c>
      <c r="T90" s="7">
        <f t="shared" si="107"/>
        <v>3.856000169041407</v>
      </c>
      <c r="U90" s="7">
        <f t="shared" si="108"/>
        <v>0</v>
      </c>
      <c r="V90" s="7">
        <f t="shared" si="203"/>
        <v>3.856000169041407</v>
      </c>
      <c r="W90" s="7">
        <f>Surface_Tension_T(T_ph(F90,H90))</f>
        <v>7.9953160017099456E-2</v>
      </c>
      <c r="X90" s="7">
        <v>1</v>
      </c>
      <c r="Y90" s="7">
        <f t="shared" si="147"/>
        <v>1</v>
      </c>
      <c r="Z90" s="7">
        <f t="shared" si="204"/>
        <v>0</v>
      </c>
      <c r="AA90" s="24">
        <f t="shared" si="148"/>
        <v>759.03792180639607</v>
      </c>
      <c r="AB90" s="24">
        <f t="shared" si="149"/>
        <v>5403402.491458036</v>
      </c>
      <c r="AC90" s="24">
        <f t="shared" si="150"/>
        <v>5.255199195472036E-6</v>
      </c>
      <c r="AD90" s="29">
        <f t="shared" si="151"/>
        <v>8.875820931424562E-3</v>
      </c>
      <c r="AE90" s="24">
        <f t="shared" si="109"/>
        <v>2.6827491373960894</v>
      </c>
      <c r="AF90" s="7">
        <f t="shared" si="110"/>
        <v>2.7090819266518338</v>
      </c>
      <c r="AG90" s="24" t="str">
        <f t="shared" si="152"/>
        <v>NO</v>
      </c>
      <c r="AH90" s="24">
        <f t="shared" si="205"/>
        <v>1.1499999999999999</v>
      </c>
      <c r="AI90" s="24">
        <f t="shared" si="205"/>
        <v>1.1499999999999999</v>
      </c>
      <c r="AJ90" s="24">
        <f t="shared" si="153"/>
        <v>0.27151744307309028</v>
      </c>
      <c r="AK90" s="24">
        <f t="shared" si="154"/>
        <v>0</v>
      </c>
      <c r="AL90" s="24">
        <f t="shared" si="155"/>
        <v>759.03792180639607</v>
      </c>
      <c r="AM90" s="24">
        <f t="shared" si="156"/>
        <v>5403402.491458036</v>
      </c>
      <c r="AN90" s="24">
        <f t="shared" si="157"/>
        <v>5.255199195472036E-6</v>
      </c>
      <c r="AO90" s="29">
        <f t="shared" si="158"/>
        <v>8.875820931424562E-3</v>
      </c>
      <c r="AP90" s="24">
        <f t="shared" si="111"/>
        <v>1.1353091297192688</v>
      </c>
      <c r="AQ90" s="24">
        <f t="shared" si="159"/>
        <v>0.72499999999999998</v>
      </c>
      <c r="AR90" s="24">
        <f t="shared" si="160"/>
        <v>2.6827491373960894</v>
      </c>
      <c r="AS90" s="24">
        <f t="shared" si="161"/>
        <v>4.16448018256472</v>
      </c>
      <c r="AT90" s="24" t="str">
        <f t="shared" si="162"/>
        <v>DISPERSED BUBBLY</v>
      </c>
      <c r="AU90" s="24">
        <f t="shared" si="112"/>
        <v>1.2</v>
      </c>
      <c r="AV90" s="7">
        <f t="shared" si="163"/>
        <v>1.2158777374840382</v>
      </c>
      <c r="AW90" s="7">
        <f t="shared" si="164"/>
        <v>0.27151744307309028</v>
      </c>
      <c r="AX90" s="20">
        <f t="shared" si="113"/>
        <v>1.6679859619148927</v>
      </c>
      <c r="AY90" s="24">
        <f t="shared" si="114"/>
        <v>0</v>
      </c>
      <c r="AZ90" s="24">
        <f t="shared" si="165"/>
        <v>759.03792180639607</v>
      </c>
      <c r="BA90" s="24">
        <f t="shared" si="166"/>
        <v>5403402.491458036</v>
      </c>
      <c r="BB90" s="24">
        <f t="shared" si="167"/>
        <v>5.255199195472036E-6</v>
      </c>
      <c r="BC90" s="29">
        <f t="shared" si="168"/>
        <v>8.875820931424562E-3</v>
      </c>
      <c r="BD90" s="24">
        <f t="shared" si="115"/>
        <v>2.6827491373960894</v>
      </c>
      <c r="BE90" s="24" t="str">
        <f t="shared" si="169"/>
        <v>NO</v>
      </c>
      <c r="BF90" s="24">
        <f t="shared" si="116"/>
        <v>1.2</v>
      </c>
      <c r="BG90" s="24">
        <f t="shared" si="117"/>
        <v>1.1602200278204746</v>
      </c>
      <c r="BH90" s="7">
        <f t="shared" si="170"/>
        <v>1.2158777374840382</v>
      </c>
      <c r="BI90" s="7">
        <f t="shared" si="171"/>
        <v>0.44206204688040351</v>
      </c>
      <c r="BJ90" s="7">
        <f t="shared" si="172"/>
        <v>0.27151744307309028</v>
      </c>
      <c r="BK90" s="20">
        <f t="shared" si="118"/>
        <v>1.6679859619148927</v>
      </c>
      <c r="BL90" s="24">
        <f t="shared" si="173"/>
        <v>0.42583258204206526</v>
      </c>
      <c r="BM90" s="24">
        <f t="shared" si="174"/>
        <v>0</v>
      </c>
      <c r="BN90" s="24">
        <f t="shared" si="175"/>
        <v>759.03792180639607</v>
      </c>
      <c r="BO90" s="24">
        <f t="shared" si="176"/>
        <v>5403402.491458036</v>
      </c>
      <c r="BP90" s="24">
        <f t="shared" si="177"/>
        <v>5.255199195472036E-6</v>
      </c>
      <c r="BQ90" s="29">
        <f t="shared" si="178"/>
        <v>8.875820931424562E-3</v>
      </c>
      <c r="BR90" s="24">
        <f t="shared" si="119"/>
        <v>1.1353091297192688</v>
      </c>
      <c r="BS90" s="24">
        <f t="shared" si="179"/>
        <v>0.72499999999999998</v>
      </c>
      <c r="BT90" s="24">
        <f t="shared" si="180"/>
        <v>2.6827491373960894</v>
      </c>
      <c r="BU90" s="24" t="str">
        <f t="shared" si="181"/>
        <v>NO</v>
      </c>
      <c r="BV90" s="24">
        <f t="shared" si="120"/>
        <v>1.1499999999999999</v>
      </c>
      <c r="BW90" s="24">
        <f t="shared" si="121"/>
        <v>1.1602200278204746</v>
      </c>
      <c r="BX90" s="7">
        <f t="shared" si="182"/>
        <v>1.2158777374840382</v>
      </c>
      <c r="BY90" s="7">
        <f t="shared" si="183"/>
        <v>0.44206204688040351</v>
      </c>
      <c r="BZ90" s="24">
        <f t="shared" si="184"/>
        <v>0.27151744307309028</v>
      </c>
      <c r="CA90" s="20">
        <f t="shared" si="122"/>
        <v>1.7558263311261146</v>
      </c>
      <c r="CB90" s="24">
        <f t="shared" si="185"/>
        <v>0.45999837943566624</v>
      </c>
      <c r="CC90" s="24">
        <f t="shared" si="186"/>
        <v>0</v>
      </c>
      <c r="CD90" s="24">
        <f t="shared" si="187"/>
        <v>759.03792180639607</v>
      </c>
      <c r="CE90" s="24">
        <f t="shared" si="188"/>
        <v>5403402.491458036</v>
      </c>
      <c r="CF90" s="24">
        <f t="shared" si="189"/>
        <v>5.255199195472036E-6</v>
      </c>
      <c r="CG90" s="29">
        <f t="shared" si="190"/>
        <v>8.875820931424562E-3</v>
      </c>
      <c r="CH90" s="24">
        <f t="shared" si="123"/>
        <v>1.1353091297192688</v>
      </c>
      <c r="CI90" s="24">
        <f t="shared" si="191"/>
        <v>0.72499999999999998</v>
      </c>
      <c r="CJ90" s="24">
        <f t="shared" si="192"/>
        <v>2.6827491373960894</v>
      </c>
      <c r="CK90" s="24">
        <f t="shared" si="124"/>
        <v>2.7440652359329176</v>
      </c>
      <c r="CL90" s="24">
        <f t="shared" si="193"/>
        <v>4.16448018256472</v>
      </c>
      <c r="CM90" s="24" t="str">
        <f t="shared" si="194"/>
        <v>NO</v>
      </c>
      <c r="CN90" s="46" t="str">
        <f t="shared" si="125"/>
        <v>COMPRESSED LIQUID</v>
      </c>
      <c r="CO90" s="21" t="b">
        <f t="shared" si="126"/>
        <v>0</v>
      </c>
      <c r="CP90" s="21" t="b">
        <f t="shared" si="127"/>
        <v>0</v>
      </c>
      <c r="CQ90" s="7" t="e">
        <f t="shared" si="128"/>
        <v>#DIV/0!</v>
      </c>
      <c r="CR90" s="7">
        <f>IF(J90="yes",rho_ph(F90,H90),IF(K90="yes",rho_ph(F90,H90),L90*CQ90+P90*(1-CQ90)))</f>
        <v>816.17266074431927</v>
      </c>
      <c r="CS90" s="7" t="e">
        <f t="shared" si="129"/>
        <v>#DIV/0!</v>
      </c>
      <c r="CT90" s="7">
        <f t="shared" si="130"/>
        <v>5810130.5110427057</v>
      </c>
      <c r="CU90" s="7">
        <f t="shared" si="131"/>
        <v>4.9235953784199968E-6</v>
      </c>
      <c r="CV90" s="22">
        <f t="shared" si="132"/>
        <v>8.7789648114735049E-3</v>
      </c>
      <c r="CW90" s="7">
        <f t="shared" si="133"/>
        <v>7.6060973380402866E-2</v>
      </c>
      <c r="CX90" s="7">
        <f t="shared" si="134"/>
        <v>2.5858434219018602E-3</v>
      </c>
      <c r="CY90" s="7">
        <f t="shared" si="195"/>
        <v>0.99795849349903698</v>
      </c>
      <c r="CZ90" s="7">
        <f t="shared" si="196"/>
        <v>7.8807703240796778E-2</v>
      </c>
      <c r="DA90" s="7">
        <f t="shared" si="135"/>
        <v>59.207212662692058</v>
      </c>
      <c r="DB90" s="7">
        <f>rho_ph(DA90,H90)</f>
        <v>816.14749196531045</v>
      </c>
      <c r="DC90" s="7">
        <f t="shared" si="136"/>
        <v>3.5861782136294358</v>
      </c>
      <c r="DD90" s="7">
        <f t="shared" si="197"/>
        <v>-2.795767747637052E-2</v>
      </c>
      <c r="DE90" s="47">
        <f t="shared" si="198"/>
        <v>0</v>
      </c>
      <c r="DF90" s="7">
        <f t="shared" si="137"/>
        <v>1037.5469849495912</v>
      </c>
      <c r="DG90" s="7">
        <f t="shared" si="199"/>
        <v>239.93255397715029</v>
      </c>
    </row>
    <row r="91" spans="1:111" ht="14.5" x14ac:dyDescent="0.35">
      <c r="A91" s="7">
        <f t="shared" si="200"/>
        <v>1536</v>
      </c>
      <c r="B91" s="7">
        <v>3</v>
      </c>
      <c r="C91" s="7">
        <v>18.2</v>
      </c>
      <c r="D91">
        <v>0.20599999999999999</v>
      </c>
      <c r="E91" s="22">
        <v>0</v>
      </c>
      <c r="F91" s="7">
        <f t="shared" si="138"/>
        <v>59.207212662692058</v>
      </c>
      <c r="G91" s="7">
        <f t="shared" si="201"/>
        <v>97.5</v>
      </c>
      <c r="H91" s="7">
        <f t="shared" si="139"/>
        <v>1037.5469849495912</v>
      </c>
      <c r="I91" s="7">
        <f t="shared" si="202"/>
        <v>0</v>
      </c>
      <c r="J91" s="24" t="str">
        <f t="shared" si="140"/>
        <v>YES</v>
      </c>
      <c r="K91" s="24" t="str">
        <f t="shared" si="141"/>
        <v>NO</v>
      </c>
      <c r="L91" s="7">
        <f t="shared" si="142"/>
        <v>30.376217605035084</v>
      </c>
      <c r="M91" s="7">
        <v>9.81</v>
      </c>
      <c r="N91" s="7">
        <f t="shared" si="143"/>
        <v>3.3312259999999996E-2</v>
      </c>
      <c r="O91" s="7">
        <f t="shared" si="144"/>
        <v>274.71988291213563</v>
      </c>
      <c r="P91" s="7">
        <f t="shared" si="145"/>
        <v>759.48291273821928</v>
      </c>
      <c r="Q91" s="7">
        <f t="shared" si="105"/>
        <v>1.8473169029150815E-5</v>
      </c>
      <c r="R91" s="7">
        <f t="shared" si="106"/>
        <v>9.5597909588191713E-5</v>
      </c>
      <c r="S91" s="7">
        <f t="shared" si="146"/>
        <v>1.1157999544557796E-4</v>
      </c>
      <c r="T91" s="7">
        <f t="shared" si="107"/>
        <v>3.8537408883129625</v>
      </c>
      <c r="U91" s="7">
        <f t="shared" si="108"/>
        <v>0</v>
      </c>
      <c r="V91" s="7">
        <f t="shared" si="203"/>
        <v>3.8537408883129625</v>
      </c>
      <c r="W91" s="7">
        <f>Surface_Tension_T(T_ph(F91,H91))</f>
        <v>7.9953800281764797E-2</v>
      </c>
      <c r="X91" s="7">
        <v>1</v>
      </c>
      <c r="Y91" s="7">
        <f t="shared" si="147"/>
        <v>1</v>
      </c>
      <c r="Z91" s="7">
        <f t="shared" si="204"/>
        <v>0</v>
      </c>
      <c r="AA91" s="24">
        <f t="shared" si="148"/>
        <v>759.48291273821928</v>
      </c>
      <c r="AB91" s="24">
        <f t="shared" si="149"/>
        <v>5403577.681464415</v>
      </c>
      <c r="AC91" s="24">
        <f t="shared" si="150"/>
        <v>5.2550461774706037E-6</v>
      </c>
      <c r="AD91" s="29">
        <f t="shared" si="151"/>
        <v>8.8757773141987222E-3</v>
      </c>
      <c r="AE91" s="24">
        <f t="shared" si="109"/>
        <v>2.6828534434555142</v>
      </c>
      <c r="AF91" s="7">
        <f t="shared" si="110"/>
        <v>2.7154846642354982</v>
      </c>
      <c r="AG91" s="24" t="str">
        <f t="shared" si="152"/>
        <v>NO</v>
      </c>
      <c r="AH91" s="24">
        <f t="shared" si="205"/>
        <v>1.1499999999999999</v>
      </c>
      <c r="AI91" s="24">
        <f t="shared" si="205"/>
        <v>1.1499999999999999</v>
      </c>
      <c r="AJ91" s="24">
        <f t="shared" si="153"/>
        <v>0.2714921196943747</v>
      </c>
      <c r="AK91" s="24">
        <f t="shared" si="154"/>
        <v>0</v>
      </c>
      <c r="AL91" s="24">
        <f t="shared" si="155"/>
        <v>759.48291273821928</v>
      </c>
      <c r="AM91" s="24">
        <f t="shared" si="156"/>
        <v>5403577.681464415</v>
      </c>
      <c r="AN91" s="24">
        <f t="shared" si="157"/>
        <v>5.2550461774706037E-6</v>
      </c>
      <c r="AO91" s="29">
        <f t="shared" si="158"/>
        <v>8.8757773141987222E-3</v>
      </c>
      <c r="AP91" s="24">
        <f t="shared" si="111"/>
        <v>1.1344580157351849</v>
      </c>
      <c r="AQ91" s="24">
        <f t="shared" si="159"/>
        <v>0.72499999999999998</v>
      </c>
      <c r="AR91" s="24">
        <f t="shared" si="160"/>
        <v>2.6828534434555142</v>
      </c>
      <c r="AS91" s="24">
        <f t="shared" si="161"/>
        <v>4.1620401593779999</v>
      </c>
      <c r="AT91" s="24" t="str">
        <f t="shared" si="162"/>
        <v>DISPERSED BUBBLY</v>
      </c>
      <c r="AU91" s="24">
        <f t="shared" si="112"/>
        <v>1.2</v>
      </c>
      <c r="AV91" s="7">
        <f t="shared" si="163"/>
        <v>1.2158777374840382</v>
      </c>
      <c r="AW91" s="7">
        <f t="shared" si="164"/>
        <v>0.2714921196943747</v>
      </c>
      <c r="AX91" s="20">
        <f t="shared" si="113"/>
        <v>1.6670544125482767</v>
      </c>
      <c r="AY91" s="24">
        <f t="shared" si="114"/>
        <v>0</v>
      </c>
      <c r="AZ91" s="24">
        <f t="shared" si="165"/>
        <v>759.48291273821928</v>
      </c>
      <c r="BA91" s="24">
        <f t="shared" si="166"/>
        <v>5403577.681464415</v>
      </c>
      <c r="BB91" s="24">
        <f t="shared" si="167"/>
        <v>5.2550461774706037E-6</v>
      </c>
      <c r="BC91" s="29">
        <f t="shared" si="168"/>
        <v>8.8757773141987222E-3</v>
      </c>
      <c r="BD91" s="24">
        <f t="shared" si="115"/>
        <v>2.6828534434555142</v>
      </c>
      <c r="BE91" s="24" t="str">
        <f t="shared" si="169"/>
        <v>NO</v>
      </c>
      <c r="BF91" s="24">
        <f t="shared" si="116"/>
        <v>1.2</v>
      </c>
      <c r="BG91" s="24">
        <f t="shared" si="117"/>
        <v>1.1602387393677898</v>
      </c>
      <c r="BH91" s="7">
        <f t="shared" si="170"/>
        <v>1.2158777374840382</v>
      </c>
      <c r="BI91" s="7">
        <f t="shared" si="171"/>
        <v>0.44210735943357782</v>
      </c>
      <c r="BJ91" s="7">
        <f t="shared" si="172"/>
        <v>0.2714921196943747</v>
      </c>
      <c r="BK91" s="20">
        <f t="shared" si="118"/>
        <v>1.6670544125482767</v>
      </c>
      <c r="BL91" s="24">
        <f t="shared" si="173"/>
        <v>0.42587117269758151</v>
      </c>
      <c r="BM91" s="24">
        <f t="shared" si="174"/>
        <v>0</v>
      </c>
      <c r="BN91" s="24">
        <f t="shared" si="175"/>
        <v>759.48291273821928</v>
      </c>
      <c r="BO91" s="24">
        <f t="shared" si="176"/>
        <v>5403577.681464415</v>
      </c>
      <c r="BP91" s="24">
        <f t="shared" si="177"/>
        <v>5.2550461774706037E-6</v>
      </c>
      <c r="BQ91" s="29">
        <f t="shared" si="178"/>
        <v>8.8757773141987222E-3</v>
      </c>
      <c r="BR91" s="24">
        <f t="shared" si="119"/>
        <v>1.1344580157351849</v>
      </c>
      <c r="BS91" s="24">
        <f t="shared" si="179"/>
        <v>0.72499999999999998</v>
      </c>
      <c r="BT91" s="24">
        <f t="shared" si="180"/>
        <v>2.6828534434555142</v>
      </c>
      <c r="BU91" s="24" t="str">
        <f t="shared" si="181"/>
        <v>NO</v>
      </c>
      <c r="BV91" s="24">
        <f t="shared" si="120"/>
        <v>1.1499999999999999</v>
      </c>
      <c r="BW91" s="24">
        <f t="shared" si="121"/>
        <v>1.1602387393677898</v>
      </c>
      <c r="BX91" s="7">
        <f t="shared" si="182"/>
        <v>1.2158777374840382</v>
      </c>
      <c r="BY91" s="7">
        <f t="shared" si="183"/>
        <v>0.44210735943357782</v>
      </c>
      <c r="BZ91" s="24">
        <f t="shared" si="184"/>
        <v>0.2714921196943747</v>
      </c>
      <c r="CA91" s="20">
        <f t="shared" si="122"/>
        <v>1.7548457240085191</v>
      </c>
      <c r="CB91" s="24">
        <f t="shared" si="185"/>
        <v>0.46005112083464655</v>
      </c>
      <c r="CC91" s="24">
        <f t="shared" si="186"/>
        <v>0</v>
      </c>
      <c r="CD91" s="24">
        <f t="shared" si="187"/>
        <v>759.48291273821928</v>
      </c>
      <c r="CE91" s="24">
        <f t="shared" si="188"/>
        <v>5403577.681464415</v>
      </c>
      <c r="CF91" s="24">
        <f t="shared" si="189"/>
        <v>5.2550461774706037E-6</v>
      </c>
      <c r="CG91" s="29">
        <f t="shared" si="190"/>
        <v>8.8757773141987222E-3</v>
      </c>
      <c r="CH91" s="24">
        <f t="shared" si="123"/>
        <v>1.1344580157351849</v>
      </c>
      <c r="CI91" s="24">
        <f t="shared" si="191"/>
        <v>0.72499999999999998</v>
      </c>
      <c r="CJ91" s="24">
        <f t="shared" si="192"/>
        <v>2.6828534434555142</v>
      </c>
      <c r="CK91" s="24">
        <f t="shared" si="124"/>
        <v>2.7505506542753038</v>
      </c>
      <c r="CL91" s="24">
        <f t="shared" si="193"/>
        <v>4.1620401593779999</v>
      </c>
      <c r="CM91" s="24" t="str">
        <f t="shared" si="194"/>
        <v>NO</v>
      </c>
      <c r="CN91" s="46" t="str">
        <f t="shared" si="125"/>
        <v>COMPRESSED LIQUID</v>
      </c>
      <c r="CO91" s="21" t="b">
        <f t="shared" si="126"/>
        <v>0</v>
      </c>
      <c r="CP91" s="21" t="b">
        <f t="shared" si="127"/>
        <v>0</v>
      </c>
      <c r="CQ91" s="7" t="e">
        <f t="shared" si="128"/>
        <v>#DIV/0!</v>
      </c>
      <c r="CR91" s="7">
        <f>IF(J91="yes",rho_ph(F91,H91),IF(K91="yes",rho_ph(F91,H91),L91*CQ91+P91*(1-CQ91)))</f>
        <v>816.15601770106616</v>
      </c>
      <c r="CS91" s="7" t="e">
        <f t="shared" si="129"/>
        <v>#DIV/0!</v>
      </c>
      <c r="CT91" s="7">
        <f t="shared" si="130"/>
        <v>5806796.1344147632</v>
      </c>
      <c r="CU91" s="7">
        <f t="shared" si="131"/>
        <v>4.9261344352552549E-6</v>
      </c>
      <c r="CV91" s="22">
        <f t="shared" si="132"/>
        <v>8.7797248619007253E-3</v>
      </c>
      <c r="CW91" s="7">
        <f t="shared" si="133"/>
        <v>7.6059422377617869E-2</v>
      </c>
      <c r="CX91" s="7">
        <f t="shared" si="134"/>
        <v>2.5829850892501922E-3</v>
      </c>
      <c r="CY91" s="7">
        <f t="shared" si="195"/>
        <v>0.99795278434969925</v>
      </c>
      <c r="CZ91" s="7">
        <f t="shared" si="196"/>
        <v>7.8803735707911451E-2</v>
      </c>
      <c r="DA91" s="7">
        <f t="shared" si="135"/>
        <v>58.970801455568321</v>
      </c>
      <c r="DB91" s="7">
        <f>rho_ph(DA91,H91)</f>
        <v>816.13084664393352</v>
      </c>
      <c r="DC91" s="7">
        <f t="shared" si="136"/>
        <v>3.5862513551962887</v>
      </c>
      <c r="DD91" s="7">
        <f t="shared" si="197"/>
        <v>-2.795767747637052E-2</v>
      </c>
      <c r="DE91" s="47">
        <f t="shared" si="198"/>
        <v>0</v>
      </c>
      <c r="DF91" s="7">
        <f t="shared" si="137"/>
        <v>1037.5190272721147</v>
      </c>
      <c r="DG91" s="7">
        <f t="shared" si="199"/>
        <v>239.92718942369879</v>
      </c>
    </row>
    <row r="92" spans="1:111" ht="14.5" x14ac:dyDescent="0.35">
      <c r="A92" s="7">
        <f t="shared" si="200"/>
        <v>1533</v>
      </c>
      <c r="B92" s="7">
        <v>3</v>
      </c>
      <c r="C92" s="7">
        <v>18.2</v>
      </c>
      <c r="D92">
        <v>0.20599999999999999</v>
      </c>
      <c r="E92" s="22">
        <v>0</v>
      </c>
      <c r="F92" s="7">
        <f t="shared" si="138"/>
        <v>58.970801455568321</v>
      </c>
      <c r="G92" s="7">
        <f t="shared" si="201"/>
        <v>97.5</v>
      </c>
      <c r="H92" s="7">
        <f t="shared" si="139"/>
        <v>1037.5190272721147</v>
      </c>
      <c r="I92" s="7">
        <f t="shared" si="202"/>
        <v>0</v>
      </c>
      <c r="J92" s="24" t="str">
        <f t="shared" si="140"/>
        <v>YES</v>
      </c>
      <c r="K92" s="24" t="str">
        <f t="shared" si="141"/>
        <v>NO</v>
      </c>
      <c r="L92" s="7">
        <f t="shared" si="142"/>
        <v>30.244793608309099</v>
      </c>
      <c r="M92" s="7">
        <v>9.81</v>
      </c>
      <c r="N92" s="7">
        <f t="shared" si="143"/>
        <v>3.3312259999999996E-2</v>
      </c>
      <c r="O92" s="7">
        <f t="shared" si="144"/>
        <v>274.45976798506706</v>
      </c>
      <c r="P92" s="7">
        <f t="shared" si="145"/>
        <v>759.92850537556137</v>
      </c>
      <c r="Q92" s="7">
        <f t="shared" si="105"/>
        <v>1.8462210321317291E-5</v>
      </c>
      <c r="R92" s="7">
        <f t="shared" si="106"/>
        <v>9.5701908079006667E-5</v>
      </c>
      <c r="S92" s="7">
        <f t="shared" si="146"/>
        <v>1.1157637773544709E-4</v>
      </c>
      <c r="T92" s="7">
        <f t="shared" si="107"/>
        <v>3.8514812039427757</v>
      </c>
      <c r="U92" s="7">
        <f t="shared" si="108"/>
        <v>0</v>
      </c>
      <c r="V92" s="7">
        <f t="shared" si="203"/>
        <v>3.8514812039427757</v>
      </c>
      <c r="W92" s="7">
        <f>Surface_Tension_T(T_ph(F92,H92))</f>
        <v>7.9954440594154658E-2</v>
      </c>
      <c r="X92" s="7">
        <v>1</v>
      </c>
      <c r="Y92" s="7">
        <f t="shared" si="147"/>
        <v>1</v>
      </c>
      <c r="Z92" s="7">
        <f t="shared" si="204"/>
        <v>0</v>
      </c>
      <c r="AA92" s="24">
        <f t="shared" si="148"/>
        <v>759.92850537556137</v>
      </c>
      <c r="AB92" s="24">
        <f t="shared" si="149"/>
        <v>5403752.8850166164</v>
      </c>
      <c r="AC92" s="24">
        <f t="shared" si="150"/>
        <v>5.2548931570549944E-6</v>
      </c>
      <c r="AD92" s="29">
        <f t="shared" si="151"/>
        <v>8.8757336953278233E-3</v>
      </c>
      <c r="AE92" s="24">
        <f t="shared" si="109"/>
        <v>2.6829571629143296</v>
      </c>
      <c r="AF92" s="7">
        <f t="shared" si="110"/>
        <v>2.7219218408455341</v>
      </c>
      <c r="AG92" s="24" t="str">
        <f t="shared" si="152"/>
        <v>NO</v>
      </c>
      <c r="AH92" s="24">
        <f t="shared" si="205"/>
        <v>1.1499999999999999</v>
      </c>
      <c r="AI92" s="24">
        <f t="shared" si="205"/>
        <v>1.1499999999999999</v>
      </c>
      <c r="AJ92" s="24">
        <f t="shared" si="153"/>
        <v>0.27146673848631298</v>
      </c>
      <c r="AK92" s="24">
        <f t="shared" si="154"/>
        <v>0</v>
      </c>
      <c r="AL92" s="24">
        <f t="shared" si="155"/>
        <v>759.92850537556137</v>
      </c>
      <c r="AM92" s="24">
        <f t="shared" si="156"/>
        <v>5403752.8850166164</v>
      </c>
      <c r="AN92" s="24">
        <f t="shared" si="157"/>
        <v>5.2548931570549944E-6</v>
      </c>
      <c r="AO92" s="29">
        <f t="shared" si="158"/>
        <v>8.8757336953278233E-3</v>
      </c>
      <c r="AP92" s="24">
        <f t="shared" si="111"/>
        <v>1.1336072291833275</v>
      </c>
      <c r="AQ92" s="24">
        <f t="shared" si="159"/>
        <v>0.72499999999999998</v>
      </c>
      <c r="AR92" s="24">
        <f t="shared" si="160"/>
        <v>2.6829571629143296</v>
      </c>
      <c r="AS92" s="24">
        <f t="shared" si="161"/>
        <v>4.1595997002581981</v>
      </c>
      <c r="AT92" s="24" t="str">
        <f t="shared" si="162"/>
        <v>DISPERSED BUBBLY</v>
      </c>
      <c r="AU92" s="24">
        <f t="shared" si="112"/>
        <v>1.2</v>
      </c>
      <c r="AV92" s="7">
        <f t="shared" si="163"/>
        <v>1.2158777374840382</v>
      </c>
      <c r="AW92" s="7">
        <f t="shared" si="164"/>
        <v>0.27146673848631298</v>
      </c>
      <c r="AX92" s="20">
        <f t="shared" si="113"/>
        <v>1.6661226785218051</v>
      </c>
      <c r="AY92" s="24">
        <f t="shared" si="114"/>
        <v>0</v>
      </c>
      <c r="AZ92" s="24">
        <f t="shared" si="165"/>
        <v>759.92850537556137</v>
      </c>
      <c r="BA92" s="24">
        <f t="shared" si="166"/>
        <v>5403752.8850166164</v>
      </c>
      <c r="BB92" s="24">
        <f t="shared" si="167"/>
        <v>5.2548931570549944E-6</v>
      </c>
      <c r="BC92" s="29">
        <f t="shared" si="168"/>
        <v>8.8757336953278233E-3</v>
      </c>
      <c r="BD92" s="24">
        <f t="shared" si="115"/>
        <v>2.6829571629143296</v>
      </c>
      <c r="BE92" s="24" t="str">
        <f t="shared" si="169"/>
        <v>NO</v>
      </c>
      <c r="BF92" s="24">
        <f t="shared" si="116"/>
        <v>1.2</v>
      </c>
      <c r="BG92" s="24">
        <f t="shared" si="117"/>
        <v>1.1602575143324962</v>
      </c>
      <c r="BH92" s="7">
        <f t="shared" si="170"/>
        <v>1.2158777374840382</v>
      </c>
      <c r="BI92" s="7">
        <f t="shared" si="171"/>
        <v>0.44215257959281079</v>
      </c>
      <c r="BJ92" s="7">
        <f t="shared" si="172"/>
        <v>0.27146673848631298</v>
      </c>
      <c r="BK92" s="20">
        <f t="shared" si="118"/>
        <v>1.6661226785218051</v>
      </c>
      <c r="BL92" s="24">
        <f t="shared" si="173"/>
        <v>0.42590967424841253</v>
      </c>
      <c r="BM92" s="24">
        <f t="shared" si="174"/>
        <v>0</v>
      </c>
      <c r="BN92" s="24">
        <f t="shared" si="175"/>
        <v>759.92850537556137</v>
      </c>
      <c r="BO92" s="24">
        <f t="shared" si="176"/>
        <v>5403752.8850166164</v>
      </c>
      <c r="BP92" s="24">
        <f t="shared" si="177"/>
        <v>5.2548931570549944E-6</v>
      </c>
      <c r="BQ92" s="29">
        <f t="shared" si="178"/>
        <v>8.8757336953278233E-3</v>
      </c>
      <c r="BR92" s="24">
        <f t="shared" si="119"/>
        <v>1.1336072291833275</v>
      </c>
      <c r="BS92" s="24">
        <f t="shared" si="179"/>
        <v>0.72499999999999998</v>
      </c>
      <c r="BT92" s="24">
        <f t="shared" si="180"/>
        <v>2.6829571629143296</v>
      </c>
      <c r="BU92" s="24" t="str">
        <f t="shared" si="181"/>
        <v>NO</v>
      </c>
      <c r="BV92" s="24">
        <f t="shared" si="120"/>
        <v>1.1499999999999999</v>
      </c>
      <c r="BW92" s="24">
        <f t="shared" si="121"/>
        <v>1.1602575143324962</v>
      </c>
      <c r="BX92" s="7">
        <f t="shared" si="182"/>
        <v>1.2158777374840382</v>
      </c>
      <c r="BY92" s="7">
        <f t="shared" si="183"/>
        <v>0.44215257959281079</v>
      </c>
      <c r="BZ92" s="24">
        <f t="shared" si="184"/>
        <v>0.27146673848631298</v>
      </c>
      <c r="CA92" s="20">
        <f t="shared" si="122"/>
        <v>1.7538649225064118</v>
      </c>
      <c r="CB92" s="24">
        <f t="shared" si="185"/>
        <v>0.46010376620449528</v>
      </c>
      <c r="CC92" s="24">
        <f t="shared" si="186"/>
        <v>0</v>
      </c>
      <c r="CD92" s="24">
        <f t="shared" si="187"/>
        <v>759.92850537556137</v>
      </c>
      <c r="CE92" s="24">
        <f t="shared" si="188"/>
        <v>5403752.8850166164</v>
      </c>
      <c r="CF92" s="24">
        <f t="shared" si="189"/>
        <v>5.2548931570549944E-6</v>
      </c>
      <c r="CG92" s="29">
        <f t="shared" si="190"/>
        <v>8.8757336953278233E-3</v>
      </c>
      <c r="CH92" s="24">
        <f t="shared" si="123"/>
        <v>1.1336072291833275</v>
      </c>
      <c r="CI92" s="24">
        <f t="shared" si="191"/>
        <v>0.72499999999999998</v>
      </c>
      <c r="CJ92" s="24">
        <f t="shared" si="192"/>
        <v>2.6829571629143296</v>
      </c>
      <c r="CK92" s="24">
        <f t="shared" si="124"/>
        <v>2.757070956367087</v>
      </c>
      <c r="CL92" s="24">
        <f t="shared" si="193"/>
        <v>4.1595997002581981</v>
      </c>
      <c r="CM92" s="24" t="str">
        <f t="shared" si="194"/>
        <v>NO</v>
      </c>
      <c r="CN92" s="46" t="str">
        <f t="shared" si="125"/>
        <v>COMPRESSED LIQUID</v>
      </c>
      <c r="CO92" s="21" t="b">
        <f t="shared" si="126"/>
        <v>0</v>
      </c>
      <c r="CP92" s="21" t="b">
        <f t="shared" si="127"/>
        <v>0</v>
      </c>
      <c r="CQ92" s="7" t="e">
        <f t="shared" si="128"/>
        <v>#DIV/0!</v>
      </c>
      <c r="CR92" s="7">
        <f>IF(J92="yes",rho_ph(F92,H92),IF(K92="yes",rho_ph(F92,H92),L92*CQ92+P92*(1-CQ92)))</f>
        <v>816.13937314147813</v>
      </c>
      <c r="CS92" s="7" t="e">
        <f t="shared" si="129"/>
        <v>#DIV/0!</v>
      </c>
      <c r="CT92" s="7">
        <f t="shared" si="130"/>
        <v>5803461.0637606755</v>
      </c>
      <c r="CU92" s="7">
        <f t="shared" si="131"/>
        <v>4.9286767903355002E-6</v>
      </c>
      <c r="CV92" s="22">
        <f t="shared" si="132"/>
        <v>8.7804856035015588E-3</v>
      </c>
      <c r="CW92" s="7">
        <f t="shared" si="133"/>
        <v>7.6057871233522215E-2</v>
      </c>
      <c r="CX92" s="7">
        <f t="shared" si="134"/>
        <v>2.5801277796645206E-3</v>
      </c>
      <c r="CY92" s="7">
        <f t="shared" si="195"/>
        <v>0.99794702875993735</v>
      </c>
      <c r="CZ92" s="7">
        <f t="shared" si="196"/>
        <v>7.8799772680222702E-2</v>
      </c>
      <c r="DA92" s="7">
        <f t="shared" si="135"/>
        <v>58.734402137527653</v>
      </c>
      <c r="DB92" s="7">
        <f>rho_ph(DA92,H92)</f>
        <v>816.11419980386825</v>
      </c>
      <c r="DC92" s="7">
        <f t="shared" si="136"/>
        <v>3.5863245064204166</v>
      </c>
      <c r="DD92" s="7">
        <f t="shared" si="197"/>
        <v>-2.795767747637052E-2</v>
      </c>
      <c r="DE92" s="47">
        <f t="shared" si="198"/>
        <v>0</v>
      </c>
      <c r="DF92" s="7">
        <f t="shared" si="137"/>
        <v>1037.4910695946382</v>
      </c>
      <c r="DG92" s="7">
        <f t="shared" si="199"/>
        <v>239.92182431845549</v>
      </c>
    </row>
    <row r="93" spans="1:111" ht="14.5" x14ac:dyDescent="0.35">
      <c r="A93" s="7">
        <f t="shared" si="200"/>
        <v>1530</v>
      </c>
      <c r="B93" s="7">
        <v>3</v>
      </c>
      <c r="C93" s="7">
        <v>18.2</v>
      </c>
      <c r="D93">
        <v>0.20599999999999999</v>
      </c>
      <c r="E93" s="22">
        <v>0</v>
      </c>
      <c r="F93" s="7">
        <f t="shared" si="138"/>
        <v>58.734402137527653</v>
      </c>
      <c r="G93" s="7">
        <f t="shared" si="201"/>
        <v>97.5</v>
      </c>
      <c r="H93" s="7">
        <f t="shared" si="139"/>
        <v>1037.4910695946382</v>
      </c>
      <c r="I93" s="7">
        <f t="shared" si="202"/>
        <v>0</v>
      </c>
      <c r="J93" s="24" t="str">
        <f t="shared" si="140"/>
        <v>YES</v>
      </c>
      <c r="K93" s="24" t="str">
        <f t="shared" si="141"/>
        <v>NO</v>
      </c>
      <c r="L93" s="7">
        <f t="shared" si="142"/>
        <v>30.113507592609871</v>
      </c>
      <c r="M93" s="7">
        <v>9.81</v>
      </c>
      <c r="N93" s="7">
        <f t="shared" si="143"/>
        <v>3.3312259999999996E-2</v>
      </c>
      <c r="O93" s="7">
        <f t="shared" si="144"/>
        <v>274.19886879009653</v>
      </c>
      <c r="P93" s="7">
        <f t="shared" si="145"/>
        <v>760.37470535717136</v>
      </c>
      <c r="Q93" s="7">
        <f t="shared" si="105"/>
        <v>1.845123583123687E-5</v>
      </c>
      <c r="R93" s="7">
        <f t="shared" si="106"/>
        <v>9.5806335053239924E-5</v>
      </c>
      <c r="S93" s="7">
        <f t="shared" si="146"/>
        <v>1.1157275997974584E-4</v>
      </c>
      <c r="T93" s="7">
        <f t="shared" si="107"/>
        <v>3.8492210934600593</v>
      </c>
      <c r="U93" s="7">
        <f t="shared" si="108"/>
        <v>0</v>
      </c>
      <c r="V93" s="7">
        <f t="shared" si="203"/>
        <v>3.8492210934600593</v>
      </c>
      <c r="W93" s="7">
        <f>Surface_Tension_T(T_ph(F93,H93))</f>
        <v>7.9955080954268259E-2</v>
      </c>
      <c r="X93" s="7">
        <v>1</v>
      </c>
      <c r="Y93" s="7">
        <f t="shared" si="147"/>
        <v>1</v>
      </c>
      <c r="Z93" s="7">
        <f t="shared" si="204"/>
        <v>0</v>
      </c>
      <c r="AA93" s="24">
        <f t="shared" si="148"/>
        <v>760.37470535717136</v>
      </c>
      <c r="AB93" s="24">
        <f t="shared" si="149"/>
        <v>5403928.1021378161</v>
      </c>
      <c r="AC93" s="24">
        <f t="shared" si="150"/>
        <v>5.2547401342062923E-6</v>
      </c>
      <c r="AD93" s="29">
        <f t="shared" si="151"/>
        <v>8.8756900748063767E-3</v>
      </c>
      <c r="AE93" s="24">
        <f t="shared" si="109"/>
        <v>2.6830602958545318</v>
      </c>
      <c r="AF93" s="7">
        <f t="shared" si="110"/>
        <v>2.7283937974418588</v>
      </c>
      <c r="AG93" s="24" t="str">
        <f t="shared" si="152"/>
        <v>NO</v>
      </c>
      <c r="AH93" s="24">
        <f t="shared" si="205"/>
        <v>1.1499999999999999</v>
      </c>
      <c r="AI93" s="24">
        <f t="shared" si="205"/>
        <v>1.1499999999999999</v>
      </c>
      <c r="AJ93" s="24">
        <f t="shared" si="153"/>
        <v>0.27144129912581894</v>
      </c>
      <c r="AK93" s="24">
        <f t="shared" si="154"/>
        <v>0</v>
      </c>
      <c r="AL93" s="24">
        <f t="shared" si="155"/>
        <v>760.37470535717136</v>
      </c>
      <c r="AM93" s="24">
        <f t="shared" si="156"/>
        <v>5403928.1021378161</v>
      </c>
      <c r="AN93" s="24">
        <f t="shared" si="157"/>
        <v>5.2547401342062923E-6</v>
      </c>
      <c r="AO93" s="29">
        <f t="shared" si="158"/>
        <v>8.8756900748063767E-3</v>
      </c>
      <c r="AP93" s="24">
        <f t="shared" si="111"/>
        <v>1.1327567614735989</v>
      </c>
      <c r="AQ93" s="24">
        <f t="shared" si="159"/>
        <v>0.72499999999999998</v>
      </c>
      <c r="AR93" s="24">
        <f t="shared" si="160"/>
        <v>2.6830602958545318</v>
      </c>
      <c r="AS93" s="24">
        <f t="shared" si="161"/>
        <v>4.1571587809368644</v>
      </c>
      <c r="AT93" s="24" t="str">
        <f t="shared" si="162"/>
        <v>DISPERSED BUBBLY</v>
      </c>
      <c r="AU93" s="24">
        <f t="shared" si="112"/>
        <v>1.2</v>
      </c>
      <c r="AV93" s="7">
        <f t="shared" si="163"/>
        <v>1.2158777374840382</v>
      </c>
      <c r="AW93" s="7">
        <f t="shared" si="164"/>
        <v>0.27144129912581894</v>
      </c>
      <c r="AX93" s="20">
        <f t="shared" si="113"/>
        <v>1.6651907505459396</v>
      </c>
      <c r="AY93" s="24">
        <f t="shared" si="114"/>
        <v>0</v>
      </c>
      <c r="AZ93" s="24">
        <f t="shared" si="165"/>
        <v>760.37470535717136</v>
      </c>
      <c r="BA93" s="24">
        <f t="shared" si="166"/>
        <v>5403928.1021378161</v>
      </c>
      <c r="BB93" s="24">
        <f t="shared" si="167"/>
        <v>5.2547401342062923E-6</v>
      </c>
      <c r="BC93" s="29">
        <f t="shared" si="168"/>
        <v>8.8756900748063767E-3</v>
      </c>
      <c r="BD93" s="24">
        <f t="shared" si="115"/>
        <v>2.6830602958545318</v>
      </c>
      <c r="BE93" s="24" t="str">
        <f t="shared" si="169"/>
        <v>NO</v>
      </c>
      <c r="BF93" s="24">
        <f t="shared" si="116"/>
        <v>1.2</v>
      </c>
      <c r="BG93" s="24">
        <f t="shared" si="117"/>
        <v>1.1602763532235103</v>
      </c>
      <c r="BH93" s="7">
        <f t="shared" si="170"/>
        <v>1.2158777374840382</v>
      </c>
      <c r="BI93" s="7">
        <f t="shared" si="171"/>
        <v>0.44219770764256849</v>
      </c>
      <c r="BJ93" s="7">
        <f t="shared" si="172"/>
        <v>0.27144129912581894</v>
      </c>
      <c r="BK93" s="20">
        <f t="shared" si="118"/>
        <v>1.6651907505459396</v>
      </c>
      <c r="BL93" s="24">
        <f t="shared" si="173"/>
        <v>0.42594808692120811</v>
      </c>
      <c r="BM93" s="24">
        <f t="shared" si="174"/>
        <v>0</v>
      </c>
      <c r="BN93" s="24">
        <f t="shared" si="175"/>
        <v>760.37470535717136</v>
      </c>
      <c r="BO93" s="24">
        <f t="shared" si="176"/>
        <v>5403928.1021378161</v>
      </c>
      <c r="BP93" s="24">
        <f t="shared" si="177"/>
        <v>5.2547401342062923E-6</v>
      </c>
      <c r="BQ93" s="29">
        <f t="shared" si="178"/>
        <v>8.8756900748063767E-3</v>
      </c>
      <c r="BR93" s="24">
        <f t="shared" si="119"/>
        <v>1.1327567614735989</v>
      </c>
      <c r="BS93" s="24">
        <f t="shared" si="179"/>
        <v>0.72499999999999998</v>
      </c>
      <c r="BT93" s="24">
        <f t="shared" si="180"/>
        <v>2.6830602958545318</v>
      </c>
      <c r="BU93" s="24" t="str">
        <f t="shared" si="181"/>
        <v>NO</v>
      </c>
      <c r="BV93" s="24">
        <f t="shared" si="120"/>
        <v>1.1499999999999999</v>
      </c>
      <c r="BW93" s="24">
        <f t="shared" si="121"/>
        <v>1.1602763532235103</v>
      </c>
      <c r="BX93" s="7">
        <f t="shared" si="182"/>
        <v>1.2158777374840382</v>
      </c>
      <c r="BY93" s="7">
        <f t="shared" si="183"/>
        <v>0.44219770764256849</v>
      </c>
      <c r="BZ93" s="24">
        <f t="shared" si="184"/>
        <v>0.27144129912581894</v>
      </c>
      <c r="CA93" s="20">
        <f t="shared" si="122"/>
        <v>1.7528839168410435</v>
      </c>
      <c r="CB93" s="24">
        <f t="shared" si="185"/>
        <v>0.46015631589357542</v>
      </c>
      <c r="CC93" s="24">
        <f t="shared" si="186"/>
        <v>0</v>
      </c>
      <c r="CD93" s="24">
        <f t="shared" si="187"/>
        <v>760.37470535717136</v>
      </c>
      <c r="CE93" s="24">
        <f t="shared" si="188"/>
        <v>5403928.1021378161</v>
      </c>
      <c r="CF93" s="24">
        <f t="shared" si="189"/>
        <v>5.2547401342062923E-6</v>
      </c>
      <c r="CG93" s="29">
        <f t="shared" si="190"/>
        <v>8.8756900748063767E-3</v>
      </c>
      <c r="CH93" s="24">
        <f t="shared" si="123"/>
        <v>1.1327567614735989</v>
      </c>
      <c r="CI93" s="24">
        <f t="shared" si="191"/>
        <v>0.72499999999999998</v>
      </c>
      <c r="CJ93" s="24">
        <f t="shared" si="192"/>
        <v>2.6830602958545318</v>
      </c>
      <c r="CK93" s="24">
        <f t="shared" si="124"/>
        <v>2.7636264875711172</v>
      </c>
      <c r="CL93" s="24">
        <f t="shared" si="193"/>
        <v>4.1571587809368644</v>
      </c>
      <c r="CM93" s="24" t="str">
        <f t="shared" si="194"/>
        <v>NO</v>
      </c>
      <c r="CN93" s="46" t="str">
        <f t="shared" si="125"/>
        <v>COMPRESSED LIQUID</v>
      </c>
      <c r="CO93" s="21" t="b">
        <f t="shared" si="126"/>
        <v>0</v>
      </c>
      <c r="CP93" s="21" t="b">
        <f t="shared" si="127"/>
        <v>0</v>
      </c>
      <c r="CQ93" s="7" t="e">
        <f t="shared" si="128"/>
        <v>#DIV/0!</v>
      </c>
      <c r="CR93" s="7">
        <f>IF(J93="yes",rho_ph(F93,H93),IF(K93="yes",rho_ph(F93,H93),L93*CQ93+P93*(1-CQ93)))</f>
        <v>816.12272706343003</v>
      </c>
      <c r="CS93" s="7" t="e">
        <f t="shared" si="129"/>
        <v>#DIV/0!</v>
      </c>
      <c r="CT93" s="7">
        <f t="shared" si="130"/>
        <v>5800125.2652135259</v>
      </c>
      <c r="CU93" s="7">
        <f t="shared" si="131"/>
        <v>4.931222475866761E-6</v>
      </c>
      <c r="CV93" s="22">
        <f t="shared" si="132"/>
        <v>8.7812470450264017E-3</v>
      </c>
      <c r="CW93" s="7">
        <f t="shared" si="133"/>
        <v>7.6056319947917825E-2</v>
      </c>
      <c r="CX93" s="7">
        <f t="shared" si="134"/>
        <v>2.5772714661329091E-3</v>
      </c>
      <c r="CY93" s="7">
        <f t="shared" si="195"/>
        <v>0.9979412261953251</v>
      </c>
      <c r="CZ93" s="7">
        <f t="shared" si="196"/>
        <v>7.8795814172186465E-2</v>
      </c>
      <c r="DA93" s="7">
        <f t="shared" si="135"/>
        <v>58.498014695011094</v>
      </c>
      <c r="DB93" s="7">
        <f>rho_ph(DA93,H93)</f>
        <v>816.0975514429814</v>
      </c>
      <c r="DC93" s="7">
        <f t="shared" si="136"/>
        <v>3.5863976673121933</v>
      </c>
      <c r="DD93" s="7">
        <f t="shared" si="197"/>
        <v>-2.795767747637052E-2</v>
      </c>
      <c r="DE93" s="47">
        <f t="shared" si="198"/>
        <v>0</v>
      </c>
      <c r="DF93" s="7">
        <f t="shared" si="137"/>
        <v>1037.4631119171618</v>
      </c>
      <c r="DG93" s="7">
        <f t="shared" si="199"/>
        <v>239.91645866137799</v>
      </c>
    </row>
    <row r="94" spans="1:111" ht="14.5" x14ac:dyDescent="0.35">
      <c r="A94" s="7">
        <f t="shared" si="200"/>
        <v>1527</v>
      </c>
      <c r="B94" s="7">
        <v>3</v>
      </c>
      <c r="C94" s="7">
        <v>18.2</v>
      </c>
      <c r="D94">
        <v>0.20599999999999999</v>
      </c>
      <c r="E94" s="22">
        <v>0</v>
      </c>
      <c r="F94" s="7">
        <f t="shared" si="138"/>
        <v>58.498014695011094</v>
      </c>
      <c r="G94" s="7">
        <f t="shared" si="201"/>
        <v>97.5</v>
      </c>
      <c r="H94" s="7">
        <f t="shared" si="139"/>
        <v>1037.4631119171618</v>
      </c>
      <c r="I94" s="7">
        <f t="shared" si="202"/>
        <v>0</v>
      </c>
      <c r="J94" s="24" t="str">
        <f t="shared" si="140"/>
        <v>YES</v>
      </c>
      <c r="K94" s="24" t="str">
        <f t="shared" si="141"/>
        <v>NO</v>
      </c>
      <c r="L94" s="7">
        <f t="shared" si="142"/>
        <v>29.982359091162898</v>
      </c>
      <c r="M94" s="7">
        <v>9.81</v>
      </c>
      <c r="N94" s="7">
        <f t="shared" si="143"/>
        <v>3.3312259999999996E-2</v>
      </c>
      <c r="O94" s="7">
        <f t="shared" si="144"/>
        <v>273.93717976874029</v>
      </c>
      <c r="P94" s="7">
        <f t="shared" si="145"/>
        <v>760.82151837545871</v>
      </c>
      <c r="Q94" s="7">
        <f t="shared" si="105"/>
        <v>1.8440245357869336E-5</v>
      </c>
      <c r="R94" s="7">
        <f t="shared" si="106"/>
        <v>9.5911194710364541E-5</v>
      </c>
      <c r="S94" s="7">
        <f t="shared" si="146"/>
        <v>1.1156914217802633E-4</v>
      </c>
      <c r="T94" s="7">
        <f t="shared" si="107"/>
        <v>3.8469605342444146</v>
      </c>
      <c r="U94" s="7">
        <f t="shared" si="108"/>
        <v>0</v>
      </c>
      <c r="V94" s="7">
        <f t="shared" si="203"/>
        <v>3.8469605342444146</v>
      </c>
      <c r="W94" s="7">
        <f>Surface_Tension_T(T_ph(F94,H94))</f>
        <v>7.9955721362104923E-2</v>
      </c>
      <c r="X94" s="7">
        <v>1</v>
      </c>
      <c r="Y94" s="7">
        <f t="shared" si="147"/>
        <v>1</v>
      </c>
      <c r="Z94" s="7">
        <f t="shared" si="204"/>
        <v>0</v>
      </c>
      <c r="AA94" s="24">
        <f t="shared" si="148"/>
        <v>760.82151837545871</v>
      </c>
      <c r="AB94" s="24">
        <f t="shared" si="149"/>
        <v>5404103.3328512413</v>
      </c>
      <c r="AC94" s="24">
        <f t="shared" si="150"/>
        <v>5.254587108905506E-6</v>
      </c>
      <c r="AD94" s="29">
        <f t="shared" si="151"/>
        <v>8.8756464526288711E-3</v>
      </c>
      <c r="AE94" s="24">
        <f t="shared" si="109"/>
        <v>2.6831628423388802</v>
      </c>
      <c r="AF94" s="7">
        <f t="shared" si="110"/>
        <v>2.7349008796860881</v>
      </c>
      <c r="AG94" s="24" t="str">
        <f t="shared" si="152"/>
        <v>NO</v>
      </c>
      <c r="AH94" s="24">
        <f t="shared" si="205"/>
        <v>1.1499999999999999</v>
      </c>
      <c r="AI94" s="24">
        <f t="shared" si="205"/>
        <v>1.1499999999999999</v>
      </c>
      <c r="AJ94" s="24">
        <f t="shared" si="153"/>
        <v>0.27141580128585935</v>
      </c>
      <c r="AK94" s="24">
        <f t="shared" si="154"/>
        <v>0</v>
      </c>
      <c r="AL94" s="24">
        <f t="shared" si="155"/>
        <v>760.82151837545871</v>
      </c>
      <c r="AM94" s="24">
        <f t="shared" si="156"/>
        <v>5404103.3328512413</v>
      </c>
      <c r="AN94" s="24">
        <f t="shared" si="157"/>
        <v>5.254587108905506E-6</v>
      </c>
      <c r="AO94" s="29">
        <f t="shared" si="158"/>
        <v>8.8756464526288711E-3</v>
      </c>
      <c r="AP94" s="24">
        <f t="shared" si="111"/>
        <v>1.1319066039787979</v>
      </c>
      <c r="AQ94" s="24">
        <f t="shared" si="159"/>
        <v>0.72499999999999998</v>
      </c>
      <c r="AR94" s="24">
        <f t="shared" si="160"/>
        <v>2.6831628423388802</v>
      </c>
      <c r="AS94" s="24">
        <f t="shared" si="161"/>
        <v>4.1547173769839683</v>
      </c>
      <c r="AT94" s="24" t="str">
        <f t="shared" si="162"/>
        <v>DISPERSED BUBBLY</v>
      </c>
      <c r="AU94" s="24">
        <f t="shared" si="112"/>
        <v>1.2</v>
      </c>
      <c r="AV94" s="7">
        <f t="shared" si="163"/>
        <v>1.2158777374840382</v>
      </c>
      <c r="AW94" s="7">
        <f t="shared" si="164"/>
        <v>0.27141580128585935</v>
      </c>
      <c r="AX94" s="20">
        <f t="shared" si="113"/>
        <v>1.6642586192686766</v>
      </c>
      <c r="AY94" s="24">
        <f t="shared" si="114"/>
        <v>0</v>
      </c>
      <c r="AZ94" s="24">
        <f t="shared" si="165"/>
        <v>760.82151837545871</v>
      </c>
      <c r="BA94" s="24">
        <f t="shared" si="166"/>
        <v>5404103.3328512413</v>
      </c>
      <c r="BB94" s="24">
        <f t="shared" si="167"/>
        <v>5.254587108905506E-6</v>
      </c>
      <c r="BC94" s="29">
        <f t="shared" si="168"/>
        <v>8.8756464526288711E-3</v>
      </c>
      <c r="BD94" s="24">
        <f t="shared" si="115"/>
        <v>2.6831628423388802</v>
      </c>
      <c r="BE94" s="24" t="str">
        <f t="shared" si="169"/>
        <v>NO</v>
      </c>
      <c r="BF94" s="24">
        <f t="shared" si="116"/>
        <v>1.2</v>
      </c>
      <c r="BG94" s="24">
        <f t="shared" si="117"/>
        <v>1.1602952565555784</v>
      </c>
      <c r="BH94" s="7">
        <f t="shared" si="170"/>
        <v>1.2158777374840382</v>
      </c>
      <c r="BI94" s="7">
        <f t="shared" si="171"/>
        <v>0.44224274386599605</v>
      </c>
      <c r="BJ94" s="7">
        <f t="shared" si="172"/>
        <v>0.27141580128585935</v>
      </c>
      <c r="BK94" s="20">
        <f t="shared" si="118"/>
        <v>1.6642586192686766</v>
      </c>
      <c r="BL94" s="24">
        <f t="shared" si="173"/>
        <v>0.42598641094104733</v>
      </c>
      <c r="BM94" s="24">
        <f t="shared" si="174"/>
        <v>0</v>
      </c>
      <c r="BN94" s="24">
        <f t="shared" si="175"/>
        <v>760.82151837545871</v>
      </c>
      <c r="BO94" s="24">
        <f t="shared" si="176"/>
        <v>5404103.3328512413</v>
      </c>
      <c r="BP94" s="24">
        <f t="shared" si="177"/>
        <v>5.254587108905506E-6</v>
      </c>
      <c r="BQ94" s="29">
        <f t="shared" si="178"/>
        <v>8.8756464526288711E-3</v>
      </c>
      <c r="BR94" s="24">
        <f t="shared" si="119"/>
        <v>1.1319066039787979</v>
      </c>
      <c r="BS94" s="24">
        <f t="shared" si="179"/>
        <v>0.72499999999999998</v>
      </c>
      <c r="BT94" s="24">
        <f t="shared" si="180"/>
        <v>2.6831628423388802</v>
      </c>
      <c r="BU94" s="24" t="str">
        <f t="shared" si="181"/>
        <v>NO</v>
      </c>
      <c r="BV94" s="24">
        <f t="shared" si="120"/>
        <v>1.1499999999999999</v>
      </c>
      <c r="BW94" s="24">
        <f t="shared" si="121"/>
        <v>1.1602952565555784</v>
      </c>
      <c r="BX94" s="7">
        <f t="shared" si="182"/>
        <v>1.2158777374840382</v>
      </c>
      <c r="BY94" s="7">
        <f t="shared" si="183"/>
        <v>0.44224274386599605</v>
      </c>
      <c r="BZ94" s="24">
        <f t="shared" si="184"/>
        <v>0.27141580128585935</v>
      </c>
      <c r="CA94" s="20">
        <f t="shared" si="122"/>
        <v>1.7519026971679106</v>
      </c>
      <c r="CB94" s="24">
        <f t="shared" si="185"/>
        <v>0.46020877024920498</v>
      </c>
      <c r="CC94" s="24">
        <f t="shared" si="186"/>
        <v>0</v>
      </c>
      <c r="CD94" s="24">
        <f t="shared" si="187"/>
        <v>760.82151837545871</v>
      </c>
      <c r="CE94" s="24">
        <f t="shared" si="188"/>
        <v>5404103.3328512413</v>
      </c>
      <c r="CF94" s="24">
        <f t="shared" si="189"/>
        <v>5.254587108905506E-6</v>
      </c>
      <c r="CG94" s="29">
        <f t="shared" si="190"/>
        <v>8.8756464526288711E-3</v>
      </c>
      <c r="CH94" s="24">
        <f t="shared" si="123"/>
        <v>1.1319066039787979</v>
      </c>
      <c r="CI94" s="24">
        <f t="shared" si="191"/>
        <v>0.72499999999999998</v>
      </c>
      <c r="CJ94" s="24">
        <f t="shared" si="192"/>
        <v>2.6831628423388802</v>
      </c>
      <c r="CK94" s="24">
        <f t="shared" si="124"/>
        <v>2.7702175980126587</v>
      </c>
      <c r="CL94" s="24">
        <f t="shared" si="193"/>
        <v>4.1547173769839683</v>
      </c>
      <c r="CM94" s="24" t="str">
        <f t="shared" si="194"/>
        <v>NO</v>
      </c>
      <c r="CN94" s="46" t="str">
        <f t="shared" si="125"/>
        <v>COMPRESSED LIQUID</v>
      </c>
      <c r="CO94" s="21" t="b">
        <f t="shared" si="126"/>
        <v>0</v>
      </c>
      <c r="CP94" s="21" t="b">
        <f t="shared" si="127"/>
        <v>0</v>
      </c>
      <c r="CQ94" s="7" t="e">
        <f t="shared" si="128"/>
        <v>#DIV/0!</v>
      </c>
      <c r="CR94" s="7">
        <f>IF(J94="yes",rho_ph(F94,H94),IF(K94="yes",rho_ph(F94,H94),L94*CQ94+P94*(1-CQ94)))</f>
        <v>816.10607946479104</v>
      </c>
      <c r="CS94" s="7" t="e">
        <f t="shared" si="129"/>
        <v>#DIV/0!</v>
      </c>
      <c r="CT94" s="7">
        <f t="shared" si="130"/>
        <v>5796788.7046793308</v>
      </c>
      <c r="CU94" s="7">
        <f t="shared" si="131"/>
        <v>4.9337715243581396E-6</v>
      </c>
      <c r="CV94" s="22">
        <f t="shared" si="132"/>
        <v>8.7820091953014646E-3</v>
      </c>
      <c r="CW94" s="7">
        <f t="shared" si="133"/>
        <v>7.605476852060615E-2</v>
      </c>
      <c r="CX94" s="7">
        <f t="shared" si="134"/>
        <v>2.5744161215168686E-3</v>
      </c>
      <c r="CY94" s="7">
        <f t="shared" si="195"/>
        <v>0.99793537611294958</v>
      </c>
      <c r="CZ94" s="7">
        <f t="shared" si="196"/>
        <v>7.8791860198794583E-2</v>
      </c>
      <c r="DA94" s="7">
        <f t="shared" si="135"/>
        <v>58.261639114414713</v>
      </c>
      <c r="DB94" s="7">
        <f>rho_ph(DA94,H94)</f>
        <v>816.08090155913715</v>
      </c>
      <c r="DC94" s="7">
        <f t="shared" si="136"/>
        <v>3.5864708378820058</v>
      </c>
      <c r="DD94" s="7">
        <f t="shared" si="197"/>
        <v>-2.795767747637052E-2</v>
      </c>
      <c r="DE94" s="47">
        <f t="shared" si="198"/>
        <v>0</v>
      </c>
      <c r="DF94" s="7">
        <f t="shared" si="137"/>
        <v>1037.4351542396853</v>
      </c>
      <c r="DG94" s="7">
        <f t="shared" si="199"/>
        <v>239.91109245242478</v>
      </c>
    </row>
    <row r="95" spans="1:111" ht="14.5" x14ac:dyDescent="0.35">
      <c r="A95" s="7">
        <f t="shared" si="200"/>
        <v>1524</v>
      </c>
      <c r="B95" s="7">
        <v>3</v>
      </c>
      <c r="C95" s="7">
        <v>18.2</v>
      </c>
      <c r="D95">
        <v>0.20599999999999999</v>
      </c>
      <c r="E95" s="22">
        <v>0</v>
      </c>
      <c r="F95" s="7">
        <f t="shared" si="138"/>
        <v>58.261639114414713</v>
      </c>
      <c r="G95" s="7">
        <f t="shared" si="201"/>
        <v>97.5</v>
      </c>
      <c r="H95" s="7">
        <f t="shared" si="139"/>
        <v>1037.4351542396853</v>
      </c>
      <c r="I95" s="7">
        <f t="shared" si="202"/>
        <v>0</v>
      </c>
      <c r="J95" s="24" t="str">
        <f t="shared" si="140"/>
        <v>YES</v>
      </c>
      <c r="K95" s="24" t="str">
        <f t="shared" si="141"/>
        <v>NO</v>
      </c>
      <c r="L95" s="7">
        <f t="shared" si="142"/>
        <v>29.851347638052754</v>
      </c>
      <c r="M95" s="7">
        <v>9.81</v>
      </c>
      <c r="N95" s="7">
        <f t="shared" si="143"/>
        <v>3.3312259999999996E-2</v>
      </c>
      <c r="O95" s="7">
        <f t="shared" si="144"/>
        <v>273.67469529996765</v>
      </c>
      <c r="P95" s="7">
        <f t="shared" si="145"/>
        <v>761.26895017729987</v>
      </c>
      <c r="Q95" s="7">
        <f t="shared" si="105"/>
        <v>1.8429238698154117E-5</v>
      </c>
      <c r="R95" s="7">
        <f t="shared" si="106"/>
        <v>9.6016491305402093E-5</v>
      </c>
      <c r="S95" s="7">
        <f t="shared" si="146"/>
        <v>1.1156552432983897E-4</v>
      </c>
      <c r="T95" s="7">
        <f t="shared" si="107"/>
        <v>3.8446995035232119</v>
      </c>
      <c r="U95" s="7">
        <f t="shared" si="108"/>
        <v>0</v>
      </c>
      <c r="V95" s="7">
        <f t="shared" si="203"/>
        <v>3.8446995035232119</v>
      </c>
      <c r="W95" s="7">
        <f>Surface_Tension_T(T_ph(F95,H95))</f>
        <v>7.9956361817663857E-2</v>
      </c>
      <c r="X95" s="7">
        <v>1</v>
      </c>
      <c r="Y95" s="7">
        <f t="shared" si="147"/>
        <v>1</v>
      </c>
      <c r="Z95" s="7">
        <f t="shared" si="204"/>
        <v>0</v>
      </c>
      <c r="AA95" s="24">
        <f t="shared" si="148"/>
        <v>761.26895017729987</v>
      </c>
      <c r="AB95" s="24">
        <f t="shared" si="149"/>
        <v>5404278.5771802086</v>
      </c>
      <c r="AC95" s="24">
        <f t="shared" si="150"/>
        <v>5.2544340811335757E-6</v>
      </c>
      <c r="AD95" s="29">
        <f t="shared" si="151"/>
        <v>8.8756028287897814E-3</v>
      </c>
      <c r="AE95" s="24">
        <f t="shared" si="109"/>
        <v>2.6832648024107675</v>
      </c>
      <c r="AF95" s="7">
        <f t="shared" si="110"/>
        <v>2.7414434380260566</v>
      </c>
      <c r="AG95" s="24" t="str">
        <f t="shared" si="152"/>
        <v>NO</v>
      </c>
      <c r="AH95" s="24">
        <f t="shared" si="205"/>
        <v>1.1499999999999999</v>
      </c>
      <c r="AI95" s="24">
        <f t="shared" si="205"/>
        <v>1.1499999999999999</v>
      </c>
      <c r="AJ95" s="24">
        <f t="shared" si="153"/>
        <v>0.27139024463540146</v>
      </c>
      <c r="AK95" s="24">
        <f t="shared" si="154"/>
        <v>0</v>
      </c>
      <c r="AL95" s="24">
        <f t="shared" si="155"/>
        <v>761.26895017729987</v>
      </c>
      <c r="AM95" s="24">
        <f t="shared" si="156"/>
        <v>5404278.5771802086</v>
      </c>
      <c r="AN95" s="24">
        <f t="shared" si="157"/>
        <v>5.2544340811335757E-6</v>
      </c>
      <c r="AO95" s="29">
        <f t="shared" si="158"/>
        <v>8.8756028287897814E-3</v>
      </c>
      <c r="AP95" s="24">
        <f t="shared" si="111"/>
        <v>1.1310567480337526</v>
      </c>
      <c r="AQ95" s="24">
        <f t="shared" si="159"/>
        <v>0.72499999999999998</v>
      </c>
      <c r="AR95" s="24">
        <f t="shared" si="160"/>
        <v>2.6832648024107675</v>
      </c>
      <c r="AS95" s="24">
        <f t="shared" si="161"/>
        <v>4.1522754638050694</v>
      </c>
      <c r="AT95" s="24" t="str">
        <f t="shared" si="162"/>
        <v>DISPERSED BUBBLY</v>
      </c>
      <c r="AU95" s="24">
        <f t="shared" si="112"/>
        <v>1.2</v>
      </c>
      <c r="AV95" s="7">
        <f t="shared" si="163"/>
        <v>1.2158777374840382</v>
      </c>
      <c r="AW95" s="7">
        <f t="shared" si="164"/>
        <v>0.27139024463540146</v>
      </c>
      <c r="AX95" s="20">
        <f t="shared" si="113"/>
        <v>1.6633262752744611</v>
      </c>
      <c r="AY95" s="24">
        <f t="shared" si="114"/>
        <v>0</v>
      </c>
      <c r="AZ95" s="24">
        <f t="shared" si="165"/>
        <v>761.26895017729987</v>
      </c>
      <c r="BA95" s="24">
        <f t="shared" si="166"/>
        <v>5404278.5771802086</v>
      </c>
      <c r="BB95" s="24">
        <f t="shared" si="167"/>
        <v>5.2544340811335757E-6</v>
      </c>
      <c r="BC95" s="29">
        <f t="shared" si="168"/>
        <v>8.8756028287897814E-3</v>
      </c>
      <c r="BD95" s="24">
        <f t="shared" si="115"/>
        <v>2.6832648024107675</v>
      </c>
      <c r="BE95" s="24" t="str">
        <f t="shared" si="169"/>
        <v>NO</v>
      </c>
      <c r="BF95" s="24">
        <f t="shared" si="116"/>
        <v>1.2</v>
      </c>
      <c r="BG95" s="24">
        <f t="shared" si="117"/>
        <v>1.1603142248493687</v>
      </c>
      <c r="BH95" s="7">
        <f t="shared" si="170"/>
        <v>1.2158777374840382</v>
      </c>
      <c r="BI95" s="7">
        <f t="shared" si="171"/>
        <v>0.44228768854492762</v>
      </c>
      <c r="BJ95" s="7">
        <f t="shared" si="172"/>
        <v>0.27139024463540146</v>
      </c>
      <c r="BK95" s="20">
        <f t="shared" si="118"/>
        <v>1.6633262752744611</v>
      </c>
      <c r="BL95" s="24">
        <f t="shared" si="173"/>
        <v>0.42602464653144234</v>
      </c>
      <c r="BM95" s="24">
        <f t="shared" si="174"/>
        <v>0</v>
      </c>
      <c r="BN95" s="24">
        <f t="shared" si="175"/>
        <v>761.26895017729987</v>
      </c>
      <c r="BO95" s="24">
        <f t="shared" si="176"/>
        <v>5404278.5771802086</v>
      </c>
      <c r="BP95" s="24">
        <f t="shared" si="177"/>
        <v>5.2544340811335757E-6</v>
      </c>
      <c r="BQ95" s="29">
        <f t="shared" si="178"/>
        <v>8.8756028287897814E-3</v>
      </c>
      <c r="BR95" s="24">
        <f t="shared" si="119"/>
        <v>1.1310567480337526</v>
      </c>
      <c r="BS95" s="24">
        <f t="shared" si="179"/>
        <v>0.72499999999999998</v>
      </c>
      <c r="BT95" s="24">
        <f t="shared" si="180"/>
        <v>2.6832648024107675</v>
      </c>
      <c r="BU95" s="24" t="str">
        <f t="shared" si="181"/>
        <v>NO</v>
      </c>
      <c r="BV95" s="24">
        <f t="shared" si="120"/>
        <v>1.1499999999999999</v>
      </c>
      <c r="BW95" s="24">
        <f t="shared" si="121"/>
        <v>1.1603142248493687</v>
      </c>
      <c r="BX95" s="7">
        <f t="shared" si="182"/>
        <v>1.2158777374840382</v>
      </c>
      <c r="BY95" s="7">
        <f t="shared" si="183"/>
        <v>0.44228768854492762</v>
      </c>
      <c r="BZ95" s="24">
        <f t="shared" si="184"/>
        <v>0.27139024463540146</v>
      </c>
      <c r="CA95" s="20">
        <f t="shared" si="122"/>
        <v>1.7509212535756109</v>
      </c>
      <c r="CB95" s="24">
        <f t="shared" si="185"/>
        <v>0.46026112961767401</v>
      </c>
      <c r="CC95" s="24">
        <f t="shared" si="186"/>
        <v>0</v>
      </c>
      <c r="CD95" s="24">
        <f t="shared" si="187"/>
        <v>761.26895017729987</v>
      </c>
      <c r="CE95" s="24">
        <f t="shared" si="188"/>
        <v>5404278.5771802086</v>
      </c>
      <c r="CF95" s="24">
        <f t="shared" si="189"/>
        <v>5.2544340811335757E-6</v>
      </c>
      <c r="CG95" s="29">
        <f t="shared" si="190"/>
        <v>8.8756028287897814E-3</v>
      </c>
      <c r="CH95" s="24">
        <f t="shared" si="123"/>
        <v>1.1310567480337526</v>
      </c>
      <c r="CI95" s="24">
        <f t="shared" si="191"/>
        <v>0.72499999999999998</v>
      </c>
      <c r="CJ95" s="24">
        <f t="shared" si="192"/>
        <v>2.6832648024107675</v>
      </c>
      <c r="CK95" s="24">
        <f t="shared" si="124"/>
        <v>2.7768446426649995</v>
      </c>
      <c r="CL95" s="24">
        <f t="shared" si="193"/>
        <v>4.1522754638050694</v>
      </c>
      <c r="CM95" s="24" t="str">
        <f t="shared" si="194"/>
        <v>NO</v>
      </c>
      <c r="CN95" s="46" t="str">
        <f t="shared" si="125"/>
        <v>COMPRESSED LIQUID</v>
      </c>
      <c r="CO95" s="21" t="b">
        <f t="shared" si="126"/>
        <v>0</v>
      </c>
      <c r="CP95" s="21" t="b">
        <f t="shared" si="127"/>
        <v>0</v>
      </c>
      <c r="CQ95" s="7" t="e">
        <f t="shared" si="128"/>
        <v>#DIV/0!</v>
      </c>
      <c r="CR95" s="7">
        <f>IF(J95="yes",rho_ph(F95,H95),IF(K95="yes",rho_ph(F95,H95),L95*CQ95+P95*(1-CQ95)))</f>
        <v>816.08943034342303</v>
      </c>
      <c r="CS95" s="7" t="e">
        <f t="shared" si="129"/>
        <v>#DIV/0!</v>
      </c>
      <c r="CT95" s="7">
        <f t="shared" si="130"/>
        <v>5793451.3478330923</v>
      </c>
      <c r="CU95" s="7">
        <f t="shared" si="131"/>
        <v>4.9363239686263785E-6</v>
      </c>
      <c r="CV95" s="22">
        <f t="shared" si="132"/>
        <v>8.7827720632299416E-3</v>
      </c>
      <c r="CW95" s="7">
        <f t="shared" si="133"/>
        <v>7.6053216951387906E-2</v>
      </c>
      <c r="CX95" s="7">
        <f t="shared" si="134"/>
        <v>2.5715617185486316E-3</v>
      </c>
      <c r="CY95" s="7">
        <f t="shared" si="195"/>
        <v>0.9979294779612421</v>
      </c>
      <c r="CZ95" s="7">
        <f t="shared" si="196"/>
        <v>7.8787910775585085E-2</v>
      </c>
      <c r="DA95" s="7">
        <f t="shared" si="135"/>
        <v>58.025275382087955</v>
      </c>
      <c r="DB95" s="7">
        <f>rho_ph(DA95,H95)</f>
        <v>816.06425015019124</v>
      </c>
      <c r="DC95" s="7">
        <f t="shared" si="136"/>
        <v>3.5865440181402799</v>
      </c>
      <c r="DD95" s="7">
        <f t="shared" si="197"/>
        <v>-2.795767747637052E-2</v>
      </c>
      <c r="DE95" s="47">
        <f t="shared" si="198"/>
        <v>0</v>
      </c>
      <c r="DF95" s="7">
        <f t="shared" si="137"/>
        <v>1037.4071965622088</v>
      </c>
      <c r="DG95" s="7">
        <f t="shared" si="199"/>
        <v>239.90572569155358</v>
      </c>
    </row>
    <row r="96" spans="1:111" ht="14.5" x14ac:dyDescent="0.35">
      <c r="A96" s="7">
        <f t="shared" si="200"/>
        <v>1521</v>
      </c>
      <c r="B96" s="7">
        <v>3</v>
      </c>
      <c r="C96" s="7">
        <v>18.2</v>
      </c>
      <c r="D96">
        <v>0.20599999999999999</v>
      </c>
      <c r="E96" s="22">
        <v>0</v>
      </c>
      <c r="F96" s="7">
        <f t="shared" si="138"/>
        <v>58.025275382087955</v>
      </c>
      <c r="G96" s="7">
        <f t="shared" si="201"/>
        <v>97.5</v>
      </c>
      <c r="H96" s="7">
        <f t="shared" si="139"/>
        <v>1037.4071965622088</v>
      </c>
      <c r="I96" s="7">
        <f t="shared" si="202"/>
        <v>0</v>
      </c>
      <c r="J96" s="24" t="str">
        <f t="shared" si="140"/>
        <v>YES</v>
      </c>
      <c r="K96" s="24" t="str">
        <f t="shared" si="141"/>
        <v>NO</v>
      </c>
      <c r="L96" s="7">
        <f t="shared" si="142"/>
        <v>29.720472768204235</v>
      </c>
      <c r="M96" s="7">
        <v>9.81</v>
      </c>
      <c r="N96" s="7">
        <f t="shared" si="143"/>
        <v>3.3312259999999996E-2</v>
      </c>
      <c r="O96" s="7">
        <f t="shared" si="144"/>
        <v>273.41140969923401</v>
      </c>
      <c r="P96" s="7">
        <f t="shared" si="145"/>
        <v>761.71700656488406</v>
      </c>
      <c r="Q96" s="7">
        <f t="shared" si="105"/>
        <v>1.8418215646997338E-5</v>
      </c>
      <c r="R96" s="7">
        <f t="shared" si="106"/>
        <v>9.6122229149897041E-5</v>
      </c>
      <c r="S96" s="7">
        <f t="shared" si="146"/>
        <v>1.1156190643473269E-4</v>
      </c>
      <c r="T96" s="7">
        <f t="shared" si="107"/>
        <v>3.8424379783687925</v>
      </c>
      <c r="U96" s="7">
        <f t="shared" si="108"/>
        <v>0</v>
      </c>
      <c r="V96" s="7">
        <f t="shared" si="203"/>
        <v>3.8424379783687925</v>
      </c>
      <c r="W96" s="7">
        <f>Surface_Tension_T(T_ph(F96,H96))</f>
        <v>7.9957002320944326E-2</v>
      </c>
      <c r="X96" s="7">
        <v>1</v>
      </c>
      <c r="Y96" s="7">
        <f t="shared" si="147"/>
        <v>1</v>
      </c>
      <c r="Z96" s="7">
        <f t="shared" si="204"/>
        <v>0</v>
      </c>
      <c r="AA96" s="24">
        <f t="shared" si="148"/>
        <v>761.71700656488406</v>
      </c>
      <c r="AB96" s="24">
        <f t="shared" si="149"/>
        <v>5404453.8351481128</v>
      </c>
      <c r="AC96" s="24">
        <f t="shared" si="150"/>
        <v>5.2542810508713948E-6</v>
      </c>
      <c r="AD96" s="29">
        <f t="shared" si="151"/>
        <v>8.8755592032835635E-3</v>
      </c>
      <c r="AE96" s="24">
        <f t="shared" si="109"/>
        <v>2.6833661760940535</v>
      </c>
      <c r="AF96" s="7">
        <f t="shared" si="110"/>
        <v>2.7480218277821393</v>
      </c>
      <c r="AG96" s="24" t="str">
        <f t="shared" si="152"/>
        <v>NO</v>
      </c>
      <c r="AH96" s="24">
        <f t="shared" si="205"/>
        <v>1.1499999999999999</v>
      </c>
      <c r="AI96" s="24">
        <f t="shared" si="205"/>
        <v>1.1499999999999999</v>
      </c>
      <c r="AJ96" s="24">
        <f t="shared" si="153"/>
        <v>0.27136462883935897</v>
      </c>
      <c r="AK96" s="24">
        <f t="shared" si="154"/>
        <v>0</v>
      </c>
      <c r="AL96" s="24">
        <f t="shared" si="155"/>
        <v>761.71700656488406</v>
      </c>
      <c r="AM96" s="24">
        <f t="shared" si="156"/>
        <v>5404453.8351481128</v>
      </c>
      <c r="AN96" s="24">
        <f t="shared" si="157"/>
        <v>5.2542810508713948E-6</v>
      </c>
      <c r="AO96" s="29">
        <f t="shared" si="158"/>
        <v>8.8755592032835635E-3</v>
      </c>
      <c r="AP96" s="24">
        <f t="shared" si="111"/>
        <v>1.1302071849344</v>
      </c>
      <c r="AQ96" s="24">
        <f t="shared" si="159"/>
        <v>0.72499999999999998</v>
      </c>
      <c r="AR96" s="24">
        <f t="shared" si="160"/>
        <v>2.6833661760940535</v>
      </c>
      <c r="AS96" s="24">
        <f t="shared" si="161"/>
        <v>4.1498330166382962</v>
      </c>
      <c r="AT96" s="24" t="str">
        <f t="shared" si="162"/>
        <v>DISPERSED BUBBLY</v>
      </c>
      <c r="AU96" s="24">
        <f t="shared" si="112"/>
        <v>1.2</v>
      </c>
      <c r="AV96" s="7">
        <f t="shared" si="163"/>
        <v>1.2158777374840382</v>
      </c>
      <c r="AW96" s="7">
        <f t="shared" si="164"/>
        <v>0.27136462883935897</v>
      </c>
      <c r="AX96" s="20">
        <f t="shared" si="113"/>
        <v>1.6623937090830236</v>
      </c>
      <c r="AY96" s="24">
        <f t="shared" si="114"/>
        <v>0</v>
      </c>
      <c r="AZ96" s="24">
        <f t="shared" si="165"/>
        <v>761.71700656488406</v>
      </c>
      <c r="BA96" s="24">
        <f t="shared" si="166"/>
        <v>5404453.8351481128</v>
      </c>
      <c r="BB96" s="24">
        <f t="shared" si="167"/>
        <v>5.2542810508713948E-6</v>
      </c>
      <c r="BC96" s="29">
        <f t="shared" si="168"/>
        <v>8.8755592032835635E-3</v>
      </c>
      <c r="BD96" s="24">
        <f t="shared" si="115"/>
        <v>2.6833661760940535</v>
      </c>
      <c r="BE96" s="24" t="str">
        <f t="shared" si="169"/>
        <v>NO</v>
      </c>
      <c r="BF96" s="24">
        <f t="shared" si="116"/>
        <v>1.2</v>
      </c>
      <c r="BG96" s="24">
        <f t="shared" si="117"/>
        <v>1.1603332586315653</v>
      </c>
      <c r="BH96" s="7">
        <f t="shared" si="170"/>
        <v>1.2158777374840382</v>
      </c>
      <c r="BI96" s="7">
        <f t="shared" si="171"/>
        <v>0.44233254195989419</v>
      </c>
      <c r="BJ96" s="7">
        <f t="shared" si="172"/>
        <v>0.27136462883935897</v>
      </c>
      <c r="BK96" s="20">
        <f t="shared" si="118"/>
        <v>1.6623937090830236</v>
      </c>
      <c r="BL96" s="24">
        <f t="shared" si="173"/>
        <v>0.42606279391434032</v>
      </c>
      <c r="BM96" s="24">
        <f t="shared" si="174"/>
        <v>0</v>
      </c>
      <c r="BN96" s="24">
        <f t="shared" si="175"/>
        <v>761.71700656488406</v>
      </c>
      <c r="BO96" s="24">
        <f t="shared" si="176"/>
        <v>5404453.8351481128</v>
      </c>
      <c r="BP96" s="24">
        <f t="shared" si="177"/>
        <v>5.2542810508713948E-6</v>
      </c>
      <c r="BQ96" s="29">
        <f t="shared" si="178"/>
        <v>8.8755592032835635E-3</v>
      </c>
      <c r="BR96" s="24">
        <f t="shared" si="119"/>
        <v>1.1302071849344</v>
      </c>
      <c r="BS96" s="24">
        <f t="shared" si="179"/>
        <v>0.72499999999999998</v>
      </c>
      <c r="BT96" s="24">
        <f t="shared" si="180"/>
        <v>2.6833661760940535</v>
      </c>
      <c r="BU96" s="24" t="str">
        <f t="shared" si="181"/>
        <v>NO</v>
      </c>
      <c r="BV96" s="24">
        <f t="shared" si="120"/>
        <v>1.1499999999999999</v>
      </c>
      <c r="BW96" s="24">
        <f t="shared" si="121"/>
        <v>1.1603332586315653</v>
      </c>
      <c r="BX96" s="7">
        <f t="shared" si="182"/>
        <v>1.2158777374840382</v>
      </c>
      <c r="BY96" s="7">
        <f t="shared" si="183"/>
        <v>0.44233254195989419</v>
      </c>
      <c r="BZ96" s="24">
        <f t="shared" si="184"/>
        <v>0.27136462883935897</v>
      </c>
      <c r="CA96" s="20">
        <f t="shared" si="122"/>
        <v>1.7499395760846201</v>
      </c>
      <c r="CB96" s="24">
        <f t="shared" si="185"/>
        <v>0.46031339434425844</v>
      </c>
      <c r="CC96" s="24">
        <f t="shared" si="186"/>
        <v>0</v>
      </c>
      <c r="CD96" s="24">
        <f t="shared" si="187"/>
        <v>761.71700656488406</v>
      </c>
      <c r="CE96" s="24">
        <f t="shared" si="188"/>
        <v>5404453.8351481128</v>
      </c>
      <c r="CF96" s="24">
        <f t="shared" si="189"/>
        <v>5.2542810508713948E-6</v>
      </c>
      <c r="CG96" s="29">
        <f t="shared" si="190"/>
        <v>8.8755592032835635E-3</v>
      </c>
      <c r="CH96" s="24">
        <f t="shared" si="123"/>
        <v>1.1302071849344</v>
      </c>
      <c r="CI96" s="24">
        <f t="shared" si="191"/>
        <v>0.72499999999999998</v>
      </c>
      <c r="CJ96" s="24">
        <f t="shared" si="192"/>
        <v>2.6833661760940535</v>
      </c>
      <c r="CK96" s="24">
        <f t="shared" si="124"/>
        <v>2.7835079814368888</v>
      </c>
      <c r="CL96" s="24">
        <f t="shared" si="193"/>
        <v>4.1498330166382962</v>
      </c>
      <c r="CM96" s="24" t="str">
        <f t="shared" si="194"/>
        <v>NO</v>
      </c>
      <c r="CN96" s="46" t="str">
        <f t="shared" si="125"/>
        <v>COMPRESSED LIQUID</v>
      </c>
      <c r="CO96" s="21" t="b">
        <f t="shared" si="126"/>
        <v>0</v>
      </c>
      <c r="CP96" s="21" t="b">
        <f t="shared" si="127"/>
        <v>0</v>
      </c>
      <c r="CQ96" s="7" t="e">
        <f t="shared" si="128"/>
        <v>#DIV/0!</v>
      </c>
      <c r="CR96" s="7">
        <f>IF(J96="yes",rho_ph(F96,H96),IF(K96="yes",rho_ph(F96,H96),L96*CQ96+P96*(1-CQ96)))</f>
        <v>816.07277969718314</v>
      </c>
      <c r="CS96" s="7" t="e">
        <f t="shared" si="129"/>
        <v>#DIV/0!</v>
      </c>
      <c r="CT96" s="7">
        <f t="shared" si="130"/>
        <v>5790113.1601145854</v>
      </c>
      <c r="CU96" s="7">
        <f t="shared" si="131"/>
        <v>4.9388798418006861E-6</v>
      </c>
      <c r="CV96" s="22">
        <f t="shared" si="132"/>
        <v>8.7835356577932646E-3</v>
      </c>
      <c r="CW96" s="7">
        <f t="shared" si="133"/>
        <v>7.6051665240063404E-2</v>
      </c>
      <c r="CX96" s="7">
        <f t="shared" si="134"/>
        <v>2.5687082298282322E-3</v>
      </c>
      <c r="CY96" s="7">
        <f t="shared" si="195"/>
        <v>0.9979235311798057</v>
      </c>
      <c r="CZ96" s="7">
        <f t="shared" si="196"/>
        <v>7.8783965918652971E-2</v>
      </c>
      <c r="DA96" s="7">
        <f t="shared" si="135"/>
        <v>57.788923484331995</v>
      </c>
      <c r="DB96" s="7">
        <f>rho_ph(DA96,H96)</f>
        <v>816.04759721399239</v>
      </c>
      <c r="DC96" s="7">
        <f t="shared" si="136"/>
        <v>3.5866172080974739</v>
      </c>
      <c r="DD96" s="7">
        <f t="shared" si="197"/>
        <v>-2.795767747637052E-2</v>
      </c>
      <c r="DE96" s="47">
        <f t="shared" si="198"/>
        <v>0</v>
      </c>
      <c r="DF96" s="7">
        <f t="shared" si="137"/>
        <v>1037.3792388847323</v>
      </c>
      <c r="DG96" s="7">
        <f t="shared" si="199"/>
        <v>239.90035837872165</v>
      </c>
    </row>
    <row r="97" spans="1:111" ht="14.5" x14ac:dyDescent="0.35">
      <c r="A97" s="7">
        <f t="shared" si="200"/>
        <v>1518</v>
      </c>
      <c r="B97" s="7">
        <v>3</v>
      </c>
      <c r="C97" s="7">
        <v>18.2</v>
      </c>
      <c r="D97">
        <v>0.20599999999999999</v>
      </c>
      <c r="E97" s="22">
        <v>0</v>
      </c>
      <c r="F97" s="7">
        <f t="shared" si="138"/>
        <v>57.788923484331995</v>
      </c>
      <c r="G97" s="7">
        <f t="shared" si="201"/>
        <v>97.5</v>
      </c>
      <c r="H97" s="7">
        <f t="shared" si="139"/>
        <v>1037.3792388847323</v>
      </c>
      <c r="I97" s="7">
        <f t="shared" si="202"/>
        <v>0</v>
      </c>
      <c r="J97" s="24" t="str">
        <f t="shared" si="140"/>
        <v>YES</v>
      </c>
      <c r="K97" s="24" t="str">
        <f t="shared" si="141"/>
        <v>NO</v>
      </c>
      <c r="L97" s="7">
        <f t="shared" si="142"/>
        <v>29.589734017361213</v>
      </c>
      <c r="M97" s="7">
        <v>9.81</v>
      </c>
      <c r="N97" s="7">
        <f t="shared" si="143"/>
        <v>3.3312259999999996E-2</v>
      </c>
      <c r="O97" s="7">
        <f t="shared" si="144"/>
        <v>273.14731721750798</v>
      </c>
      <c r="P97" s="7">
        <f t="shared" si="145"/>
        <v>762.16569339654711</v>
      </c>
      <c r="Q97" s="7">
        <f t="shared" si="105"/>
        <v>1.8407175997259594E-5</v>
      </c>
      <c r="R97" s="7">
        <f t="shared" si="106"/>
        <v>9.6228412612909511E-5</v>
      </c>
      <c r="S97" s="7">
        <f t="shared" si="146"/>
        <v>1.1155828849225534E-4</v>
      </c>
      <c r="T97" s="7">
        <f t="shared" si="107"/>
        <v>3.840175935695771</v>
      </c>
      <c r="U97" s="7">
        <f t="shared" si="108"/>
        <v>0</v>
      </c>
      <c r="V97" s="7">
        <f t="shared" si="203"/>
        <v>3.840175935695771</v>
      </c>
      <c r="W97" s="7">
        <f>Surface_Tension_T(T_ph(F97,H97))</f>
        <v>7.9957642871945692E-2</v>
      </c>
      <c r="X97" s="7">
        <v>1</v>
      </c>
      <c r="Y97" s="7">
        <f t="shared" si="147"/>
        <v>1</v>
      </c>
      <c r="Z97" s="7">
        <f t="shared" si="204"/>
        <v>0</v>
      </c>
      <c r="AA97" s="24">
        <f t="shared" si="148"/>
        <v>762.16569339654711</v>
      </c>
      <c r="AB97" s="24">
        <f t="shared" si="149"/>
        <v>5404629.1067784084</v>
      </c>
      <c r="AC97" s="24">
        <f t="shared" si="150"/>
        <v>5.2541280180998025E-6</v>
      </c>
      <c r="AD97" s="29">
        <f t="shared" si="151"/>
        <v>8.8755155761046541E-3</v>
      </c>
      <c r="AE97" s="24">
        <f t="shared" si="109"/>
        <v>2.6834669633929273</v>
      </c>
      <c r="AF97" s="7">
        <f t="shared" si="110"/>
        <v>2.7546364092355642</v>
      </c>
      <c r="AG97" s="24" t="str">
        <f t="shared" si="152"/>
        <v>NO</v>
      </c>
      <c r="AH97" s="24">
        <f t="shared" si="205"/>
        <v>1.1499999999999999</v>
      </c>
      <c r="AI97" s="24">
        <f t="shared" si="205"/>
        <v>1.1499999999999999</v>
      </c>
      <c r="AJ97" s="24">
        <f t="shared" si="153"/>
        <v>0.2713389535585381</v>
      </c>
      <c r="AK97" s="24">
        <f t="shared" si="154"/>
        <v>0</v>
      </c>
      <c r="AL97" s="24">
        <f t="shared" si="155"/>
        <v>762.16569339654711</v>
      </c>
      <c r="AM97" s="24">
        <f t="shared" si="156"/>
        <v>5404629.1067784084</v>
      </c>
      <c r="AN97" s="24">
        <f t="shared" si="157"/>
        <v>5.2541280180998025E-6</v>
      </c>
      <c r="AO97" s="29">
        <f t="shared" si="158"/>
        <v>8.8755155761046541E-3</v>
      </c>
      <c r="AP97" s="24">
        <f t="shared" si="111"/>
        <v>1.1293579059368939</v>
      </c>
      <c r="AQ97" s="24">
        <f t="shared" si="159"/>
        <v>0.72499999999999998</v>
      </c>
      <c r="AR97" s="24">
        <f t="shared" si="160"/>
        <v>2.6834669633929273</v>
      </c>
      <c r="AS97" s="24">
        <f t="shared" si="161"/>
        <v>4.1473900105514332</v>
      </c>
      <c r="AT97" s="24" t="str">
        <f t="shared" si="162"/>
        <v>DISPERSED BUBBLY</v>
      </c>
      <c r="AU97" s="24">
        <f t="shared" si="112"/>
        <v>1.2</v>
      </c>
      <c r="AV97" s="7">
        <f t="shared" si="163"/>
        <v>1.2158777374840382</v>
      </c>
      <c r="AW97" s="7">
        <f t="shared" si="164"/>
        <v>0.2713389535585381</v>
      </c>
      <c r="AX97" s="20">
        <f t="shared" si="113"/>
        <v>1.6614609111482612</v>
      </c>
      <c r="AY97" s="24">
        <f t="shared" si="114"/>
        <v>0</v>
      </c>
      <c r="AZ97" s="24">
        <f t="shared" si="165"/>
        <v>762.16569339654711</v>
      </c>
      <c r="BA97" s="24">
        <f t="shared" si="166"/>
        <v>5404629.1067784084</v>
      </c>
      <c r="BB97" s="24">
        <f t="shared" si="167"/>
        <v>5.2541280180998025E-6</v>
      </c>
      <c r="BC97" s="29">
        <f t="shared" si="168"/>
        <v>8.8755155761046541E-3</v>
      </c>
      <c r="BD97" s="24">
        <f t="shared" si="115"/>
        <v>2.6834669633929273</v>
      </c>
      <c r="BE97" s="24" t="str">
        <f t="shared" si="169"/>
        <v>NO</v>
      </c>
      <c r="BF97" s="24">
        <f t="shared" si="116"/>
        <v>1.2</v>
      </c>
      <c r="BG97" s="24">
        <f t="shared" si="117"/>
        <v>1.1603523584349611</v>
      </c>
      <c r="BH97" s="7">
        <f t="shared" si="170"/>
        <v>1.2158777374840382</v>
      </c>
      <c r="BI97" s="7">
        <f t="shared" si="171"/>
        <v>0.44237730439013312</v>
      </c>
      <c r="BJ97" s="7">
        <f t="shared" si="172"/>
        <v>0.2713389535585381</v>
      </c>
      <c r="BK97" s="20">
        <f t="shared" si="118"/>
        <v>1.6614609111482612</v>
      </c>
      <c r="BL97" s="24">
        <f t="shared" si="173"/>
        <v>0.42610085331012715</v>
      </c>
      <c r="BM97" s="24">
        <f t="shared" si="174"/>
        <v>0</v>
      </c>
      <c r="BN97" s="24">
        <f t="shared" si="175"/>
        <v>762.16569339654711</v>
      </c>
      <c r="BO97" s="24">
        <f t="shared" si="176"/>
        <v>5404629.1067784084</v>
      </c>
      <c r="BP97" s="24">
        <f t="shared" si="177"/>
        <v>5.2541280180998025E-6</v>
      </c>
      <c r="BQ97" s="29">
        <f t="shared" si="178"/>
        <v>8.8755155761046541E-3</v>
      </c>
      <c r="BR97" s="24">
        <f t="shared" si="119"/>
        <v>1.1293579059368939</v>
      </c>
      <c r="BS97" s="24">
        <f t="shared" si="179"/>
        <v>0.72499999999999998</v>
      </c>
      <c r="BT97" s="24">
        <f t="shared" si="180"/>
        <v>2.6834669633929273</v>
      </c>
      <c r="BU97" s="24" t="str">
        <f t="shared" si="181"/>
        <v>NO</v>
      </c>
      <c r="BV97" s="24">
        <f t="shared" si="120"/>
        <v>1.1499999999999999</v>
      </c>
      <c r="BW97" s="24">
        <f t="shared" si="121"/>
        <v>1.1603523584349611</v>
      </c>
      <c r="BX97" s="7">
        <f t="shared" si="182"/>
        <v>1.2158777374840382</v>
      </c>
      <c r="BY97" s="7">
        <f t="shared" si="183"/>
        <v>0.44237730439013312</v>
      </c>
      <c r="BZ97" s="24">
        <f t="shared" si="184"/>
        <v>0.2713389535585381</v>
      </c>
      <c r="CA97" s="20">
        <f t="shared" si="122"/>
        <v>1.748957654646113</v>
      </c>
      <c r="CB97" s="24">
        <f t="shared" si="185"/>
        <v>0.4603655647732367</v>
      </c>
      <c r="CC97" s="24">
        <f t="shared" si="186"/>
        <v>0</v>
      </c>
      <c r="CD97" s="24">
        <f t="shared" si="187"/>
        <v>762.16569339654711</v>
      </c>
      <c r="CE97" s="24">
        <f t="shared" si="188"/>
        <v>5404629.1067784084</v>
      </c>
      <c r="CF97" s="24">
        <f t="shared" si="189"/>
        <v>5.2541280180998025E-6</v>
      </c>
      <c r="CG97" s="29">
        <f t="shared" si="190"/>
        <v>8.8755155761046541E-3</v>
      </c>
      <c r="CH97" s="24">
        <f t="shared" si="123"/>
        <v>1.1293579059368939</v>
      </c>
      <c r="CI97" s="24">
        <f t="shared" si="191"/>
        <v>0.72499999999999998</v>
      </c>
      <c r="CJ97" s="24">
        <f t="shared" si="192"/>
        <v>2.6834669633929273</v>
      </c>
      <c r="CK97" s="24">
        <f t="shared" si="124"/>
        <v>2.7902079792619903</v>
      </c>
      <c r="CL97" s="24">
        <f t="shared" si="193"/>
        <v>4.1473900105514332</v>
      </c>
      <c r="CM97" s="24" t="str">
        <f t="shared" si="194"/>
        <v>NO</v>
      </c>
      <c r="CN97" s="46" t="str">
        <f t="shared" si="125"/>
        <v>COMPRESSED LIQUID</v>
      </c>
      <c r="CO97" s="21" t="b">
        <f t="shared" si="126"/>
        <v>0</v>
      </c>
      <c r="CP97" s="21" t="b">
        <f t="shared" si="127"/>
        <v>0</v>
      </c>
      <c r="CQ97" s="7" t="e">
        <f t="shared" si="128"/>
        <v>#DIV/0!</v>
      </c>
      <c r="CR97" s="7">
        <f>IF(J97="yes",rho_ph(F97,H97),IF(K97="yes",rho_ph(F97,H97),L97*CQ97+P97*(1-CQ97)))</f>
        <v>816.0561275239213</v>
      </c>
      <c r="CS97" s="7" t="e">
        <f t="shared" si="129"/>
        <v>#DIV/0!</v>
      </c>
      <c r="CT97" s="7">
        <f t="shared" si="130"/>
        <v>5786774.1067242306</v>
      </c>
      <c r="CU97" s="7">
        <f t="shared" si="131"/>
        <v>4.9414391773274603E-6</v>
      </c>
      <c r="CV97" s="22">
        <f t="shared" si="132"/>
        <v>8.784299988052309E-3</v>
      </c>
      <c r="CW97" s="7">
        <f t="shared" si="133"/>
        <v>7.6050113386432305E-2</v>
      </c>
      <c r="CX97" s="7">
        <f t="shared" si="134"/>
        <v>2.5658556278207031E-3</v>
      </c>
      <c r="CY97" s="7">
        <f t="shared" si="195"/>
        <v>0.99791753519923743</v>
      </c>
      <c r="CZ97" s="7">
        <f t="shared" si="196"/>
        <v>7.8780025644661189E-2</v>
      </c>
      <c r="DA97" s="7">
        <f t="shared" si="135"/>
        <v>57.552583407398011</v>
      </c>
      <c r="DB97" s="7">
        <f>rho_ph(DA97,H97)</f>
        <v>816.03094274838725</v>
      </c>
      <c r="DC97" s="7">
        <f t="shared" si="136"/>
        <v>3.5866904077640571</v>
      </c>
      <c r="DD97" s="7">
        <f t="shared" si="197"/>
        <v>-2.795767747637052E-2</v>
      </c>
      <c r="DE97" s="47">
        <f t="shared" si="198"/>
        <v>0</v>
      </c>
      <c r="DF97" s="7">
        <f t="shared" si="137"/>
        <v>1037.3512812072559</v>
      </c>
      <c r="DG97" s="7">
        <f t="shared" si="199"/>
        <v>239.89499051388714</v>
      </c>
    </row>
    <row r="98" spans="1:111" ht="14.5" x14ac:dyDescent="0.35">
      <c r="A98" s="7">
        <f t="shared" si="200"/>
        <v>1515</v>
      </c>
      <c r="B98" s="7">
        <v>3</v>
      </c>
      <c r="C98" s="7">
        <v>18.2</v>
      </c>
      <c r="D98">
        <v>0.20599999999999999</v>
      </c>
      <c r="E98" s="22">
        <v>0</v>
      </c>
      <c r="F98" s="7">
        <f t="shared" si="138"/>
        <v>57.552583407398011</v>
      </c>
      <c r="G98" s="7">
        <f t="shared" si="201"/>
        <v>97.5</v>
      </c>
      <c r="H98" s="7">
        <f t="shared" si="139"/>
        <v>1037.3512812072559</v>
      </c>
      <c r="I98" s="7">
        <f t="shared" si="202"/>
        <v>0</v>
      </c>
      <c r="J98" s="24" t="str">
        <f t="shared" si="140"/>
        <v>YES</v>
      </c>
      <c r="K98" s="24" t="str">
        <f t="shared" si="141"/>
        <v>NO</v>
      </c>
      <c r="L98" s="7">
        <f t="shared" si="142"/>
        <v>29.459130922067505</v>
      </c>
      <c r="M98" s="7">
        <v>9.81</v>
      </c>
      <c r="N98" s="7">
        <f t="shared" si="143"/>
        <v>3.3312259999999996E-2</v>
      </c>
      <c r="O98" s="7">
        <f t="shared" si="144"/>
        <v>272.88241204026531</v>
      </c>
      <c r="P98" s="7">
        <f t="shared" si="145"/>
        <v>762.61501658765383</v>
      </c>
      <c r="Q98" s="7">
        <f t="shared" si="105"/>
        <v>1.8396119539741371E-5</v>
      </c>
      <c r="R98" s="7">
        <f t="shared" si="106"/>
        <v>9.6335046122033417E-5</v>
      </c>
      <c r="S98" s="7">
        <f t="shared" si="146"/>
        <v>1.1155467050195285E-4</v>
      </c>
      <c r="T98" s="7">
        <f t="shared" si="107"/>
        <v>3.8379133522581164</v>
      </c>
      <c r="U98" s="7">
        <f t="shared" si="108"/>
        <v>0</v>
      </c>
      <c r="V98" s="7">
        <f t="shared" si="203"/>
        <v>3.8379133522581164</v>
      </c>
      <c r="W98" s="7">
        <f>Surface_Tension_T(T_ph(F98,H98))</f>
        <v>7.9958283470667191E-2</v>
      </c>
      <c r="X98" s="7">
        <v>1</v>
      </c>
      <c r="Y98" s="7">
        <f t="shared" si="147"/>
        <v>1</v>
      </c>
      <c r="Z98" s="7">
        <f t="shared" si="204"/>
        <v>0</v>
      </c>
      <c r="AA98" s="24">
        <f t="shared" si="148"/>
        <v>762.61501658765383</v>
      </c>
      <c r="AB98" s="24">
        <f t="shared" si="149"/>
        <v>5404804.3920946475</v>
      </c>
      <c r="AC98" s="24">
        <f t="shared" si="150"/>
        <v>5.2539749827995391E-6</v>
      </c>
      <c r="AD98" s="29">
        <f t="shared" si="151"/>
        <v>8.8754719472474725E-3</v>
      </c>
      <c r="AE98" s="24">
        <f t="shared" si="109"/>
        <v>2.6835671642917438</v>
      </c>
      <c r="AF98" s="7">
        <f t="shared" si="110"/>
        <v>2.7612875477186152</v>
      </c>
      <c r="AG98" s="24" t="str">
        <f t="shared" si="152"/>
        <v>NO</v>
      </c>
      <c r="AH98" s="24">
        <f t="shared" si="205"/>
        <v>1.1499999999999999</v>
      </c>
      <c r="AI98" s="24">
        <f t="shared" si="205"/>
        <v>1.1499999999999999</v>
      </c>
      <c r="AJ98" s="24">
        <f t="shared" si="153"/>
        <v>0.27131321844958006</v>
      </c>
      <c r="AK98" s="24">
        <f t="shared" si="154"/>
        <v>0</v>
      </c>
      <c r="AL98" s="24">
        <f t="shared" si="155"/>
        <v>762.61501658765383</v>
      </c>
      <c r="AM98" s="24">
        <f t="shared" si="156"/>
        <v>5404804.3920946475</v>
      </c>
      <c r="AN98" s="24">
        <f t="shared" si="157"/>
        <v>5.2539749827995391E-6</v>
      </c>
      <c r="AO98" s="29">
        <f t="shared" si="158"/>
        <v>8.8754719472474725E-3</v>
      </c>
      <c r="AP98" s="24">
        <f t="shared" si="111"/>
        <v>1.1285089022566479</v>
      </c>
      <c r="AQ98" s="24">
        <f t="shared" si="159"/>
        <v>0.72499999999999998</v>
      </c>
      <c r="AR98" s="24">
        <f t="shared" si="160"/>
        <v>2.6835671642917438</v>
      </c>
      <c r="AS98" s="24">
        <f t="shared" si="161"/>
        <v>4.1449464204387656</v>
      </c>
      <c r="AT98" s="24" t="str">
        <f t="shared" si="162"/>
        <v>DISPERSED BUBBLY</v>
      </c>
      <c r="AU98" s="24">
        <f t="shared" si="112"/>
        <v>1.2</v>
      </c>
      <c r="AV98" s="7">
        <f t="shared" si="163"/>
        <v>1.2158777374840382</v>
      </c>
      <c r="AW98" s="7">
        <f t="shared" si="164"/>
        <v>0.27131321844958006</v>
      </c>
      <c r="AX98" s="20">
        <f t="shared" si="113"/>
        <v>1.660527871857024</v>
      </c>
      <c r="AY98" s="24">
        <f t="shared" si="114"/>
        <v>0</v>
      </c>
      <c r="AZ98" s="24">
        <f t="shared" si="165"/>
        <v>762.61501658765383</v>
      </c>
      <c r="BA98" s="24">
        <f t="shared" si="166"/>
        <v>5404804.3920946475</v>
      </c>
      <c r="BB98" s="24">
        <f t="shared" si="167"/>
        <v>5.2539749827995391E-6</v>
      </c>
      <c r="BC98" s="29">
        <f t="shared" si="168"/>
        <v>8.8754719472474725E-3</v>
      </c>
      <c r="BD98" s="24">
        <f t="shared" si="115"/>
        <v>2.6835671642917438</v>
      </c>
      <c r="BE98" s="24" t="str">
        <f t="shared" si="169"/>
        <v>NO</v>
      </c>
      <c r="BF98" s="24">
        <f t="shared" si="116"/>
        <v>1.2</v>
      </c>
      <c r="BG98" s="24">
        <f t="shared" si="117"/>
        <v>1.1603715247985571</v>
      </c>
      <c r="BH98" s="7">
        <f t="shared" si="170"/>
        <v>1.2158777374840382</v>
      </c>
      <c r="BI98" s="7">
        <f t="shared" si="171"/>
        <v>0.44242197611359657</v>
      </c>
      <c r="BJ98" s="7">
        <f t="shared" si="172"/>
        <v>0.27131321844958006</v>
      </c>
      <c r="BK98" s="20">
        <f t="shared" si="118"/>
        <v>1.660527871857024</v>
      </c>
      <c r="BL98" s="24">
        <f t="shared" si="173"/>
        <v>0.42613882493762945</v>
      </c>
      <c r="BM98" s="24">
        <f t="shared" si="174"/>
        <v>0</v>
      </c>
      <c r="BN98" s="24">
        <f t="shared" si="175"/>
        <v>762.61501658765383</v>
      </c>
      <c r="BO98" s="24">
        <f t="shared" si="176"/>
        <v>5404804.3920946475</v>
      </c>
      <c r="BP98" s="24">
        <f t="shared" si="177"/>
        <v>5.2539749827995391E-6</v>
      </c>
      <c r="BQ98" s="29">
        <f t="shared" si="178"/>
        <v>8.8754719472474725E-3</v>
      </c>
      <c r="BR98" s="24">
        <f t="shared" si="119"/>
        <v>1.1285089022566479</v>
      </c>
      <c r="BS98" s="24">
        <f t="shared" si="179"/>
        <v>0.72499999999999998</v>
      </c>
      <c r="BT98" s="24">
        <f t="shared" si="180"/>
        <v>2.6835671642917438</v>
      </c>
      <c r="BU98" s="24" t="str">
        <f t="shared" si="181"/>
        <v>NO</v>
      </c>
      <c r="BV98" s="24">
        <f t="shared" si="120"/>
        <v>1.1499999999999999</v>
      </c>
      <c r="BW98" s="24">
        <f t="shared" si="121"/>
        <v>1.1603715247985571</v>
      </c>
      <c r="BX98" s="7">
        <f t="shared" si="182"/>
        <v>1.2158777374840382</v>
      </c>
      <c r="BY98" s="7">
        <f t="shared" si="183"/>
        <v>0.44242197611359657</v>
      </c>
      <c r="BZ98" s="24">
        <f t="shared" si="184"/>
        <v>0.27131321844958006</v>
      </c>
      <c r="CA98" s="20">
        <f t="shared" si="122"/>
        <v>1.7479754791406872</v>
      </c>
      <c r="CB98" s="24">
        <f t="shared" si="185"/>
        <v>0.46041764124790474</v>
      </c>
      <c r="CC98" s="24">
        <f t="shared" si="186"/>
        <v>0</v>
      </c>
      <c r="CD98" s="24">
        <f t="shared" si="187"/>
        <v>762.61501658765383</v>
      </c>
      <c r="CE98" s="24">
        <f t="shared" si="188"/>
        <v>5404804.3920946475</v>
      </c>
      <c r="CF98" s="24">
        <f t="shared" si="189"/>
        <v>5.2539749827995391E-6</v>
      </c>
      <c r="CG98" s="29">
        <f t="shared" si="190"/>
        <v>8.8754719472474725E-3</v>
      </c>
      <c r="CH98" s="24">
        <f t="shared" si="123"/>
        <v>1.1285089022566479</v>
      </c>
      <c r="CI98" s="24">
        <f t="shared" si="191"/>
        <v>0.72499999999999998</v>
      </c>
      <c r="CJ98" s="24">
        <f t="shared" si="192"/>
        <v>2.6835671642917438</v>
      </c>
      <c r="CK98" s="24">
        <f t="shared" si="124"/>
        <v>2.7969450061902505</v>
      </c>
      <c r="CL98" s="24">
        <f t="shared" si="193"/>
        <v>4.1449464204387656</v>
      </c>
      <c r="CM98" s="24" t="str">
        <f t="shared" si="194"/>
        <v>NO</v>
      </c>
      <c r="CN98" s="46" t="str">
        <f t="shared" si="125"/>
        <v>COMPRESSED LIQUID</v>
      </c>
      <c r="CO98" s="21" t="b">
        <f>IF(CN98=$J$2,1,IF(CN98=$K$2,1,IF(CN98=$AG$2,Y98,IF(CN98=$AT$2,AI98,IF(CN98=$BE$2,AU98,IF(CN98=$BU$2,BG98,IF(CN98=$CM$2,BW98)))))))</f>
        <v>0</v>
      </c>
      <c r="CP98" s="21" t="b">
        <f t="shared" si="127"/>
        <v>0</v>
      </c>
      <c r="CQ98" s="7" t="e">
        <f t="shared" si="128"/>
        <v>#DIV/0!</v>
      </c>
      <c r="CR98" s="7">
        <f>IF(J98="yes",rho_ph(F98,H98),IF(K98="yes",rho_ph(F98,H98),L98*CQ98+P98*(1-CQ98)))</f>
        <v>816.03947382148158</v>
      </c>
      <c r="CS98" s="7" t="e">
        <f t="shared" si="129"/>
        <v>#DIV/0!</v>
      </c>
      <c r="CT98" s="7">
        <f t="shared" si="130"/>
        <v>5783434.1526187463</v>
      </c>
      <c r="CU98" s="7">
        <f t="shared" si="131"/>
        <v>4.9440020089752738E-6</v>
      </c>
      <c r="CV98" s="22">
        <f t="shared" si="132"/>
        <v>8.7850650631486997E-3</v>
      </c>
      <c r="CW98" s="7">
        <f t="shared" si="133"/>
        <v>7.6048561390293645E-2</v>
      </c>
      <c r="CX98" s="7">
        <f t="shared" si="134"/>
        <v>2.5630038848530228E-3</v>
      </c>
      <c r="CY98" s="7">
        <f t="shared" si="195"/>
        <v>0.99791148944094721</v>
      </c>
      <c r="CZ98" s="7">
        <f t="shared" si="196"/>
        <v>7.8776089970851684E-2</v>
      </c>
      <c r="DA98" s="7">
        <f t="shared" si="135"/>
        <v>57.316255137485456</v>
      </c>
      <c r="DB98" s="7">
        <f>rho_ph(DA98,H98)</f>
        <v>816.01428675121076</v>
      </c>
      <c r="DC98" s="7">
        <f t="shared" si="136"/>
        <v>3.5867636171505528</v>
      </c>
      <c r="DD98" s="7">
        <f t="shared" si="197"/>
        <v>-2.795767747637052E-2</v>
      </c>
      <c r="DE98" s="47">
        <f t="shared" si="198"/>
        <v>0</v>
      </c>
      <c r="DF98" s="7">
        <f t="shared" si="137"/>
        <v>1037.3233235297794</v>
      </c>
      <c r="DG98" s="7">
        <f t="shared" si="199"/>
        <v>239.88962209700719</v>
      </c>
    </row>
    <row r="99" spans="1:111" ht="14.5" x14ac:dyDescent="0.35">
      <c r="A99" s="7">
        <f t="shared" si="200"/>
        <v>1512</v>
      </c>
      <c r="B99" s="7">
        <v>3</v>
      </c>
      <c r="C99" s="7">
        <v>18.2</v>
      </c>
      <c r="D99">
        <v>0.20599999999999999</v>
      </c>
      <c r="E99" s="22">
        <v>0</v>
      </c>
      <c r="F99" s="7">
        <f t="shared" si="138"/>
        <v>57.316255137485456</v>
      </c>
      <c r="G99" s="7">
        <f t="shared" si="201"/>
        <v>97.5</v>
      </c>
      <c r="H99" s="7">
        <f t="shared" si="139"/>
        <v>1037.3233235297794</v>
      </c>
      <c r="I99" s="7">
        <f t="shared" si="202"/>
        <v>0</v>
      </c>
      <c r="J99" s="24" t="str">
        <f t="shared" si="140"/>
        <v>YES</v>
      </c>
      <c r="K99" s="24" t="str">
        <f t="shared" si="141"/>
        <v>NO</v>
      </c>
      <c r="L99" s="7">
        <f t="shared" si="142"/>
        <v>29.32866301964636</v>
      </c>
      <c r="M99" s="7">
        <v>9.81</v>
      </c>
      <c r="N99" s="7">
        <f t="shared" si="143"/>
        <v>3.3312259999999996E-2</v>
      </c>
      <c r="O99" s="7">
        <f t="shared" si="144"/>
        <v>272.61668828647089</v>
      </c>
      <c r="P99" s="7">
        <f t="shared" si="145"/>
        <v>763.06498211147675</v>
      </c>
      <c r="Q99" s="7">
        <f t="shared" si="105"/>
        <v>1.8385046063168536E-5</v>
      </c>
      <c r="R99" s="7">
        <f t="shared" si="106"/>
        <v>9.644213416443482E-5</v>
      </c>
      <c r="S99" s="7">
        <f t="shared" si="146"/>
        <v>1.1155105246336974E-4</v>
      </c>
      <c r="T99" s="7">
        <f t="shared" si="107"/>
        <v>3.8356502046462873</v>
      </c>
      <c r="U99" s="7">
        <f t="shared" si="108"/>
        <v>0</v>
      </c>
      <c r="V99" s="7">
        <f t="shared" si="203"/>
        <v>3.8356502046462873</v>
      </c>
      <c r="W99" s="7">
        <f>Surface_Tension_T(T_ph(F99,H99))</f>
        <v>7.9958924117108157E-2</v>
      </c>
      <c r="X99" s="7">
        <v>1</v>
      </c>
      <c r="Y99" s="7">
        <f t="shared" si="147"/>
        <v>1</v>
      </c>
      <c r="Z99" s="7">
        <f t="shared" si="204"/>
        <v>0</v>
      </c>
      <c r="AA99" s="24">
        <f t="shared" si="148"/>
        <v>763.06498211147675</v>
      </c>
      <c r="AB99" s="24">
        <f t="shared" si="149"/>
        <v>5404979.6911204569</v>
      </c>
      <c r="AC99" s="24">
        <f t="shared" si="150"/>
        <v>5.253821944951309E-6</v>
      </c>
      <c r="AD99" s="29">
        <f t="shared" si="151"/>
        <v>8.8754283167064175E-3</v>
      </c>
      <c r="AE99" s="24">
        <f t="shared" si="109"/>
        <v>2.6836667787548607</v>
      </c>
      <c r="AF99" s="7">
        <f t="shared" si="110"/>
        <v>2.7679756137068998</v>
      </c>
      <c r="AG99" s="24" t="str">
        <f t="shared" si="152"/>
        <v>NO</v>
      </c>
      <c r="AH99" s="24">
        <f t="shared" si="205"/>
        <v>1.1499999999999999</v>
      </c>
      <c r="AI99" s="24">
        <f t="shared" si="205"/>
        <v>1.1499999999999999</v>
      </c>
      <c r="AJ99" s="24">
        <f t="shared" si="153"/>
        <v>0.27128742316490484</v>
      </c>
      <c r="AK99" s="24">
        <f t="shared" si="154"/>
        <v>0</v>
      </c>
      <c r="AL99" s="24">
        <f t="shared" si="155"/>
        <v>763.06498211147675</v>
      </c>
      <c r="AM99" s="24">
        <f t="shared" si="156"/>
        <v>5404979.6911204569</v>
      </c>
      <c r="AN99" s="24">
        <f t="shared" si="157"/>
        <v>5.253821944951309E-6</v>
      </c>
      <c r="AO99" s="29">
        <f t="shared" si="158"/>
        <v>8.8754283167064175E-3</v>
      </c>
      <c r="AP99" s="24">
        <f t="shared" si="111"/>
        <v>1.1276601650673947</v>
      </c>
      <c r="AQ99" s="24">
        <f t="shared" si="159"/>
        <v>0.72499999999999998</v>
      </c>
      <c r="AR99" s="24">
        <f t="shared" si="160"/>
        <v>2.6836667787548607</v>
      </c>
      <c r="AS99" s="24">
        <f t="shared" si="161"/>
        <v>4.1425022210179909</v>
      </c>
      <c r="AT99" s="24" t="str">
        <f t="shared" si="162"/>
        <v>DISPERSED BUBBLY</v>
      </c>
      <c r="AU99" s="24">
        <f t="shared" si="112"/>
        <v>1.2</v>
      </c>
      <c r="AV99" s="7">
        <f t="shared" si="163"/>
        <v>1.2158777374840382</v>
      </c>
      <c r="AW99" s="7">
        <f t="shared" si="164"/>
        <v>0.27128742316490484</v>
      </c>
      <c r="AX99" s="20">
        <f t="shared" si="113"/>
        <v>1.6595945815279265</v>
      </c>
      <c r="AY99" s="24">
        <f t="shared" si="114"/>
        <v>0</v>
      </c>
      <c r="AZ99" s="24">
        <f t="shared" si="165"/>
        <v>763.06498211147675</v>
      </c>
      <c r="BA99" s="24">
        <f t="shared" si="166"/>
        <v>5404979.6911204569</v>
      </c>
      <c r="BB99" s="24">
        <f t="shared" si="167"/>
        <v>5.253821944951309E-6</v>
      </c>
      <c r="BC99" s="29">
        <f t="shared" si="168"/>
        <v>8.8754283167064175E-3</v>
      </c>
      <c r="BD99" s="24">
        <f t="shared" si="115"/>
        <v>2.6836667787548607</v>
      </c>
      <c r="BE99" s="24" t="str">
        <f t="shared" si="169"/>
        <v>NO</v>
      </c>
      <c r="BF99" s="24">
        <f t="shared" si="116"/>
        <v>1.2</v>
      </c>
      <c r="BG99" s="24">
        <f t="shared" si="117"/>
        <v>1.1603907582676594</v>
      </c>
      <c r="BH99" s="7">
        <f t="shared" si="170"/>
        <v>1.2158777374840382</v>
      </c>
      <c r="BI99" s="7">
        <f t="shared" si="171"/>
        <v>0.44246655740696045</v>
      </c>
      <c r="BJ99" s="7">
        <f t="shared" si="172"/>
        <v>0.27128742316490484</v>
      </c>
      <c r="BK99" s="20">
        <f t="shared" si="118"/>
        <v>1.6595945815279265</v>
      </c>
      <c r="BL99" s="24">
        <f t="shared" si="173"/>
        <v>0.42617670901411731</v>
      </c>
      <c r="BM99" s="24">
        <f t="shared" si="174"/>
        <v>0</v>
      </c>
      <c r="BN99" s="24">
        <f t="shared" si="175"/>
        <v>763.06498211147675</v>
      </c>
      <c r="BO99" s="24">
        <f t="shared" si="176"/>
        <v>5404979.6911204569</v>
      </c>
      <c r="BP99" s="24">
        <f t="shared" si="177"/>
        <v>5.253821944951309E-6</v>
      </c>
      <c r="BQ99" s="29">
        <f t="shared" si="178"/>
        <v>8.8754283167064175E-3</v>
      </c>
      <c r="BR99" s="24">
        <f t="shared" si="119"/>
        <v>1.1276601650673947</v>
      </c>
      <c r="BS99" s="24">
        <f t="shared" si="179"/>
        <v>0.72499999999999998</v>
      </c>
      <c r="BT99" s="24">
        <f t="shared" si="180"/>
        <v>2.6836667787548607</v>
      </c>
      <c r="BU99" s="24" t="str">
        <f t="shared" si="181"/>
        <v>NO</v>
      </c>
      <c r="BV99" s="24">
        <f t="shared" si="120"/>
        <v>1.1499999999999999</v>
      </c>
      <c r="BW99" s="24">
        <f t="shared" si="121"/>
        <v>1.1603907582676594</v>
      </c>
      <c r="BX99" s="7">
        <f t="shared" si="182"/>
        <v>1.2158777374840382</v>
      </c>
      <c r="BY99" s="7">
        <f t="shared" si="183"/>
        <v>0.44246655740696045</v>
      </c>
      <c r="BZ99" s="24">
        <f t="shared" si="184"/>
        <v>0.27128742316490484</v>
      </c>
      <c r="CA99" s="20">
        <f t="shared" si="122"/>
        <v>1.7469930393771107</v>
      </c>
      <c r="CB99" s="24">
        <f t="shared" si="185"/>
        <v>0.460469624110592</v>
      </c>
      <c r="CC99" s="24">
        <f t="shared" si="186"/>
        <v>0</v>
      </c>
      <c r="CD99" s="24">
        <f t="shared" si="187"/>
        <v>763.06498211147675</v>
      </c>
      <c r="CE99" s="24">
        <f t="shared" si="188"/>
        <v>5404979.6911204569</v>
      </c>
      <c r="CF99" s="24">
        <f t="shared" si="189"/>
        <v>5.253821944951309E-6</v>
      </c>
      <c r="CG99" s="29">
        <f t="shared" si="190"/>
        <v>8.8754283167064175E-3</v>
      </c>
      <c r="CH99" s="24">
        <f t="shared" si="123"/>
        <v>1.1276601650673947</v>
      </c>
      <c r="CI99" s="24">
        <f t="shared" si="191"/>
        <v>0.72499999999999998</v>
      </c>
      <c r="CJ99" s="24">
        <f t="shared" si="192"/>
        <v>2.6836667787548607</v>
      </c>
      <c r="CK99" s="24">
        <f t="shared" si="124"/>
        <v>2.8037194374813557</v>
      </c>
      <c r="CL99" s="24">
        <f t="shared" si="193"/>
        <v>4.1425022210179909</v>
      </c>
      <c r="CM99" s="24" t="str">
        <f t="shared" si="194"/>
        <v>NO</v>
      </c>
      <c r="CN99" s="46" t="str">
        <f t="shared" si="125"/>
        <v>COMPRESSED LIQUID</v>
      </c>
      <c r="CO99" s="21" t="b">
        <f t="shared" ref="CO99:CO162" si="206">IF(CN99=$J$2,1,IF(CN99=$K$2,1,IF(CN99=$AG$2,Y99,IF(CN99=$AT$2,AI99,IF(CN99=$BE$2,AU99,IF(CN99=$BU$2,BF99,IF(CN99=$CM$2,BW99)))))))</f>
        <v>0</v>
      </c>
      <c r="CP99" s="21" t="b">
        <f t="shared" si="127"/>
        <v>0</v>
      </c>
      <c r="CQ99" s="7" t="e">
        <f t="shared" si="128"/>
        <v>#DIV/0!</v>
      </c>
      <c r="CR99" s="7">
        <f>IF(J99="yes",rho_ph(F99,H99),IF(K99="yes",rho_ph(F99,H99),L99*CQ99+P99*(1-CQ99)))</f>
        <v>816.02281858770129</v>
      </c>
      <c r="CS99" s="7" t="e">
        <f t="shared" si="129"/>
        <v>#DIV/0!</v>
      </c>
      <c r="CT99" s="7">
        <f t="shared" si="130"/>
        <v>5780093.2625067737</v>
      </c>
      <c r="CU99" s="7">
        <f t="shared" si="131"/>
        <v>4.9465683708398607E-6</v>
      </c>
      <c r="CV99" s="22">
        <f t="shared" si="132"/>
        <v>8.7858308923060811E-3</v>
      </c>
      <c r="CW99" s="7">
        <f t="shared" si="133"/>
        <v>7.6047009251445891E-2</v>
      </c>
      <c r="CX99" s="7">
        <f t="shared" si="134"/>
        <v>2.5601529731111424E-3</v>
      </c>
      <c r="CY99" s="7">
        <f t="shared" si="195"/>
        <v>0.99790539331697192</v>
      </c>
      <c r="CZ99" s="7">
        <f t="shared" si="196"/>
        <v>7.8772158915057067E-2</v>
      </c>
      <c r="DA99" s="7">
        <f t="shared" si="135"/>
        <v>57.079938660740282</v>
      </c>
      <c r="DB99" s="7">
        <f>rho_ph(DA99,H99)</f>
        <v>815.99762922029311</v>
      </c>
      <c r="DC99" s="7">
        <f t="shared" si="136"/>
        <v>3.5868368362675054</v>
      </c>
      <c r="DD99" s="7">
        <f t="shared" si="197"/>
        <v>-2.795767747637052E-2</v>
      </c>
      <c r="DE99" s="47">
        <f t="shared" si="198"/>
        <v>0</v>
      </c>
      <c r="DF99" s="7">
        <f t="shared" si="137"/>
        <v>1037.2953658523029</v>
      </c>
      <c r="DG99" s="7">
        <f t="shared" si="199"/>
        <v>239.88425312803929</v>
      </c>
    </row>
    <row r="100" spans="1:111" ht="14.5" x14ac:dyDescent="0.35">
      <c r="A100" s="7">
        <f t="shared" si="200"/>
        <v>1509</v>
      </c>
      <c r="B100" s="7">
        <v>3</v>
      </c>
      <c r="C100" s="7">
        <v>18.2</v>
      </c>
      <c r="D100">
        <v>0.20599999999999999</v>
      </c>
      <c r="E100" s="22">
        <v>0</v>
      </c>
      <c r="F100" s="7">
        <f t="shared" si="138"/>
        <v>57.079938660740282</v>
      </c>
      <c r="G100" s="7">
        <f t="shared" si="201"/>
        <v>97.5</v>
      </c>
      <c r="H100" s="7">
        <f t="shared" si="139"/>
        <v>1037.2953658523029</v>
      </c>
      <c r="I100" s="7">
        <f t="shared" si="202"/>
        <v>0</v>
      </c>
      <c r="J100" s="24" t="str">
        <f t="shared" si="140"/>
        <v>YES</v>
      </c>
      <c r="K100" s="24" t="str">
        <f t="shared" si="141"/>
        <v>NO</v>
      </c>
      <c r="L100" s="7">
        <f t="shared" si="142"/>
        <v>29.198329848178759</v>
      </c>
      <c r="M100" s="7">
        <v>9.81</v>
      </c>
      <c r="N100" s="7">
        <f t="shared" si="143"/>
        <v>3.3312259999999996E-2</v>
      </c>
      <c r="O100" s="7">
        <f t="shared" si="144"/>
        <v>272.35014000754643</v>
      </c>
      <c r="P100" s="7">
        <f t="shared" si="145"/>
        <v>763.5155960000867</v>
      </c>
      <c r="Q100" s="7">
        <f t="shared" si="105"/>
        <v>1.837395535417706E-5</v>
      </c>
      <c r="R100" s="7">
        <f t="shared" si="106"/>
        <v>9.6549681287911801E-5</v>
      </c>
      <c r="S100" s="7">
        <f t="shared" si="146"/>
        <v>1.1154743437604882E-4</v>
      </c>
      <c r="T100" s="7">
        <f t="shared" si="107"/>
        <v>3.8333864692843407</v>
      </c>
      <c r="U100" s="7">
        <f t="shared" si="108"/>
        <v>0</v>
      </c>
      <c r="V100" s="7">
        <f t="shared" si="203"/>
        <v>3.8333864692843407</v>
      </c>
      <c r="W100" s="7">
        <f>Surface_Tension_T(T_ph(F100,H100))</f>
        <v>7.9959564811267911E-2</v>
      </c>
      <c r="X100" s="7">
        <v>1</v>
      </c>
      <c r="Y100" s="7">
        <f t="shared" si="147"/>
        <v>1</v>
      </c>
      <c r="Z100" s="7">
        <f t="shared" si="204"/>
        <v>0</v>
      </c>
      <c r="AA100" s="24">
        <f t="shared" si="148"/>
        <v>763.5155960000867</v>
      </c>
      <c r="AB100" s="24">
        <f t="shared" si="149"/>
        <v>5405155.0038795508</v>
      </c>
      <c r="AC100" s="24">
        <f t="shared" si="150"/>
        <v>5.2536689045357357E-6</v>
      </c>
      <c r="AD100" s="29">
        <f t="shared" si="151"/>
        <v>8.8753846844758667E-3</v>
      </c>
      <c r="AE100" s="24">
        <f t="shared" si="109"/>
        <v>2.6837658067264862</v>
      </c>
      <c r="AF100" s="7">
        <f t="shared" si="110"/>
        <v>2.7747009829137257</v>
      </c>
      <c r="AG100" s="24" t="str">
        <f t="shared" si="152"/>
        <v>NO</v>
      </c>
      <c r="AH100" s="24">
        <f t="shared" si="205"/>
        <v>1.1499999999999999</v>
      </c>
      <c r="AI100" s="24">
        <f t="shared" si="205"/>
        <v>1.1499999999999999</v>
      </c>
      <c r="AJ100" s="24">
        <f t="shared" si="153"/>
        <v>0.27126156735265322</v>
      </c>
      <c r="AK100" s="24">
        <f t="shared" si="154"/>
        <v>0</v>
      </c>
      <c r="AL100" s="24">
        <f t="shared" si="155"/>
        <v>763.5155960000867</v>
      </c>
      <c r="AM100" s="24">
        <f t="shared" si="156"/>
        <v>5405155.0038795508</v>
      </c>
      <c r="AN100" s="24">
        <f t="shared" si="157"/>
        <v>5.2536689045357357E-6</v>
      </c>
      <c r="AO100" s="29">
        <f t="shared" si="158"/>
        <v>8.8753846844758667E-3</v>
      </c>
      <c r="AP100" s="24">
        <f t="shared" si="111"/>
        <v>1.1268116855002328</v>
      </c>
      <c r="AQ100" s="24">
        <f t="shared" si="159"/>
        <v>0.72499999999999998</v>
      </c>
      <c r="AR100" s="24">
        <f t="shared" si="160"/>
        <v>2.6837658067264862</v>
      </c>
      <c r="AS100" s="24">
        <f t="shared" si="161"/>
        <v>4.1400573868270882</v>
      </c>
      <c r="AT100" s="24" t="str">
        <f t="shared" si="162"/>
        <v>DISPERSED BUBBLY</v>
      </c>
      <c r="AU100" s="24">
        <f t="shared" si="112"/>
        <v>1.2</v>
      </c>
      <c r="AV100" s="7">
        <f t="shared" si="163"/>
        <v>1.2158777374840382</v>
      </c>
      <c r="AW100" s="7">
        <f t="shared" si="164"/>
        <v>0.27126156735265322</v>
      </c>
      <c r="AX100" s="20">
        <f t="shared" si="113"/>
        <v>1.6586610304101477</v>
      </c>
      <c r="AY100" s="24">
        <f t="shared" si="114"/>
        <v>0</v>
      </c>
      <c r="AZ100" s="24">
        <f t="shared" si="165"/>
        <v>763.5155960000867</v>
      </c>
      <c r="BA100" s="24">
        <f t="shared" si="166"/>
        <v>5405155.0038795508</v>
      </c>
      <c r="BB100" s="24">
        <f t="shared" si="167"/>
        <v>5.2536689045357357E-6</v>
      </c>
      <c r="BC100" s="29">
        <f t="shared" si="168"/>
        <v>8.8753846844758667E-3</v>
      </c>
      <c r="BD100" s="24">
        <f t="shared" si="115"/>
        <v>2.6837658067264862</v>
      </c>
      <c r="BE100" s="24" t="str">
        <f t="shared" si="169"/>
        <v>NO</v>
      </c>
      <c r="BF100" s="24">
        <f t="shared" si="116"/>
        <v>1.2</v>
      </c>
      <c r="BG100" s="24">
        <f t="shared" si="117"/>
        <v>1.1604100593939812</v>
      </c>
      <c r="BH100" s="7">
        <f t="shared" si="170"/>
        <v>1.2158777374840382</v>
      </c>
      <c r="BI100" s="7">
        <f t="shared" si="171"/>
        <v>0.44251104854563289</v>
      </c>
      <c r="BJ100" s="7">
        <f t="shared" si="172"/>
        <v>0.27126156735265322</v>
      </c>
      <c r="BK100" s="20">
        <f t="shared" si="118"/>
        <v>1.6586610304101477</v>
      </c>
      <c r="BL100" s="24">
        <f t="shared" si="173"/>
        <v>0.42621450575530656</v>
      </c>
      <c r="BM100" s="24">
        <f t="shared" si="174"/>
        <v>0</v>
      </c>
      <c r="BN100" s="24">
        <f t="shared" si="175"/>
        <v>763.5155960000867</v>
      </c>
      <c r="BO100" s="24">
        <f t="shared" si="176"/>
        <v>5405155.0038795508</v>
      </c>
      <c r="BP100" s="24">
        <f t="shared" si="177"/>
        <v>5.2536689045357357E-6</v>
      </c>
      <c r="BQ100" s="29">
        <f t="shared" si="178"/>
        <v>8.8753846844758667E-3</v>
      </c>
      <c r="BR100" s="24">
        <f t="shared" si="119"/>
        <v>1.1268116855002328</v>
      </c>
      <c r="BS100" s="24">
        <f t="shared" si="179"/>
        <v>0.72499999999999998</v>
      </c>
      <c r="BT100" s="24">
        <f t="shared" si="180"/>
        <v>2.6837658067264862</v>
      </c>
      <c r="BU100" s="24" t="str">
        <f t="shared" si="181"/>
        <v>NO</v>
      </c>
      <c r="BV100" s="24">
        <f t="shared" si="120"/>
        <v>1.1499999999999999</v>
      </c>
      <c r="BW100" s="24">
        <f t="shared" si="121"/>
        <v>1.1604100593939812</v>
      </c>
      <c r="BX100" s="7">
        <f t="shared" si="182"/>
        <v>1.2158777374840382</v>
      </c>
      <c r="BY100" s="7">
        <f t="shared" si="183"/>
        <v>0.44251104854563289</v>
      </c>
      <c r="BZ100" s="24">
        <f t="shared" si="184"/>
        <v>0.27126156735265322</v>
      </c>
      <c r="CA100" s="20">
        <f t="shared" si="122"/>
        <v>1.7460103250910597</v>
      </c>
      <c r="CB100" s="24">
        <f t="shared" si="185"/>
        <v>0.46052151370267691</v>
      </c>
      <c r="CC100" s="24">
        <f t="shared" si="186"/>
        <v>0</v>
      </c>
      <c r="CD100" s="24">
        <f t="shared" si="187"/>
        <v>763.5155960000867</v>
      </c>
      <c r="CE100" s="24">
        <f t="shared" si="188"/>
        <v>5405155.0038795508</v>
      </c>
      <c r="CF100" s="24">
        <f t="shared" si="189"/>
        <v>5.2536689045357357E-6</v>
      </c>
      <c r="CG100" s="29">
        <f t="shared" si="190"/>
        <v>8.8753846844758667E-3</v>
      </c>
      <c r="CH100" s="24">
        <f t="shared" si="123"/>
        <v>1.1268116855002328</v>
      </c>
      <c r="CI100" s="24">
        <f t="shared" si="191"/>
        <v>0.72499999999999998</v>
      </c>
      <c r="CJ100" s="24">
        <f t="shared" si="192"/>
        <v>2.6837658067264862</v>
      </c>
      <c r="CK100" s="24">
        <f t="shared" si="124"/>
        <v>2.8105316537003286</v>
      </c>
      <c r="CL100" s="24">
        <f t="shared" si="193"/>
        <v>4.1400573868270882</v>
      </c>
      <c r="CM100" s="24" t="str">
        <f t="shared" si="194"/>
        <v>NO</v>
      </c>
      <c r="CN100" s="46" t="str">
        <f t="shared" si="125"/>
        <v>COMPRESSED LIQUID</v>
      </c>
      <c r="CO100" s="21" t="b">
        <f t="shared" si="206"/>
        <v>0</v>
      </c>
      <c r="CP100" s="21" t="b">
        <f t="shared" si="127"/>
        <v>0</v>
      </c>
      <c r="CQ100" s="7" t="e">
        <f t="shared" si="128"/>
        <v>#DIV/0!</v>
      </c>
      <c r="CR100" s="7">
        <f>IF(J100="yes",rho_ph(F100,H100),IF(K100="yes",rho_ph(F100,H100),L100*CQ100+P100*(1-CQ100)))</f>
        <v>816.00616182041165</v>
      </c>
      <c r="CS100" s="7" t="e">
        <f t="shared" si="129"/>
        <v>#DIV/0!</v>
      </c>
      <c r="CT100" s="7">
        <f t="shared" si="130"/>
        <v>5776751.4008445255</v>
      </c>
      <c r="CU100" s="7">
        <f t="shared" si="131"/>
        <v>4.9491382973492004E-6</v>
      </c>
      <c r="CV100" s="22">
        <f t="shared" si="132"/>
        <v>8.7865974848314321E-3</v>
      </c>
      <c r="CW100" s="7">
        <f t="shared" si="133"/>
        <v>7.6045456969686953E-2</v>
      </c>
      <c r="CX100" s="7">
        <f t="shared" si="134"/>
        <v>2.5573028646369927E-3</v>
      </c>
      <c r="CY100" s="7">
        <f t="shared" si="195"/>
        <v>0.99789924622978521</v>
      </c>
      <c r="CZ100" s="7">
        <f t="shared" si="196"/>
        <v>7.8768232495712479E-2</v>
      </c>
      <c r="DA100" s="7">
        <f t="shared" si="135"/>
        <v>56.843633963253147</v>
      </c>
      <c r="DB100" s="7">
        <f>rho_ph(DA100,H100)</f>
        <v>815.98097015345968</v>
      </c>
      <c r="DC100" s="7">
        <f t="shared" si="136"/>
        <v>3.5869100651254837</v>
      </c>
      <c r="DD100" s="7">
        <f t="shared" si="197"/>
        <v>-2.795767747637052E-2</v>
      </c>
      <c r="DE100" s="47">
        <f t="shared" si="198"/>
        <v>0</v>
      </c>
      <c r="DF100" s="7">
        <f t="shared" si="137"/>
        <v>1037.2674081748264</v>
      </c>
      <c r="DG100" s="7">
        <f t="shared" si="199"/>
        <v>239.87888360694069</v>
      </c>
    </row>
    <row r="101" spans="1:111" ht="14.5" x14ac:dyDescent="0.35">
      <c r="A101" s="7">
        <f t="shared" si="200"/>
        <v>1506</v>
      </c>
      <c r="B101" s="7">
        <v>3</v>
      </c>
      <c r="C101" s="7">
        <v>18.2</v>
      </c>
      <c r="D101">
        <v>0.20599999999999999</v>
      </c>
      <c r="E101" s="22">
        <v>0</v>
      </c>
      <c r="F101" s="7">
        <f t="shared" si="138"/>
        <v>56.843633963253147</v>
      </c>
      <c r="G101" s="7">
        <f t="shared" si="201"/>
        <v>97.5</v>
      </c>
      <c r="H101" s="7">
        <f t="shared" si="139"/>
        <v>1037.2674081748264</v>
      </c>
      <c r="I101" s="7">
        <f t="shared" si="202"/>
        <v>0</v>
      </c>
      <c r="J101" s="24" t="str">
        <f t="shared" si="140"/>
        <v>YES</v>
      </c>
      <c r="K101" s="24" t="str">
        <f t="shared" si="141"/>
        <v>NO</v>
      </c>
      <c r="L101" s="7">
        <f t="shared" si="142"/>
        <v>29.068130946483635</v>
      </c>
      <c r="M101" s="7">
        <v>9.81</v>
      </c>
      <c r="N101" s="7">
        <f t="shared" si="143"/>
        <v>3.3312259999999996E-2</v>
      </c>
      <c r="O101" s="7">
        <f t="shared" si="144"/>
        <v>272.08276118630477</v>
      </c>
      <c r="P101" s="7">
        <f t="shared" si="145"/>
        <v>763.96686434528044</v>
      </c>
      <c r="Q101" s="7">
        <f t="shared" si="105"/>
        <v>1.8362847197296188E-5</v>
      </c>
      <c r="R101" s="7">
        <f t="shared" si="106"/>
        <v>9.6657692101979968E-5</v>
      </c>
      <c r="S101" s="7">
        <f t="shared" si="146"/>
        <v>1.115438162395315E-4</v>
      </c>
      <c r="T101" s="7">
        <f t="shared" si="107"/>
        <v>3.831122122426883</v>
      </c>
      <c r="U101" s="7">
        <f t="shared" si="108"/>
        <v>0</v>
      </c>
      <c r="V101" s="7">
        <f t="shared" si="203"/>
        <v>3.831122122426883</v>
      </c>
      <c r="W101" s="7">
        <f>Surface_Tension_T(T_ph(F101,H101))</f>
        <v>7.9960205553145813E-2</v>
      </c>
      <c r="X101" s="7">
        <v>1</v>
      </c>
      <c r="Y101" s="7">
        <f t="shared" si="147"/>
        <v>1</v>
      </c>
      <c r="Z101" s="7">
        <f t="shared" si="204"/>
        <v>0</v>
      </c>
      <c r="AA101" s="24">
        <f t="shared" si="148"/>
        <v>763.96686434528044</v>
      </c>
      <c r="AB101" s="24">
        <f t="shared" si="149"/>
        <v>5405330.3303957181</v>
      </c>
      <c r="AC101" s="24">
        <f t="shared" si="150"/>
        <v>5.2535158615333796E-6</v>
      </c>
      <c r="AD101" s="29">
        <f t="shared" si="151"/>
        <v>8.8753410505501822E-3</v>
      </c>
      <c r="AE101" s="24">
        <f t="shared" si="109"/>
        <v>2.6838642481304893</v>
      </c>
      <c r="AF101" s="7">
        <f t="shared" si="110"/>
        <v>2.7814640363865299</v>
      </c>
      <c r="AG101" s="24" t="str">
        <f t="shared" si="152"/>
        <v>NO</v>
      </c>
      <c r="AH101" s="24">
        <f t="shared" si="205"/>
        <v>1.1499999999999999</v>
      </c>
      <c r="AI101" s="24">
        <f t="shared" si="205"/>
        <v>1.1499999999999999</v>
      </c>
      <c r="AJ101" s="24">
        <f t="shared" si="153"/>
        <v>0.27123565065662664</v>
      </c>
      <c r="AK101" s="24">
        <f t="shared" si="154"/>
        <v>0</v>
      </c>
      <c r="AL101" s="24">
        <f t="shared" si="155"/>
        <v>763.96686434528044</v>
      </c>
      <c r="AM101" s="24">
        <f t="shared" si="156"/>
        <v>5405330.3303957181</v>
      </c>
      <c r="AN101" s="24">
        <f t="shared" si="157"/>
        <v>5.2535158615333796E-6</v>
      </c>
      <c r="AO101" s="29">
        <f t="shared" si="158"/>
        <v>8.8753410505501822E-3</v>
      </c>
      <c r="AP101" s="24">
        <f t="shared" si="111"/>
        <v>1.1259634546426374</v>
      </c>
      <c r="AQ101" s="24">
        <f t="shared" si="159"/>
        <v>0.72499999999999998</v>
      </c>
      <c r="AR101" s="24">
        <f t="shared" si="160"/>
        <v>2.6838642481304893</v>
      </c>
      <c r="AS101" s="24">
        <f t="shared" si="161"/>
        <v>4.1376118922210336</v>
      </c>
      <c r="AT101" s="24" t="str">
        <f t="shared" si="162"/>
        <v>DISPERSED BUBBLY</v>
      </c>
      <c r="AU101" s="24">
        <f t="shared" si="112"/>
        <v>1.2</v>
      </c>
      <c r="AV101" s="7">
        <f t="shared" si="163"/>
        <v>1.2158777374840382</v>
      </c>
      <c r="AW101" s="7">
        <f t="shared" si="164"/>
        <v>0.27123565065662664</v>
      </c>
      <c r="AX101" s="20">
        <f t="shared" si="113"/>
        <v>1.6577272086821631</v>
      </c>
      <c r="AY101" s="24">
        <f t="shared" si="114"/>
        <v>0</v>
      </c>
      <c r="AZ101" s="24">
        <f t="shared" si="165"/>
        <v>763.96686434528044</v>
      </c>
      <c r="BA101" s="24">
        <f t="shared" si="166"/>
        <v>5405330.3303957181</v>
      </c>
      <c r="BB101" s="24">
        <f t="shared" si="167"/>
        <v>5.2535158615333796E-6</v>
      </c>
      <c r="BC101" s="29">
        <f t="shared" si="168"/>
        <v>8.8753410505501822E-3</v>
      </c>
      <c r="BD101" s="24">
        <f t="shared" si="115"/>
        <v>2.6838642481304893</v>
      </c>
      <c r="BE101" s="24" t="str">
        <f t="shared" si="169"/>
        <v>NO</v>
      </c>
      <c r="BF101" s="24">
        <f t="shared" si="116"/>
        <v>1.2</v>
      </c>
      <c r="BG101" s="24">
        <f t="shared" si="117"/>
        <v>1.1604294287357446</v>
      </c>
      <c r="BH101" s="7">
        <f t="shared" si="170"/>
        <v>1.2158777374840382</v>
      </c>
      <c r="BI101" s="7">
        <f t="shared" si="171"/>
        <v>0.44255544980376366</v>
      </c>
      <c r="BJ101" s="7">
        <f t="shared" si="172"/>
        <v>0.27123565065662664</v>
      </c>
      <c r="BK101" s="20">
        <f t="shared" si="118"/>
        <v>1.6577272086821631</v>
      </c>
      <c r="BL101" s="24">
        <f t="shared" si="173"/>
        <v>0.42625221537536129</v>
      </c>
      <c r="BM101" s="24">
        <f t="shared" si="174"/>
        <v>0</v>
      </c>
      <c r="BN101" s="24">
        <f t="shared" si="175"/>
        <v>763.96686434528044</v>
      </c>
      <c r="BO101" s="24">
        <f t="shared" si="176"/>
        <v>5405330.3303957181</v>
      </c>
      <c r="BP101" s="24">
        <f t="shared" si="177"/>
        <v>5.2535158615333796E-6</v>
      </c>
      <c r="BQ101" s="29">
        <f t="shared" si="178"/>
        <v>8.8753410505501822E-3</v>
      </c>
      <c r="BR101" s="24">
        <f t="shared" si="119"/>
        <v>1.1259634546426374</v>
      </c>
      <c r="BS101" s="24">
        <f t="shared" si="179"/>
        <v>0.72499999999999998</v>
      </c>
      <c r="BT101" s="24">
        <f t="shared" si="180"/>
        <v>2.6838642481304893</v>
      </c>
      <c r="BU101" s="24" t="str">
        <f t="shared" si="181"/>
        <v>NO</v>
      </c>
      <c r="BV101" s="24">
        <f t="shared" si="120"/>
        <v>1.1499999999999999</v>
      </c>
      <c r="BW101" s="24">
        <f t="shared" si="121"/>
        <v>1.1604294287357446</v>
      </c>
      <c r="BX101" s="7">
        <f t="shared" si="182"/>
        <v>1.2158777374840382</v>
      </c>
      <c r="BY101" s="7">
        <f t="shared" si="183"/>
        <v>0.44255544980376366</v>
      </c>
      <c r="BZ101" s="24">
        <f t="shared" si="184"/>
        <v>0.27123565065662664</v>
      </c>
      <c r="CA101" s="20">
        <f t="shared" si="122"/>
        <v>1.745027325943783</v>
      </c>
      <c r="CB101" s="24">
        <f t="shared" si="185"/>
        <v>0.46057331036460364</v>
      </c>
      <c r="CC101" s="24">
        <f t="shared" si="186"/>
        <v>0</v>
      </c>
      <c r="CD101" s="24">
        <f t="shared" si="187"/>
        <v>763.96686434528044</v>
      </c>
      <c r="CE101" s="24">
        <f t="shared" si="188"/>
        <v>5405330.3303957181</v>
      </c>
      <c r="CF101" s="24">
        <f t="shared" si="189"/>
        <v>5.2535158615333796E-6</v>
      </c>
      <c r="CG101" s="29">
        <f t="shared" si="190"/>
        <v>8.8753410505501822E-3</v>
      </c>
      <c r="CH101" s="24">
        <f t="shared" si="123"/>
        <v>1.1259634546426374</v>
      </c>
      <c r="CI101" s="24">
        <f t="shared" si="191"/>
        <v>0.72499999999999998</v>
      </c>
      <c r="CJ101" s="24">
        <f t="shared" si="192"/>
        <v>2.6838642481304893</v>
      </c>
      <c r="CK101" s="24">
        <f t="shared" si="124"/>
        <v>2.8173820408152044</v>
      </c>
      <c r="CL101" s="24">
        <f t="shared" si="193"/>
        <v>4.1376118922210336</v>
      </c>
      <c r="CM101" s="24" t="str">
        <f t="shared" si="194"/>
        <v>NO</v>
      </c>
      <c r="CN101" s="46" t="str">
        <f t="shared" si="125"/>
        <v>COMPRESSED LIQUID</v>
      </c>
      <c r="CO101" s="21" t="b">
        <f t="shared" si="206"/>
        <v>0</v>
      </c>
      <c r="CP101" s="21" t="b">
        <f t="shared" si="127"/>
        <v>0</v>
      </c>
      <c r="CQ101" s="7" t="e">
        <f t="shared" si="128"/>
        <v>#DIV/0!</v>
      </c>
      <c r="CR101" s="7">
        <f>IF(J101="yes",rho_ph(F101,H101),IF(K101="yes",rho_ph(F101,H101),L101*CQ101+P101*(1-CQ101)))</f>
        <v>815.98950351743554</v>
      </c>
      <c r="CS101" s="7" t="e">
        <f t="shared" si="129"/>
        <v>#DIV/0!</v>
      </c>
      <c r="CT101" s="7">
        <f t="shared" si="130"/>
        <v>5773408.5318311555</v>
      </c>
      <c r="CU101" s="7">
        <f t="shared" si="131"/>
        <v>4.9517118232687523E-6</v>
      </c>
      <c r="CV101" s="22">
        <f t="shared" si="132"/>
        <v>8.7873648501164189E-3</v>
      </c>
      <c r="CW101" s="7">
        <f t="shared" si="133"/>
        <v>7.6043904544813912E-2</v>
      </c>
      <c r="CX101" s="7">
        <f t="shared" si="134"/>
        <v>2.5544535313252997E-3</v>
      </c>
      <c r="CY101" s="7">
        <f t="shared" si="195"/>
        <v>0.99789304757210207</v>
      </c>
      <c r="CZ101" s="7">
        <f t="shared" si="196"/>
        <v>7.8764310731867432E-2</v>
      </c>
      <c r="DA101" s="7">
        <f t="shared" si="135"/>
        <v>56.607341031057544</v>
      </c>
      <c r="DB101" s="7">
        <f>rho_ph(DA101,H101)</f>
        <v>815.96430954852497</v>
      </c>
      <c r="DC101" s="7">
        <f t="shared" si="136"/>
        <v>3.5869833037351042</v>
      </c>
      <c r="DD101" s="7">
        <f t="shared" si="197"/>
        <v>-2.795767747637052E-2</v>
      </c>
      <c r="DE101" s="47">
        <f t="shared" si="198"/>
        <v>0</v>
      </c>
      <c r="DF101" s="7">
        <f t="shared" si="137"/>
        <v>1037.2394504973499</v>
      </c>
      <c r="DG101" s="7">
        <f t="shared" si="199"/>
        <v>239.87351353366876</v>
      </c>
    </row>
    <row r="102" spans="1:111" ht="14.5" x14ac:dyDescent="0.35">
      <c r="A102" s="7">
        <f t="shared" si="200"/>
        <v>1503</v>
      </c>
      <c r="B102" s="7">
        <v>3</v>
      </c>
      <c r="C102" s="7">
        <v>18.2</v>
      </c>
      <c r="D102">
        <v>0.20599999999999999</v>
      </c>
      <c r="E102" s="22">
        <v>0</v>
      </c>
      <c r="F102" s="7">
        <f t="shared" si="138"/>
        <v>56.607341031057544</v>
      </c>
      <c r="G102" s="7">
        <f t="shared" si="201"/>
        <v>97.5</v>
      </c>
      <c r="H102" s="7">
        <f t="shared" si="139"/>
        <v>1037.2394504973499</v>
      </c>
      <c r="I102" s="7">
        <f t="shared" si="202"/>
        <v>0</v>
      </c>
      <c r="J102" s="24" t="str">
        <f t="shared" si="140"/>
        <v>YES</v>
      </c>
      <c r="K102" s="24" t="str">
        <f t="shared" si="141"/>
        <v>NO</v>
      </c>
      <c r="L102" s="7">
        <f t="shared" si="142"/>
        <v>28.938065854096688</v>
      </c>
      <c r="M102" s="7">
        <v>9.81</v>
      </c>
      <c r="N102" s="7">
        <f t="shared" si="143"/>
        <v>3.3312259999999996E-2</v>
      </c>
      <c r="O102" s="7">
        <f t="shared" si="144"/>
        <v>271.81454573586939</v>
      </c>
      <c r="P102" s="7">
        <f t="shared" si="145"/>
        <v>764.41879329951973</v>
      </c>
      <c r="Q102" s="7">
        <f t="shared" si="105"/>
        <v>1.8351721374931213E-5</v>
      </c>
      <c r="R102" s="7">
        <f t="shared" si="106"/>
        <v>9.6766171278983131E-5</v>
      </c>
      <c r="S102" s="7">
        <f t="shared" si="146"/>
        <v>1.1154019805335672E-4</v>
      </c>
      <c r="T102" s="7">
        <f t="shared" si="107"/>
        <v>3.8288571401560021</v>
      </c>
      <c r="U102" s="7">
        <f t="shared" si="108"/>
        <v>0</v>
      </c>
      <c r="V102" s="7">
        <f t="shared" si="203"/>
        <v>3.8288571401560021</v>
      </c>
      <c r="W102" s="7">
        <f>Surface_Tension_T(T_ph(F102,H102))</f>
        <v>7.9960846342741157E-2</v>
      </c>
      <c r="X102" s="7">
        <v>1</v>
      </c>
      <c r="Y102" s="7">
        <f t="shared" si="147"/>
        <v>1</v>
      </c>
      <c r="Z102" s="7">
        <f t="shared" si="204"/>
        <v>0</v>
      </c>
      <c r="AA102" s="24">
        <f t="shared" si="148"/>
        <v>764.41879329951973</v>
      </c>
      <c r="AB102" s="24">
        <f t="shared" si="149"/>
        <v>5405505.6706928741</v>
      </c>
      <c r="AC102" s="24">
        <f t="shared" si="150"/>
        <v>5.2533628159247176E-6</v>
      </c>
      <c r="AD102" s="29">
        <f t="shared" si="151"/>
        <v>8.8752974149236934E-3</v>
      </c>
      <c r="AE102" s="24">
        <f t="shared" si="109"/>
        <v>2.6839621028702445</v>
      </c>
      <c r="AF102" s="7">
        <f t="shared" si="110"/>
        <v>2.7882651606055404</v>
      </c>
      <c r="AG102" s="24" t="str">
        <f t="shared" si="152"/>
        <v>NO</v>
      </c>
      <c r="AH102" s="24">
        <f t="shared" si="205"/>
        <v>1.1499999999999999</v>
      </c>
      <c r="AI102" s="24">
        <f t="shared" si="205"/>
        <v>1.1499999999999999</v>
      </c>
      <c r="AJ102" s="24">
        <f t="shared" si="153"/>
        <v>0.27120967271622609</v>
      </c>
      <c r="AK102" s="24">
        <f t="shared" si="154"/>
        <v>0</v>
      </c>
      <c r="AL102" s="24">
        <f t="shared" si="155"/>
        <v>764.41879329951973</v>
      </c>
      <c r="AM102" s="24">
        <f t="shared" si="156"/>
        <v>5405505.6706928741</v>
      </c>
      <c r="AN102" s="24">
        <f t="shared" si="157"/>
        <v>5.2533628159247176E-6</v>
      </c>
      <c r="AO102" s="29">
        <f t="shared" si="158"/>
        <v>8.8752974149236934E-3</v>
      </c>
      <c r="AP102" s="24">
        <f t="shared" si="111"/>
        <v>1.1251154635374483</v>
      </c>
      <c r="AQ102" s="24">
        <f t="shared" si="159"/>
        <v>0.72499999999999998</v>
      </c>
      <c r="AR102" s="24">
        <f t="shared" si="160"/>
        <v>2.6839621028702445</v>
      </c>
      <c r="AS102" s="24">
        <f t="shared" si="161"/>
        <v>4.1351657113684821</v>
      </c>
      <c r="AT102" s="24" t="str">
        <f t="shared" si="162"/>
        <v>DISPERSED BUBBLY</v>
      </c>
      <c r="AU102" s="24">
        <f t="shared" si="112"/>
        <v>1.2</v>
      </c>
      <c r="AV102" s="7">
        <f t="shared" si="163"/>
        <v>1.2158777374840382</v>
      </c>
      <c r="AW102" s="7">
        <f t="shared" si="164"/>
        <v>0.27120967271622609</v>
      </c>
      <c r="AX102" s="20">
        <f t="shared" si="113"/>
        <v>1.6567931064504715</v>
      </c>
      <c r="AY102" s="24">
        <f t="shared" si="114"/>
        <v>0</v>
      </c>
      <c r="AZ102" s="24">
        <f t="shared" si="165"/>
        <v>764.41879329951973</v>
      </c>
      <c r="BA102" s="24">
        <f t="shared" si="166"/>
        <v>5405505.6706928741</v>
      </c>
      <c r="BB102" s="24">
        <f t="shared" si="167"/>
        <v>5.2533628159247176E-6</v>
      </c>
      <c r="BC102" s="29">
        <f t="shared" si="168"/>
        <v>8.8752974149236934E-3</v>
      </c>
      <c r="BD102" s="24">
        <f t="shared" si="115"/>
        <v>2.6839621028702445</v>
      </c>
      <c r="BE102" s="24" t="str">
        <f t="shared" si="169"/>
        <v>NO</v>
      </c>
      <c r="BF102" s="24">
        <f t="shared" si="116"/>
        <v>1.2</v>
      </c>
      <c r="BG102" s="24">
        <f t="shared" si="117"/>
        <v>1.1604488668577868</v>
      </c>
      <c r="BH102" s="7">
        <f t="shared" si="170"/>
        <v>1.2158777374840382</v>
      </c>
      <c r="BI102" s="7">
        <f t="shared" si="171"/>
        <v>0.44259976145425195</v>
      </c>
      <c r="BJ102" s="7">
        <f t="shared" si="172"/>
        <v>0.27120967271622609</v>
      </c>
      <c r="BK102" s="20">
        <f t="shared" si="118"/>
        <v>1.6567931064504715</v>
      </c>
      <c r="BL102" s="24">
        <f t="shared" si="173"/>
        <v>0.42628983808689541</v>
      </c>
      <c r="BM102" s="24">
        <f t="shared" si="174"/>
        <v>0</v>
      </c>
      <c r="BN102" s="24">
        <f t="shared" si="175"/>
        <v>764.41879329951973</v>
      </c>
      <c r="BO102" s="24">
        <f t="shared" si="176"/>
        <v>5405505.6706928741</v>
      </c>
      <c r="BP102" s="24">
        <f t="shared" si="177"/>
        <v>5.2533628159247176E-6</v>
      </c>
      <c r="BQ102" s="29">
        <f t="shared" si="178"/>
        <v>8.8752974149236934E-3</v>
      </c>
      <c r="BR102" s="24">
        <f t="shared" si="119"/>
        <v>1.1251154635374483</v>
      </c>
      <c r="BS102" s="24">
        <f t="shared" si="179"/>
        <v>0.72499999999999998</v>
      </c>
      <c r="BT102" s="24">
        <f t="shared" si="180"/>
        <v>2.6839621028702445</v>
      </c>
      <c r="BU102" s="24" t="str">
        <f t="shared" si="181"/>
        <v>NO</v>
      </c>
      <c r="BV102" s="24">
        <f t="shared" si="120"/>
        <v>1.1499999999999999</v>
      </c>
      <c r="BW102" s="24">
        <f t="shared" si="121"/>
        <v>1.1604488668577868</v>
      </c>
      <c r="BX102" s="7">
        <f t="shared" si="182"/>
        <v>1.2158777374840382</v>
      </c>
      <c r="BY102" s="7">
        <f t="shared" si="183"/>
        <v>0.44259976145425195</v>
      </c>
      <c r="BZ102" s="24">
        <f t="shared" si="184"/>
        <v>0.27120967271622609</v>
      </c>
      <c r="CA102" s="20">
        <f t="shared" si="122"/>
        <v>1.7440440315207628</v>
      </c>
      <c r="CB102" s="24">
        <f t="shared" si="185"/>
        <v>0.46062501443589687</v>
      </c>
      <c r="CC102" s="24">
        <f t="shared" si="186"/>
        <v>0</v>
      </c>
      <c r="CD102" s="24">
        <f t="shared" si="187"/>
        <v>764.41879329951973</v>
      </c>
      <c r="CE102" s="24">
        <f t="shared" si="188"/>
        <v>5405505.6706928741</v>
      </c>
      <c r="CF102" s="24">
        <f t="shared" si="189"/>
        <v>5.2533628159247176E-6</v>
      </c>
      <c r="CG102" s="29">
        <f t="shared" si="190"/>
        <v>8.8752974149236934E-3</v>
      </c>
      <c r="CH102" s="24">
        <f t="shared" si="123"/>
        <v>1.1251154635374483</v>
      </c>
      <c r="CI102" s="24">
        <f t="shared" si="191"/>
        <v>0.72499999999999998</v>
      </c>
      <c r="CJ102" s="24">
        <f t="shared" si="192"/>
        <v>2.6839621028702445</v>
      </c>
      <c r="CK102" s="24">
        <f t="shared" si="124"/>
        <v>2.824270990296962</v>
      </c>
      <c r="CL102" s="24">
        <f t="shared" si="193"/>
        <v>4.1351657113684821</v>
      </c>
      <c r="CM102" s="24" t="str">
        <f t="shared" si="194"/>
        <v>NO</v>
      </c>
      <c r="CN102" s="46" t="str">
        <f t="shared" si="125"/>
        <v>COMPRESSED LIQUID</v>
      </c>
      <c r="CO102" s="21" t="b">
        <f t="shared" si="206"/>
        <v>0</v>
      </c>
      <c r="CP102" s="21" t="b">
        <f t="shared" si="127"/>
        <v>0</v>
      </c>
      <c r="CQ102" s="7" t="e">
        <f t="shared" si="128"/>
        <v>#DIV/0!</v>
      </c>
      <c r="CR102" s="7">
        <f>IF(J102="yes",rho_ph(F102,H102),IF(K102="yes",rho_ph(F102,H102),L102*CQ102+P102*(1-CQ102)))</f>
        <v>815.97284367658926</v>
      </c>
      <c r="CS102" s="7" t="e">
        <f t="shared" si="129"/>
        <v>#DIV/0!</v>
      </c>
      <c r="CT102" s="7">
        <f t="shared" si="130"/>
        <v>5770064.6194041763</v>
      </c>
      <c r="CU102" s="7">
        <f t="shared" si="131"/>
        <v>4.954288983706758E-6</v>
      </c>
      <c r="CV102" s="22">
        <f t="shared" si="132"/>
        <v>8.7881329976387621E-3</v>
      </c>
      <c r="CW102" s="7">
        <f t="shared" si="133"/>
        <v>7.6042351976623304E-2</v>
      </c>
      <c r="CX102" s="7">
        <f t="shared" si="134"/>
        <v>2.5516049449204065E-3</v>
      </c>
      <c r="CY102" s="7">
        <f t="shared" si="195"/>
        <v>0.99788679672667924</v>
      </c>
      <c r="CZ102" s="7">
        <f t="shared" si="196"/>
        <v>7.8760393643198548E-2</v>
      </c>
      <c r="DA102" s="7">
        <f t="shared" si="135"/>
        <v>56.371059850127949</v>
      </c>
      <c r="DB102" s="7">
        <f>rho_ph(DA102,H102)</f>
        <v>815.94764740329833</v>
      </c>
      <c r="DC102" s="7">
        <f t="shared" si="136"/>
        <v>3.5870565521070099</v>
      </c>
      <c r="DD102" s="7">
        <f t="shared" si="197"/>
        <v>-2.795767747637052E-2</v>
      </c>
      <c r="DE102" s="47">
        <f t="shared" si="198"/>
        <v>0</v>
      </c>
      <c r="DF102" s="7">
        <f t="shared" si="137"/>
        <v>1037.2114928198735</v>
      </c>
      <c r="DG102" s="7">
        <f t="shared" si="199"/>
        <v>239.86814290818052</v>
      </c>
    </row>
    <row r="103" spans="1:111" ht="14.5" x14ac:dyDescent="0.35">
      <c r="A103" s="7">
        <f t="shared" si="200"/>
        <v>1500</v>
      </c>
      <c r="B103" s="7">
        <v>3</v>
      </c>
      <c r="C103" s="7">
        <v>18.2</v>
      </c>
      <c r="D103">
        <v>0.20599999999999999</v>
      </c>
      <c r="E103" s="22">
        <v>0</v>
      </c>
      <c r="F103" s="7">
        <f t="shared" si="138"/>
        <v>56.371059850127949</v>
      </c>
      <c r="G103" s="7">
        <f t="shared" si="201"/>
        <v>97.5</v>
      </c>
      <c r="H103" s="7">
        <f t="shared" si="139"/>
        <v>1037.2114928198735</v>
      </c>
      <c r="I103" s="7">
        <f t="shared" si="202"/>
        <v>0</v>
      </c>
      <c r="J103" s="24" t="str">
        <f t="shared" si="140"/>
        <v>YES</v>
      </c>
      <c r="K103" s="24" t="str">
        <f t="shared" si="141"/>
        <v>NO</v>
      </c>
      <c r="L103" s="7">
        <f t="shared" si="142"/>
        <v>28.808134111248542</v>
      </c>
      <c r="M103" s="7">
        <v>9.81</v>
      </c>
      <c r="N103" s="7">
        <f t="shared" si="143"/>
        <v>3.3312259999999996E-2</v>
      </c>
      <c r="O103" s="7">
        <f t="shared" si="144"/>
        <v>271.54548749857656</v>
      </c>
      <c r="P103" s="7">
        <f t="shared" si="145"/>
        <v>764.87138907687449</v>
      </c>
      <c r="Q103" s="7">
        <f t="shared" si="105"/>
        <v>1.834057766734541E-5</v>
      </c>
      <c r="R103" s="7">
        <f t="shared" si="106"/>
        <v>9.6875123555223652E-5</v>
      </c>
      <c r="S103" s="7">
        <f t="shared" si="146"/>
        <v>1.1153657981706256E-4</v>
      </c>
      <c r="T103" s="7">
        <f t="shared" si="107"/>
        <v>3.8265914983782117</v>
      </c>
      <c r="U103" s="7">
        <f t="shared" si="108"/>
        <v>0</v>
      </c>
      <c r="V103" s="7">
        <f t="shared" si="203"/>
        <v>3.8265914983782117</v>
      </c>
      <c r="W103" s="7">
        <f>Surface_Tension_T(T_ph(F103,H103))</f>
        <v>7.9961487180053331E-2</v>
      </c>
      <c r="X103" s="7">
        <v>1</v>
      </c>
      <c r="Y103" s="7">
        <f t="shared" si="147"/>
        <v>1</v>
      </c>
      <c r="Z103" s="7">
        <f t="shared" si="204"/>
        <v>0</v>
      </c>
      <c r="AA103" s="24">
        <f t="shared" si="148"/>
        <v>764.87138907687449</v>
      </c>
      <c r="AB103" s="24">
        <f t="shared" si="149"/>
        <v>5405681.0247949818</v>
      </c>
      <c r="AC103" s="24">
        <f t="shared" si="150"/>
        <v>5.2532097676901382E-6</v>
      </c>
      <c r="AD103" s="29">
        <f t="shared" si="151"/>
        <v>8.8752537775907171E-3</v>
      </c>
      <c r="AE103" s="24">
        <f t="shared" si="109"/>
        <v>2.6840593708284484</v>
      </c>
      <c r="AF103" s="7">
        <f t="shared" si="110"/>
        <v>2.7951047475846957</v>
      </c>
      <c r="AG103" s="24" t="str">
        <f t="shared" si="152"/>
        <v>NO</v>
      </c>
      <c r="AH103" s="24">
        <f t="shared" ref="AH103:AI122" si="207">VLOOKUP($AJ$1,$DJ$10:$DK$14,2,FALSE)</f>
        <v>1.1499999999999999</v>
      </c>
      <c r="AI103" s="24">
        <f t="shared" si="207"/>
        <v>1.1499999999999999</v>
      </c>
      <c r="AJ103" s="24">
        <f t="shared" si="153"/>
        <v>0.27118363316639132</v>
      </c>
      <c r="AK103" s="24">
        <f t="shared" si="154"/>
        <v>0</v>
      </c>
      <c r="AL103" s="24">
        <f t="shared" si="155"/>
        <v>764.87138907687449</v>
      </c>
      <c r="AM103" s="24">
        <f t="shared" si="156"/>
        <v>5405681.0247949818</v>
      </c>
      <c r="AN103" s="24">
        <f t="shared" si="157"/>
        <v>5.2532097676901382E-6</v>
      </c>
      <c r="AO103" s="29">
        <f t="shared" si="158"/>
        <v>8.8752537775907171E-3</v>
      </c>
      <c r="AP103" s="24">
        <f t="shared" si="111"/>
        <v>1.1242677031818762</v>
      </c>
      <c r="AQ103" s="24">
        <f t="shared" si="159"/>
        <v>0.72499999999999998</v>
      </c>
      <c r="AR103" s="24">
        <f t="shared" si="160"/>
        <v>2.6840593708284484</v>
      </c>
      <c r="AS103" s="24">
        <f t="shared" si="161"/>
        <v>4.1327188182484687</v>
      </c>
      <c r="AT103" s="24" t="str">
        <f t="shared" si="162"/>
        <v>DISPERSED BUBBLY</v>
      </c>
      <c r="AU103" s="24">
        <f t="shared" si="112"/>
        <v>1.2</v>
      </c>
      <c r="AV103" s="7">
        <f t="shared" si="163"/>
        <v>1.2158777374840382</v>
      </c>
      <c r="AW103" s="7">
        <f t="shared" si="164"/>
        <v>0.27118363316639132</v>
      </c>
      <c r="AX103" s="20">
        <f t="shared" si="113"/>
        <v>1.6558587137483263</v>
      </c>
      <c r="AY103" s="24">
        <f t="shared" si="114"/>
        <v>0</v>
      </c>
      <c r="AZ103" s="24">
        <f t="shared" si="165"/>
        <v>764.87138907687449</v>
      </c>
      <c r="BA103" s="24">
        <f t="shared" si="166"/>
        <v>5405681.0247949818</v>
      </c>
      <c r="BB103" s="24">
        <f t="shared" si="167"/>
        <v>5.2532097676901382E-6</v>
      </c>
      <c r="BC103" s="29">
        <f t="shared" si="168"/>
        <v>8.8752537775907171E-3</v>
      </c>
      <c r="BD103" s="24">
        <f t="shared" si="115"/>
        <v>2.6840593708284484</v>
      </c>
      <c r="BE103" s="24" t="str">
        <f t="shared" si="169"/>
        <v>NO</v>
      </c>
      <c r="BF103" s="24">
        <f t="shared" si="116"/>
        <v>1.2</v>
      </c>
      <c r="BG103" s="24">
        <f t="shared" si="117"/>
        <v>1.1604683743316657</v>
      </c>
      <c r="BH103" s="7">
        <f t="shared" si="170"/>
        <v>1.2158777374840382</v>
      </c>
      <c r="BI103" s="7">
        <f t="shared" si="171"/>
        <v>0.44264398376875613</v>
      </c>
      <c r="BJ103" s="7">
        <f t="shared" si="172"/>
        <v>0.27118363316639132</v>
      </c>
      <c r="BK103" s="20">
        <f t="shared" si="118"/>
        <v>1.6558587137483263</v>
      </c>
      <c r="BL103" s="24">
        <f t="shared" si="173"/>
        <v>0.42632737410097549</v>
      </c>
      <c r="BM103" s="24">
        <f t="shared" si="174"/>
        <v>0</v>
      </c>
      <c r="BN103" s="24">
        <f t="shared" si="175"/>
        <v>764.87138907687449</v>
      </c>
      <c r="BO103" s="24">
        <f t="shared" si="176"/>
        <v>5405681.0247949818</v>
      </c>
      <c r="BP103" s="24">
        <f t="shared" si="177"/>
        <v>5.2532097676901382E-6</v>
      </c>
      <c r="BQ103" s="29">
        <f t="shared" si="178"/>
        <v>8.8752537775907171E-3</v>
      </c>
      <c r="BR103" s="24">
        <f t="shared" si="119"/>
        <v>1.1242677031818762</v>
      </c>
      <c r="BS103" s="24">
        <f t="shared" si="179"/>
        <v>0.72499999999999998</v>
      </c>
      <c r="BT103" s="24">
        <f t="shared" si="180"/>
        <v>2.6840593708284484</v>
      </c>
      <c r="BU103" s="24" t="str">
        <f t="shared" si="181"/>
        <v>NO</v>
      </c>
      <c r="BV103" s="24">
        <f t="shared" si="120"/>
        <v>1.1499999999999999</v>
      </c>
      <c r="BW103" s="24">
        <f t="shared" si="121"/>
        <v>1.1604683743316657</v>
      </c>
      <c r="BX103" s="7">
        <f t="shared" si="182"/>
        <v>1.2158777374840382</v>
      </c>
      <c r="BY103" s="7">
        <f t="shared" si="183"/>
        <v>0.44264398376875613</v>
      </c>
      <c r="BZ103" s="24">
        <f t="shared" si="184"/>
        <v>0.27118363316639132</v>
      </c>
      <c r="CA103" s="20">
        <f t="shared" si="122"/>
        <v>1.7430604313303788</v>
      </c>
      <c r="CB103" s="24">
        <f t="shared" si="185"/>
        <v>0.4606766262551793</v>
      </c>
      <c r="CC103" s="24">
        <f t="shared" si="186"/>
        <v>0</v>
      </c>
      <c r="CD103" s="24">
        <f t="shared" si="187"/>
        <v>764.87138907687449</v>
      </c>
      <c r="CE103" s="24">
        <f t="shared" si="188"/>
        <v>5405681.0247949818</v>
      </c>
      <c r="CF103" s="24">
        <f t="shared" si="189"/>
        <v>5.2532097676901382E-6</v>
      </c>
      <c r="CG103" s="29">
        <f t="shared" si="190"/>
        <v>8.8752537775907171E-3</v>
      </c>
      <c r="CH103" s="24">
        <f t="shared" si="123"/>
        <v>1.1242677031818762</v>
      </c>
      <c r="CI103" s="24">
        <f t="shared" si="191"/>
        <v>0.72499999999999998</v>
      </c>
      <c r="CJ103" s="24">
        <f t="shared" si="192"/>
        <v>2.6840593708284484</v>
      </c>
      <c r="CK103" s="24">
        <f t="shared" si="124"/>
        <v>2.8311988992217523</v>
      </c>
      <c r="CL103" s="24">
        <f t="shared" si="193"/>
        <v>4.1327188182484687</v>
      </c>
      <c r="CM103" s="24" t="str">
        <f t="shared" si="194"/>
        <v>NO</v>
      </c>
      <c r="CN103" s="46" t="str">
        <f t="shared" si="125"/>
        <v>COMPRESSED LIQUID</v>
      </c>
      <c r="CO103" s="21" t="b">
        <f t="shared" si="206"/>
        <v>0</v>
      </c>
      <c r="CP103" s="21" t="b">
        <f t="shared" si="127"/>
        <v>0</v>
      </c>
      <c r="CQ103" s="7" t="e">
        <f t="shared" si="128"/>
        <v>#DIV/0!</v>
      </c>
      <c r="CR103" s="7">
        <f>IF(J103="yes",rho_ph(F103,H103),IF(K103="yes",rho_ph(F103,H103),L103*CQ103+P103*(1-CQ103)))</f>
        <v>815.95618229568129</v>
      </c>
      <c r="CS103" s="7" t="e">
        <f t="shared" si="129"/>
        <v>#DIV/0!</v>
      </c>
      <c r="CT103" s="7">
        <f t="shared" si="130"/>
        <v>5766719.6272347504</v>
      </c>
      <c r="CU103" s="7">
        <f t="shared" si="131"/>
        <v>4.9568698141196679E-6</v>
      </c>
      <c r="CV103" s="22">
        <f t="shared" si="132"/>
        <v>8.7889019369636404E-3</v>
      </c>
      <c r="CW103" s="7">
        <f t="shared" si="133"/>
        <v>7.6040799264910849E-2</v>
      </c>
      <c r="CX103" s="7">
        <f t="shared" si="134"/>
        <v>2.5487570770131194E-3</v>
      </c>
      <c r="CY103" s="7">
        <f t="shared" si="195"/>
        <v>0.99788049306611037</v>
      </c>
      <c r="CZ103" s="7">
        <f t="shared" si="196"/>
        <v>7.8756481250022131E-2</v>
      </c>
      <c r="DA103" s="7">
        <f t="shared" si="135"/>
        <v>56.134790406377881</v>
      </c>
      <c r="DB103" s="7">
        <f>rho_ph(DA103,H103)</f>
        <v>815.93098371557994</v>
      </c>
      <c r="DC103" s="7">
        <f t="shared" si="136"/>
        <v>3.5871298102518838</v>
      </c>
      <c r="DD103" s="7">
        <f t="shared" si="197"/>
        <v>-2.795767747637052E-2</v>
      </c>
      <c r="DE103" s="47">
        <f t="shared" si="198"/>
        <v>0</v>
      </c>
      <c r="DF103" s="7">
        <f t="shared" si="137"/>
        <v>1037.183535142397</v>
      </c>
      <c r="DG103" s="7">
        <f t="shared" si="199"/>
        <v>239.86277173043322</v>
      </c>
    </row>
    <row r="104" spans="1:111" ht="14.5" x14ac:dyDescent="0.35">
      <c r="A104" s="7">
        <f t="shared" si="200"/>
        <v>1497</v>
      </c>
      <c r="B104" s="7">
        <v>3</v>
      </c>
      <c r="C104" s="7">
        <v>18.2</v>
      </c>
      <c r="D104">
        <v>0.20599999999999999</v>
      </c>
      <c r="E104" s="22">
        <v>0</v>
      </c>
      <c r="F104" s="7">
        <f t="shared" si="138"/>
        <v>56.134790406377881</v>
      </c>
      <c r="G104" s="7">
        <f t="shared" si="201"/>
        <v>97.5</v>
      </c>
      <c r="H104" s="7">
        <f t="shared" si="139"/>
        <v>1037.183535142397</v>
      </c>
      <c r="I104" s="7">
        <f t="shared" si="202"/>
        <v>0</v>
      </c>
      <c r="J104" s="24" t="str">
        <f t="shared" si="140"/>
        <v>YES</v>
      </c>
      <c r="K104" s="24" t="str">
        <f t="shared" si="141"/>
        <v>NO</v>
      </c>
      <c r="L104" s="7">
        <f t="shared" si="142"/>
        <v>28.678335258844054</v>
      </c>
      <c r="M104" s="7">
        <v>9.81</v>
      </c>
      <c r="N104" s="7">
        <f t="shared" si="143"/>
        <v>3.3312259999999996E-2</v>
      </c>
      <c r="O104" s="7">
        <f t="shared" si="144"/>
        <v>271.27558024484506</v>
      </c>
      <c r="P104" s="7">
        <f t="shared" si="145"/>
        <v>765.32465795401129</v>
      </c>
      <c r="Q104" s="7">
        <f t="shared" si="105"/>
        <v>1.8329415852640724E-5</v>
      </c>
      <c r="R104" s="7">
        <f t="shared" si="106"/>
        <v>9.6984553732125018E-5</v>
      </c>
      <c r="S104" s="7">
        <f t="shared" si="146"/>
        <v>1.1153296153018462E-4</v>
      </c>
      <c r="T104" s="7">
        <f t="shared" si="107"/>
        <v>3.8243251728212013</v>
      </c>
      <c r="U104" s="7">
        <f t="shared" si="108"/>
        <v>0</v>
      </c>
      <c r="V104" s="7">
        <f t="shared" si="203"/>
        <v>3.8243251728212013</v>
      </c>
      <c r="W104" s="7">
        <f>Surface_Tension_T(T_ph(F104,H104))</f>
        <v>7.9962128065081628E-2</v>
      </c>
      <c r="X104" s="7">
        <v>1</v>
      </c>
      <c r="Y104" s="7">
        <f t="shared" si="147"/>
        <v>1</v>
      </c>
      <c r="Z104" s="7">
        <f t="shared" si="204"/>
        <v>0</v>
      </c>
      <c r="AA104" s="24">
        <f t="shared" si="148"/>
        <v>765.32465795401129</v>
      </c>
      <c r="AB104" s="24">
        <f t="shared" si="149"/>
        <v>5405856.3927261299</v>
      </c>
      <c r="AC104" s="24">
        <f t="shared" si="150"/>
        <v>5.2530567168099929E-6</v>
      </c>
      <c r="AD104" s="29">
        <f t="shared" si="151"/>
        <v>8.875210138545548E-3</v>
      </c>
      <c r="AE104" s="24">
        <f t="shared" si="109"/>
        <v>2.6841560518669323</v>
      </c>
      <c r="AF104" s="7">
        <f t="shared" si="110"/>
        <v>2.8019831949748264</v>
      </c>
      <c r="AG104" s="24" t="str">
        <f t="shared" si="152"/>
        <v>NO</v>
      </c>
      <c r="AH104" s="24">
        <f t="shared" si="207"/>
        <v>1.1499999999999999</v>
      </c>
      <c r="AI104" s="24">
        <f t="shared" si="207"/>
        <v>1.1499999999999999</v>
      </c>
      <c r="AJ104" s="24">
        <f t="shared" si="153"/>
        <v>0.27115753163753586</v>
      </c>
      <c r="AK104" s="24">
        <f t="shared" si="154"/>
        <v>0</v>
      </c>
      <c r="AL104" s="24">
        <f t="shared" si="155"/>
        <v>765.32465795401129</v>
      </c>
      <c r="AM104" s="24">
        <f t="shared" si="156"/>
        <v>5405856.3927261299</v>
      </c>
      <c r="AN104" s="24">
        <f t="shared" si="157"/>
        <v>5.2530567168099929E-6</v>
      </c>
      <c r="AO104" s="29">
        <f t="shared" si="158"/>
        <v>8.875210138545548E-3</v>
      </c>
      <c r="AP104" s="24">
        <f t="shared" si="111"/>
        <v>1.1234201645264457</v>
      </c>
      <c r="AQ104" s="24">
        <f t="shared" si="159"/>
        <v>0.72499999999999998</v>
      </c>
      <c r="AR104" s="24">
        <f t="shared" si="160"/>
        <v>2.6841560518669323</v>
      </c>
      <c r="AS104" s="24">
        <f t="shared" si="161"/>
        <v>4.1302711866468975</v>
      </c>
      <c r="AT104" s="24" t="str">
        <f t="shared" si="162"/>
        <v>DISPERSED BUBBLY</v>
      </c>
      <c r="AU104" s="24">
        <f t="shared" si="112"/>
        <v>1.2</v>
      </c>
      <c r="AV104" s="7">
        <f t="shared" si="163"/>
        <v>1.2158777374840382</v>
      </c>
      <c r="AW104" s="7">
        <f t="shared" si="164"/>
        <v>0.27115753163753586</v>
      </c>
      <c r="AX104" s="20">
        <f t="shared" si="113"/>
        <v>1.6549240205343865</v>
      </c>
      <c r="AY104" s="24">
        <f t="shared" si="114"/>
        <v>0</v>
      </c>
      <c r="AZ104" s="24">
        <f t="shared" si="165"/>
        <v>765.32465795401129</v>
      </c>
      <c r="BA104" s="24">
        <f t="shared" si="166"/>
        <v>5405856.3927261299</v>
      </c>
      <c r="BB104" s="24">
        <f t="shared" si="167"/>
        <v>5.2530567168099929E-6</v>
      </c>
      <c r="BC104" s="29">
        <f t="shared" si="168"/>
        <v>8.875210138545548E-3</v>
      </c>
      <c r="BD104" s="24">
        <f t="shared" si="115"/>
        <v>2.6841560518669323</v>
      </c>
      <c r="BE104" s="24" t="str">
        <f t="shared" si="169"/>
        <v>NO</v>
      </c>
      <c r="BF104" s="24">
        <f t="shared" si="116"/>
        <v>1.2</v>
      </c>
      <c r="BG104" s="24">
        <f t="shared" si="117"/>
        <v>1.1604879517357714</v>
      </c>
      <c r="BH104" s="7">
        <f t="shared" si="170"/>
        <v>1.2158777374840382</v>
      </c>
      <c r="BI104" s="7">
        <f t="shared" si="171"/>
        <v>0.44268811701770172</v>
      </c>
      <c r="BJ104" s="7">
        <f t="shared" si="172"/>
        <v>0.27115753163753586</v>
      </c>
      <c r="BK104" s="20">
        <f t="shared" si="118"/>
        <v>1.6549240205343865</v>
      </c>
      <c r="BL104" s="24">
        <f t="shared" si="173"/>
        <v>0.4263648236271218</v>
      </c>
      <c r="BM104" s="24">
        <f t="shared" si="174"/>
        <v>0</v>
      </c>
      <c r="BN104" s="24">
        <f t="shared" si="175"/>
        <v>765.32465795401129</v>
      </c>
      <c r="BO104" s="24">
        <f t="shared" si="176"/>
        <v>5405856.3927261299</v>
      </c>
      <c r="BP104" s="24">
        <f t="shared" si="177"/>
        <v>5.2530567168099929E-6</v>
      </c>
      <c r="BQ104" s="29">
        <f t="shared" si="178"/>
        <v>8.875210138545548E-3</v>
      </c>
      <c r="BR104" s="24">
        <f t="shared" si="119"/>
        <v>1.1234201645264457</v>
      </c>
      <c r="BS104" s="24">
        <f t="shared" si="179"/>
        <v>0.72499999999999998</v>
      </c>
      <c r="BT104" s="24">
        <f t="shared" si="180"/>
        <v>2.6841560518669323</v>
      </c>
      <c r="BU104" s="24" t="str">
        <f t="shared" si="181"/>
        <v>NO</v>
      </c>
      <c r="BV104" s="24">
        <f t="shared" si="120"/>
        <v>1.1499999999999999</v>
      </c>
      <c r="BW104" s="24">
        <f t="shared" si="121"/>
        <v>1.1604879517357714</v>
      </c>
      <c r="BX104" s="7">
        <f t="shared" si="182"/>
        <v>1.2158777374840382</v>
      </c>
      <c r="BY104" s="7">
        <f t="shared" si="183"/>
        <v>0.44268811701770172</v>
      </c>
      <c r="BZ104" s="24">
        <f t="shared" si="184"/>
        <v>0.27115753163753586</v>
      </c>
      <c r="CA104" s="20">
        <f t="shared" si="122"/>
        <v>1.7420765148024864</v>
      </c>
      <c r="CB104" s="24">
        <f t="shared" si="185"/>
        <v>0.46072814616018704</v>
      </c>
      <c r="CC104" s="24">
        <f t="shared" si="186"/>
        <v>0</v>
      </c>
      <c r="CD104" s="24">
        <f t="shared" si="187"/>
        <v>765.32465795401129</v>
      </c>
      <c r="CE104" s="24">
        <f t="shared" si="188"/>
        <v>5405856.3927261299</v>
      </c>
      <c r="CF104" s="24">
        <f t="shared" si="189"/>
        <v>5.2530567168099929E-6</v>
      </c>
      <c r="CG104" s="29">
        <f t="shared" si="190"/>
        <v>8.875210138545548E-3</v>
      </c>
      <c r="CH104" s="24">
        <f t="shared" si="123"/>
        <v>1.1234201645264457</v>
      </c>
      <c r="CI104" s="24">
        <f t="shared" si="191"/>
        <v>0.72499999999999998</v>
      </c>
      <c r="CJ104" s="24">
        <f t="shared" si="192"/>
        <v>2.6841560518669323</v>
      </c>
      <c r="CK104" s="24">
        <f t="shared" si="124"/>
        <v>2.8381661703754082</v>
      </c>
      <c r="CL104" s="24">
        <f t="shared" si="193"/>
        <v>4.1302711866468975</v>
      </c>
      <c r="CM104" s="24" t="str">
        <f t="shared" si="194"/>
        <v>NO</v>
      </c>
      <c r="CN104" s="46" t="str">
        <f t="shared" si="125"/>
        <v>COMPRESSED LIQUID</v>
      </c>
      <c r="CO104" s="21" t="b">
        <f t="shared" si="206"/>
        <v>0</v>
      </c>
      <c r="CP104" s="21" t="b">
        <f t="shared" si="127"/>
        <v>0</v>
      </c>
      <c r="CQ104" s="7" t="e">
        <f t="shared" si="128"/>
        <v>#DIV/0!</v>
      </c>
      <c r="CR104" s="7">
        <f>IF(J104="yes",rho_ph(F104,H104),IF(K104="yes",rho_ph(F104,H104),L104*CQ104+P104*(1-CQ104)))</f>
        <v>815.93951937251302</v>
      </c>
      <c r="CS104" s="7" t="e">
        <f t="shared" si="129"/>
        <v>#DIV/0!</v>
      </c>
      <c r="CT104" s="7">
        <f t="shared" si="130"/>
        <v>5763373.5187228676</v>
      </c>
      <c r="CU104" s="7">
        <f t="shared" si="131"/>
        <v>4.9594543503176639E-6</v>
      </c>
      <c r="CV104" s="22">
        <f t="shared" si="132"/>
        <v>8.7896716777451003E-3</v>
      </c>
      <c r="CW104" s="7">
        <f t="shared" si="133"/>
        <v>7.6039246409471656E-2</v>
      </c>
      <c r="CX104" s="7">
        <f t="shared" si="134"/>
        <v>2.5459098990373193E-3</v>
      </c>
      <c r="CY104" s="7">
        <f t="shared" si="195"/>
        <v>0.99787413595261565</v>
      </c>
      <c r="CZ104" s="7">
        <f t="shared" si="196"/>
        <v>7.8752573573307463E-2</v>
      </c>
      <c r="DA104" s="7">
        <f t="shared" si="135"/>
        <v>55.898532685657962</v>
      </c>
      <c r="DB104" s="7">
        <f>rho_ph(DA104,H104)</f>
        <v>815.91431848316438</v>
      </c>
      <c r="DC104" s="7">
        <f t="shared" si="136"/>
        <v>3.5872030781804378</v>
      </c>
      <c r="DD104" s="7">
        <f t="shared" si="197"/>
        <v>-2.795767747637052E-2</v>
      </c>
      <c r="DE104" s="47">
        <f t="shared" si="198"/>
        <v>0</v>
      </c>
      <c r="DF104" s="7">
        <f t="shared" si="137"/>
        <v>1037.1555774649205</v>
      </c>
      <c r="DG104" s="7">
        <f t="shared" si="199"/>
        <v>239.85740000038379</v>
      </c>
    </row>
    <row r="105" spans="1:111" ht="14.5" x14ac:dyDescent="0.35">
      <c r="A105" s="7">
        <f t="shared" si="200"/>
        <v>1494</v>
      </c>
      <c r="B105" s="7">
        <v>3</v>
      </c>
      <c r="C105" s="7">
        <v>18.2</v>
      </c>
      <c r="D105">
        <v>0.20599999999999999</v>
      </c>
      <c r="E105" s="22">
        <v>0</v>
      </c>
      <c r="F105" s="7">
        <f t="shared" si="138"/>
        <v>55.898532685657962</v>
      </c>
      <c r="G105" s="7">
        <f t="shared" si="201"/>
        <v>97.5</v>
      </c>
      <c r="H105" s="7">
        <f t="shared" si="139"/>
        <v>1037.1555774649205</v>
      </c>
      <c r="I105" s="7">
        <f t="shared" si="202"/>
        <v>0</v>
      </c>
      <c r="J105" s="24" t="str">
        <f t="shared" si="140"/>
        <v>YES</v>
      </c>
      <c r="K105" s="24" t="str">
        <f t="shared" si="141"/>
        <v>NO</v>
      </c>
      <c r="L105" s="7">
        <f t="shared" si="142"/>
        <v>28.548668838439756</v>
      </c>
      <c r="M105" s="7">
        <v>9.81</v>
      </c>
      <c r="N105" s="7">
        <f t="shared" si="143"/>
        <v>3.3312259999999996E-2</v>
      </c>
      <c r="O105" s="7">
        <f t="shared" si="144"/>
        <v>271.00481767203541</v>
      </c>
      <c r="P105" s="7">
        <f t="shared" si="145"/>
        <v>765.77860627117229</v>
      </c>
      <c r="Q105" s="7">
        <f t="shared" si="105"/>
        <v>1.8318235706737975E-5</v>
      </c>
      <c r="R105" s="7">
        <f t="shared" si="106"/>
        <v>9.7094466677414122E-5</v>
      </c>
      <c r="S105" s="7">
        <f t="shared" si="146"/>
        <v>1.115293431922569E-4</v>
      </c>
      <c r="T105" s="7">
        <f t="shared" si="107"/>
        <v>3.8220581390306756</v>
      </c>
      <c r="U105" s="7">
        <f t="shared" si="108"/>
        <v>0</v>
      </c>
      <c r="V105" s="7">
        <f t="shared" si="203"/>
        <v>3.8220581390306756</v>
      </c>
      <c r="W105" s="7">
        <f>Surface_Tension_T(T_ph(F105,H105))</f>
        <v>7.9962768997825479E-2</v>
      </c>
      <c r="X105" s="7">
        <v>1</v>
      </c>
      <c r="Y105" s="7">
        <f t="shared" si="147"/>
        <v>1</v>
      </c>
      <c r="Z105" s="7">
        <f t="shared" si="204"/>
        <v>0</v>
      </c>
      <c r="AA105" s="24">
        <f t="shared" si="148"/>
        <v>765.77860627117229</v>
      </c>
      <c r="AB105" s="24">
        <f t="shared" si="149"/>
        <v>5406031.7745104898</v>
      </c>
      <c r="AC105" s="24">
        <f t="shared" si="150"/>
        <v>5.2529036632645068E-6</v>
      </c>
      <c r="AD105" s="29">
        <f t="shared" si="151"/>
        <v>8.875166497782451E-3</v>
      </c>
      <c r="AE105" s="24">
        <f t="shared" si="109"/>
        <v>2.6842521458264899</v>
      </c>
      <c r="AF105" s="7">
        <f t="shared" si="110"/>
        <v>2.8089009061692622</v>
      </c>
      <c r="AG105" s="24" t="str">
        <f t="shared" si="152"/>
        <v>NO</v>
      </c>
      <c r="AH105" s="24">
        <f t="shared" si="207"/>
        <v>1.1499999999999999</v>
      </c>
      <c r="AI105" s="24">
        <f t="shared" si="207"/>
        <v>1.1499999999999999</v>
      </c>
      <c r="AJ105" s="24">
        <f t="shared" si="153"/>
        <v>0.27113136775548397</v>
      </c>
      <c r="AK105" s="24">
        <f t="shared" si="154"/>
        <v>0</v>
      </c>
      <c r="AL105" s="24">
        <f t="shared" si="155"/>
        <v>765.77860627117229</v>
      </c>
      <c r="AM105" s="24">
        <f t="shared" si="156"/>
        <v>5406031.7745104898</v>
      </c>
      <c r="AN105" s="24">
        <f t="shared" si="157"/>
        <v>5.2529036632645068E-6</v>
      </c>
      <c r="AO105" s="29">
        <f t="shared" si="158"/>
        <v>8.875166497782451E-3</v>
      </c>
      <c r="AP105" s="24">
        <f t="shared" si="111"/>
        <v>1.1225728384739571</v>
      </c>
      <c r="AQ105" s="24">
        <f t="shared" si="159"/>
        <v>0.72499999999999998</v>
      </c>
      <c r="AR105" s="24">
        <f t="shared" si="160"/>
        <v>2.6842521458264899</v>
      </c>
      <c r="AS105" s="24">
        <f t="shared" si="161"/>
        <v>4.1278227901531297</v>
      </c>
      <c r="AT105" s="24" t="str">
        <f t="shared" si="162"/>
        <v>DISPERSED BUBBLY</v>
      </c>
      <c r="AU105" s="24">
        <f t="shared" si="112"/>
        <v>1.2</v>
      </c>
      <c r="AV105" s="7">
        <f t="shared" si="163"/>
        <v>1.2158777374840382</v>
      </c>
      <c r="AW105" s="7">
        <f t="shared" si="164"/>
        <v>0.27113136775548397</v>
      </c>
      <c r="AX105" s="20">
        <f t="shared" si="113"/>
        <v>1.6539890166914006</v>
      </c>
      <c r="AY105" s="24">
        <f t="shared" si="114"/>
        <v>0</v>
      </c>
      <c r="AZ105" s="24">
        <f t="shared" si="165"/>
        <v>765.77860627117229</v>
      </c>
      <c r="BA105" s="24">
        <f t="shared" si="166"/>
        <v>5406031.7745104898</v>
      </c>
      <c r="BB105" s="24">
        <f t="shared" si="167"/>
        <v>5.2529036632645068E-6</v>
      </c>
      <c r="BC105" s="29">
        <f t="shared" si="168"/>
        <v>8.875166497782451E-3</v>
      </c>
      <c r="BD105" s="24">
        <f t="shared" si="115"/>
        <v>2.6842521458264899</v>
      </c>
      <c r="BE105" s="24" t="str">
        <f t="shared" si="169"/>
        <v>NO</v>
      </c>
      <c r="BF105" s="24">
        <f t="shared" si="116"/>
        <v>1.2</v>
      </c>
      <c r="BG105" s="24">
        <f t="shared" si="117"/>
        <v>1.1605075996554355</v>
      </c>
      <c r="BH105" s="7">
        <f t="shared" si="170"/>
        <v>1.2158777374840382</v>
      </c>
      <c r="BI105" s="7">
        <f t="shared" si="171"/>
        <v>0.44273216147029032</v>
      </c>
      <c r="BJ105" s="7">
        <f t="shared" si="172"/>
        <v>0.27113136775548397</v>
      </c>
      <c r="BK105" s="20">
        <f t="shared" si="118"/>
        <v>1.6539890166914006</v>
      </c>
      <c r="BL105" s="24">
        <f t="shared" si="173"/>
        <v>0.42640218687331066</v>
      </c>
      <c r="BM105" s="24">
        <f t="shared" si="174"/>
        <v>0</v>
      </c>
      <c r="BN105" s="24">
        <f t="shared" si="175"/>
        <v>765.77860627117229</v>
      </c>
      <c r="BO105" s="24">
        <f t="shared" si="176"/>
        <v>5406031.7745104898</v>
      </c>
      <c r="BP105" s="24">
        <f t="shared" si="177"/>
        <v>5.2529036632645068E-6</v>
      </c>
      <c r="BQ105" s="29">
        <f t="shared" si="178"/>
        <v>8.875166497782451E-3</v>
      </c>
      <c r="BR105" s="24">
        <f t="shared" si="119"/>
        <v>1.1225728384739571</v>
      </c>
      <c r="BS105" s="24">
        <f t="shared" si="179"/>
        <v>0.72499999999999998</v>
      </c>
      <c r="BT105" s="24">
        <f t="shared" si="180"/>
        <v>2.6842521458264899</v>
      </c>
      <c r="BU105" s="24" t="str">
        <f t="shared" si="181"/>
        <v>NO</v>
      </c>
      <c r="BV105" s="24">
        <f t="shared" si="120"/>
        <v>1.1499999999999999</v>
      </c>
      <c r="BW105" s="24">
        <f t="shared" si="121"/>
        <v>1.1605075996554355</v>
      </c>
      <c r="BX105" s="7">
        <f t="shared" si="182"/>
        <v>1.2158777374840382</v>
      </c>
      <c r="BY105" s="7">
        <f t="shared" si="183"/>
        <v>0.44273216147029032</v>
      </c>
      <c r="BZ105" s="24">
        <f t="shared" si="184"/>
        <v>0.27113136775548397</v>
      </c>
      <c r="CA105" s="20">
        <f t="shared" si="122"/>
        <v>1.7410922712870351</v>
      </c>
      <c r="CB105" s="24">
        <f t="shared" si="185"/>
        <v>0.46077957448778634</v>
      </c>
      <c r="CC105" s="24">
        <f t="shared" si="186"/>
        <v>0</v>
      </c>
      <c r="CD105" s="24">
        <f t="shared" si="187"/>
        <v>765.77860627117229</v>
      </c>
      <c r="CE105" s="24">
        <f t="shared" si="188"/>
        <v>5406031.7745104898</v>
      </c>
      <c r="CF105" s="24">
        <f t="shared" si="189"/>
        <v>5.2529036632645068E-6</v>
      </c>
      <c r="CG105" s="29">
        <f t="shared" si="190"/>
        <v>8.875166497782451E-3</v>
      </c>
      <c r="CH105" s="24">
        <f t="shared" si="123"/>
        <v>1.1225728384739571</v>
      </c>
      <c r="CI105" s="24">
        <f t="shared" si="191"/>
        <v>0.72499999999999998</v>
      </c>
      <c r="CJ105" s="24">
        <f t="shared" si="192"/>
        <v>2.6842521458264899</v>
      </c>
      <c r="CK105" s="24">
        <f t="shared" si="124"/>
        <v>2.8451732123604163</v>
      </c>
      <c r="CL105" s="24">
        <f t="shared" si="193"/>
        <v>4.1278227901531297</v>
      </c>
      <c r="CM105" s="24" t="str">
        <f t="shared" si="194"/>
        <v>NO</v>
      </c>
      <c r="CN105" s="46" t="str">
        <f t="shared" si="125"/>
        <v>COMPRESSED LIQUID</v>
      </c>
      <c r="CO105" s="21" t="b">
        <f t="shared" si="206"/>
        <v>0</v>
      </c>
      <c r="CP105" s="21" t="b">
        <f t="shared" si="127"/>
        <v>0</v>
      </c>
      <c r="CQ105" s="7" t="e">
        <f t="shared" si="128"/>
        <v>#DIV/0!</v>
      </c>
      <c r="CR105" s="7">
        <f>IF(J105="yes",rho_ph(F105,H105),IF(K105="yes",rho_ph(F105,H105),L105*CQ105+P105*(1-CQ105)))</f>
        <v>815.92285490487825</v>
      </c>
      <c r="CS105" s="7" t="e">
        <f t="shared" si="129"/>
        <v>#DIV/0!</v>
      </c>
      <c r="CT105" s="7">
        <f t="shared" si="130"/>
        <v>5760026.2569925133</v>
      </c>
      <c r="CU105" s="7">
        <f t="shared" si="131"/>
        <v>4.962042628470255E-6</v>
      </c>
      <c r="CV105" s="22">
        <f t="shared" si="132"/>
        <v>8.7904422297275155E-3</v>
      </c>
      <c r="CW105" s="7">
        <f t="shared" si="133"/>
        <v>7.6037693410100179E-2</v>
      </c>
      <c r="CX105" s="7">
        <f t="shared" si="134"/>
        <v>2.5430633822667121E-3</v>
      </c>
      <c r="CY105" s="7">
        <f t="shared" si="195"/>
        <v>0.99786772473782726</v>
      </c>
      <c r="CZ105" s="7">
        <f t="shared" si="196"/>
        <v>7.8748670634690238E-2</v>
      </c>
      <c r="DA105" s="7">
        <f t="shared" si="135"/>
        <v>55.66228667375389</v>
      </c>
      <c r="DB105" s="7">
        <f>rho_ph(DA105,H105)</f>
        <v>815.89765170383589</v>
      </c>
      <c r="DC105" s="7">
        <f t="shared" si="136"/>
        <v>3.5872763559034286</v>
      </c>
      <c r="DD105" s="7">
        <f t="shared" si="197"/>
        <v>-2.795767747637052E-2</v>
      </c>
      <c r="DE105" s="47">
        <f t="shared" si="198"/>
        <v>0</v>
      </c>
      <c r="DF105" s="7">
        <f t="shared" si="137"/>
        <v>1037.127619787444</v>
      </c>
      <c r="DG105" s="7">
        <f t="shared" si="199"/>
        <v>239.85202771798879</v>
      </c>
    </row>
    <row r="106" spans="1:111" ht="14.5" x14ac:dyDescent="0.35">
      <c r="A106" s="7">
        <f t="shared" si="200"/>
        <v>1491</v>
      </c>
      <c r="B106" s="7">
        <v>3</v>
      </c>
      <c r="C106" s="7">
        <v>18.2</v>
      </c>
      <c r="D106">
        <v>0.20599999999999999</v>
      </c>
      <c r="E106" s="22">
        <v>0</v>
      </c>
      <c r="F106" s="7">
        <f t="shared" si="138"/>
        <v>55.66228667375389</v>
      </c>
      <c r="G106" s="7">
        <f t="shared" si="201"/>
        <v>97.5</v>
      </c>
      <c r="H106" s="7">
        <f t="shared" si="139"/>
        <v>1037.127619787444</v>
      </c>
      <c r="I106" s="7">
        <f t="shared" si="202"/>
        <v>0</v>
      </c>
      <c r="J106" s="24" t="str">
        <f t="shared" si="140"/>
        <v>YES</v>
      </c>
      <c r="K106" s="24" t="str">
        <f t="shared" si="141"/>
        <v>NO</v>
      </c>
      <c r="L106" s="7">
        <f t="shared" si="142"/>
        <v>28.419134392222301</v>
      </c>
      <c r="M106" s="7">
        <v>9.81</v>
      </c>
      <c r="N106" s="7">
        <f t="shared" si="143"/>
        <v>3.3312259999999996E-2</v>
      </c>
      <c r="O106" s="7">
        <f t="shared" si="144"/>
        <v>270.73319340327555</v>
      </c>
      <c r="P106" s="7">
        <f t="shared" si="145"/>
        <v>766.23324043319781</v>
      </c>
      <c r="Q106" s="7">
        <f t="shared" si="105"/>
        <v>1.8307037003355766E-5</v>
      </c>
      <c r="R106" s="7">
        <f t="shared" si="106"/>
        <v>9.7204867326334803E-5</v>
      </c>
      <c r="S106" s="7">
        <f t="shared" si="146"/>
        <v>1.1152572480281126E-4</v>
      </c>
      <c r="T106" s="7">
        <f t="shared" si="107"/>
        <v>3.8197903723670046</v>
      </c>
      <c r="U106" s="7">
        <f t="shared" si="108"/>
        <v>0</v>
      </c>
      <c r="V106" s="7">
        <f t="shared" si="203"/>
        <v>3.8197903723670046</v>
      </c>
      <c r="W106" s="7">
        <f>Surface_Tension_T(T_ph(F106,H106))</f>
        <v>7.9963409978284244E-2</v>
      </c>
      <c r="X106" s="7">
        <v>1</v>
      </c>
      <c r="Y106" s="7">
        <f t="shared" si="147"/>
        <v>1</v>
      </c>
      <c r="Z106" s="7">
        <f t="shared" si="204"/>
        <v>0</v>
      </c>
      <c r="AA106" s="24">
        <f t="shared" si="148"/>
        <v>766.23324043319781</v>
      </c>
      <c r="AB106" s="24">
        <f t="shared" si="149"/>
        <v>5406207.1701723449</v>
      </c>
      <c r="AC106" s="24">
        <f t="shared" si="150"/>
        <v>5.2527506070338491E-6</v>
      </c>
      <c r="AD106" s="29">
        <f t="shared" si="151"/>
        <v>8.8751228552956668E-3</v>
      </c>
      <c r="AE106" s="24">
        <f t="shared" si="109"/>
        <v>2.684347652526661</v>
      </c>
      <c r="AF106" s="7">
        <f t="shared" si="110"/>
        <v>2.8158582904118328</v>
      </c>
      <c r="AG106" s="24" t="str">
        <f t="shared" si="152"/>
        <v>NO</v>
      </c>
      <c r="AH106" s="24">
        <f t="shared" si="207"/>
        <v>1.1499999999999999</v>
      </c>
      <c r="AI106" s="24">
        <f t="shared" si="207"/>
        <v>1.1499999999999999</v>
      </c>
      <c r="AJ106" s="24">
        <f t="shared" si="153"/>
        <v>0.27110514114140388</v>
      </c>
      <c r="AK106" s="24">
        <f t="shared" si="154"/>
        <v>0</v>
      </c>
      <c r="AL106" s="24">
        <f t="shared" si="155"/>
        <v>766.23324043319781</v>
      </c>
      <c r="AM106" s="24">
        <f t="shared" si="156"/>
        <v>5406207.1701723449</v>
      </c>
      <c r="AN106" s="24">
        <f t="shared" si="157"/>
        <v>5.2527506070338491E-6</v>
      </c>
      <c r="AO106" s="29">
        <f t="shared" si="158"/>
        <v>8.8751228552956668E-3</v>
      </c>
      <c r="AP106" s="24">
        <f t="shared" si="111"/>
        <v>1.1217257158784102</v>
      </c>
      <c r="AQ106" s="24">
        <f t="shared" si="159"/>
        <v>0.72499999999999998</v>
      </c>
      <c r="AR106" s="24">
        <f t="shared" si="160"/>
        <v>2.684347652526661</v>
      </c>
      <c r="AS106" s="24">
        <f t="shared" si="161"/>
        <v>4.1253736021563654</v>
      </c>
      <c r="AT106" s="24" t="str">
        <f t="shared" si="162"/>
        <v>DISPERSED BUBBLY</v>
      </c>
      <c r="AU106" s="24">
        <f t="shared" si="112"/>
        <v>1.2</v>
      </c>
      <c r="AV106" s="7">
        <f t="shared" si="163"/>
        <v>1.2158777374840382</v>
      </c>
      <c r="AW106" s="7">
        <f t="shared" si="164"/>
        <v>0.27110514114140388</v>
      </c>
      <c r="AX106" s="20">
        <f t="shared" si="113"/>
        <v>1.6530536920248204</v>
      </c>
      <c r="AY106" s="24">
        <f t="shared" si="114"/>
        <v>0</v>
      </c>
      <c r="AZ106" s="24">
        <f t="shared" si="165"/>
        <v>766.23324043319781</v>
      </c>
      <c r="BA106" s="24">
        <f t="shared" si="166"/>
        <v>5406207.1701723449</v>
      </c>
      <c r="BB106" s="24">
        <f t="shared" si="167"/>
        <v>5.2527506070338491E-6</v>
      </c>
      <c r="BC106" s="29">
        <f t="shared" si="168"/>
        <v>8.8751228552956668E-3</v>
      </c>
      <c r="BD106" s="24">
        <f t="shared" si="115"/>
        <v>2.684347652526661</v>
      </c>
      <c r="BE106" s="24" t="str">
        <f t="shared" si="169"/>
        <v>NO</v>
      </c>
      <c r="BF106" s="24">
        <f t="shared" si="116"/>
        <v>1.2</v>
      </c>
      <c r="BG106" s="24">
        <f t="shared" si="117"/>
        <v>1.1605273186830463</v>
      </c>
      <c r="BH106" s="7">
        <f t="shared" si="170"/>
        <v>1.2158777374840382</v>
      </c>
      <c r="BI106" s="7">
        <f t="shared" si="171"/>
        <v>0.44277611739450862</v>
      </c>
      <c r="BJ106" s="7">
        <f t="shared" si="172"/>
        <v>0.27110514114140388</v>
      </c>
      <c r="BK106" s="20">
        <f t="shared" si="118"/>
        <v>1.6530536920248204</v>
      </c>
      <c r="BL106" s="24">
        <f t="shared" si="173"/>
        <v>0.42643946404597571</v>
      </c>
      <c r="BM106" s="24">
        <f t="shared" si="174"/>
        <v>0</v>
      </c>
      <c r="BN106" s="24">
        <f t="shared" si="175"/>
        <v>766.23324043319781</v>
      </c>
      <c r="BO106" s="24">
        <f t="shared" si="176"/>
        <v>5406207.1701723449</v>
      </c>
      <c r="BP106" s="24">
        <f t="shared" si="177"/>
        <v>5.2527506070338491E-6</v>
      </c>
      <c r="BQ106" s="29">
        <f t="shared" si="178"/>
        <v>8.8751228552956668E-3</v>
      </c>
      <c r="BR106" s="24">
        <f t="shared" si="119"/>
        <v>1.1217257158784102</v>
      </c>
      <c r="BS106" s="24">
        <f t="shared" si="179"/>
        <v>0.72499999999999998</v>
      </c>
      <c r="BT106" s="24">
        <f t="shared" si="180"/>
        <v>2.684347652526661</v>
      </c>
      <c r="BU106" s="24" t="str">
        <f t="shared" si="181"/>
        <v>NO</v>
      </c>
      <c r="BV106" s="24">
        <f t="shared" si="120"/>
        <v>1.1499999999999999</v>
      </c>
      <c r="BW106" s="24">
        <f t="shared" si="121"/>
        <v>1.1605273186830463</v>
      </c>
      <c r="BX106" s="7">
        <f t="shared" si="182"/>
        <v>1.2158777374840382</v>
      </c>
      <c r="BY106" s="7">
        <f t="shared" si="183"/>
        <v>0.44277611739450862</v>
      </c>
      <c r="BZ106" s="24">
        <f t="shared" si="184"/>
        <v>0.27110514114140388</v>
      </c>
      <c r="CA106" s="20">
        <f t="shared" si="122"/>
        <v>1.7401076900526053</v>
      </c>
      <c r="CB106" s="24">
        <f t="shared" si="185"/>
        <v>0.46083091157399036</v>
      </c>
      <c r="CC106" s="24">
        <f t="shared" si="186"/>
        <v>0</v>
      </c>
      <c r="CD106" s="24">
        <f t="shared" si="187"/>
        <v>766.23324043319781</v>
      </c>
      <c r="CE106" s="24">
        <f t="shared" si="188"/>
        <v>5406207.1701723449</v>
      </c>
      <c r="CF106" s="24">
        <f t="shared" si="189"/>
        <v>5.2527506070338491E-6</v>
      </c>
      <c r="CG106" s="29">
        <f t="shared" si="190"/>
        <v>8.8751228552956668E-3</v>
      </c>
      <c r="CH106" s="24">
        <f t="shared" si="123"/>
        <v>1.1217257158784102</v>
      </c>
      <c r="CI106" s="24">
        <f t="shared" si="191"/>
        <v>0.72499999999999998</v>
      </c>
      <c r="CJ106" s="24">
        <f t="shared" si="192"/>
        <v>2.684347652526661</v>
      </c>
      <c r="CK106" s="24">
        <f t="shared" si="124"/>
        <v>2.8522204397053126</v>
      </c>
      <c r="CL106" s="24">
        <f t="shared" si="193"/>
        <v>4.1253736021563654</v>
      </c>
      <c r="CM106" s="24" t="str">
        <f t="shared" si="194"/>
        <v>NO</v>
      </c>
      <c r="CN106" s="46" t="str">
        <f t="shared" si="125"/>
        <v>COMPRESSED LIQUID</v>
      </c>
      <c r="CO106" s="21" t="b">
        <f t="shared" si="206"/>
        <v>0</v>
      </c>
      <c r="CP106" s="21" t="b">
        <f t="shared" si="127"/>
        <v>0</v>
      </c>
      <c r="CQ106" s="7" t="e">
        <f t="shared" si="128"/>
        <v>#DIV/0!</v>
      </c>
      <c r="CR106" s="7">
        <f>IF(J106="yes",rho_ph(F106,H106),IF(K106="yes",rho_ph(F106,H106),L106*CQ106+P106*(1-CQ106)))</f>
        <v>815.90618889056213</v>
      </c>
      <c r="CS106" s="7" t="e">
        <f t="shared" si="129"/>
        <v>#DIV/0!</v>
      </c>
      <c r="CT106" s="7">
        <f t="shared" si="130"/>
        <v>5756677.8048866279</v>
      </c>
      <c r="CU106" s="7">
        <f t="shared" si="131"/>
        <v>4.9646346851120771E-6</v>
      </c>
      <c r="CV106" s="22">
        <f t="shared" si="132"/>
        <v>8.7912136027470666E-3</v>
      </c>
      <c r="CW106" s="7">
        <f t="shared" si="133"/>
        <v>7.6036140266589947E-2</v>
      </c>
      <c r="CX106" s="7">
        <f t="shared" si="134"/>
        <v>2.5402174978113494E-3</v>
      </c>
      <c r="CY106" s="7">
        <f t="shared" si="195"/>
        <v>0.99786125876256837</v>
      </c>
      <c r="CZ106" s="7">
        <f t="shared" si="196"/>
        <v>7.8744772456486145E-2</v>
      </c>
      <c r="DA106" s="7">
        <f t="shared" si="135"/>
        <v>55.426052356384432</v>
      </c>
      <c r="DB106" s="7">
        <f>rho_ph(DA106,H106)</f>
        <v>815.88098337537167</v>
      </c>
      <c r="DC106" s="7">
        <f t="shared" si="136"/>
        <v>3.5873496434316472</v>
      </c>
      <c r="DD106" s="7">
        <f t="shared" si="197"/>
        <v>-2.795767747637052E-2</v>
      </c>
      <c r="DE106" s="47">
        <f t="shared" si="198"/>
        <v>0</v>
      </c>
      <c r="DF106" s="7">
        <f t="shared" si="137"/>
        <v>1037.0996621099675</v>
      </c>
      <c r="DG106" s="7">
        <f t="shared" si="199"/>
        <v>239.84665488320547</v>
      </c>
    </row>
    <row r="107" spans="1:111" ht="14.5" x14ac:dyDescent="0.35">
      <c r="A107" s="7">
        <f t="shared" si="200"/>
        <v>1488</v>
      </c>
      <c r="B107" s="7">
        <v>3</v>
      </c>
      <c r="C107" s="7">
        <v>18.2</v>
      </c>
      <c r="D107">
        <v>0.20599999999999999</v>
      </c>
      <c r="E107" s="22">
        <v>0</v>
      </c>
      <c r="F107" s="7">
        <f t="shared" si="138"/>
        <v>55.426052356384432</v>
      </c>
      <c r="G107" s="7">
        <f t="shared" si="201"/>
        <v>97.5</v>
      </c>
      <c r="H107" s="7">
        <f t="shared" si="139"/>
        <v>1037.0996621099675</v>
      </c>
      <c r="I107" s="7">
        <f t="shared" si="202"/>
        <v>0</v>
      </c>
      <c r="J107" s="24" t="str">
        <f t="shared" si="140"/>
        <v>YES</v>
      </c>
      <c r="K107" s="24" t="str">
        <f t="shared" si="141"/>
        <v>NO</v>
      </c>
      <c r="L107" s="7">
        <f t="shared" si="142"/>
        <v>28.289731462986634</v>
      </c>
      <c r="M107" s="7">
        <v>9.81</v>
      </c>
      <c r="N107" s="7">
        <f t="shared" si="143"/>
        <v>3.3312259999999996E-2</v>
      </c>
      <c r="O107" s="7">
        <f t="shared" si="144"/>
        <v>270.46070098626546</v>
      </c>
      <c r="P107" s="7">
        <f t="shared" si="145"/>
        <v>766.68856691056385</v>
      </c>
      <c r="Q107" s="7">
        <f t="shared" si="105"/>
        <v>1.8295819513988555E-5</v>
      </c>
      <c r="R107" s="7">
        <f t="shared" si="106"/>
        <v>9.7315760682887081E-5</v>
      </c>
      <c r="S107" s="7">
        <f t="shared" si="146"/>
        <v>1.115221063613779E-4</v>
      </c>
      <c r="T107" s="7">
        <f t="shared" si="107"/>
        <v>3.8175218480018445</v>
      </c>
      <c r="U107" s="7">
        <f t="shared" si="108"/>
        <v>0</v>
      </c>
      <c r="V107" s="7">
        <f t="shared" si="203"/>
        <v>3.8175218480018445</v>
      </c>
      <c r="W107" s="7">
        <f>Surface_Tension_T(T_ph(F107,H107))</f>
        <v>7.9964051006457287E-2</v>
      </c>
      <c r="X107" s="7">
        <v>1</v>
      </c>
      <c r="Y107" s="7">
        <f t="shared" si="147"/>
        <v>1</v>
      </c>
      <c r="Z107" s="7">
        <f t="shared" si="204"/>
        <v>0</v>
      </c>
      <c r="AA107" s="24">
        <f t="shared" si="148"/>
        <v>766.68856691056385</v>
      </c>
      <c r="AB107" s="24">
        <f t="shared" si="149"/>
        <v>5406382.5797360642</v>
      </c>
      <c r="AC107" s="24">
        <f t="shared" si="150"/>
        <v>5.2525975480981003E-6</v>
      </c>
      <c r="AD107" s="29">
        <f t="shared" si="151"/>
        <v>8.8750792110794223E-3</v>
      </c>
      <c r="AE107" s="24">
        <f t="shared" si="109"/>
        <v>2.6844425717655596</v>
      </c>
      <c r="AF107" s="7">
        <f t="shared" si="110"/>
        <v>2.8228557629073632</v>
      </c>
      <c r="AG107" s="24" t="str">
        <f t="shared" si="152"/>
        <v>NO</v>
      </c>
      <c r="AH107" s="24">
        <f t="shared" si="207"/>
        <v>1.1499999999999999</v>
      </c>
      <c r="AI107" s="24">
        <f t="shared" si="207"/>
        <v>1.1499999999999999</v>
      </c>
      <c r="AJ107" s="24">
        <f t="shared" si="153"/>
        <v>0.2710788514117396</v>
      </c>
      <c r="AK107" s="24">
        <f t="shared" si="154"/>
        <v>0</v>
      </c>
      <c r="AL107" s="24">
        <f t="shared" si="155"/>
        <v>766.68856691056385</v>
      </c>
      <c r="AM107" s="24">
        <f t="shared" si="156"/>
        <v>5406382.5797360642</v>
      </c>
      <c r="AN107" s="24">
        <f t="shared" si="157"/>
        <v>5.2525975480981003E-6</v>
      </c>
      <c r="AO107" s="29">
        <f t="shared" si="158"/>
        <v>8.8750792110794223E-3</v>
      </c>
      <c r="AP107" s="24">
        <f t="shared" si="111"/>
        <v>1.1208787875438924</v>
      </c>
      <c r="AQ107" s="24">
        <f t="shared" si="159"/>
        <v>0.72499999999999998</v>
      </c>
      <c r="AR107" s="24">
        <f t="shared" si="160"/>
        <v>2.6844425717655596</v>
      </c>
      <c r="AS107" s="24">
        <f t="shared" si="161"/>
        <v>4.1229235958419919</v>
      </c>
      <c r="AT107" s="24" t="str">
        <f t="shared" si="162"/>
        <v>DISPERSED BUBBLY</v>
      </c>
      <c r="AU107" s="24">
        <f t="shared" si="112"/>
        <v>1.2</v>
      </c>
      <c r="AV107" s="7">
        <f t="shared" si="163"/>
        <v>1.2158777374840382</v>
      </c>
      <c r="AW107" s="7">
        <f t="shared" si="164"/>
        <v>0.2710788514117396</v>
      </c>
      <c r="AX107" s="20">
        <f t="shared" si="113"/>
        <v>1.6521180362613932</v>
      </c>
      <c r="AY107" s="24">
        <f t="shared" si="114"/>
        <v>0</v>
      </c>
      <c r="AZ107" s="24">
        <f t="shared" si="165"/>
        <v>766.68856691056385</v>
      </c>
      <c r="BA107" s="24">
        <f t="shared" si="166"/>
        <v>5406382.5797360642</v>
      </c>
      <c r="BB107" s="24">
        <f t="shared" si="167"/>
        <v>5.2525975480981003E-6</v>
      </c>
      <c r="BC107" s="29">
        <f t="shared" si="168"/>
        <v>8.8750792110794223E-3</v>
      </c>
      <c r="BD107" s="24">
        <f t="shared" si="115"/>
        <v>2.6844425717655596</v>
      </c>
      <c r="BE107" s="24" t="str">
        <f t="shared" si="169"/>
        <v>NO</v>
      </c>
      <c r="BF107" s="24">
        <f t="shared" si="116"/>
        <v>1.2</v>
      </c>
      <c r="BG107" s="24">
        <f t="shared" si="117"/>
        <v>1.1605471094181645</v>
      </c>
      <c r="BH107" s="7">
        <f t="shared" si="170"/>
        <v>1.2158777374840382</v>
      </c>
      <c r="BI107" s="7">
        <f t="shared" si="171"/>
        <v>0.44281998505713654</v>
      </c>
      <c r="BJ107" s="7">
        <f t="shared" si="172"/>
        <v>0.2710788514117396</v>
      </c>
      <c r="BK107" s="20">
        <f t="shared" si="118"/>
        <v>1.6521180362613932</v>
      </c>
      <c r="BL107" s="24">
        <f t="shared" si="173"/>
        <v>0.42647665535000923</v>
      </c>
      <c r="BM107" s="24">
        <f t="shared" si="174"/>
        <v>0</v>
      </c>
      <c r="BN107" s="24">
        <f t="shared" si="175"/>
        <v>766.68856691056385</v>
      </c>
      <c r="BO107" s="24">
        <f t="shared" si="176"/>
        <v>5406382.5797360642</v>
      </c>
      <c r="BP107" s="24">
        <f t="shared" si="177"/>
        <v>5.2525975480981003E-6</v>
      </c>
      <c r="BQ107" s="29">
        <f t="shared" si="178"/>
        <v>8.8750792110794223E-3</v>
      </c>
      <c r="BR107" s="24">
        <f t="shared" si="119"/>
        <v>1.1208787875438924</v>
      </c>
      <c r="BS107" s="24">
        <f t="shared" si="179"/>
        <v>0.72499999999999998</v>
      </c>
      <c r="BT107" s="24">
        <f t="shared" si="180"/>
        <v>2.6844425717655596</v>
      </c>
      <c r="BU107" s="24" t="str">
        <f t="shared" si="181"/>
        <v>NO</v>
      </c>
      <c r="BV107" s="24">
        <f t="shared" si="120"/>
        <v>1.1499999999999999</v>
      </c>
      <c r="BW107" s="24">
        <f t="shared" si="121"/>
        <v>1.1605471094181645</v>
      </c>
      <c r="BX107" s="7">
        <f t="shared" si="182"/>
        <v>1.2158777374840382</v>
      </c>
      <c r="BY107" s="7">
        <f t="shared" si="183"/>
        <v>0.44281998505713654</v>
      </c>
      <c r="BZ107" s="24">
        <f t="shared" si="184"/>
        <v>0.2710788514117396</v>
      </c>
      <c r="CA107" s="20">
        <f t="shared" si="122"/>
        <v>1.7391227602849291</v>
      </c>
      <c r="CB107" s="24">
        <f t="shared" si="185"/>
        <v>0.46088215775397545</v>
      </c>
      <c r="CC107" s="24">
        <f t="shared" si="186"/>
        <v>0</v>
      </c>
      <c r="CD107" s="24">
        <f t="shared" si="187"/>
        <v>766.68856691056385</v>
      </c>
      <c r="CE107" s="24">
        <f t="shared" si="188"/>
        <v>5406382.5797360642</v>
      </c>
      <c r="CF107" s="24">
        <f t="shared" si="189"/>
        <v>5.2525975480981003E-6</v>
      </c>
      <c r="CG107" s="29">
        <f t="shared" si="190"/>
        <v>8.8750792110794223E-3</v>
      </c>
      <c r="CH107" s="24">
        <f t="shared" si="123"/>
        <v>1.1208787875438924</v>
      </c>
      <c r="CI107" s="24">
        <f t="shared" si="191"/>
        <v>0.72499999999999998</v>
      </c>
      <c r="CJ107" s="24">
        <f t="shared" si="192"/>
        <v>2.6844425717655596</v>
      </c>
      <c r="CK107" s="24">
        <f t="shared" si="124"/>
        <v>2.8593082729766053</v>
      </c>
      <c r="CL107" s="24">
        <f t="shared" si="193"/>
        <v>4.1229235958419919</v>
      </c>
      <c r="CM107" s="24" t="str">
        <f t="shared" si="194"/>
        <v>NO</v>
      </c>
      <c r="CN107" s="46" t="str">
        <f t="shared" si="125"/>
        <v>COMPRESSED LIQUID</v>
      </c>
      <c r="CO107" s="21" t="b">
        <f t="shared" si="206"/>
        <v>0</v>
      </c>
      <c r="CP107" s="21" t="b">
        <f t="shared" si="127"/>
        <v>0</v>
      </c>
      <c r="CQ107" s="7" t="e">
        <f t="shared" si="128"/>
        <v>#DIV/0!</v>
      </c>
      <c r="CR107" s="7">
        <f>IF(J107="yes",rho_ph(F107,H107),IF(K107="yes",rho_ph(F107,H107),L107*CQ107+P107*(1-CQ107)))</f>
        <v>815.88952132734209</v>
      </c>
      <c r="CS107" s="7" t="e">
        <f t="shared" si="129"/>
        <v>#DIV/0!</v>
      </c>
      <c r="CT107" s="7">
        <f t="shared" si="130"/>
        <v>5753328.124961976</v>
      </c>
      <c r="CU107" s="7">
        <f t="shared" si="131"/>
        <v>4.9672305571487892E-6</v>
      </c>
      <c r="CV107" s="22">
        <f t="shared" si="132"/>
        <v>8.7919858067332674E-3</v>
      </c>
      <c r="CW107" s="7">
        <f t="shared" si="133"/>
        <v>7.6034586978733873E-2</v>
      </c>
      <c r="CX107" s="7">
        <f t="shared" si="134"/>
        <v>2.5373722166141359E-3</v>
      </c>
      <c r="CY107" s="7">
        <f t="shared" si="195"/>
        <v>0.99785473735662733</v>
      </c>
      <c r="CZ107" s="7">
        <f t="shared" si="196"/>
        <v>7.8740879061705418E-2</v>
      </c>
      <c r="DA107" s="7">
        <f t="shared" si="135"/>
        <v>55.189829719199317</v>
      </c>
      <c r="DB107" s="7">
        <f>rho_ph(DA107,H107)</f>
        <v>815.86431349554016</v>
      </c>
      <c r="DC107" s="7">
        <f t="shared" si="136"/>
        <v>3.5874229407759244</v>
      </c>
      <c r="DD107" s="7">
        <f t="shared" si="197"/>
        <v>-2.795767747637052E-2</v>
      </c>
      <c r="DE107" s="47">
        <f t="shared" si="198"/>
        <v>0</v>
      </c>
      <c r="DF107" s="7">
        <f t="shared" si="137"/>
        <v>1037.0717044324911</v>
      </c>
      <c r="DG107" s="7">
        <f t="shared" si="199"/>
        <v>239.84128149599053</v>
      </c>
    </row>
    <row r="108" spans="1:111" ht="14.5" x14ac:dyDescent="0.35">
      <c r="A108" s="7">
        <f t="shared" si="200"/>
        <v>1485</v>
      </c>
      <c r="B108" s="7">
        <v>3</v>
      </c>
      <c r="C108" s="7">
        <v>18.2</v>
      </c>
      <c r="D108">
        <v>0.20599999999999999</v>
      </c>
      <c r="E108" s="22">
        <v>0</v>
      </c>
      <c r="F108" s="7">
        <f t="shared" si="138"/>
        <v>55.189829719199317</v>
      </c>
      <c r="G108" s="7">
        <f t="shared" si="201"/>
        <v>97.5</v>
      </c>
      <c r="H108" s="7">
        <f t="shared" si="139"/>
        <v>1037.0717044324911</v>
      </c>
      <c r="I108" s="7">
        <f t="shared" si="202"/>
        <v>0</v>
      </c>
      <c r="J108" s="24" t="str">
        <f t="shared" si="140"/>
        <v>YES</v>
      </c>
      <c r="K108" s="24" t="str">
        <f t="shared" si="141"/>
        <v>NO</v>
      </c>
      <c r="L108" s="7">
        <f t="shared" si="142"/>
        <v>28.160459594112506</v>
      </c>
      <c r="M108" s="7">
        <v>9.81</v>
      </c>
      <c r="N108" s="7">
        <f t="shared" si="143"/>
        <v>3.3312259999999996E-2</v>
      </c>
      <c r="O108" s="7">
        <f t="shared" si="144"/>
        <v>270.18733389206466</v>
      </c>
      <c r="P108" s="7">
        <f t="shared" si="145"/>
        <v>767.14459224042071</v>
      </c>
      <c r="Q108" s="7">
        <f t="shared" si="105"/>
        <v>1.8284583007884153E-5</v>
      </c>
      <c r="R108" s="7">
        <f t="shared" si="106"/>
        <v>9.7427151821093445E-5</v>
      </c>
      <c r="S108" s="7">
        <f t="shared" si="146"/>
        <v>1.1151848786748431E-4</v>
      </c>
      <c r="T108" s="7">
        <f t="shared" si="107"/>
        <v>3.8152525409147846</v>
      </c>
      <c r="U108" s="7">
        <f t="shared" si="108"/>
        <v>0</v>
      </c>
      <c r="V108" s="7">
        <f t="shared" si="203"/>
        <v>3.8152525409147846</v>
      </c>
      <c r="W108" s="7">
        <f>Surface_Tension_T(T_ph(F108,H108))</f>
        <v>7.9964692082343997E-2</v>
      </c>
      <c r="X108" s="7">
        <v>1</v>
      </c>
      <c r="Y108" s="7">
        <f t="shared" si="147"/>
        <v>1</v>
      </c>
      <c r="Z108" s="7">
        <f t="shared" si="204"/>
        <v>0</v>
      </c>
      <c r="AA108" s="24">
        <f t="shared" si="148"/>
        <v>767.14459224042071</v>
      </c>
      <c r="AB108" s="24">
        <f t="shared" si="149"/>
        <v>5406558.0032261536</v>
      </c>
      <c r="AC108" s="24">
        <f t="shared" si="150"/>
        <v>5.2524444864372491E-6</v>
      </c>
      <c r="AD108" s="29">
        <f t="shared" si="151"/>
        <v>8.8750355651279044E-3</v>
      </c>
      <c r="AE108" s="24">
        <f t="shared" si="109"/>
        <v>2.6845369033196644</v>
      </c>
      <c r="AF108" s="7">
        <f t="shared" si="110"/>
        <v>2.8298937449347967</v>
      </c>
      <c r="AG108" s="24" t="str">
        <f t="shared" si="152"/>
        <v>NO</v>
      </c>
      <c r="AH108" s="24">
        <f t="shared" si="207"/>
        <v>1.1499999999999999</v>
      </c>
      <c r="AI108" s="24">
        <f t="shared" si="207"/>
        <v>1.1499999999999999</v>
      </c>
      <c r="AJ108" s="24">
        <f t="shared" si="153"/>
        <v>0.27105249817814397</v>
      </c>
      <c r="AK108" s="24">
        <f t="shared" si="154"/>
        <v>0</v>
      </c>
      <c r="AL108" s="24">
        <f t="shared" si="155"/>
        <v>767.14459224042071</v>
      </c>
      <c r="AM108" s="24">
        <f t="shared" si="156"/>
        <v>5406558.0032261536</v>
      </c>
      <c r="AN108" s="24">
        <f t="shared" si="157"/>
        <v>5.2524444864372491E-6</v>
      </c>
      <c r="AO108" s="29">
        <f t="shared" si="158"/>
        <v>8.8750355651279044E-3</v>
      </c>
      <c r="AP108" s="24">
        <f t="shared" si="111"/>
        <v>1.120032044223501</v>
      </c>
      <c r="AQ108" s="24">
        <f t="shared" si="159"/>
        <v>0.72499999999999998</v>
      </c>
      <c r="AR108" s="24">
        <f t="shared" si="160"/>
        <v>2.6845369033196644</v>
      </c>
      <c r="AS108" s="24">
        <f t="shared" si="161"/>
        <v>4.1204727441879676</v>
      </c>
      <c r="AT108" s="24" t="str">
        <f t="shared" si="162"/>
        <v>DISPERSED BUBBLY</v>
      </c>
      <c r="AU108" s="24">
        <f t="shared" si="112"/>
        <v>1.2</v>
      </c>
      <c r="AV108" s="7">
        <f t="shared" si="163"/>
        <v>1.2158777374840382</v>
      </c>
      <c r="AW108" s="7">
        <f t="shared" si="164"/>
        <v>0.27105249817814397</v>
      </c>
      <c r="AX108" s="20">
        <f t="shared" si="113"/>
        <v>1.6511820390477707</v>
      </c>
      <c r="AY108" s="24">
        <f t="shared" si="114"/>
        <v>0</v>
      </c>
      <c r="AZ108" s="24">
        <f t="shared" si="165"/>
        <v>767.14459224042071</v>
      </c>
      <c r="BA108" s="24">
        <f t="shared" si="166"/>
        <v>5406558.0032261536</v>
      </c>
      <c r="BB108" s="24">
        <f t="shared" si="167"/>
        <v>5.2524444864372491E-6</v>
      </c>
      <c r="BC108" s="29">
        <f t="shared" si="168"/>
        <v>8.8750355651279044E-3</v>
      </c>
      <c r="BD108" s="24">
        <f t="shared" si="115"/>
        <v>2.6845369033196644</v>
      </c>
      <c r="BE108" s="24" t="str">
        <f t="shared" si="169"/>
        <v>NO</v>
      </c>
      <c r="BF108" s="24">
        <f t="shared" si="116"/>
        <v>1.2</v>
      </c>
      <c r="BG108" s="24">
        <f t="shared" si="117"/>
        <v>1.1605669724676426</v>
      </c>
      <c r="BH108" s="7">
        <f t="shared" si="170"/>
        <v>1.2158777374840382</v>
      </c>
      <c r="BI108" s="7">
        <f t="shared" si="171"/>
        <v>0.44286376472375677</v>
      </c>
      <c r="BJ108" s="7">
        <f t="shared" si="172"/>
        <v>0.27105249817814397</v>
      </c>
      <c r="BK108" s="20">
        <f t="shared" si="118"/>
        <v>1.6511820390477707</v>
      </c>
      <c r="BL108" s="24">
        <f t="shared" si="173"/>
        <v>0.42651376098876426</v>
      </c>
      <c r="BM108" s="24">
        <f t="shared" si="174"/>
        <v>0</v>
      </c>
      <c r="BN108" s="24">
        <f t="shared" si="175"/>
        <v>767.14459224042071</v>
      </c>
      <c r="BO108" s="24">
        <f t="shared" si="176"/>
        <v>5406558.0032261536</v>
      </c>
      <c r="BP108" s="24">
        <f t="shared" si="177"/>
        <v>5.2524444864372491E-6</v>
      </c>
      <c r="BQ108" s="29">
        <f t="shared" si="178"/>
        <v>8.8750355651279044E-3</v>
      </c>
      <c r="BR108" s="24">
        <f t="shared" si="119"/>
        <v>1.120032044223501</v>
      </c>
      <c r="BS108" s="24">
        <f t="shared" si="179"/>
        <v>0.72499999999999998</v>
      </c>
      <c r="BT108" s="24">
        <f t="shared" si="180"/>
        <v>2.6845369033196644</v>
      </c>
      <c r="BU108" s="24" t="str">
        <f t="shared" si="181"/>
        <v>NO</v>
      </c>
      <c r="BV108" s="24">
        <f t="shared" si="120"/>
        <v>1.1499999999999999</v>
      </c>
      <c r="BW108" s="24">
        <f t="shared" si="121"/>
        <v>1.1605669724676426</v>
      </c>
      <c r="BX108" s="7">
        <f t="shared" si="182"/>
        <v>1.2158777374840382</v>
      </c>
      <c r="BY108" s="7">
        <f t="shared" si="183"/>
        <v>0.44286376472375677</v>
      </c>
      <c r="BZ108" s="24">
        <f t="shared" si="184"/>
        <v>0.27105249817814397</v>
      </c>
      <c r="CA108" s="20">
        <f t="shared" si="122"/>
        <v>1.738137471085424</v>
      </c>
      <c r="CB108" s="24">
        <f t="shared" si="185"/>
        <v>0.4609333133620987</v>
      </c>
      <c r="CC108" s="24">
        <f t="shared" si="186"/>
        <v>0</v>
      </c>
      <c r="CD108" s="24">
        <f t="shared" si="187"/>
        <v>767.14459224042071</v>
      </c>
      <c r="CE108" s="24">
        <f t="shared" si="188"/>
        <v>5406558.0032261536</v>
      </c>
      <c r="CF108" s="24">
        <f t="shared" si="189"/>
        <v>5.2524444864372491E-6</v>
      </c>
      <c r="CG108" s="29">
        <f t="shared" si="190"/>
        <v>8.8750355651279044E-3</v>
      </c>
      <c r="CH108" s="24">
        <f t="shared" si="123"/>
        <v>1.120032044223501</v>
      </c>
      <c r="CI108" s="24">
        <f t="shared" si="191"/>
        <v>0.72499999999999998</v>
      </c>
      <c r="CJ108" s="24">
        <f t="shared" si="192"/>
        <v>2.6845369033196644</v>
      </c>
      <c r="CK108" s="24">
        <f t="shared" si="124"/>
        <v>2.8664371388933589</v>
      </c>
      <c r="CL108" s="24">
        <f t="shared" si="193"/>
        <v>4.1204727441879676</v>
      </c>
      <c r="CM108" s="24" t="str">
        <f t="shared" si="194"/>
        <v>NO</v>
      </c>
      <c r="CN108" s="46" t="str">
        <f t="shared" si="125"/>
        <v>COMPRESSED LIQUID</v>
      </c>
      <c r="CO108" s="21" t="b">
        <f t="shared" si="206"/>
        <v>0</v>
      </c>
      <c r="CP108" s="21" t="b">
        <f t="shared" si="127"/>
        <v>0</v>
      </c>
      <c r="CQ108" s="7" t="e">
        <f t="shared" si="128"/>
        <v>#DIV/0!</v>
      </c>
      <c r="CR108" s="7">
        <f>IF(J108="yes",rho_ph(F108,H108),IF(K108="yes",rho_ph(F108,H108),L108*CQ108+P108*(1-CQ108)))</f>
        <v>815.87285221298589</v>
      </c>
      <c r="CS108" s="7" t="e">
        <f t="shared" si="129"/>
        <v>#DIV/0!</v>
      </c>
      <c r="CT108" s="7">
        <f t="shared" si="130"/>
        <v>5749977.1794841187</v>
      </c>
      <c r="CU108" s="7">
        <f t="shared" si="131"/>
        <v>4.969830281862888E-6</v>
      </c>
      <c r="CV108" s="22">
        <f t="shared" si="132"/>
        <v>8.7927588517104811E-3</v>
      </c>
      <c r="CW108" s="7">
        <f t="shared" si="133"/>
        <v>7.6033033546323903E-2</v>
      </c>
      <c r="CX108" s="7">
        <f t="shared" si="134"/>
        <v>2.5345275094473796E-3</v>
      </c>
      <c r="CY108" s="7">
        <f t="shared" si="195"/>
        <v>0.99784815983852526</v>
      </c>
      <c r="CZ108" s="7">
        <f t="shared" si="196"/>
        <v>7.8736990474067042E-2</v>
      </c>
      <c r="DA108" s="7">
        <f t="shared" si="135"/>
        <v>54.953618747777114</v>
      </c>
      <c r="DB108" s="7">
        <f>rho_ph(DA108,H108)</f>
        <v>815.84764206210014</v>
      </c>
      <c r="DC108" s="7">
        <f t="shared" si="136"/>
        <v>3.5874962479471351</v>
      </c>
      <c r="DD108" s="7">
        <f t="shared" si="197"/>
        <v>-2.795767747637052E-2</v>
      </c>
      <c r="DE108" s="47">
        <f t="shared" si="198"/>
        <v>0</v>
      </c>
      <c r="DF108" s="7">
        <f t="shared" si="137"/>
        <v>1037.0437467550146</v>
      </c>
      <c r="DG108" s="7">
        <f t="shared" si="199"/>
        <v>239.8359075563003</v>
      </c>
    </row>
    <row r="109" spans="1:111" ht="14.5" x14ac:dyDescent="0.35">
      <c r="A109" s="7">
        <f t="shared" si="200"/>
        <v>1482</v>
      </c>
      <c r="B109" s="7">
        <v>3</v>
      </c>
      <c r="C109" s="7">
        <v>18.2</v>
      </c>
      <c r="D109">
        <v>0.20599999999999999</v>
      </c>
      <c r="E109" s="22">
        <v>0</v>
      </c>
      <c r="F109" s="7">
        <f t="shared" si="138"/>
        <v>54.953618747777114</v>
      </c>
      <c r="G109" s="7">
        <f t="shared" si="201"/>
        <v>97.5</v>
      </c>
      <c r="H109" s="7">
        <f t="shared" si="139"/>
        <v>1037.0437467550146</v>
      </c>
      <c r="I109" s="7">
        <f t="shared" si="202"/>
        <v>0</v>
      </c>
      <c r="J109" s="24" t="str">
        <f t="shared" si="140"/>
        <v>YES</v>
      </c>
      <c r="K109" s="24" t="str">
        <f t="shared" si="141"/>
        <v>NO</v>
      </c>
      <c r="L109" s="7">
        <f t="shared" si="142"/>
        <v>28.031318329543179</v>
      </c>
      <c r="M109" s="7">
        <v>9.81</v>
      </c>
      <c r="N109" s="7">
        <f t="shared" si="143"/>
        <v>3.3312259999999996E-2</v>
      </c>
      <c r="O109" s="7">
        <f t="shared" si="144"/>
        <v>269.91308551383941</v>
      </c>
      <c r="P109" s="7">
        <f t="shared" si="145"/>
        <v>767.60132302769171</v>
      </c>
      <c r="Q109" s="7">
        <f t="shared" si="105"/>
        <v>1.8273327252019529E-5</v>
      </c>
      <c r="R109" s="7">
        <f t="shared" si="106"/>
        <v>9.7539045886298344E-5</v>
      </c>
      <c r="S109" s="7">
        <f t="shared" si="146"/>
        <v>1.1151486932065667E-4</v>
      </c>
      <c r="T109" s="7">
        <f t="shared" si="107"/>
        <v>3.8129824258897393</v>
      </c>
      <c r="U109" s="7">
        <f t="shared" si="108"/>
        <v>0</v>
      </c>
      <c r="V109" s="7">
        <f t="shared" si="203"/>
        <v>3.8129824258897393</v>
      </c>
      <c r="W109" s="7">
        <f>Surface_Tension_T(T_ph(F109,H109))</f>
        <v>7.9965333205943817E-2</v>
      </c>
      <c r="X109" s="7">
        <v>1</v>
      </c>
      <c r="Y109" s="7">
        <f t="shared" si="147"/>
        <v>1</v>
      </c>
      <c r="Z109" s="7">
        <f t="shared" si="204"/>
        <v>0</v>
      </c>
      <c r="AA109" s="24">
        <f t="shared" si="148"/>
        <v>767.60132302769171</v>
      </c>
      <c r="AB109" s="24">
        <f t="shared" si="149"/>
        <v>5406733.4406671887</v>
      </c>
      <c r="AC109" s="24">
        <f t="shared" si="150"/>
        <v>5.2522914220312014E-6</v>
      </c>
      <c r="AD109" s="29">
        <f t="shared" si="151"/>
        <v>8.8749919174352862E-3</v>
      </c>
      <c r="AE109" s="24">
        <f t="shared" si="109"/>
        <v>2.6846306469436003</v>
      </c>
      <c r="AF109" s="7">
        <f t="shared" si="110"/>
        <v>2.8369726639628694</v>
      </c>
      <c r="AG109" s="24" t="str">
        <f t="shared" si="152"/>
        <v>NO</v>
      </c>
      <c r="AH109" s="24">
        <f t="shared" si="207"/>
        <v>1.1499999999999999</v>
      </c>
      <c r="AI109" s="24">
        <f t="shared" si="207"/>
        <v>1.1499999999999999</v>
      </c>
      <c r="AJ109" s="24">
        <f t="shared" si="153"/>
        <v>0.27102608104740611</v>
      </c>
      <c r="AK109" s="24">
        <f t="shared" si="154"/>
        <v>0</v>
      </c>
      <c r="AL109" s="24">
        <f t="shared" si="155"/>
        <v>767.60132302769171</v>
      </c>
      <c r="AM109" s="24">
        <f t="shared" si="156"/>
        <v>5406733.4406671887</v>
      </c>
      <c r="AN109" s="24">
        <f t="shared" si="157"/>
        <v>5.2522914220312014E-6</v>
      </c>
      <c r="AO109" s="29">
        <f t="shared" si="158"/>
        <v>8.8749919174352862E-3</v>
      </c>
      <c r="AP109" s="24">
        <f t="shared" si="111"/>
        <v>1.119185476618171</v>
      </c>
      <c r="AQ109" s="24">
        <f t="shared" si="159"/>
        <v>0.72499999999999998</v>
      </c>
      <c r="AR109" s="24">
        <f t="shared" si="160"/>
        <v>2.6846306469436003</v>
      </c>
      <c r="AS109" s="24">
        <f t="shared" si="161"/>
        <v>4.1180210199609188</v>
      </c>
      <c r="AT109" s="24" t="str">
        <f t="shared" si="162"/>
        <v>DISPERSED BUBBLY</v>
      </c>
      <c r="AU109" s="24">
        <f t="shared" si="112"/>
        <v>1.2</v>
      </c>
      <c r="AV109" s="7">
        <f t="shared" si="163"/>
        <v>1.2158777374840382</v>
      </c>
      <c r="AW109" s="7">
        <f t="shared" si="164"/>
        <v>0.27102608104740611</v>
      </c>
      <c r="AX109" s="20">
        <f t="shared" si="113"/>
        <v>1.650245689949011</v>
      </c>
      <c r="AY109" s="24">
        <f t="shared" si="114"/>
        <v>0</v>
      </c>
      <c r="AZ109" s="24">
        <f t="shared" si="165"/>
        <v>767.60132302769171</v>
      </c>
      <c r="BA109" s="24">
        <f t="shared" si="166"/>
        <v>5406733.4406671887</v>
      </c>
      <c r="BB109" s="24">
        <f t="shared" si="167"/>
        <v>5.2522914220312014E-6</v>
      </c>
      <c r="BC109" s="29">
        <f t="shared" si="168"/>
        <v>8.8749919174352862E-3</v>
      </c>
      <c r="BD109" s="24">
        <f t="shared" si="115"/>
        <v>2.6846306469436003</v>
      </c>
      <c r="BE109" s="24" t="str">
        <f t="shared" si="169"/>
        <v>NO</v>
      </c>
      <c r="BF109" s="24">
        <f t="shared" si="116"/>
        <v>1.2</v>
      </c>
      <c r="BG109" s="24">
        <f t="shared" si="117"/>
        <v>1.1605869084457456</v>
      </c>
      <c r="BH109" s="7">
        <f t="shared" si="170"/>
        <v>1.2158777374840382</v>
      </c>
      <c r="BI109" s="7">
        <f t="shared" si="171"/>
        <v>0.44290745665876213</v>
      </c>
      <c r="BJ109" s="7">
        <f t="shared" si="172"/>
        <v>0.27102608104740611</v>
      </c>
      <c r="BK109" s="20">
        <f t="shared" si="118"/>
        <v>1.650245689949011</v>
      </c>
      <c r="BL109" s="24">
        <f t="shared" si="173"/>
        <v>0.42655078116405448</v>
      </c>
      <c r="BM109" s="24">
        <f t="shared" si="174"/>
        <v>0</v>
      </c>
      <c r="BN109" s="24">
        <f t="shared" si="175"/>
        <v>767.60132302769171</v>
      </c>
      <c r="BO109" s="24">
        <f t="shared" si="176"/>
        <v>5406733.4406671887</v>
      </c>
      <c r="BP109" s="24">
        <f t="shared" si="177"/>
        <v>5.2522914220312014E-6</v>
      </c>
      <c r="BQ109" s="29">
        <f t="shared" si="178"/>
        <v>8.8749919174352862E-3</v>
      </c>
      <c r="BR109" s="24">
        <f t="shared" si="119"/>
        <v>1.119185476618171</v>
      </c>
      <c r="BS109" s="24">
        <f t="shared" si="179"/>
        <v>0.72499999999999998</v>
      </c>
      <c r="BT109" s="24">
        <f t="shared" si="180"/>
        <v>2.6846306469436003</v>
      </c>
      <c r="BU109" s="24" t="str">
        <f t="shared" si="181"/>
        <v>NO</v>
      </c>
      <c r="BV109" s="24">
        <f t="shared" si="120"/>
        <v>1.1499999999999999</v>
      </c>
      <c r="BW109" s="24">
        <f t="shared" si="121"/>
        <v>1.1605869084457456</v>
      </c>
      <c r="BX109" s="7">
        <f t="shared" si="182"/>
        <v>1.2158777374840382</v>
      </c>
      <c r="BY109" s="7">
        <f t="shared" si="183"/>
        <v>0.44290745665876213</v>
      </c>
      <c r="BZ109" s="24">
        <f t="shared" si="184"/>
        <v>0.27102608104740611</v>
      </c>
      <c r="CA109" s="20">
        <f t="shared" si="122"/>
        <v>1.7371518114696187</v>
      </c>
      <c r="CB109" s="24">
        <f t="shared" si="185"/>
        <v>0.46098437873191367</v>
      </c>
      <c r="CC109" s="24">
        <f t="shared" si="186"/>
        <v>0</v>
      </c>
      <c r="CD109" s="24">
        <f t="shared" si="187"/>
        <v>767.60132302769171</v>
      </c>
      <c r="CE109" s="24">
        <f t="shared" si="188"/>
        <v>5406733.4406671887</v>
      </c>
      <c r="CF109" s="24">
        <f t="shared" si="189"/>
        <v>5.2522914220312014E-6</v>
      </c>
      <c r="CG109" s="29">
        <f t="shared" si="190"/>
        <v>8.8749919174352862E-3</v>
      </c>
      <c r="CH109" s="24">
        <f t="shared" si="123"/>
        <v>1.119185476618171</v>
      </c>
      <c r="CI109" s="24">
        <f t="shared" si="191"/>
        <v>0.72499999999999998</v>
      </c>
      <c r="CJ109" s="24">
        <f t="shared" si="192"/>
        <v>2.6846306469436003</v>
      </c>
      <c r="CK109" s="24">
        <f t="shared" si="124"/>
        <v>2.8736074704443597</v>
      </c>
      <c r="CL109" s="24">
        <f t="shared" si="193"/>
        <v>4.1180210199609188</v>
      </c>
      <c r="CM109" s="24" t="str">
        <f t="shared" si="194"/>
        <v>NO</v>
      </c>
      <c r="CN109" s="46" t="str">
        <f t="shared" si="125"/>
        <v>COMPRESSED LIQUID</v>
      </c>
      <c r="CO109" s="21" t="b">
        <f t="shared" si="206"/>
        <v>0</v>
      </c>
      <c r="CP109" s="21" t="b">
        <f t="shared" si="127"/>
        <v>0</v>
      </c>
      <c r="CQ109" s="7" t="e">
        <f t="shared" si="128"/>
        <v>#DIV/0!</v>
      </c>
      <c r="CR109" s="7">
        <f>IF(J109="yes",rho_ph(F109,H109),IF(K109="yes",rho_ph(F109,H109),L109*CQ109+P109*(1-CQ109)))</f>
        <v>815.85618154525434</v>
      </c>
      <c r="CS109" s="7" t="e">
        <f t="shared" si="129"/>
        <v>#DIV/0!</v>
      </c>
      <c r="CT109" s="7">
        <f t="shared" si="130"/>
        <v>5746624.9304219009</v>
      </c>
      <c r="CU109" s="7">
        <f t="shared" si="131"/>
        <v>4.9724338969200711E-6</v>
      </c>
      <c r="CV109" s="22">
        <f t="shared" si="132"/>
        <v>8.7935327477995252E-3</v>
      </c>
      <c r="CW109" s="7">
        <f t="shared" si="133"/>
        <v>7.6031479969151397E-2</v>
      </c>
      <c r="CX109" s="7">
        <f t="shared" si="134"/>
        <v>2.5316833469090512E-3</v>
      </c>
      <c r="CY109" s="7">
        <f t="shared" si="195"/>
        <v>0.99784152551527894</v>
      </c>
      <c r="CZ109" s="7">
        <f t="shared" si="196"/>
        <v>7.8733106718014104E-2</v>
      </c>
      <c r="DA109" s="7">
        <f t="shared" si="135"/>
        <v>54.717419427623071</v>
      </c>
      <c r="DB109" s="7">
        <f>rho_ph(DA109,H109)</f>
        <v>815.83096907280378</v>
      </c>
      <c r="DC109" s="7">
        <f t="shared" si="136"/>
        <v>3.5875695649561847</v>
      </c>
      <c r="DD109" s="7">
        <f t="shared" si="197"/>
        <v>-2.795767747637052E-2</v>
      </c>
      <c r="DE109" s="47">
        <f t="shared" si="198"/>
        <v>0</v>
      </c>
      <c r="DF109" s="7">
        <f t="shared" si="137"/>
        <v>1037.0157890775381</v>
      </c>
      <c r="DG109" s="7">
        <f t="shared" si="199"/>
        <v>239.83053306409147</v>
      </c>
    </row>
    <row r="110" spans="1:111" ht="14.5" x14ac:dyDescent="0.35">
      <c r="A110" s="7">
        <f t="shared" si="200"/>
        <v>1479</v>
      </c>
      <c r="B110" s="7">
        <v>3</v>
      </c>
      <c r="C110" s="7">
        <v>17.2</v>
      </c>
      <c r="D110">
        <v>0.20599999999999999</v>
      </c>
      <c r="E110" s="22">
        <v>0</v>
      </c>
      <c r="F110" s="7">
        <f t="shared" si="138"/>
        <v>54.717419427623071</v>
      </c>
      <c r="G110" s="7">
        <f t="shared" si="201"/>
        <v>97.5</v>
      </c>
      <c r="H110" s="7">
        <f t="shared" si="139"/>
        <v>1037.0157890775381</v>
      </c>
      <c r="I110" s="7">
        <f t="shared" si="202"/>
        <v>0</v>
      </c>
      <c r="J110" s="24" t="str">
        <f t="shared" si="140"/>
        <v>YES</v>
      </c>
      <c r="K110" s="24" t="str">
        <f t="shared" si="141"/>
        <v>NO</v>
      </c>
      <c r="L110" s="7">
        <f t="shared" si="142"/>
        <v>27.902307213760832</v>
      </c>
      <c r="M110" s="7">
        <v>9.81</v>
      </c>
      <c r="N110" s="7">
        <f t="shared" si="143"/>
        <v>3.3312259999999996E-2</v>
      </c>
      <c r="O110" s="7">
        <f t="shared" si="144"/>
        <v>269.6379491656046</v>
      </c>
      <c r="P110" s="7">
        <f t="shared" si="145"/>
        <v>768.0587659461487</v>
      </c>
      <c r="Q110" s="7">
        <f t="shared" si="105"/>
        <v>1.8262052011076536E-5</v>
      </c>
      <c r="R110" s="7">
        <f t="shared" si="106"/>
        <v>9.7651448096489646E-5</v>
      </c>
      <c r="S110" s="7">
        <f t="shared" si="146"/>
        <v>1.1151125072041829E-4</v>
      </c>
      <c r="T110" s="7">
        <f t="shared" si="107"/>
        <v>3.8107114775114921</v>
      </c>
      <c r="U110" s="7">
        <f t="shared" si="108"/>
        <v>0</v>
      </c>
      <c r="V110" s="7">
        <f t="shared" si="203"/>
        <v>3.8107114775114921</v>
      </c>
      <c r="W110" s="7">
        <f>Surface_Tension_T(T_ph(F110,H110))</f>
        <v>7.996597437725611E-2</v>
      </c>
      <c r="X110" s="7">
        <v>1</v>
      </c>
      <c r="Y110" s="7">
        <f t="shared" si="147"/>
        <v>1</v>
      </c>
      <c r="Z110" s="7">
        <f t="shared" si="204"/>
        <v>0</v>
      </c>
      <c r="AA110" s="24">
        <f t="shared" si="148"/>
        <v>768.0587659461487</v>
      </c>
      <c r="AB110" s="24">
        <f t="shared" si="149"/>
        <v>5406908.8920838935</v>
      </c>
      <c r="AC110" s="24">
        <f t="shared" si="150"/>
        <v>5.2521383548597368E-6</v>
      </c>
      <c r="AD110" s="29">
        <f t="shared" si="151"/>
        <v>8.8749482679957026E-3</v>
      </c>
      <c r="AE110" s="24">
        <f t="shared" si="109"/>
        <v>2.6847238023699522</v>
      </c>
      <c r="AF110" s="7">
        <f t="shared" si="110"/>
        <v>2.8480562628316419</v>
      </c>
      <c r="AG110" s="24" t="str">
        <f t="shared" si="152"/>
        <v>NO</v>
      </c>
      <c r="AH110" s="24">
        <f t="shared" si="207"/>
        <v>1.1499999999999999</v>
      </c>
      <c r="AI110" s="24">
        <f t="shared" si="207"/>
        <v>1.1499999999999999</v>
      </c>
      <c r="AJ110" s="24">
        <f t="shared" si="153"/>
        <v>0.27099959962138193</v>
      </c>
      <c r="AK110" s="24">
        <f t="shared" si="154"/>
        <v>0</v>
      </c>
      <c r="AL110" s="24">
        <f t="shared" si="155"/>
        <v>768.0587659461487</v>
      </c>
      <c r="AM110" s="24">
        <f t="shared" si="156"/>
        <v>5406908.8920838935</v>
      </c>
      <c r="AN110" s="24">
        <f t="shared" si="157"/>
        <v>5.2521383548597368E-6</v>
      </c>
      <c r="AO110" s="29">
        <f t="shared" si="158"/>
        <v>8.8749482679957026E-3</v>
      </c>
      <c r="AP110" s="24">
        <f t="shared" si="111"/>
        <v>1.1183390753755529</v>
      </c>
      <c r="AQ110" s="24">
        <f t="shared" si="159"/>
        <v>0.72499999999999998</v>
      </c>
      <c r="AR110" s="24">
        <f t="shared" si="160"/>
        <v>2.6847238023699522</v>
      </c>
      <c r="AS110" s="24">
        <f t="shared" si="161"/>
        <v>4.1155683957124118</v>
      </c>
      <c r="AT110" s="24" t="str">
        <f t="shared" si="162"/>
        <v>DISPERSED BUBBLY</v>
      </c>
      <c r="AU110" s="24">
        <f t="shared" si="112"/>
        <v>1.2</v>
      </c>
      <c r="AV110" s="7">
        <f t="shared" si="163"/>
        <v>1.203900398263051</v>
      </c>
      <c r="AW110" s="7">
        <f t="shared" si="164"/>
        <v>0.27099959962138193</v>
      </c>
      <c r="AX110" s="20">
        <f t="shared" si="113"/>
        <v>1.6585216133843024</v>
      </c>
      <c r="AY110" s="24">
        <f t="shared" si="114"/>
        <v>0</v>
      </c>
      <c r="AZ110" s="24">
        <f t="shared" si="165"/>
        <v>768.0587659461487</v>
      </c>
      <c r="BA110" s="24">
        <f t="shared" si="166"/>
        <v>5406908.8920838935</v>
      </c>
      <c r="BB110" s="24">
        <f t="shared" si="167"/>
        <v>5.2521383548597368E-6</v>
      </c>
      <c r="BC110" s="29">
        <f t="shared" si="168"/>
        <v>8.8749482679957026E-3</v>
      </c>
      <c r="BD110" s="24">
        <f t="shared" si="115"/>
        <v>2.6847238023699522</v>
      </c>
      <c r="BE110" s="24" t="str">
        <f t="shared" si="169"/>
        <v>NO</v>
      </c>
      <c r="BF110" s="24">
        <f t="shared" si="116"/>
        <v>1.2</v>
      </c>
      <c r="BG110" s="24">
        <f t="shared" si="117"/>
        <v>1.1606069179742744</v>
      </c>
      <c r="BH110" s="7">
        <f t="shared" si="170"/>
        <v>1.203900398263051</v>
      </c>
      <c r="BI110" s="7">
        <f t="shared" si="171"/>
        <v>0.44514901905356663</v>
      </c>
      <c r="BJ110" s="7">
        <f t="shared" si="172"/>
        <v>0.27099959962138193</v>
      </c>
      <c r="BK110" s="20">
        <f t="shared" si="118"/>
        <v>1.6585216133843024</v>
      </c>
      <c r="BL110" s="24">
        <f t="shared" si="173"/>
        <v>0.42857651065286129</v>
      </c>
      <c r="BM110" s="24">
        <f t="shared" si="174"/>
        <v>0</v>
      </c>
      <c r="BN110" s="24">
        <f t="shared" si="175"/>
        <v>768.0587659461487</v>
      </c>
      <c r="BO110" s="24">
        <f t="shared" si="176"/>
        <v>5406908.8920838935</v>
      </c>
      <c r="BP110" s="24">
        <f t="shared" si="177"/>
        <v>5.2521383548597368E-6</v>
      </c>
      <c r="BQ110" s="29">
        <f t="shared" si="178"/>
        <v>8.8749482679957026E-3</v>
      </c>
      <c r="BR110" s="24">
        <f t="shared" si="119"/>
        <v>1.1183390753755529</v>
      </c>
      <c r="BS110" s="24">
        <f t="shared" si="179"/>
        <v>0.72499999999999998</v>
      </c>
      <c r="BT110" s="24">
        <f t="shared" si="180"/>
        <v>2.6847238023699522</v>
      </c>
      <c r="BU110" s="24" t="str">
        <f t="shared" si="181"/>
        <v>NO</v>
      </c>
      <c r="BV110" s="24">
        <f t="shared" si="120"/>
        <v>1.1499999999999999</v>
      </c>
      <c r="BW110" s="24">
        <f t="shared" si="121"/>
        <v>1.1606069179742744</v>
      </c>
      <c r="BX110" s="7">
        <f t="shared" si="182"/>
        <v>1.203900398263051</v>
      </c>
      <c r="BY110" s="7">
        <f t="shared" si="183"/>
        <v>0.44514901905356663</v>
      </c>
      <c r="BZ110" s="24">
        <f t="shared" si="184"/>
        <v>0.27099959962138193</v>
      </c>
      <c r="CA110" s="20">
        <f t="shared" si="122"/>
        <v>1.7361657703656377</v>
      </c>
      <c r="CB110" s="24">
        <f t="shared" si="185"/>
        <v>0.4634644733775905</v>
      </c>
      <c r="CC110" s="24">
        <f t="shared" si="186"/>
        <v>0</v>
      </c>
      <c r="CD110" s="24">
        <f t="shared" si="187"/>
        <v>768.0587659461487</v>
      </c>
      <c r="CE110" s="24">
        <f t="shared" si="188"/>
        <v>5406908.8920838935</v>
      </c>
      <c r="CF110" s="24">
        <f t="shared" si="189"/>
        <v>5.2521383548597368E-6</v>
      </c>
      <c r="CG110" s="29">
        <f t="shared" si="190"/>
        <v>8.8749482679957026E-3</v>
      </c>
      <c r="CH110" s="24">
        <f t="shared" si="123"/>
        <v>1.1183390753755529</v>
      </c>
      <c r="CI110" s="24">
        <f t="shared" si="191"/>
        <v>0.72499999999999998</v>
      </c>
      <c r="CJ110" s="24">
        <f t="shared" si="192"/>
        <v>2.6847238023699522</v>
      </c>
      <c r="CK110" s="24">
        <f t="shared" si="124"/>
        <v>2.8808197070081469</v>
      </c>
      <c r="CL110" s="24">
        <f t="shared" si="193"/>
        <v>4.1155683957124118</v>
      </c>
      <c r="CM110" s="24" t="str">
        <f t="shared" si="194"/>
        <v>NO</v>
      </c>
      <c r="CN110" s="46" t="str">
        <f t="shared" si="125"/>
        <v>COMPRESSED LIQUID</v>
      </c>
      <c r="CO110" s="21" t="b">
        <f t="shared" si="206"/>
        <v>0</v>
      </c>
      <c r="CP110" s="21" t="b">
        <f t="shared" si="127"/>
        <v>0</v>
      </c>
      <c r="CQ110" s="7" t="e">
        <f t="shared" si="128"/>
        <v>#DIV/0!</v>
      </c>
      <c r="CR110" s="7">
        <f>IF(J110="yes",rho_ph(F110,H110),IF(K110="yes",rho_ph(F110,H110),L110*CQ110+P110*(1-CQ110)))</f>
        <v>815.83950932189771</v>
      </c>
      <c r="CS110" s="7" t="e">
        <f t="shared" si="129"/>
        <v>#DIV/0!</v>
      </c>
      <c r="CT110" s="7">
        <f t="shared" si="130"/>
        <v>5743271.3394422904</v>
      </c>
      <c r="CU110" s="7">
        <f t="shared" si="131"/>
        <v>4.9750414403752163E-6</v>
      </c>
      <c r="CV110" s="22">
        <f t="shared" si="132"/>
        <v>8.7943075052192357E-3</v>
      </c>
      <c r="CW110" s="7">
        <f t="shared" si="133"/>
        <v>7.6454610744554452E-2</v>
      </c>
      <c r="CX110" s="7">
        <f t="shared" si="134"/>
        <v>2.5288396994192354E-3</v>
      </c>
      <c r="CY110" s="7">
        <f t="shared" si="195"/>
        <v>0.99783483368215653</v>
      </c>
      <c r="CZ110" s="7">
        <f t="shared" si="196"/>
        <v>7.9154833824064047E-2</v>
      </c>
      <c r="DA110" s="7">
        <f t="shared" si="135"/>
        <v>54.479954926150882</v>
      </c>
      <c r="DB110" s="7">
        <f>rho_ph(DA110,H110)</f>
        <v>815.81415820320547</v>
      </c>
      <c r="DC110" s="7">
        <f t="shared" si="136"/>
        <v>3.5876434913075785</v>
      </c>
      <c r="DD110" s="7">
        <f t="shared" si="197"/>
        <v>-2.8113842197260572E-2</v>
      </c>
      <c r="DE110" s="47">
        <f t="shared" si="198"/>
        <v>0</v>
      </c>
      <c r="DF110" s="7">
        <f t="shared" si="137"/>
        <v>1036.9876752353409</v>
      </c>
      <c r="DG110" s="7">
        <f t="shared" si="199"/>
        <v>239.82512790110536</v>
      </c>
    </row>
    <row r="111" spans="1:111" ht="14.5" x14ac:dyDescent="0.35">
      <c r="A111" s="7">
        <f t="shared" si="200"/>
        <v>1476</v>
      </c>
      <c r="B111" s="7">
        <v>3</v>
      </c>
      <c r="C111" s="7">
        <v>17.2</v>
      </c>
      <c r="D111">
        <v>0.255</v>
      </c>
      <c r="E111" s="22">
        <v>0</v>
      </c>
      <c r="F111" s="7">
        <f t="shared" si="138"/>
        <v>54.479954926150882</v>
      </c>
      <c r="G111" s="7">
        <f t="shared" si="201"/>
        <v>97.5</v>
      </c>
      <c r="H111" s="7">
        <f t="shared" si="139"/>
        <v>1036.9876752353409</v>
      </c>
      <c r="I111" s="7">
        <f t="shared" si="202"/>
        <v>0</v>
      </c>
      <c r="J111" s="24" t="str">
        <f t="shared" si="140"/>
        <v>YES</v>
      </c>
      <c r="K111" s="24" t="str">
        <f t="shared" si="141"/>
        <v>NO</v>
      </c>
      <c r="L111" s="7">
        <f t="shared" si="142"/>
        <v>27.772729400067671</v>
      </c>
      <c r="M111" s="7">
        <v>9.81</v>
      </c>
      <c r="N111" s="7">
        <f t="shared" si="143"/>
        <v>5.1044625000000003E-2</v>
      </c>
      <c r="O111" s="7">
        <f t="shared" si="144"/>
        <v>269.36042339068797</v>
      </c>
      <c r="P111" s="7">
        <f t="shared" si="145"/>
        <v>768.51940656505315</v>
      </c>
      <c r="Q111" s="7">
        <f t="shared" si="105"/>
        <v>1.8250695931899426E-5</v>
      </c>
      <c r="R111" s="7">
        <f t="shared" si="106"/>
        <v>9.7764975579789853E-5</v>
      </c>
      <c r="S111" s="7">
        <f t="shared" si="146"/>
        <v>1.1150761303908281E-4</v>
      </c>
      <c r="T111" s="7">
        <f t="shared" si="107"/>
        <v>2.4854198317739695</v>
      </c>
      <c r="U111" s="7">
        <f t="shared" si="108"/>
        <v>0</v>
      </c>
      <c r="V111" s="7">
        <f t="shared" si="203"/>
        <v>2.4854198317739695</v>
      </c>
      <c r="W111" s="7">
        <f>Surface_Tension_T(T_ph(F111,H111))</f>
        <v>7.9966619189198659E-2</v>
      </c>
      <c r="X111" s="7">
        <v>1</v>
      </c>
      <c r="Y111" s="7">
        <f t="shared" si="147"/>
        <v>1</v>
      </c>
      <c r="Z111" s="7">
        <f t="shared" si="204"/>
        <v>0</v>
      </c>
      <c r="AA111" s="24">
        <f t="shared" si="148"/>
        <v>768.51940656505315</v>
      </c>
      <c r="AB111" s="24">
        <f t="shared" si="149"/>
        <v>4368076.7361163879</v>
      </c>
      <c r="AC111" s="24">
        <f t="shared" si="150"/>
        <v>6.361404613180437E-6</v>
      </c>
      <c r="AD111" s="29">
        <f t="shared" si="151"/>
        <v>9.168858730816706E-3</v>
      </c>
      <c r="AE111" s="24">
        <f t="shared" si="109"/>
        <v>2.8515990075453752</v>
      </c>
      <c r="AF111" s="7">
        <f t="shared" si="110"/>
        <v>2.8552672327459412</v>
      </c>
      <c r="AG111" s="24" t="str">
        <f t="shared" si="152"/>
        <v>NO</v>
      </c>
      <c r="AH111" s="24">
        <f t="shared" si="207"/>
        <v>1.1499999999999999</v>
      </c>
      <c r="AI111" s="24">
        <f t="shared" si="207"/>
        <v>1.1499999999999999</v>
      </c>
      <c r="AJ111" s="24">
        <f t="shared" si="153"/>
        <v>0.27097290991686857</v>
      </c>
      <c r="AK111" s="24">
        <f t="shared" si="154"/>
        <v>0</v>
      </c>
      <c r="AL111" s="24">
        <f t="shared" si="155"/>
        <v>768.51940656505315</v>
      </c>
      <c r="AM111" s="24">
        <f t="shared" si="156"/>
        <v>4368076.7361163879</v>
      </c>
      <c r="AN111" s="24">
        <f t="shared" si="157"/>
        <v>6.361404613180437E-6</v>
      </c>
      <c r="AO111" s="29">
        <f t="shared" si="158"/>
        <v>9.168858730816706E-3</v>
      </c>
      <c r="AP111" s="24">
        <f t="shared" si="111"/>
        <v>0.62290141755188988</v>
      </c>
      <c r="AQ111" s="24">
        <f t="shared" si="159"/>
        <v>0.72499999999999998</v>
      </c>
      <c r="AR111" s="24">
        <f t="shared" si="160"/>
        <v>2.8515990075453752</v>
      </c>
      <c r="AS111" s="24">
        <f t="shared" si="161"/>
        <v>2.6842534183158873</v>
      </c>
      <c r="AT111" s="24" t="str">
        <f t="shared" si="162"/>
        <v>NO</v>
      </c>
      <c r="AU111" s="24">
        <f t="shared" si="112"/>
        <v>1.2</v>
      </c>
      <c r="AV111" s="7">
        <f t="shared" si="163"/>
        <v>1.203900398263051</v>
      </c>
      <c r="AW111" s="7">
        <f t="shared" si="164"/>
        <v>0.27097290991686857</v>
      </c>
      <c r="AX111" s="20">
        <f t="shared" si="113"/>
        <v>1.1141227887392424</v>
      </c>
      <c r="AY111" s="24">
        <f t="shared" si="114"/>
        <v>0</v>
      </c>
      <c r="AZ111" s="24">
        <f t="shared" si="165"/>
        <v>768.51940656505315</v>
      </c>
      <c r="BA111" s="24">
        <f t="shared" si="166"/>
        <v>4368076.7361163879</v>
      </c>
      <c r="BB111" s="24">
        <f t="shared" si="167"/>
        <v>6.361404613180437E-6</v>
      </c>
      <c r="BC111" s="29">
        <f t="shared" si="168"/>
        <v>9.168858730816706E-3</v>
      </c>
      <c r="BD111" s="24">
        <f t="shared" si="115"/>
        <v>2.8515990075453752</v>
      </c>
      <c r="BE111" s="24" t="str">
        <f t="shared" si="169"/>
        <v>NO</v>
      </c>
      <c r="BF111" s="24">
        <f t="shared" si="116"/>
        <v>1.2</v>
      </c>
      <c r="BG111" s="24">
        <f t="shared" si="117"/>
        <v>1.0910632779383378</v>
      </c>
      <c r="BH111" s="7">
        <f t="shared" si="170"/>
        <v>1.203900398263051</v>
      </c>
      <c r="BI111" s="7">
        <f t="shared" si="171"/>
        <v>0.49531878145121788</v>
      </c>
      <c r="BJ111" s="7">
        <f t="shared" si="172"/>
        <v>0.27097290991686857</v>
      </c>
      <c r="BK111" s="20">
        <f t="shared" si="118"/>
        <v>1.1141227887392424</v>
      </c>
      <c r="BL111" s="24">
        <f t="shared" si="173"/>
        <v>0.47396944906303629</v>
      </c>
      <c r="BM111" s="24">
        <f t="shared" si="174"/>
        <v>0</v>
      </c>
      <c r="BN111" s="24">
        <f t="shared" si="175"/>
        <v>768.51940656505315</v>
      </c>
      <c r="BO111" s="24">
        <f t="shared" si="176"/>
        <v>4368076.7361163879</v>
      </c>
      <c r="BP111" s="24">
        <f t="shared" si="177"/>
        <v>6.361404613180437E-6</v>
      </c>
      <c r="BQ111" s="29">
        <f t="shared" si="178"/>
        <v>9.168858730816706E-3</v>
      </c>
      <c r="BR111" s="24">
        <f t="shared" si="119"/>
        <v>0.62290141755188988</v>
      </c>
      <c r="BS111" s="24">
        <f t="shared" si="179"/>
        <v>0.72499999999999998</v>
      </c>
      <c r="BT111" s="24">
        <f t="shared" si="180"/>
        <v>2.8515990075453752</v>
      </c>
      <c r="BU111" s="24" t="str">
        <f t="shared" si="181"/>
        <v>NO</v>
      </c>
      <c r="BV111" s="24">
        <f t="shared" si="120"/>
        <v>1.1499999999999999</v>
      </c>
      <c r="BW111" s="24">
        <f t="shared" si="121"/>
        <v>1.1499999999999999</v>
      </c>
      <c r="BX111" s="7">
        <f t="shared" si="182"/>
        <v>1.203900398263051</v>
      </c>
      <c r="BY111" s="7">
        <f t="shared" si="183"/>
        <v>0.49531878145121788</v>
      </c>
      <c r="BZ111" s="24">
        <f t="shared" si="184"/>
        <v>0.27097290991686857</v>
      </c>
      <c r="CA111" s="20">
        <f t="shared" si="122"/>
        <v>1.1662807602994893</v>
      </c>
      <c r="CB111" s="24">
        <f t="shared" si="185"/>
        <v>0.51891344272696682</v>
      </c>
      <c r="CC111" s="24">
        <f t="shared" si="186"/>
        <v>0</v>
      </c>
      <c r="CD111" s="24">
        <f t="shared" si="187"/>
        <v>768.51940656505315</v>
      </c>
      <c r="CE111" s="24">
        <f t="shared" si="188"/>
        <v>4368076.7361163879</v>
      </c>
      <c r="CF111" s="24">
        <f t="shared" si="189"/>
        <v>6.361404613180437E-6</v>
      </c>
      <c r="CG111" s="29">
        <f t="shared" si="190"/>
        <v>9.168858730816706E-3</v>
      </c>
      <c r="CH111" s="24">
        <f t="shared" si="123"/>
        <v>0.62290141755188988</v>
      </c>
      <c r="CI111" s="24">
        <f t="shared" si="191"/>
        <v>0.72499999999999998</v>
      </c>
      <c r="CJ111" s="24">
        <f t="shared" si="192"/>
        <v>2.8515990075453752</v>
      </c>
      <c r="CK111" s="24">
        <f t="shared" si="124"/>
        <v>2.8881136304136845</v>
      </c>
      <c r="CL111" s="24">
        <f t="shared" si="193"/>
        <v>2.6842534183158873</v>
      </c>
      <c r="CM111" s="24" t="str">
        <f t="shared" si="194"/>
        <v>NO</v>
      </c>
      <c r="CN111" s="46" t="str">
        <f t="shared" si="125"/>
        <v>COMPRESSED LIQUID</v>
      </c>
      <c r="CO111" s="21" t="b">
        <f t="shared" si="206"/>
        <v>0</v>
      </c>
      <c r="CP111" s="21" t="b">
        <f t="shared" si="127"/>
        <v>0</v>
      </c>
      <c r="CQ111" s="7" t="e">
        <f t="shared" si="128"/>
        <v>#DIV/0!</v>
      </c>
      <c r="CR111" s="7">
        <f>IF(J111="yes",rho_ph(F111,H111),IF(K111="yes",rho_ph(F111,H111),L111*CQ111+P111*(1-CQ111)))</f>
        <v>815.82274693119689</v>
      </c>
      <c r="CS111" s="7" t="e">
        <f t="shared" si="129"/>
        <v>#DIV/0!</v>
      </c>
      <c r="CT111" s="7">
        <f t="shared" si="130"/>
        <v>4636937.3775378847</v>
      </c>
      <c r="CU111" s="7">
        <f t="shared" si="131"/>
        <v>6.0291408945034204E-6</v>
      </c>
      <c r="CV111" s="22">
        <f t="shared" si="132"/>
        <v>9.0851586206151681E-3</v>
      </c>
      <c r="CW111" s="7">
        <f t="shared" si="133"/>
        <v>7.64530398938644E-2</v>
      </c>
      <c r="CX111" s="7">
        <f t="shared" si="134"/>
        <v>8.9775465779488417E-4</v>
      </c>
      <c r="CY111" s="7">
        <f t="shared" si="195"/>
        <v>0.99907496409654684</v>
      </c>
      <c r="CZ111" s="7">
        <f t="shared" si="196"/>
        <v>7.7422413063474985E-2</v>
      </c>
      <c r="DA111" s="7">
        <f t="shared" si="135"/>
        <v>54.247687686960454</v>
      </c>
      <c r="DB111" s="7">
        <f>rho_ph(DA111,H111)</f>
        <v>815.79794718126777</v>
      </c>
      <c r="DC111" s="7">
        <f t="shared" si="136"/>
        <v>2.3413804616445404</v>
      </c>
      <c r="DD111" s="7">
        <f t="shared" si="197"/>
        <v>-2.8113842197260572E-2</v>
      </c>
      <c r="DE111" s="47">
        <f t="shared" si="198"/>
        <v>0</v>
      </c>
      <c r="DF111" s="7">
        <f t="shared" si="137"/>
        <v>1036.9595613931438</v>
      </c>
      <c r="DG111" s="7">
        <f t="shared" si="199"/>
        <v>239.81971083430017</v>
      </c>
    </row>
    <row r="112" spans="1:111" ht="14.5" x14ac:dyDescent="0.35">
      <c r="A112" s="7">
        <f t="shared" si="200"/>
        <v>1473</v>
      </c>
      <c r="B112" s="7">
        <v>3</v>
      </c>
      <c r="C112" s="7">
        <v>17.2</v>
      </c>
      <c r="D112">
        <v>0.255</v>
      </c>
      <c r="E112" s="22">
        <v>0</v>
      </c>
      <c r="F112" s="7">
        <f t="shared" si="138"/>
        <v>54.247687686960454</v>
      </c>
      <c r="G112" s="7">
        <f t="shared" si="201"/>
        <v>97.5</v>
      </c>
      <c r="H112" s="7">
        <f t="shared" si="139"/>
        <v>1036.9595613931438</v>
      </c>
      <c r="I112" s="7">
        <f t="shared" si="202"/>
        <v>0</v>
      </c>
      <c r="J112" s="24" t="str">
        <f t="shared" si="140"/>
        <v>YES</v>
      </c>
      <c r="K112" s="24" t="str">
        <f t="shared" si="141"/>
        <v>NO</v>
      </c>
      <c r="L112" s="7">
        <f t="shared" si="142"/>
        <v>27.646107779495317</v>
      </c>
      <c r="M112" s="7">
        <v>9.81</v>
      </c>
      <c r="N112" s="7">
        <f t="shared" si="143"/>
        <v>5.1044625000000003E-2</v>
      </c>
      <c r="O112" s="7">
        <f t="shared" si="144"/>
        <v>269.08807668559064</v>
      </c>
      <c r="P112" s="7">
        <f t="shared" si="145"/>
        <v>768.97069711954907</v>
      </c>
      <c r="Q112" s="7">
        <f t="shared" si="105"/>
        <v>1.8239568331322927E-5</v>
      </c>
      <c r="R112" s="7">
        <f t="shared" si="106"/>
        <v>9.787653114448306E-5</v>
      </c>
      <c r="S112" s="7">
        <f t="shared" si="146"/>
        <v>1.1150412022168272E-4</v>
      </c>
      <c r="T112" s="7">
        <f t="shared" si="107"/>
        <v>2.4839611981768273</v>
      </c>
      <c r="U112" s="7">
        <f t="shared" si="108"/>
        <v>0</v>
      </c>
      <c r="V112" s="7">
        <f t="shared" si="203"/>
        <v>2.4839611981768273</v>
      </c>
      <c r="W112" s="7">
        <f>Surface_Tension_T(T_ph(F112,H112))</f>
        <v>7.9967265402739171E-2</v>
      </c>
      <c r="X112" s="7">
        <v>1</v>
      </c>
      <c r="Y112" s="7">
        <f t="shared" si="147"/>
        <v>1</v>
      </c>
      <c r="Z112" s="7">
        <f t="shared" si="204"/>
        <v>0</v>
      </c>
      <c r="AA112" s="24">
        <f t="shared" si="148"/>
        <v>768.97069711954907</v>
      </c>
      <c r="AB112" s="24">
        <f t="shared" si="149"/>
        <v>4368213.5641941177</v>
      </c>
      <c r="AC112" s="24">
        <f t="shared" si="150"/>
        <v>6.3612256557350499E-6</v>
      </c>
      <c r="AD112" s="29">
        <f t="shared" si="151"/>
        <v>9.1688145424536627E-3</v>
      </c>
      <c r="AE112" s="24">
        <f t="shared" si="109"/>
        <v>2.8516951135530086</v>
      </c>
      <c r="AF112" s="7">
        <f t="shared" si="110"/>
        <v>2.8623622467136367</v>
      </c>
      <c r="AG112" s="24" t="str">
        <f t="shared" si="152"/>
        <v>NO</v>
      </c>
      <c r="AH112" s="24">
        <f t="shared" si="207"/>
        <v>1.1499999999999999</v>
      </c>
      <c r="AI112" s="24">
        <f t="shared" si="207"/>
        <v>1.1499999999999999</v>
      </c>
      <c r="AJ112" s="24">
        <f t="shared" si="153"/>
        <v>0.27094675248277339</v>
      </c>
      <c r="AK112" s="24">
        <f t="shared" si="154"/>
        <v>0</v>
      </c>
      <c r="AL112" s="24">
        <f t="shared" si="155"/>
        <v>768.97069711954907</v>
      </c>
      <c r="AM112" s="24">
        <f t="shared" si="156"/>
        <v>4368213.5641941177</v>
      </c>
      <c r="AN112" s="24">
        <f t="shared" si="157"/>
        <v>6.3612256557350499E-6</v>
      </c>
      <c r="AO112" s="29">
        <f t="shared" si="158"/>
        <v>9.1688145424536627E-3</v>
      </c>
      <c r="AP112" s="24">
        <f t="shared" si="111"/>
        <v>0.6224375907992663</v>
      </c>
      <c r="AQ112" s="24">
        <f t="shared" si="159"/>
        <v>0.72499999999999998</v>
      </c>
      <c r="AR112" s="24">
        <f t="shared" si="160"/>
        <v>2.8516951135530086</v>
      </c>
      <c r="AS112" s="24">
        <f t="shared" si="161"/>
        <v>2.6826780940309738</v>
      </c>
      <c r="AT112" s="24" t="str">
        <f t="shared" si="162"/>
        <v>NO</v>
      </c>
      <c r="AU112" s="24">
        <f t="shared" si="112"/>
        <v>1.2</v>
      </c>
      <c r="AV112" s="7">
        <f t="shared" si="163"/>
        <v>1.203900398263051</v>
      </c>
      <c r="AW112" s="7">
        <f t="shared" si="164"/>
        <v>0.27094675248277339</v>
      </c>
      <c r="AX112" s="20">
        <f t="shared" si="113"/>
        <v>1.1135146307133001</v>
      </c>
      <c r="AY112" s="24">
        <f t="shared" si="114"/>
        <v>0</v>
      </c>
      <c r="AZ112" s="24">
        <f t="shared" si="165"/>
        <v>768.97069711954907</v>
      </c>
      <c r="BA112" s="24">
        <f t="shared" si="166"/>
        <v>4368213.5641941177</v>
      </c>
      <c r="BB112" s="24">
        <f t="shared" si="167"/>
        <v>6.3612256557350499E-6</v>
      </c>
      <c r="BC112" s="29">
        <f t="shared" si="168"/>
        <v>9.1688145424536627E-3</v>
      </c>
      <c r="BD112" s="24">
        <f t="shared" si="115"/>
        <v>2.8516951135530086</v>
      </c>
      <c r="BE112" s="24" t="str">
        <f t="shared" si="169"/>
        <v>NO</v>
      </c>
      <c r="BF112" s="24">
        <f t="shared" si="116"/>
        <v>1.2</v>
      </c>
      <c r="BG112" s="24">
        <f t="shared" si="117"/>
        <v>1.0914185188144059</v>
      </c>
      <c r="BH112" s="7">
        <f t="shared" si="170"/>
        <v>1.203900398263051</v>
      </c>
      <c r="BI112" s="7">
        <f t="shared" si="171"/>
        <v>0.4953665380775405</v>
      </c>
      <c r="BJ112" s="7">
        <f t="shared" si="172"/>
        <v>0.27094675248277339</v>
      </c>
      <c r="BK112" s="20">
        <f t="shared" si="118"/>
        <v>1.1135146307133001</v>
      </c>
      <c r="BL112" s="24">
        <f t="shared" si="173"/>
        <v>0.47401017183652611</v>
      </c>
      <c r="BM112" s="24">
        <f t="shared" si="174"/>
        <v>0</v>
      </c>
      <c r="BN112" s="24">
        <f t="shared" si="175"/>
        <v>768.97069711954907</v>
      </c>
      <c r="BO112" s="24">
        <f t="shared" si="176"/>
        <v>4368213.5641941177</v>
      </c>
      <c r="BP112" s="24">
        <f t="shared" si="177"/>
        <v>6.3612256557350499E-6</v>
      </c>
      <c r="BQ112" s="29">
        <f t="shared" si="178"/>
        <v>9.1688145424536627E-3</v>
      </c>
      <c r="BR112" s="24">
        <f t="shared" si="119"/>
        <v>0.6224375907992663</v>
      </c>
      <c r="BS112" s="24">
        <f t="shared" si="179"/>
        <v>0.72499999999999998</v>
      </c>
      <c r="BT112" s="24">
        <f t="shared" si="180"/>
        <v>2.8516951135530086</v>
      </c>
      <c r="BU112" s="24" t="str">
        <f t="shared" si="181"/>
        <v>NO</v>
      </c>
      <c r="BV112" s="24">
        <f t="shared" si="120"/>
        <v>1.1499999999999999</v>
      </c>
      <c r="BW112" s="24">
        <f t="shared" si="121"/>
        <v>1.1499999999999999</v>
      </c>
      <c r="BX112" s="7">
        <f t="shared" si="182"/>
        <v>1.203900398263051</v>
      </c>
      <c r="BY112" s="7">
        <f t="shared" si="183"/>
        <v>0.4953665380775405</v>
      </c>
      <c r="BZ112" s="24">
        <f t="shared" si="184"/>
        <v>0.27094675248277339</v>
      </c>
      <c r="CA112" s="20">
        <f t="shared" si="122"/>
        <v>1.1656441311847392</v>
      </c>
      <c r="CB112" s="24">
        <f t="shared" si="185"/>
        <v>0.51896897296288225</v>
      </c>
      <c r="CC112" s="24">
        <f t="shared" si="186"/>
        <v>0</v>
      </c>
      <c r="CD112" s="24">
        <f t="shared" si="187"/>
        <v>768.97069711954907</v>
      </c>
      <c r="CE112" s="24">
        <f t="shared" si="188"/>
        <v>4368213.5641941177</v>
      </c>
      <c r="CF112" s="24">
        <f t="shared" si="189"/>
        <v>6.3612256557350499E-6</v>
      </c>
      <c r="CG112" s="29">
        <f t="shared" si="190"/>
        <v>9.1688145424536627E-3</v>
      </c>
      <c r="CH112" s="24">
        <f t="shared" si="123"/>
        <v>0.6224375907992663</v>
      </c>
      <c r="CI112" s="24">
        <f t="shared" si="191"/>
        <v>0.72499999999999998</v>
      </c>
      <c r="CJ112" s="24">
        <f t="shared" si="192"/>
        <v>2.8516951135530086</v>
      </c>
      <c r="CK112" s="24">
        <f t="shared" si="124"/>
        <v>2.895290263939637</v>
      </c>
      <c r="CL112" s="24">
        <f t="shared" si="193"/>
        <v>2.6826780940309738</v>
      </c>
      <c r="CM112" s="24" t="str">
        <f t="shared" si="194"/>
        <v>NO</v>
      </c>
      <c r="CN112" s="46" t="str">
        <f t="shared" si="125"/>
        <v>COMPRESSED LIQUID</v>
      </c>
      <c r="CO112" s="21" t="b">
        <f t="shared" si="206"/>
        <v>0</v>
      </c>
      <c r="CP112" s="21" t="b">
        <f t="shared" si="127"/>
        <v>0</v>
      </c>
      <c r="CQ112" s="7" t="e">
        <f t="shared" si="128"/>
        <v>#DIV/0!</v>
      </c>
      <c r="CR112" s="7">
        <f>IF(J112="yes",rho_ph(F112,H112),IF(K112="yes",rho_ph(F112,H112),L112*CQ112+P112*(1-CQ112)))</f>
        <v>815.8065366625591</v>
      </c>
      <c r="CS112" s="7" t="e">
        <f t="shared" si="129"/>
        <v>#DIV/0!</v>
      </c>
      <c r="CT112" s="7">
        <f t="shared" si="130"/>
        <v>4634269.150380373</v>
      </c>
      <c r="CU112" s="7">
        <f t="shared" si="131"/>
        <v>6.0322584122812126E-6</v>
      </c>
      <c r="CV112" s="22">
        <f t="shared" si="132"/>
        <v>9.0859598537895558E-3</v>
      </c>
      <c r="CW112" s="7">
        <f t="shared" si="133"/>
        <v>7.6451520784082877E-2</v>
      </c>
      <c r="CX112" s="7">
        <f t="shared" si="134"/>
        <v>8.9676248791148265E-4</v>
      </c>
      <c r="CY112" s="7">
        <f t="shared" si="195"/>
        <v>0.99907211198622803</v>
      </c>
      <c r="CZ112" s="7">
        <f t="shared" si="196"/>
        <v>7.7420120473806794E-2</v>
      </c>
      <c r="DA112" s="7">
        <f t="shared" si="135"/>
        <v>54.015427325539036</v>
      </c>
      <c r="DB112" s="7">
        <f>rho_ph(DA112,H112)</f>
        <v>815.78173421684392</v>
      </c>
      <c r="DC112" s="7">
        <f t="shared" si="136"/>
        <v>2.3414269945791912</v>
      </c>
      <c r="DD112" s="7">
        <f t="shared" si="197"/>
        <v>-2.8113842197260572E-2</v>
      </c>
      <c r="DE112" s="47">
        <f t="shared" si="198"/>
        <v>0</v>
      </c>
      <c r="DF112" s="7">
        <f t="shared" si="137"/>
        <v>1036.9314475509466</v>
      </c>
      <c r="DG112" s="7">
        <f t="shared" si="199"/>
        <v>239.81429325354623</v>
      </c>
    </row>
    <row r="113" spans="1:111" ht="14.5" x14ac:dyDescent="0.35">
      <c r="A113" s="7">
        <f t="shared" si="200"/>
        <v>1470</v>
      </c>
      <c r="B113" s="7">
        <v>3</v>
      </c>
      <c r="C113" s="7">
        <v>17.2</v>
      </c>
      <c r="D113">
        <v>0.255</v>
      </c>
      <c r="E113" s="22">
        <v>0</v>
      </c>
      <c r="F113" s="7">
        <f t="shared" si="138"/>
        <v>54.015427325539036</v>
      </c>
      <c r="G113" s="7">
        <f t="shared" si="201"/>
        <v>97.5</v>
      </c>
      <c r="H113" s="7">
        <f t="shared" si="139"/>
        <v>1036.9314475509466</v>
      </c>
      <c r="I113" s="7">
        <f t="shared" si="202"/>
        <v>0</v>
      </c>
      <c r="J113" s="24" t="str">
        <f t="shared" si="140"/>
        <v>YES</v>
      </c>
      <c r="K113" s="24" t="str">
        <f t="shared" si="141"/>
        <v>NO</v>
      </c>
      <c r="L113" s="7">
        <f t="shared" si="142"/>
        <v>27.519608354006753</v>
      </c>
      <c r="M113" s="7">
        <v>9.81</v>
      </c>
      <c r="N113" s="7">
        <f t="shared" si="143"/>
        <v>5.1044625000000003E-2</v>
      </c>
      <c r="O113" s="7">
        <f t="shared" si="144"/>
        <v>268.81484623981385</v>
      </c>
      <c r="P113" s="7">
        <f t="shared" si="145"/>
        <v>769.42270459765018</v>
      </c>
      <c r="Q113" s="7">
        <f t="shared" si="105"/>
        <v>1.8228420982683384E-5</v>
      </c>
      <c r="R113" s="7">
        <f t="shared" si="106"/>
        <v>9.7988595791828116E-5</v>
      </c>
      <c r="S113" s="7">
        <f t="shared" si="146"/>
        <v>1.1150062723462127E-4</v>
      </c>
      <c r="T113" s="7">
        <f t="shared" si="107"/>
        <v>2.4825019625314795</v>
      </c>
      <c r="U113" s="7">
        <f t="shared" si="108"/>
        <v>0</v>
      </c>
      <c r="V113" s="7">
        <f t="shared" si="203"/>
        <v>2.4825019625314795</v>
      </c>
      <c r="W113" s="7">
        <f>Surface_Tension_T(T_ph(F113,H113))</f>
        <v>7.9967911659091853E-2</v>
      </c>
      <c r="X113" s="7">
        <v>1</v>
      </c>
      <c r="Y113" s="7">
        <f t="shared" si="147"/>
        <v>1</v>
      </c>
      <c r="Z113" s="7">
        <f t="shared" si="204"/>
        <v>0</v>
      </c>
      <c r="AA113" s="24">
        <f t="shared" si="148"/>
        <v>769.42270459765018</v>
      </c>
      <c r="AB113" s="24">
        <f t="shared" si="149"/>
        <v>4368350.4074912351</v>
      </c>
      <c r="AC113" s="24">
        <f t="shared" si="150"/>
        <v>6.3610466890256643E-6</v>
      </c>
      <c r="AD113" s="29">
        <f t="shared" si="151"/>
        <v>9.1687703508709396E-3</v>
      </c>
      <c r="AE113" s="24">
        <f t="shared" si="109"/>
        <v>2.8517906161769351</v>
      </c>
      <c r="AF113" s="7">
        <f t="shared" si="110"/>
        <v>2.8694987569569901</v>
      </c>
      <c r="AG113" s="24" t="str">
        <f t="shared" si="152"/>
        <v>NO</v>
      </c>
      <c r="AH113" s="24">
        <f t="shared" si="207"/>
        <v>1.1499999999999999</v>
      </c>
      <c r="AI113" s="24">
        <f t="shared" si="207"/>
        <v>1.1499999999999999</v>
      </c>
      <c r="AJ113" s="24">
        <f t="shared" si="153"/>
        <v>0.27092053117656462</v>
      </c>
      <c r="AK113" s="24">
        <f t="shared" si="154"/>
        <v>0</v>
      </c>
      <c r="AL113" s="24">
        <f t="shared" si="155"/>
        <v>769.42270459765018</v>
      </c>
      <c r="AM113" s="24">
        <f t="shared" si="156"/>
        <v>4368350.4074912351</v>
      </c>
      <c r="AN113" s="24">
        <f t="shared" si="157"/>
        <v>6.3610466890256643E-6</v>
      </c>
      <c r="AO113" s="29">
        <f t="shared" si="158"/>
        <v>9.1687703508709396E-3</v>
      </c>
      <c r="AP113" s="24">
        <f t="shared" si="111"/>
        <v>0.62197382981167937</v>
      </c>
      <c r="AQ113" s="24">
        <f t="shared" si="159"/>
        <v>0.72499999999999998</v>
      </c>
      <c r="AR113" s="24">
        <f t="shared" si="160"/>
        <v>2.8517906161769351</v>
      </c>
      <c r="AS113" s="24">
        <f t="shared" si="161"/>
        <v>2.6811021195339979</v>
      </c>
      <c r="AT113" s="24" t="str">
        <f t="shared" si="162"/>
        <v>NO</v>
      </c>
      <c r="AU113" s="24">
        <f t="shared" si="112"/>
        <v>1.2</v>
      </c>
      <c r="AV113" s="7">
        <f t="shared" si="163"/>
        <v>1.203900398263051</v>
      </c>
      <c r="AW113" s="7">
        <f t="shared" si="164"/>
        <v>0.27092053117656462</v>
      </c>
      <c r="AX113" s="20">
        <f t="shared" si="113"/>
        <v>1.1129062034185664</v>
      </c>
      <c r="AY113" s="24">
        <f t="shared" si="114"/>
        <v>0</v>
      </c>
      <c r="AZ113" s="24">
        <f t="shared" si="165"/>
        <v>769.42270459765018</v>
      </c>
      <c r="BA113" s="24">
        <f t="shared" si="166"/>
        <v>4368350.4074912351</v>
      </c>
      <c r="BB113" s="24">
        <f t="shared" si="167"/>
        <v>6.3610466890256643E-6</v>
      </c>
      <c r="BC113" s="29">
        <f t="shared" si="168"/>
        <v>9.1687703508709396E-3</v>
      </c>
      <c r="BD113" s="24">
        <f t="shared" si="115"/>
        <v>2.8517906161769351</v>
      </c>
      <c r="BE113" s="24" t="str">
        <f t="shared" si="169"/>
        <v>NO</v>
      </c>
      <c r="BF113" s="24">
        <f t="shared" si="116"/>
        <v>1.2</v>
      </c>
      <c r="BG113" s="24">
        <f t="shared" si="117"/>
        <v>1.0917696420228651</v>
      </c>
      <c r="BH113" s="7">
        <f t="shared" si="170"/>
        <v>1.203900398263051</v>
      </c>
      <c r="BI113" s="7">
        <f t="shared" si="171"/>
        <v>0.49541420184950447</v>
      </c>
      <c r="BJ113" s="7">
        <f t="shared" si="172"/>
        <v>0.27092053117656462</v>
      </c>
      <c r="BK113" s="20">
        <f t="shared" si="118"/>
        <v>1.1129062034185664</v>
      </c>
      <c r="BL113" s="24">
        <f t="shared" si="173"/>
        <v>0.47405080451368253</v>
      </c>
      <c r="BM113" s="24">
        <f t="shared" si="174"/>
        <v>0</v>
      </c>
      <c r="BN113" s="24">
        <f t="shared" si="175"/>
        <v>769.42270459765018</v>
      </c>
      <c r="BO113" s="24">
        <f t="shared" si="176"/>
        <v>4368350.4074912351</v>
      </c>
      <c r="BP113" s="24">
        <f t="shared" si="177"/>
        <v>6.3610466890256643E-6</v>
      </c>
      <c r="BQ113" s="29">
        <f t="shared" si="178"/>
        <v>9.1687703508709396E-3</v>
      </c>
      <c r="BR113" s="24">
        <f t="shared" si="119"/>
        <v>0.62197382981167937</v>
      </c>
      <c r="BS113" s="24">
        <f t="shared" si="179"/>
        <v>0.72499999999999998</v>
      </c>
      <c r="BT113" s="24">
        <f t="shared" si="180"/>
        <v>2.8517906161769351</v>
      </c>
      <c r="BU113" s="24" t="str">
        <f t="shared" si="181"/>
        <v>NO</v>
      </c>
      <c r="BV113" s="24">
        <f t="shared" si="120"/>
        <v>1.1499999999999999</v>
      </c>
      <c r="BW113" s="24">
        <f t="shared" si="121"/>
        <v>1.1499999999999999</v>
      </c>
      <c r="BX113" s="7">
        <f t="shared" si="182"/>
        <v>1.203900398263051</v>
      </c>
      <c r="BY113" s="7">
        <f t="shared" si="183"/>
        <v>0.49541420184950447</v>
      </c>
      <c r="BZ113" s="24">
        <f t="shared" si="184"/>
        <v>0.27092053117656462</v>
      </c>
      <c r="CA113" s="20">
        <f t="shared" si="122"/>
        <v>1.1650072201953035</v>
      </c>
      <c r="CB113" s="24">
        <f t="shared" si="185"/>
        <v>0.51902440729634958</v>
      </c>
      <c r="CC113" s="24">
        <f t="shared" si="186"/>
        <v>0</v>
      </c>
      <c r="CD113" s="24">
        <f t="shared" si="187"/>
        <v>769.42270459765018</v>
      </c>
      <c r="CE113" s="24">
        <f t="shared" si="188"/>
        <v>4368350.4074912351</v>
      </c>
      <c r="CF113" s="24">
        <f t="shared" si="189"/>
        <v>6.3610466890256643E-6</v>
      </c>
      <c r="CG113" s="29">
        <f t="shared" si="190"/>
        <v>9.1687703508709396E-3</v>
      </c>
      <c r="CH113" s="24">
        <f t="shared" si="123"/>
        <v>0.62197382981167937</v>
      </c>
      <c r="CI113" s="24">
        <f t="shared" si="191"/>
        <v>0.72499999999999998</v>
      </c>
      <c r="CJ113" s="24">
        <f t="shared" si="192"/>
        <v>2.8517906161769351</v>
      </c>
      <c r="CK113" s="24">
        <f t="shared" si="124"/>
        <v>2.9025088711057316</v>
      </c>
      <c r="CL113" s="24">
        <f t="shared" si="193"/>
        <v>2.6811021195339979</v>
      </c>
      <c r="CM113" s="24" t="str">
        <f t="shared" si="194"/>
        <v>NO</v>
      </c>
      <c r="CN113" s="46" t="str">
        <f t="shared" si="125"/>
        <v>COMPRESSED LIQUID</v>
      </c>
      <c r="CO113" s="21" t="b">
        <f t="shared" si="206"/>
        <v>0</v>
      </c>
      <c r="CP113" s="21" t="b">
        <f t="shared" si="127"/>
        <v>0</v>
      </c>
      <c r="CQ113" s="7" t="e">
        <f t="shared" si="128"/>
        <v>#DIV/0!</v>
      </c>
      <c r="CR113" s="7">
        <f>IF(J113="yes",rho_ph(F113,H113),IF(K113="yes",rho_ph(F113,H113),L113*CQ113+P113*(1-CQ113)))</f>
        <v>815.7903244516757</v>
      </c>
      <c r="CS113" s="7" t="e">
        <f t="shared" si="129"/>
        <v>#DIV/0!</v>
      </c>
      <c r="CT113" s="7">
        <f t="shared" si="130"/>
        <v>4631599.7369864555</v>
      </c>
      <c r="CU113" s="7">
        <f t="shared" si="131"/>
        <v>6.0353807271574329E-6</v>
      </c>
      <c r="CV113" s="22">
        <f t="shared" si="132"/>
        <v>9.0867620083055524E-3</v>
      </c>
      <c r="CW113" s="7">
        <f t="shared" si="133"/>
        <v>7.6450001492288061E-2</v>
      </c>
      <c r="CX113" s="7">
        <f t="shared" si="134"/>
        <v>8.9577044366305166E-4</v>
      </c>
      <c r="CY113" s="7">
        <f t="shared" si="195"/>
        <v>0.99906923523367519</v>
      </c>
      <c r="CZ113" s="7">
        <f t="shared" si="196"/>
        <v>7.7417829724143683E-2</v>
      </c>
      <c r="DA113" s="7">
        <f t="shared" si="135"/>
        <v>53.783173836366608</v>
      </c>
      <c r="DB113" s="7">
        <f>rho_ph(DA113,H113)</f>
        <v>815.76551930849541</v>
      </c>
      <c r="DC113" s="7">
        <f t="shared" si="136"/>
        <v>2.3414735349430864</v>
      </c>
      <c r="DD113" s="7">
        <f t="shared" si="197"/>
        <v>-2.8113842197260572E-2</v>
      </c>
      <c r="DE113" s="47">
        <f t="shared" si="198"/>
        <v>0</v>
      </c>
      <c r="DF113" s="7">
        <f t="shared" si="137"/>
        <v>1036.9033337087494</v>
      </c>
      <c r="DG113" s="7">
        <f t="shared" si="199"/>
        <v>239.80887515874497</v>
      </c>
    </row>
    <row r="114" spans="1:111" ht="14.5" x14ac:dyDescent="0.35">
      <c r="A114" s="7">
        <f t="shared" si="200"/>
        <v>1467</v>
      </c>
      <c r="B114" s="7">
        <v>3</v>
      </c>
      <c r="C114" s="7">
        <v>17.2</v>
      </c>
      <c r="D114">
        <v>0.255</v>
      </c>
      <c r="E114" s="22">
        <v>0</v>
      </c>
      <c r="F114" s="7">
        <f t="shared" si="138"/>
        <v>53.783173836366608</v>
      </c>
      <c r="G114" s="7">
        <f t="shared" si="201"/>
        <v>97.5</v>
      </c>
      <c r="H114" s="7">
        <f t="shared" si="139"/>
        <v>1036.9033337087494</v>
      </c>
      <c r="I114" s="7">
        <f t="shared" si="202"/>
        <v>0</v>
      </c>
      <c r="J114" s="24" t="str">
        <f t="shared" si="140"/>
        <v>YES</v>
      </c>
      <c r="K114" s="24" t="str">
        <f t="shared" si="141"/>
        <v>NO</v>
      </c>
      <c r="L114" s="7">
        <f t="shared" si="142"/>
        <v>27.393230703428973</v>
      </c>
      <c r="M114" s="7">
        <v>9.81</v>
      </c>
      <c r="N114" s="7">
        <f t="shared" si="143"/>
        <v>5.1044625000000003E-2</v>
      </c>
      <c r="O114" s="7">
        <f t="shared" si="144"/>
        <v>268.54072534117165</v>
      </c>
      <c r="P114" s="7">
        <f t="shared" si="145"/>
        <v>769.87543564358953</v>
      </c>
      <c r="Q114" s="7">
        <f t="shared" si="105"/>
        <v>1.8217253652476507E-5</v>
      </c>
      <c r="R114" s="7">
        <f t="shared" si="106"/>
        <v>9.8101174798201644E-5</v>
      </c>
      <c r="S114" s="7">
        <f t="shared" si="146"/>
        <v>1.1149713407765189E-4</v>
      </c>
      <c r="T114" s="7">
        <f t="shared" si="107"/>
        <v>2.4810421085628902</v>
      </c>
      <c r="U114" s="7">
        <f t="shared" si="108"/>
        <v>0</v>
      </c>
      <c r="V114" s="7">
        <f t="shared" si="203"/>
        <v>2.4810421085628902</v>
      </c>
      <c r="W114" s="7">
        <f>Surface_Tension_T(T_ph(F114,H114))</f>
        <v>7.996855795826302E-2</v>
      </c>
      <c r="X114" s="7">
        <v>1</v>
      </c>
      <c r="Y114" s="7">
        <f t="shared" si="147"/>
        <v>1</v>
      </c>
      <c r="Z114" s="7">
        <f t="shared" si="204"/>
        <v>0</v>
      </c>
      <c r="AA114" s="24">
        <f t="shared" si="148"/>
        <v>769.87543564358953</v>
      </c>
      <c r="AB114" s="24">
        <f t="shared" si="149"/>
        <v>4368487.2660194542</v>
      </c>
      <c r="AC114" s="24">
        <f t="shared" si="150"/>
        <v>6.3608677130395162E-6</v>
      </c>
      <c r="AD114" s="29">
        <f t="shared" si="151"/>
        <v>9.1687261560652045E-3</v>
      </c>
      <c r="AE114" s="24">
        <f t="shared" si="109"/>
        <v>2.8518855150187599</v>
      </c>
      <c r="AF114" s="7">
        <f t="shared" si="110"/>
        <v>2.8766772038533661</v>
      </c>
      <c r="AG114" s="24" t="str">
        <f t="shared" si="152"/>
        <v>NO</v>
      </c>
      <c r="AH114" s="24">
        <f t="shared" si="207"/>
        <v>1.1499999999999999</v>
      </c>
      <c r="AI114" s="24">
        <f t="shared" si="207"/>
        <v>1.1499999999999999</v>
      </c>
      <c r="AJ114" s="24">
        <f t="shared" si="153"/>
        <v>0.27089424559747638</v>
      </c>
      <c r="AK114" s="24">
        <f t="shared" si="154"/>
        <v>0</v>
      </c>
      <c r="AL114" s="24">
        <f t="shared" si="155"/>
        <v>769.87543564358953</v>
      </c>
      <c r="AM114" s="24">
        <f t="shared" si="156"/>
        <v>4368487.2660194542</v>
      </c>
      <c r="AN114" s="24">
        <f t="shared" si="157"/>
        <v>6.3608677130395162E-6</v>
      </c>
      <c r="AO114" s="29">
        <f t="shared" si="158"/>
        <v>9.1687261560652045E-3</v>
      </c>
      <c r="AP114" s="24">
        <f t="shared" si="111"/>
        <v>0.62151012953142681</v>
      </c>
      <c r="AQ114" s="24">
        <f t="shared" si="159"/>
        <v>0.72499999999999998</v>
      </c>
      <c r="AR114" s="24">
        <f t="shared" si="160"/>
        <v>2.8518855150187599</v>
      </c>
      <c r="AS114" s="24">
        <f t="shared" si="161"/>
        <v>2.6795254772479216</v>
      </c>
      <c r="AT114" s="24" t="str">
        <f t="shared" si="162"/>
        <v>NO</v>
      </c>
      <c r="AU114" s="24">
        <f t="shared" si="112"/>
        <v>1.2</v>
      </c>
      <c r="AV114" s="7">
        <f t="shared" si="163"/>
        <v>1.203900398263051</v>
      </c>
      <c r="AW114" s="7">
        <f t="shared" si="164"/>
        <v>0.27089424559747638</v>
      </c>
      <c r="AX114" s="20">
        <f t="shared" si="113"/>
        <v>1.1122975000319262</v>
      </c>
      <c r="AY114" s="24">
        <f t="shared" si="114"/>
        <v>0</v>
      </c>
      <c r="AZ114" s="24">
        <f t="shared" si="165"/>
        <v>769.87543564358953</v>
      </c>
      <c r="BA114" s="24">
        <f t="shared" si="166"/>
        <v>4368487.2660194542</v>
      </c>
      <c r="BB114" s="24">
        <f t="shared" si="167"/>
        <v>6.3608677130395162E-6</v>
      </c>
      <c r="BC114" s="29">
        <f t="shared" si="168"/>
        <v>9.1687261560652045E-3</v>
      </c>
      <c r="BD114" s="24">
        <f t="shared" si="115"/>
        <v>2.8518855150187599</v>
      </c>
      <c r="BE114" s="24" t="str">
        <f t="shared" si="169"/>
        <v>NO</v>
      </c>
      <c r="BF114" s="24">
        <f t="shared" si="116"/>
        <v>1.2</v>
      </c>
      <c r="BG114" s="24">
        <f t="shared" si="117"/>
        <v>1.0921167207170894</v>
      </c>
      <c r="BH114" s="7">
        <f t="shared" si="170"/>
        <v>1.203900398263051</v>
      </c>
      <c r="BI114" s="7">
        <f t="shared" si="171"/>
        <v>0.49546177303526712</v>
      </c>
      <c r="BJ114" s="7">
        <f t="shared" si="172"/>
        <v>0.27089424559747638</v>
      </c>
      <c r="BK114" s="20">
        <f t="shared" si="118"/>
        <v>1.1122975000319262</v>
      </c>
      <c r="BL114" s="24">
        <f t="shared" si="173"/>
        <v>0.47409134729900648</v>
      </c>
      <c r="BM114" s="24">
        <f t="shared" si="174"/>
        <v>0</v>
      </c>
      <c r="BN114" s="24">
        <f t="shared" si="175"/>
        <v>769.87543564358953</v>
      </c>
      <c r="BO114" s="24">
        <f t="shared" si="176"/>
        <v>4368487.2660194542</v>
      </c>
      <c r="BP114" s="24">
        <f t="shared" si="177"/>
        <v>6.3608677130395162E-6</v>
      </c>
      <c r="BQ114" s="29">
        <f t="shared" si="178"/>
        <v>9.1687261560652045E-3</v>
      </c>
      <c r="BR114" s="24">
        <f t="shared" si="119"/>
        <v>0.62151012953142681</v>
      </c>
      <c r="BS114" s="24">
        <f t="shared" si="179"/>
        <v>0.72499999999999998</v>
      </c>
      <c r="BT114" s="24">
        <f t="shared" si="180"/>
        <v>2.8518855150187599</v>
      </c>
      <c r="BU114" s="24" t="str">
        <f t="shared" si="181"/>
        <v>NO</v>
      </c>
      <c r="BV114" s="24">
        <f t="shared" si="120"/>
        <v>1.1499999999999999</v>
      </c>
      <c r="BW114" s="24">
        <f t="shared" si="121"/>
        <v>1.1499999999999999</v>
      </c>
      <c r="BX114" s="7">
        <f t="shared" si="182"/>
        <v>1.203900398263051</v>
      </c>
      <c r="BY114" s="7">
        <f t="shared" si="183"/>
        <v>0.49546177303526712</v>
      </c>
      <c r="BZ114" s="24">
        <f t="shared" si="184"/>
        <v>0.27089424559747638</v>
      </c>
      <c r="CA114" s="20">
        <f t="shared" si="122"/>
        <v>1.1643700201886407</v>
      </c>
      <c r="CB114" s="24">
        <f t="shared" si="185"/>
        <v>0.51907974606587781</v>
      </c>
      <c r="CC114" s="24">
        <f t="shared" si="186"/>
        <v>0</v>
      </c>
      <c r="CD114" s="24">
        <f t="shared" si="187"/>
        <v>769.87543564358953</v>
      </c>
      <c r="CE114" s="24">
        <f t="shared" si="188"/>
        <v>4368487.2660194542</v>
      </c>
      <c r="CF114" s="24">
        <f t="shared" si="189"/>
        <v>6.3608677130395162E-6</v>
      </c>
      <c r="CG114" s="29">
        <f t="shared" si="190"/>
        <v>9.1687261560652045E-3</v>
      </c>
      <c r="CH114" s="24">
        <f t="shared" si="123"/>
        <v>0.62151012953142681</v>
      </c>
      <c r="CI114" s="24">
        <f t="shared" si="191"/>
        <v>0.72499999999999998</v>
      </c>
      <c r="CJ114" s="24">
        <f t="shared" si="192"/>
        <v>2.8518855150187599</v>
      </c>
      <c r="CK114" s="24">
        <f t="shared" si="124"/>
        <v>2.9097698973553432</v>
      </c>
      <c r="CL114" s="24">
        <f t="shared" si="193"/>
        <v>2.6795254772479216</v>
      </c>
      <c r="CM114" s="24" t="str">
        <f t="shared" si="194"/>
        <v>NO</v>
      </c>
      <c r="CN114" s="46" t="str">
        <f t="shared" si="125"/>
        <v>COMPRESSED LIQUID</v>
      </c>
      <c r="CO114" s="21" t="b">
        <f t="shared" si="206"/>
        <v>0</v>
      </c>
      <c r="CP114" s="21" t="b">
        <f t="shared" si="127"/>
        <v>0</v>
      </c>
      <c r="CQ114" s="7" t="e">
        <f t="shared" si="128"/>
        <v>#DIV/0!</v>
      </c>
      <c r="CR114" s="7">
        <f>IF(J114="yes",rho_ph(F114,H114),IF(K114="yes",rho_ph(F114,H114),L114*CQ114+P114*(1-CQ114)))</f>
        <v>815.77411029710913</v>
      </c>
      <c r="CS114" s="7" t="e">
        <f t="shared" si="129"/>
        <v>#DIV/0!</v>
      </c>
      <c r="CT114" s="7">
        <f t="shared" si="130"/>
        <v>4628929.1069562975</v>
      </c>
      <c r="CU114" s="7">
        <f t="shared" si="131"/>
        <v>6.038507885002389E-6</v>
      </c>
      <c r="CV114" s="22">
        <f t="shared" si="132"/>
        <v>9.0875650947907886E-3</v>
      </c>
      <c r="CW114" s="7">
        <f t="shared" si="133"/>
        <v>7.644848201834524E-2</v>
      </c>
      <c r="CX114" s="7">
        <f t="shared" si="134"/>
        <v>8.9477851485155987E-4</v>
      </c>
      <c r="CY114" s="7">
        <f t="shared" si="195"/>
        <v>0.99906633353210184</v>
      </c>
      <c r="CZ114" s="7">
        <f t="shared" si="196"/>
        <v>7.7415540827761892E-2</v>
      </c>
      <c r="DA114" s="7">
        <f t="shared" si="135"/>
        <v>53.55092721388332</v>
      </c>
      <c r="DB114" s="7">
        <f>rho_ph(DA114,H114)</f>
        <v>815.74930245477822</v>
      </c>
      <c r="DC114" s="7">
        <f t="shared" si="136"/>
        <v>2.3415200827411473</v>
      </c>
      <c r="DD114" s="7">
        <f t="shared" si="197"/>
        <v>-2.8113842197260572E-2</v>
      </c>
      <c r="DE114" s="47">
        <f t="shared" si="198"/>
        <v>0</v>
      </c>
      <c r="DF114" s="7">
        <f t="shared" si="137"/>
        <v>1036.8752198665522</v>
      </c>
      <c r="DG114" s="7">
        <f t="shared" si="199"/>
        <v>239.80345654979772</v>
      </c>
    </row>
    <row r="115" spans="1:111" ht="14.5" x14ac:dyDescent="0.35">
      <c r="A115" s="7">
        <f t="shared" si="200"/>
        <v>1464</v>
      </c>
      <c r="B115" s="7">
        <v>3</v>
      </c>
      <c r="C115" s="7">
        <v>17.2</v>
      </c>
      <c r="D115">
        <v>0.255</v>
      </c>
      <c r="E115" s="22">
        <v>0</v>
      </c>
      <c r="F115" s="7">
        <f t="shared" si="138"/>
        <v>53.55092721388332</v>
      </c>
      <c r="G115" s="7">
        <f t="shared" si="201"/>
        <v>97.5</v>
      </c>
      <c r="H115" s="7">
        <f t="shared" si="139"/>
        <v>1036.8752198665522</v>
      </c>
      <c r="I115" s="7">
        <f t="shared" si="202"/>
        <v>0</v>
      </c>
      <c r="J115" s="24" t="str">
        <f t="shared" si="140"/>
        <v>YES</v>
      </c>
      <c r="K115" s="24" t="str">
        <f t="shared" si="141"/>
        <v>NO</v>
      </c>
      <c r="L115" s="7">
        <f t="shared" si="142"/>
        <v>27.266974407940772</v>
      </c>
      <c r="M115" s="7">
        <v>9.81</v>
      </c>
      <c r="N115" s="7">
        <f t="shared" si="143"/>
        <v>5.1044625000000003E-2</v>
      </c>
      <c r="O115" s="7">
        <f t="shared" si="144"/>
        <v>268.26570719656434</v>
      </c>
      <c r="P115" s="7">
        <f t="shared" si="145"/>
        <v>770.32889697201028</v>
      </c>
      <c r="Q115" s="7">
        <f t="shared" si="105"/>
        <v>1.8206066104900157E-5</v>
      </c>
      <c r="R115" s="7">
        <f t="shared" si="106"/>
        <v>9.8214273515054754E-5</v>
      </c>
      <c r="S115" s="7">
        <f t="shared" si="146"/>
        <v>1.1149364075052624E-4</v>
      </c>
      <c r="T115" s="7">
        <f t="shared" si="107"/>
        <v>2.4795816198614555</v>
      </c>
      <c r="U115" s="7">
        <f t="shared" si="108"/>
        <v>0</v>
      </c>
      <c r="V115" s="7">
        <f t="shared" si="203"/>
        <v>2.4795816198614555</v>
      </c>
      <c r="W115" s="7">
        <f>Surface_Tension_T(T_ph(F115,H115))</f>
        <v>7.9969204300259028E-2</v>
      </c>
      <c r="X115" s="7">
        <v>1</v>
      </c>
      <c r="Y115" s="7">
        <f t="shared" si="147"/>
        <v>1</v>
      </c>
      <c r="Z115" s="7">
        <f t="shared" si="204"/>
        <v>0</v>
      </c>
      <c r="AA115" s="24">
        <f t="shared" si="148"/>
        <v>770.32889697201028</v>
      </c>
      <c r="AB115" s="24">
        <f t="shared" si="149"/>
        <v>4368624.1397905666</v>
      </c>
      <c r="AC115" s="24">
        <f t="shared" si="150"/>
        <v>6.3606887277637952E-6</v>
      </c>
      <c r="AD115" s="29">
        <f t="shared" si="151"/>
        <v>9.168681958033097E-3</v>
      </c>
      <c r="AE115" s="24">
        <f t="shared" si="109"/>
        <v>2.8519798096570694</v>
      </c>
      <c r="AF115" s="7">
        <f t="shared" si="110"/>
        <v>2.8838980343245026</v>
      </c>
      <c r="AG115" s="24" t="str">
        <f t="shared" si="152"/>
        <v>NO</v>
      </c>
      <c r="AH115" s="24">
        <f t="shared" si="207"/>
        <v>1.1499999999999999</v>
      </c>
      <c r="AI115" s="24">
        <f t="shared" si="207"/>
        <v>1.1499999999999999</v>
      </c>
      <c r="AJ115" s="24">
        <f t="shared" si="153"/>
        <v>0.27086789533973998</v>
      </c>
      <c r="AK115" s="24">
        <f t="shared" si="154"/>
        <v>0</v>
      </c>
      <c r="AL115" s="24">
        <f t="shared" si="155"/>
        <v>770.32889697201028</v>
      </c>
      <c r="AM115" s="24">
        <f t="shared" si="156"/>
        <v>4368624.1397905666</v>
      </c>
      <c r="AN115" s="24">
        <f t="shared" si="157"/>
        <v>6.3606887277637952E-6</v>
      </c>
      <c r="AO115" s="29">
        <f t="shared" si="158"/>
        <v>9.168681958033097E-3</v>
      </c>
      <c r="AP115" s="24">
        <f t="shared" si="111"/>
        <v>0.62104648486935687</v>
      </c>
      <c r="AQ115" s="24">
        <f t="shared" si="159"/>
        <v>0.72499999999999998</v>
      </c>
      <c r="AR115" s="24">
        <f t="shared" si="160"/>
        <v>2.8519798096570694</v>
      </c>
      <c r="AS115" s="24">
        <f t="shared" si="161"/>
        <v>2.6779481494503723</v>
      </c>
      <c r="AT115" s="24" t="str">
        <f t="shared" si="162"/>
        <v>NO</v>
      </c>
      <c r="AU115" s="24">
        <f t="shared" si="112"/>
        <v>1.2</v>
      </c>
      <c r="AV115" s="7">
        <f t="shared" si="163"/>
        <v>1.203900398263051</v>
      </c>
      <c r="AW115" s="7">
        <f t="shared" si="164"/>
        <v>0.27086789533973998</v>
      </c>
      <c r="AX115" s="20">
        <f t="shared" si="113"/>
        <v>1.1116885136732675</v>
      </c>
      <c r="AY115" s="24">
        <f t="shared" si="114"/>
        <v>0</v>
      </c>
      <c r="AZ115" s="24">
        <f t="shared" si="165"/>
        <v>770.32889697201028</v>
      </c>
      <c r="BA115" s="24">
        <f t="shared" si="166"/>
        <v>4368624.1397905666</v>
      </c>
      <c r="BB115" s="24">
        <f t="shared" si="167"/>
        <v>6.3606887277637952E-6</v>
      </c>
      <c r="BC115" s="29">
        <f t="shared" si="168"/>
        <v>9.168681958033097E-3</v>
      </c>
      <c r="BD115" s="24">
        <f t="shared" si="115"/>
        <v>2.8519798096570694</v>
      </c>
      <c r="BE115" s="24" t="str">
        <f t="shared" si="169"/>
        <v>NO</v>
      </c>
      <c r="BF115" s="24">
        <f t="shared" si="116"/>
        <v>1.2</v>
      </c>
      <c r="BG115" s="24">
        <f t="shared" si="117"/>
        <v>1.0924598263839012</v>
      </c>
      <c r="BH115" s="7">
        <f t="shared" si="170"/>
        <v>1.203900398263051</v>
      </c>
      <c r="BI115" s="7">
        <f t="shared" si="171"/>
        <v>0.49550925190183071</v>
      </c>
      <c r="BJ115" s="7">
        <f t="shared" si="172"/>
        <v>0.27086789533973998</v>
      </c>
      <c r="BK115" s="20">
        <f t="shared" si="118"/>
        <v>1.1116885136732675</v>
      </c>
      <c r="BL115" s="24">
        <f t="shared" si="173"/>
        <v>0.47413180039547753</v>
      </c>
      <c r="BM115" s="24">
        <f t="shared" si="174"/>
        <v>0</v>
      </c>
      <c r="BN115" s="24">
        <f t="shared" si="175"/>
        <v>770.32889697201028</v>
      </c>
      <c r="BO115" s="24">
        <f t="shared" si="176"/>
        <v>4368624.1397905666</v>
      </c>
      <c r="BP115" s="24">
        <f t="shared" si="177"/>
        <v>6.3606887277637952E-6</v>
      </c>
      <c r="BQ115" s="29">
        <f t="shared" si="178"/>
        <v>9.168681958033097E-3</v>
      </c>
      <c r="BR115" s="24">
        <f t="shared" si="119"/>
        <v>0.62104648486935687</v>
      </c>
      <c r="BS115" s="24">
        <f t="shared" si="179"/>
        <v>0.72499999999999998</v>
      </c>
      <c r="BT115" s="24">
        <f t="shared" si="180"/>
        <v>2.8519798096570694</v>
      </c>
      <c r="BU115" s="24" t="str">
        <f t="shared" si="181"/>
        <v>NO</v>
      </c>
      <c r="BV115" s="24">
        <f t="shared" si="120"/>
        <v>1.1499999999999999</v>
      </c>
      <c r="BW115" s="24">
        <f t="shared" si="121"/>
        <v>1.1499999999999999</v>
      </c>
      <c r="BX115" s="7">
        <f t="shared" si="182"/>
        <v>1.203900398263051</v>
      </c>
      <c r="BY115" s="7">
        <f t="shared" si="183"/>
        <v>0.49550925190183071</v>
      </c>
      <c r="BZ115" s="24">
        <f t="shared" si="184"/>
        <v>0.27086789533973998</v>
      </c>
      <c r="CA115" s="20">
        <f t="shared" si="122"/>
        <v>1.1637325239625447</v>
      </c>
      <c r="CB115" s="24">
        <f t="shared" si="185"/>
        <v>0.51913498960922466</v>
      </c>
      <c r="CC115" s="24">
        <f t="shared" si="186"/>
        <v>0</v>
      </c>
      <c r="CD115" s="24">
        <f t="shared" si="187"/>
        <v>770.32889697201028</v>
      </c>
      <c r="CE115" s="24">
        <f t="shared" si="188"/>
        <v>4368624.1397905666</v>
      </c>
      <c r="CF115" s="24">
        <f t="shared" si="189"/>
        <v>6.3606887277637952E-6</v>
      </c>
      <c r="CG115" s="29">
        <f t="shared" si="190"/>
        <v>9.168681958033097E-3</v>
      </c>
      <c r="CH115" s="24">
        <f t="shared" si="123"/>
        <v>0.62104648486935687</v>
      </c>
      <c r="CI115" s="24">
        <f t="shared" si="191"/>
        <v>0.72499999999999998</v>
      </c>
      <c r="CJ115" s="24">
        <f t="shared" si="192"/>
        <v>2.8519798096570694</v>
      </c>
      <c r="CK115" s="24">
        <f t="shared" si="124"/>
        <v>2.917073794751504</v>
      </c>
      <c r="CL115" s="24">
        <f t="shared" si="193"/>
        <v>2.6779481494503723</v>
      </c>
      <c r="CM115" s="24" t="str">
        <f t="shared" si="194"/>
        <v>NO</v>
      </c>
      <c r="CN115" s="46" t="str">
        <f t="shared" si="125"/>
        <v>COMPRESSED LIQUID</v>
      </c>
      <c r="CO115" s="21" t="b">
        <f t="shared" si="206"/>
        <v>0</v>
      </c>
      <c r="CP115" s="21" t="b">
        <f t="shared" si="127"/>
        <v>0</v>
      </c>
      <c r="CQ115" s="7" t="e">
        <f t="shared" si="128"/>
        <v>#DIV/0!</v>
      </c>
      <c r="CR115" s="7">
        <f>IF(J115="yes",rho_ph(F115,H115),IF(K115="yes",rho_ph(F115,H115),L115*CQ115+P115*(1-CQ115)))</f>
        <v>815.75789419741579</v>
      </c>
      <c r="CS115" s="7" t="e">
        <f t="shared" si="129"/>
        <v>#DIV/0!</v>
      </c>
      <c r="CT115" s="7">
        <f t="shared" si="130"/>
        <v>4626257.2296376377</v>
      </c>
      <c r="CU115" s="7">
        <f t="shared" si="131"/>
        <v>6.041639932168781E-6</v>
      </c>
      <c r="CV115" s="22">
        <f t="shared" si="132"/>
        <v>9.0883691239783872E-3</v>
      </c>
      <c r="CW115" s="7">
        <f t="shared" si="133"/>
        <v>7.644696236211912E-2</v>
      </c>
      <c r="CX115" s="7">
        <f t="shared" si="134"/>
        <v>8.9378669121240907E-4</v>
      </c>
      <c r="CY115" s="7">
        <f t="shared" si="195"/>
        <v>0.99906340656948789</v>
      </c>
      <c r="CZ115" s="7">
        <f t="shared" si="196"/>
        <v>7.741325379827356E-2</v>
      </c>
      <c r="DA115" s="7">
        <f t="shared" si="135"/>
        <v>53.318687452488497</v>
      </c>
      <c r="DB115" s="7">
        <f>rho_ph(DA115,H115)</f>
        <v>815.73308365424384</v>
      </c>
      <c r="DC115" s="7">
        <f t="shared" si="136"/>
        <v>2.3415666379783078</v>
      </c>
      <c r="DD115" s="7">
        <f t="shared" si="197"/>
        <v>-2.8113842197260572E-2</v>
      </c>
      <c r="DE115" s="47">
        <f t="shared" si="198"/>
        <v>0</v>
      </c>
      <c r="DF115" s="7">
        <f t="shared" si="137"/>
        <v>1036.8471060243551</v>
      </c>
      <c r="DG115" s="7">
        <f t="shared" si="199"/>
        <v>239.79803742660715</v>
      </c>
    </row>
    <row r="116" spans="1:111" ht="14.5" x14ac:dyDescent="0.35">
      <c r="A116" s="7">
        <f t="shared" si="200"/>
        <v>1461</v>
      </c>
      <c r="B116" s="7">
        <v>3</v>
      </c>
      <c r="C116" s="7">
        <v>17.2</v>
      </c>
      <c r="D116">
        <v>0.255</v>
      </c>
      <c r="E116" s="22">
        <v>0</v>
      </c>
      <c r="F116" s="7">
        <f t="shared" si="138"/>
        <v>53.318687452488497</v>
      </c>
      <c r="G116" s="7">
        <f t="shared" si="201"/>
        <v>97.5</v>
      </c>
      <c r="H116" s="7">
        <f t="shared" si="139"/>
        <v>1036.8471060243551</v>
      </c>
      <c r="I116" s="7">
        <f t="shared" si="202"/>
        <v>0</v>
      </c>
      <c r="J116" s="24" t="str">
        <f t="shared" si="140"/>
        <v>YES</v>
      </c>
      <c r="K116" s="24" t="str">
        <f t="shared" si="141"/>
        <v>NO</v>
      </c>
      <c r="L116" s="7">
        <f t="shared" si="142"/>
        <v>27.140839048051774</v>
      </c>
      <c r="M116" s="7">
        <v>9.81</v>
      </c>
      <c r="N116" s="7">
        <f t="shared" si="143"/>
        <v>5.1044625000000003E-2</v>
      </c>
      <c r="O116" s="7">
        <f t="shared" si="144"/>
        <v>267.98978493064033</v>
      </c>
      <c r="P116" s="7">
        <f t="shared" si="145"/>
        <v>770.78309536912536</v>
      </c>
      <c r="Q116" s="7">
        <f t="shared" si="105"/>
        <v>1.8194858101825608E-5</v>
      </c>
      <c r="R116" s="7">
        <f t="shared" si="106"/>
        <v>9.8327897370325572E-5</v>
      </c>
      <c r="S116" s="7">
        <f t="shared" si="146"/>
        <v>1.1149014725299499E-4</v>
      </c>
      <c r="T116" s="7">
        <f t="shared" si="107"/>
        <v>2.4781204798805403</v>
      </c>
      <c r="U116" s="7">
        <f t="shared" si="108"/>
        <v>0</v>
      </c>
      <c r="V116" s="7">
        <f t="shared" si="203"/>
        <v>2.4781204798805403</v>
      </c>
      <c r="W116" s="7">
        <f>Surface_Tension_T(T_ph(F116,H116))</f>
        <v>7.9969850685086025E-2</v>
      </c>
      <c r="X116" s="7">
        <v>1</v>
      </c>
      <c r="Y116" s="7">
        <f t="shared" si="147"/>
        <v>1</v>
      </c>
      <c r="Z116" s="7">
        <f t="shared" si="204"/>
        <v>0</v>
      </c>
      <c r="AA116" s="24">
        <f t="shared" si="148"/>
        <v>770.78309536912536</v>
      </c>
      <c r="AB116" s="24">
        <f t="shared" si="149"/>
        <v>4368761.0288163973</v>
      </c>
      <c r="AC116" s="24">
        <f t="shared" si="150"/>
        <v>6.3605097331856281E-6</v>
      </c>
      <c r="AD116" s="29">
        <f t="shared" si="151"/>
        <v>9.1686377567712432E-3</v>
      </c>
      <c r="AE116" s="24">
        <f t="shared" si="109"/>
        <v>2.8520734996471924</v>
      </c>
      <c r="AF116" s="7">
        <f t="shared" si="110"/>
        <v>2.8911617019630378</v>
      </c>
      <c r="AG116" s="24" t="str">
        <f t="shared" si="152"/>
        <v>NO</v>
      </c>
      <c r="AH116" s="24">
        <f t="shared" si="207"/>
        <v>1.1499999999999999</v>
      </c>
      <c r="AI116" s="24">
        <f t="shared" si="207"/>
        <v>1.1499999999999999</v>
      </c>
      <c r="AJ116" s="24">
        <f t="shared" si="153"/>
        <v>0.27084147999250741</v>
      </c>
      <c r="AK116" s="24">
        <f t="shared" si="154"/>
        <v>0</v>
      </c>
      <c r="AL116" s="24">
        <f t="shared" si="155"/>
        <v>770.78309536912536</v>
      </c>
      <c r="AM116" s="24">
        <f t="shared" si="156"/>
        <v>4368761.0288163973</v>
      </c>
      <c r="AN116" s="24">
        <f t="shared" si="157"/>
        <v>6.3605097331856281E-6</v>
      </c>
      <c r="AO116" s="29">
        <f t="shared" si="158"/>
        <v>9.1686377567712432E-3</v>
      </c>
      <c r="AP116" s="24">
        <f t="shared" si="111"/>
        <v>0.62058289070419315</v>
      </c>
      <c r="AQ116" s="24">
        <f t="shared" si="159"/>
        <v>0.72499999999999998</v>
      </c>
      <c r="AR116" s="24">
        <f t="shared" si="160"/>
        <v>2.8520734996471924</v>
      </c>
      <c r="AS116" s="24">
        <f t="shared" si="161"/>
        <v>2.6763701182709836</v>
      </c>
      <c r="AT116" s="24" t="str">
        <f t="shared" si="162"/>
        <v>NO</v>
      </c>
      <c r="AU116" s="24">
        <f t="shared" si="112"/>
        <v>1.2</v>
      </c>
      <c r="AV116" s="7">
        <f t="shared" si="163"/>
        <v>1.203900398263051</v>
      </c>
      <c r="AW116" s="7">
        <f t="shared" si="164"/>
        <v>0.27084147999250741</v>
      </c>
      <c r="AX116" s="20">
        <f t="shared" si="113"/>
        <v>1.1110792374044434</v>
      </c>
      <c r="AY116" s="24">
        <f t="shared" si="114"/>
        <v>0</v>
      </c>
      <c r="AZ116" s="24">
        <f t="shared" si="165"/>
        <v>770.78309536912536</v>
      </c>
      <c r="BA116" s="24">
        <f t="shared" si="166"/>
        <v>4368761.0288163973</v>
      </c>
      <c r="BB116" s="24">
        <f t="shared" si="167"/>
        <v>6.3605097331856281E-6</v>
      </c>
      <c r="BC116" s="29">
        <f t="shared" si="168"/>
        <v>9.1686377567712432E-3</v>
      </c>
      <c r="BD116" s="24">
        <f t="shared" si="115"/>
        <v>2.8520734996471924</v>
      </c>
      <c r="BE116" s="24" t="str">
        <f t="shared" si="169"/>
        <v>NO</v>
      </c>
      <c r="BF116" s="24">
        <f t="shared" si="116"/>
        <v>1.2</v>
      </c>
      <c r="BG116" s="24">
        <f t="shared" si="117"/>
        <v>1.0927990288905105</v>
      </c>
      <c r="BH116" s="7">
        <f t="shared" si="170"/>
        <v>1.203900398263051</v>
      </c>
      <c r="BI116" s="7">
        <f t="shared" si="171"/>
        <v>0.49555663871505146</v>
      </c>
      <c r="BJ116" s="7">
        <f t="shared" si="172"/>
        <v>0.27084147999250741</v>
      </c>
      <c r="BK116" s="20">
        <f t="shared" si="118"/>
        <v>1.1110792374044434</v>
      </c>
      <c r="BL116" s="24">
        <f t="shared" si="173"/>
        <v>0.47417216400455497</v>
      </c>
      <c r="BM116" s="24">
        <f t="shared" si="174"/>
        <v>0</v>
      </c>
      <c r="BN116" s="24">
        <f t="shared" si="175"/>
        <v>770.78309536912536</v>
      </c>
      <c r="BO116" s="24">
        <f t="shared" si="176"/>
        <v>4368761.0288163973</v>
      </c>
      <c r="BP116" s="24">
        <f t="shared" si="177"/>
        <v>6.3605097331856281E-6</v>
      </c>
      <c r="BQ116" s="29">
        <f t="shared" si="178"/>
        <v>9.1686377567712432E-3</v>
      </c>
      <c r="BR116" s="24">
        <f t="shared" si="119"/>
        <v>0.62058289070419315</v>
      </c>
      <c r="BS116" s="24">
        <f t="shared" si="179"/>
        <v>0.72499999999999998</v>
      </c>
      <c r="BT116" s="24">
        <f t="shared" si="180"/>
        <v>2.8520734996471924</v>
      </c>
      <c r="BU116" s="24" t="str">
        <f t="shared" si="181"/>
        <v>NO</v>
      </c>
      <c r="BV116" s="24">
        <f t="shared" si="120"/>
        <v>1.1499999999999999</v>
      </c>
      <c r="BW116" s="24">
        <f t="shared" si="121"/>
        <v>1.1499999999999999</v>
      </c>
      <c r="BX116" s="7">
        <f t="shared" si="182"/>
        <v>1.203900398263051</v>
      </c>
      <c r="BY116" s="7">
        <f t="shared" si="183"/>
        <v>0.49555663871505146</v>
      </c>
      <c r="BZ116" s="24">
        <f t="shared" si="184"/>
        <v>0.27084147999250741</v>
      </c>
      <c r="CA116" s="20">
        <f t="shared" si="122"/>
        <v>1.1630947242540575</v>
      </c>
      <c r="CB116" s="24">
        <f t="shared" si="185"/>
        <v>0.51919013826341631</v>
      </c>
      <c r="CC116" s="24">
        <f t="shared" si="186"/>
        <v>0</v>
      </c>
      <c r="CD116" s="24">
        <f t="shared" si="187"/>
        <v>770.78309536912536</v>
      </c>
      <c r="CE116" s="24">
        <f t="shared" si="188"/>
        <v>4368761.0288163973</v>
      </c>
      <c r="CF116" s="24">
        <f t="shared" si="189"/>
        <v>6.3605097331856281E-6</v>
      </c>
      <c r="CG116" s="29">
        <f t="shared" si="190"/>
        <v>9.1686377567712432E-3</v>
      </c>
      <c r="CH116" s="24">
        <f t="shared" si="123"/>
        <v>0.62058289070419315</v>
      </c>
      <c r="CI116" s="24">
        <f t="shared" si="191"/>
        <v>0.72499999999999998</v>
      </c>
      <c r="CJ116" s="24">
        <f t="shared" si="192"/>
        <v>2.8520734996471924</v>
      </c>
      <c r="CK116" s="24">
        <f t="shared" si="124"/>
        <v>2.9244210221048865</v>
      </c>
      <c r="CL116" s="24">
        <f t="shared" si="193"/>
        <v>2.6763701182709836</v>
      </c>
      <c r="CM116" s="24" t="str">
        <f t="shared" si="194"/>
        <v>NO</v>
      </c>
      <c r="CN116" s="46" t="str">
        <f t="shared" si="125"/>
        <v>COMPRESSED LIQUID</v>
      </c>
      <c r="CO116" s="21" t="b">
        <f t="shared" si="206"/>
        <v>0</v>
      </c>
      <c r="CP116" s="21" t="b">
        <f t="shared" si="127"/>
        <v>0</v>
      </c>
      <c r="CQ116" s="7" t="e">
        <f t="shared" si="128"/>
        <v>#DIV/0!</v>
      </c>
      <c r="CR116" s="7">
        <f>IF(J116="yes",rho_ph(F116,H116),IF(K116="yes",rho_ph(F116,H116),L116*CQ116+P116*(1-CQ116)))</f>
        <v>815.74167615114652</v>
      </c>
      <c r="CS116" s="7" t="e">
        <f t="shared" si="129"/>
        <v>#DIV/0!</v>
      </c>
      <c r="CT116" s="7">
        <f t="shared" si="130"/>
        <v>4623584.0741211548</v>
      </c>
      <c r="CU116" s="7">
        <f t="shared" si="131"/>
        <v>6.0447769154996913E-6</v>
      </c>
      <c r="CV116" s="22">
        <f t="shared" si="132"/>
        <v>9.0891741067087601E-3</v>
      </c>
      <c r="CW116" s="7">
        <f t="shared" si="133"/>
        <v>7.6445442523473919E-2</v>
      </c>
      <c r="CX116" s="7">
        <f t="shared" si="134"/>
        <v>8.9279496241305846E-4</v>
      </c>
      <c r="CY116" s="7">
        <f t="shared" si="195"/>
        <v>0.99906045402846755</v>
      </c>
      <c r="CZ116" s="7">
        <f t="shared" si="196"/>
        <v>7.7410968649634163E-2</v>
      </c>
      <c r="DA116" s="7">
        <f t="shared" si="135"/>
        <v>53.086454546539592</v>
      </c>
      <c r="DB116" s="7">
        <f>rho_ph(DA116,H116)</f>
        <v>815.71686290543767</v>
      </c>
      <c r="DC116" s="7">
        <f t="shared" si="136"/>
        <v>2.3416132006595207</v>
      </c>
      <c r="DD116" s="7">
        <f t="shared" si="197"/>
        <v>-2.8113842197260572E-2</v>
      </c>
      <c r="DE116" s="47">
        <f t="shared" si="198"/>
        <v>0</v>
      </c>
      <c r="DF116" s="7">
        <f t="shared" si="137"/>
        <v>1036.8189921821579</v>
      </c>
      <c r="DG116" s="7">
        <f t="shared" si="199"/>
        <v>239.79261778907414</v>
      </c>
    </row>
    <row r="117" spans="1:111" ht="14.5" x14ac:dyDescent="0.35">
      <c r="A117" s="7">
        <f t="shared" si="200"/>
        <v>1458</v>
      </c>
      <c r="B117" s="7">
        <v>3</v>
      </c>
      <c r="C117" s="7">
        <v>17.2</v>
      </c>
      <c r="D117">
        <v>0.255</v>
      </c>
      <c r="E117" s="22">
        <v>0</v>
      </c>
      <c r="F117" s="7">
        <f t="shared" si="138"/>
        <v>53.086454546539592</v>
      </c>
      <c r="G117" s="7">
        <f t="shared" si="201"/>
        <v>97.5</v>
      </c>
      <c r="H117" s="7">
        <f t="shared" si="139"/>
        <v>1036.8189921821579</v>
      </c>
      <c r="I117" s="7">
        <f t="shared" si="202"/>
        <v>0</v>
      </c>
      <c r="J117" s="24" t="str">
        <f t="shared" si="140"/>
        <v>YES</v>
      </c>
      <c r="K117" s="24" t="str">
        <f t="shared" si="141"/>
        <v>NO</v>
      </c>
      <c r="L117" s="7">
        <f t="shared" si="142"/>
        <v>27.014824204579476</v>
      </c>
      <c r="M117" s="7">
        <v>9.81</v>
      </c>
      <c r="N117" s="7">
        <f t="shared" si="143"/>
        <v>5.1044625000000003E-2</v>
      </c>
      <c r="O117" s="7">
        <f t="shared" si="144"/>
        <v>267.71295158444229</v>
      </c>
      <c r="P117" s="7">
        <f t="shared" si="145"/>
        <v>771.23803769388314</v>
      </c>
      <c r="Q117" s="7">
        <f t="shared" si="105"/>
        <v>1.8183629402768113E-5</v>
      </c>
      <c r="R117" s="7">
        <f t="shared" si="106"/>
        <v>9.84420518698822E-5</v>
      </c>
      <c r="S117" s="7">
        <f t="shared" si="146"/>
        <v>1.1148665358480751E-4</v>
      </c>
      <c r="T117" s="7">
        <f t="shared" si="107"/>
        <v>2.4766586719340369</v>
      </c>
      <c r="U117" s="7">
        <f t="shared" si="108"/>
        <v>0</v>
      </c>
      <c r="V117" s="7">
        <f t="shared" si="203"/>
        <v>2.4766586719340369</v>
      </c>
      <c r="W117" s="7">
        <f>Surface_Tension_T(T_ph(F117,H117))</f>
        <v>7.9970497112750422E-2</v>
      </c>
      <c r="X117" s="7">
        <v>1</v>
      </c>
      <c r="Y117" s="7">
        <f t="shared" si="147"/>
        <v>1</v>
      </c>
      <c r="Z117" s="7">
        <f t="shared" si="204"/>
        <v>0</v>
      </c>
      <c r="AA117" s="24">
        <f t="shared" si="148"/>
        <v>771.23803769388314</v>
      </c>
      <c r="AB117" s="24">
        <f t="shared" si="149"/>
        <v>4368897.9331088336</v>
      </c>
      <c r="AC117" s="24">
        <f t="shared" si="150"/>
        <v>6.3603307292920509E-6</v>
      </c>
      <c r="AD117" s="29">
        <f t="shared" si="151"/>
        <v>9.1685935522762586E-3</v>
      </c>
      <c r="AE117" s="24">
        <f t="shared" si="109"/>
        <v>2.8521665845209441</v>
      </c>
      <c r="AF117" s="7">
        <f t="shared" si="110"/>
        <v>2.8984686671621329</v>
      </c>
      <c r="AG117" s="24" t="str">
        <f t="shared" si="152"/>
        <v>NO</v>
      </c>
      <c r="AH117" s="24">
        <f t="shared" si="207"/>
        <v>1.1499999999999999</v>
      </c>
      <c r="AI117" s="24">
        <f t="shared" si="207"/>
        <v>1.1499999999999999</v>
      </c>
      <c r="AJ117" s="24">
        <f t="shared" si="153"/>
        <v>0.27081499913977541</v>
      </c>
      <c r="AK117" s="24">
        <f t="shared" si="154"/>
        <v>0</v>
      </c>
      <c r="AL117" s="24">
        <f t="shared" si="155"/>
        <v>771.23803769388314</v>
      </c>
      <c r="AM117" s="24">
        <f t="shared" si="156"/>
        <v>4368897.9331088336</v>
      </c>
      <c r="AN117" s="24">
        <f t="shared" si="157"/>
        <v>6.3603307292920509E-6</v>
      </c>
      <c r="AO117" s="29">
        <f t="shared" si="158"/>
        <v>9.1685935522762586E-3</v>
      </c>
      <c r="AP117" s="24">
        <f t="shared" si="111"/>
        <v>0.62011934188186624</v>
      </c>
      <c r="AQ117" s="24">
        <f t="shared" si="159"/>
        <v>0.72499999999999998</v>
      </c>
      <c r="AR117" s="24">
        <f t="shared" si="160"/>
        <v>2.8521665845209441</v>
      </c>
      <c r="AS117" s="24">
        <f t="shared" si="161"/>
        <v>2.6747913656887601</v>
      </c>
      <c r="AT117" s="24" t="str">
        <f t="shared" si="162"/>
        <v>NO</v>
      </c>
      <c r="AU117" s="24">
        <f t="shared" si="112"/>
        <v>1.2</v>
      </c>
      <c r="AV117" s="7">
        <f t="shared" si="163"/>
        <v>1.203900398263051</v>
      </c>
      <c r="AW117" s="7">
        <f t="shared" si="164"/>
        <v>0.27081499913977541</v>
      </c>
      <c r="AX117" s="20">
        <f t="shared" si="113"/>
        <v>1.1104696642282426</v>
      </c>
      <c r="AY117" s="24">
        <f t="shared" si="114"/>
        <v>0</v>
      </c>
      <c r="AZ117" s="24">
        <f t="shared" si="165"/>
        <v>771.23803769388314</v>
      </c>
      <c r="BA117" s="24">
        <f t="shared" si="166"/>
        <v>4368897.9331088336</v>
      </c>
      <c r="BB117" s="24">
        <f t="shared" si="167"/>
        <v>6.3603307292920509E-6</v>
      </c>
      <c r="BC117" s="29">
        <f t="shared" si="168"/>
        <v>9.1685935522762586E-3</v>
      </c>
      <c r="BD117" s="24">
        <f t="shared" si="115"/>
        <v>2.8521665845209441</v>
      </c>
      <c r="BE117" s="24" t="str">
        <f t="shared" si="169"/>
        <v>NO</v>
      </c>
      <c r="BF117" s="24">
        <f t="shared" si="116"/>
        <v>1.2</v>
      </c>
      <c r="BG117" s="24">
        <f t="shared" si="117"/>
        <v>1.0931343965298812</v>
      </c>
      <c r="BH117" s="7">
        <f t="shared" si="170"/>
        <v>1.203900398263051</v>
      </c>
      <c r="BI117" s="7">
        <f t="shared" si="171"/>
        <v>0.49560393373964728</v>
      </c>
      <c r="BJ117" s="7">
        <f t="shared" si="172"/>
        <v>0.27081499913977541</v>
      </c>
      <c r="BK117" s="20">
        <f t="shared" si="118"/>
        <v>1.1104696642282426</v>
      </c>
      <c r="BL117" s="24">
        <f t="shared" si="173"/>
        <v>0.47421243832617765</v>
      </c>
      <c r="BM117" s="24">
        <f t="shared" si="174"/>
        <v>0</v>
      </c>
      <c r="BN117" s="24">
        <f t="shared" si="175"/>
        <v>771.23803769388314</v>
      </c>
      <c r="BO117" s="24">
        <f t="shared" si="176"/>
        <v>4368897.9331088336</v>
      </c>
      <c r="BP117" s="24">
        <f t="shared" si="177"/>
        <v>6.3603307292920509E-6</v>
      </c>
      <c r="BQ117" s="29">
        <f t="shared" si="178"/>
        <v>9.1685935522762586E-3</v>
      </c>
      <c r="BR117" s="24">
        <f t="shared" si="119"/>
        <v>0.62011934188186624</v>
      </c>
      <c r="BS117" s="24">
        <f t="shared" si="179"/>
        <v>0.72499999999999998</v>
      </c>
      <c r="BT117" s="24">
        <f t="shared" si="180"/>
        <v>2.8521665845209441</v>
      </c>
      <c r="BU117" s="24" t="str">
        <f t="shared" si="181"/>
        <v>NO</v>
      </c>
      <c r="BV117" s="24">
        <f t="shared" si="120"/>
        <v>1.1499999999999999</v>
      </c>
      <c r="BW117" s="24">
        <f t="shared" si="121"/>
        <v>1.1499999999999999</v>
      </c>
      <c r="BX117" s="7">
        <f t="shared" si="182"/>
        <v>1.203900398263051</v>
      </c>
      <c r="BY117" s="7">
        <f t="shared" si="183"/>
        <v>0.49560393373964728</v>
      </c>
      <c r="BZ117" s="24">
        <f t="shared" si="184"/>
        <v>0.27081499913977541</v>
      </c>
      <c r="CA117" s="20">
        <f t="shared" si="122"/>
        <v>1.1624566137383909</v>
      </c>
      <c r="CB117" s="24">
        <f t="shared" si="185"/>
        <v>0.51924519236476252</v>
      </c>
      <c r="CC117" s="24">
        <f t="shared" si="186"/>
        <v>0</v>
      </c>
      <c r="CD117" s="24">
        <f t="shared" si="187"/>
        <v>771.23803769388314</v>
      </c>
      <c r="CE117" s="24">
        <f t="shared" si="188"/>
        <v>4368897.9331088336</v>
      </c>
      <c r="CF117" s="24">
        <f t="shared" si="189"/>
        <v>6.3603307292920509E-6</v>
      </c>
      <c r="CG117" s="29">
        <f t="shared" si="190"/>
        <v>9.1685935522762586E-3</v>
      </c>
      <c r="CH117" s="24">
        <f t="shared" si="123"/>
        <v>0.62011934188186624</v>
      </c>
      <c r="CI117" s="24">
        <f t="shared" si="191"/>
        <v>0.72499999999999998</v>
      </c>
      <c r="CJ117" s="24">
        <f t="shared" si="192"/>
        <v>2.8521665845209441</v>
      </c>
      <c r="CK117" s="24">
        <f t="shared" si="124"/>
        <v>2.9318120451049192</v>
      </c>
      <c r="CL117" s="24">
        <f t="shared" si="193"/>
        <v>2.6747913656887601</v>
      </c>
      <c r="CM117" s="24" t="str">
        <f t="shared" si="194"/>
        <v>NO</v>
      </c>
      <c r="CN117" s="46" t="str">
        <f t="shared" si="125"/>
        <v>COMPRESSED LIQUID</v>
      </c>
      <c r="CO117" s="21" t="b">
        <f t="shared" si="206"/>
        <v>0</v>
      </c>
      <c r="CP117" s="21" t="b">
        <f t="shared" si="127"/>
        <v>0</v>
      </c>
      <c r="CQ117" s="7" t="e">
        <f t="shared" si="128"/>
        <v>#DIV/0!</v>
      </c>
      <c r="CR117" s="7">
        <f>IF(J117="yes",rho_ph(F117,H117),IF(K117="yes",rho_ph(F117,H117),L117*CQ117+P117*(1-CQ117)))</f>
        <v>815.72545615684771</v>
      </c>
      <c r="CS117" s="7" t="e">
        <f t="shared" si="129"/>
        <v>#DIV/0!</v>
      </c>
      <c r="CT117" s="7">
        <f t="shared" si="130"/>
        <v>4620909.6092359116</v>
      </c>
      <c r="CU117" s="7">
        <f t="shared" si="131"/>
        <v>6.0479188823365455E-6</v>
      </c>
      <c r="CV117" s="22">
        <f t="shared" si="132"/>
        <v>9.0899800539313482E-3</v>
      </c>
      <c r="CW117" s="7">
        <f t="shared" si="133"/>
        <v>7.6443922502273387E-2</v>
      </c>
      <c r="CX117" s="7">
        <f t="shared" si="134"/>
        <v>8.9180331805166274E-4</v>
      </c>
      <c r="CY117" s="7">
        <f t="shared" si="195"/>
        <v>0.99905747558621449</v>
      </c>
      <c r="CZ117" s="7">
        <f t="shared" si="196"/>
        <v>7.7408685396149965E-2</v>
      </c>
      <c r="DA117" s="7">
        <f t="shared" si="135"/>
        <v>52.85422849035114</v>
      </c>
      <c r="DB117" s="7">
        <f>rho_ph(DA117,H117)</f>
        <v>815.70064020690029</v>
      </c>
      <c r="DC117" s="7">
        <f t="shared" si="136"/>
        <v>2.3416597707897537</v>
      </c>
      <c r="DD117" s="7">
        <f t="shared" si="197"/>
        <v>-2.8113842197260572E-2</v>
      </c>
      <c r="DE117" s="47">
        <f t="shared" si="198"/>
        <v>0</v>
      </c>
      <c r="DF117" s="7">
        <f t="shared" si="137"/>
        <v>1036.7908783399607</v>
      </c>
      <c r="DG117" s="7">
        <f t="shared" si="199"/>
        <v>239.78719763710126</v>
      </c>
    </row>
    <row r="118" spans="1:111" ht="14.5" x14ac:dyDescent="0.35">
      <c r="A118" s="7">
        <f t="shared" si="200"/>
        <v>1455</v>
      </c>
      <c r="B118" s="7">
        <v>3</v>
      </c>
      <c r="C118" s="7">
        <v>17.2</v>
      </c>
      <c r="D118">
        <v>0.255</v>
      </c>
      <c r="E118" s="22">
        <v>0</v>
      </c>
      <c r="F118" s="7">
        <f t="shared" si="138"/>
        <v>52.85422849035114</v>
      </c>
      <c r="G118" s="7">
        <f t="shared" si="201"/>
        <v>97.5</v>
      </c>
      <c r="H118" s="7">
        <f t="shared" si="139"/>
        <v>1036.7908783399607</v>
      </c>
      <c r="I118" s="7">
        <f t="shared" si="202"/>
        <v>0</v>
      </c>
      <c r="J118" s="24" t="str">
        <f t="shared" si="140"/>
        <v>YES</v>
      </c>
      <c r="K118" s="24" t="str">
        <f t="shared" si="141"/>
        <v>NO</v>
      </c>
      <c r="L118" s="7">
        <f t="shared" si="142"/>
        <v>26.888929458627434</v>
      </c>
      <c r="M118" s="7">
        <v>9.81</v>
      </c>
      <c r="N118" s="7">
        <f t="shared" si="143"/>
        <v>5.1044625000000003E-2</v>
      </c>
      <c r="O118" s="7">
        <f t="shared" si="144"/>
        <v>267.43520011401483</v>
      </c>
      <c r="P118" s="7">
        <f t="shared" si="145"/>
        <v>771.6937308791679</v>
      </c>
      <c r="Q118" s="7">
        <f t="shared" si="105"/>
        <v>1.8172379764856238E-5</v>
      </c>
      <c r="R118" s="7">
        <f t="shared" si="106"/>
        <v>9.8556742599001384E-5</v>
      </c>
      <c r="S118" s="7">
        <f t="shared" si="146"/>
        <v>1.1148315974571148E-4</v>
      </c>
      <c r="T118" s="7">
        <f t="shared" si="107"/>
        <v>2.4751961791938264</v>
      </c>
      <c r="U118" s="7">
        <f t="shared" si="108"/>
        <v>0</v>
      </c>
      <c r="V118" s="7">
        <f t="shared" si="203"/>
        <v>2.4751961791938264</v>
      </c>
      <c r="W118" s="7">
        <f>Surface_Tension_T(T_ph(F118,H118))</f>
        <v>7.9971143583258408E-2</v>
      </c>
      <c r="X118" s="7">
        <v>1</v>
      </c>
      <c r="Y118" s="7">
        <f t="shared" si="147"/>
        <v>1</v>
      </c>
      <c r="Z118" s="7">
        <f t="shared" si="204"/>
        <v>0</v>
      </c>
      <c r="AA118" s="24">
        <f t="shared" si="148"/>
        <v>771.6937308791679</v>
      </c>
      <c r="AB118" s="24">
        <f t="shared" si="149"/>
        <v>4369034.8526798254</v>
      </c>
      <c r="AC118" s="24">
        <f t="shared" si="150"/>
        <v>6.3601517160700448E-6</v>
      </c>
      <c r="AD118" s="29">
        <f t="shared" si="151"/>
        <v>9.1685493445447293E-3</v>
      </c>
      <c r="AE118" s="24">
        <f t="shared" si="109"/>
        <v>2.8522590637863727</v>
      </c>
      <c r="AF118" s="7">
        <f t="shared" si="110"/>
        <v>2.9058193972481199</v>
      </c>
      <c r="AG118" s="24" t="str">
        <f t="shared" si="152"/>
        <v>NO</v>
      </c>
      <c r="AH118" s="24">
        <f t="shared" si="207"/>
        <v>1.1499999999999999</v>
      </c>
      <c r="AI118" s="24">
        <f t="shared" si="207"/>
        <v>1.1499999999999999</v>
      </c>
      <c r="AJ118" s="24">
        <f t="shared" si="153"/>
        <v>0.27078845236030563</v>
      </c>
      <c r="AK118" s="24">
        <f t="shared" si="154"/>
        <v>0</v>
      </c>
      <c r="AL118" s="24">
        <f t="shared" si="155"/>
        <v>771.6937308791679</v>
      </c>
      <c r="AM118" s="24">
        <f t="shared" si="156"/>
        <v>4369034.8526798254</v>
      </c>
      <c r="AN118" s="24">
        <f t="shared" si="157"/>
        <v>6.3601517160700448E-6</v>
      </c>
      <c r="AO118" s="29">
        <f t="shared" si="158"/>
        <v>9.1685493445447293E-3</v>
      </c>
      <c r="AP118" s="24">
        <f t="shared" si="111"/>
        <v>0.61965583321481843</v>
      </c>
      <c r="AQ118" s="24">
        <f t="shared" si="159"/>
        <v>0.72499999999999998</v>
      </c>
      <c r="AR118" s="24">
        <f t="shared" si="160"/>
        <v>2.8522590637863727</v>
      </c>
      <c r="AS118" s="24">
        <f t="shared" si="161"/>
        <v>2.6732118735293326</v>
      </c>
      <c r="AT118" s="24" t="str">
        <f t="shared" si="162"/>
        <v>NO</v>
      </c>
      <c r="AU118" s="24">
        <f t="shared" si="112"/>
        <v>1.2</v>
      </c>
      <c r="AV118" s="7">
        <f t="shared" si="163"/>
        <v>1.203900398263051</v>
      </c>
      <c r="AW118" s="7">
        <f t="shared" si="164"/>
        <v>0.27078845236030563</v>
      </c>
      <c r="AX118" s="20">
        <f t="shared" si="113"/>
        <v>1.1098597870873201</v>
      </c>
      <c r="AY118" s="24">
        <f t="shared" si="114"/>
        <v>0</v>
      </c>
      <c r="AZ118" s="24">
        <f t="shared" si="165"/>
        <v>771.6937308791679</v>
      </c>
      <c r="BA118" s="24">
        <f t="shared" si="166"/>
        <v>4369034.8526798254</v>
      </c>
      <c r="BB118" s="24">
        <f t="shared" si="167"/>
        <v>6.3601517160700448E-6</v>
      </c>
      <c r="BC118" s="29">
        <f t="shared" si="168"/>
        <v>9.1685493445447293E-3</v>
      </c>
      <c r="BD118" s="24">
        <f t="shared" si="115"/>
        <v>2.8522590637863727</v>
      </c>
      <c r="BE118" s="24" t="str">
        <f t="shared" si="169"/>
        <v>NO</v>
      </c>
      <c r="BF118" s="24">
        <f t="shared" si="116"/>
        <v>1.2</v>
      </c>
      <c r="BG118" s="24">
        <f t="shared" si="117"/>
        <v>1.0934659960646229</v>
      </c>
      <c r="BH118" s="7">
        <f t="shared" si="170"/>
        <v>1.203900398263051</v>
      </c>
      <c r="BI118" s="7">
        <f t="shared" si="171"/>
        <v>0.49565113723920656</v>
      </c>
      <c r="BJ118" s="7">
        <f t="shared" si="172"/>
        <v>0.27078845236030563</v>
      </c>
      <c r="BK118" s="20">
        <f t="shared" si="118"/>
        <v>1.1098597870873201</v>
      </c>
      <c r="BL118" s="24">
        <f t="shared" si="173"/>
        <v>0.47425262355876396</v>
      </c>
      <c r="BM118" s="24">
        <f t="shared" si="174"/>
        <v>0</v>
      </c>
      <c r="BN118" s="24">
        <f t="shared" si="175"/>
        <v>771.6937308791679</v>
      </c>
      <c r="BO118" s="24">
        <f t="shared" si="176"/>
        <v>4369034.8526798254</v>
      </c>
      <c r="BP118" s="24">
        <f t="shared" si="177"/>
        <v>6.3601517160700448E-6</v>
      </c>
      <c r="BQ118" s="29">
        <f t="shared" si="178"/>
        <v>9.1685493445447293E-3</v>
      </c>
      <c r="BR118" s="24">
        <f t="shared" si="119"/>
        <v>0.61965583321481843</v>
      </c>
      <c r="BS118" s="24">
        <f t="shared" si="179"/>
        <v>0.72499999999999998</v>
      </c>
      <c r="BT118" s="24">
        <f t="shared" si="180"/>
        <v>2.8522590637863727</v>
      </c>
      <c r="BU118" s="24" t="str">
        <f t="shared" si="181"/>
        <v>NO</v>
      </c>
      <c r="BV118" s="24">
        <f t="shared" si="120"/>
        <v>1.1499999999999999</v>
      </c>
      <c r="BW118" s="24">
        <f t="shared" si="121"/>
        <v>1.1499999999999999</v>
      </c>
      <c r="BX118" s="7">
        <f t="shared" si="182"/>
        <v>1.203900398263051</v>
      </c>
      <c r="BY118" s="7">
        <f t="shared" si="183"/>
        <v>0.49565113723920656</v>
      </c>
      <c r="BZ118" s="24">
        <f t="shared" si="184"/>
        <v>0.27078845236030563</v>
      </c>
      <c r="CA118" s="20">
        <f t="shared" si="122"/>
        <v>1.1618181850278089</v>
      </c>
      <c r="CB118" s="24">
        <f t="shared" si="185"/>
        <v>0.5193001522488756</v>
      </c>
      <c r="CC118" s="24">
        <f t="shared" si="186"/>
        <v>0</v>
      </c>
      <c r="CD118" s="24">
        <f t="shared" si="187"/>
        <v>771.6937308791679</v>
      </c>
      <c r="CE118" s="24">
        <f t="shared" si="188"/>
        <v>4369034.8526798254</v>
      </c>
      <c r="CF118" s="24">
        <f t="shared" si="189"/>
        <v>6.3601517160700448E-6</v>
      </c>
      <c r="CG118" s="29">
        <f t="shared" si="190"/>
        <v>9.1685493445447293E-3</v>
      </c>
      <c r="CH118" s="24">
        <f t="shared" si="123"/>
        <v>0.61965583321481843</v>
      </c>
      <c r="CI118" s="24">
        <f t="shared" si="191"/>
        <v>0.72499999999999998</v>
      </c>
      <c r="CJ118" s="24">
        <f t="shared" si="192"/>
        <v>2.8522590637863727</v>
      </c>
      <c r="CK118" s="24">
        <f t="shared" si="124"/>
        <v>2.9392473364539584</v>
      </c>
      <c r="CL118" s="24">
        <f t="shared" si="193"/>
        <v>2.6732118735293326</v>
      </c>
      <c r="CM118" s="24" t="str">
        <f t="shared" si="194"/>
        <v>NO</v>
      </c>
      <c r="CN118" s="46" t="str">
        <f t="shared" si="125"/>
        <v>COMPRESSED LIQUID</v>
      </c>
      <c r="CO118" s="21" t="b">
        <f t="shared" si="206"/>
        <v>0</v>
      </c>
      <c r="CP118" s="21" t="b">
        <f t="shared" si="127"/>
        <v>0</v>
      </c>
      <c r="CQ118" s="7" t="e">
        <f t="shared" si="128"/>
        <v>#DIV/0!</v>
      </c>
      <c r="CR118" s="7">
        <f>IF(J118="yes",rho_ph(F118,H118),IF(K118="yes",rho_ph(F118,H118),L118*CQ118+P118*(1-CQ118)))</f>
        <v>815.70923421305815</v>
      </c>
      <c r="CS118" s="7" t="e">
        <f t="shared" si="129"/>
        <v>#DIV/0!</v>
      </c>
      <c r="CT118" s="7">
        <f t="shared" si="130"/>
        <v>4618233.8035445996</v>
      </c>
      <c r="CU118" s="7">
        <f t="shared" si="131"/>
        <v>6.0510658805273486E-6</v>
      </c>
      <c r="CV118" s="22">
        <f t="shared" si="132"/>
        <v>9.0907869767065178E-3</v>
      </c>
      <c r="CW118" s="7">
        <f t="shared" si="133"/>
        <v>7.6442402298380618E-2</v>
      </c>
      <c r="CX118" s="7">
        <f t="shared" si="134"/>
        <v>8.9081174765565996E-4</v>
      </c>
      <c r="CY118" s="7">
        <f t="shared" si="195"/>
        <v>0.99905447091432364</v>
      </c>
      <c r="CZ118" s="7">
        <f t="shared" si="196"/>
        <v>7.7406404052485528E-2</v>
      </c>
      <c r="DA118" s="7">
        <f t="shared" si="135"/>
        <v>52.622009278193687</v>
      </c>
      <c r="DB118" s="7">
        <f>rho_ph(DA118,H118)</f>
        <v>815.68441555716549</v>
      </c>
      <c r="DC118" s="7">
        <f t="shared" si="136"/>
        <v>2.3417063483739939</v>
      </c>
      <c r="DD118" s="7">
        <f t="shared" si="197"/>
        <v>-2.8113842197260572E-2</v>
      </c>
      <c r="DE118" s="47">
        <f t="shared" si="198"/>
        <v>0</v>
      </c>
      <c r="DF118" s="7">
        <f t="shared" si="137"/>
        <v>1036.7627644977636</v>
      </c>
      <c r="DG118" s="7">
        <f t="shared" si="199"/>
        <v>239.78177697058948</v>
      </c>
    </row>
    <row r="119" spans="1:111" ht="14.5" x14ac:dyDescent="0.35">
      <c r="A119" s="7">
        <f t="shared" si="200"/>
        <v>1452</v>
      </c>
      <c r="B119" s="7">
        <v>3</v>
      </c>
      <c r="C119" s="7">
        <v>17.2</v>
      </c>
      <c r="D119">
        <v>0.255</v>
      </c>
      <c r="E119" s="22">
        <v>0</v>
      </c>
      <c r="F119" s="7">
        <f t="shared" si="138"/>
        <v>52.622009278193687</v>
      </c>
      <c r="G119" s="7">
        <f t="shared" si="201"/>
        <v>97.5</v>
      </c>
      <c r="H119" s="7">
        <f t="shared" si="139"/>
        <v>1036.7627644977636</v>
      </c>
      <c r="I119" s="7">
        <f t="shared" si="202"/>
        <v>0</v>
      </c>
      <c r="J119" s="24" t="str">
        <f t="shared" si="140"/>
        <v>YES</v>
      </c>
      <c r="K119" s="24" t="str">
        <f t="shared" si="141"/>
        <v>NO</v>
      </c>
      <c r="L119" s="7">
        <f t="shared" si="142"/>
        <v>26.763154391562193</v>
      </c>
      <c r="M119" s="7">
        <v>9.81</v>
      </c>
      <c r="N119" s="7">
        <f t="shared" si="143"/>
        <v>5.1044625000000003E-2</v>
      </c>
      <c r="O119" s="7">
        <f t="shared" si="144"/>
        <v>267.15652338898917</v>
      </c>
      <c r="P119" s="7">
        <f t="shared" si="145"/>
        <v>772.15018193302092</v>
      </c>
      <c r="Q119" s="7">
        <f t="shared" si="105"/>
        <v>1.8161108942800159E-5</v>
      </c>
      <c r="R119" s="7">
        <f t="shared" si="106"/>
        <v>9.8671975223880645E-5</v>
      </c>
      <c r="S119" s="7">
        <f t="shared" si="146"/>
        <v>1.1147966573545444E-4</v>
      </c>
      <c r="T119" s="7">
        <f t="shared" si="107"/>
        <v>2.4737329846872114</v>
      </c>
      <c r="U119" s="7">
        <f t="shared" si="108"/>
        <v>0</v>
      </c>
      <c r="V119" s="7">
        <f t="shared" si="203"/>
        <v>2.4737329846872114</v>
      </c>
      <c r="W119" s="7">
        <f>Surface_Tension_T(T_ph(F119,H119))</f>
        <v>7.9971790096616369E-2</v>
      </c>
      <c r="X119" s="7">
        <v>1</v>
      </c>
      <c r="Y119" s="7">
        <f t="shared" si="147"/>
        <v>1</v>
      </c>
      <c r="Z119" s="7">
        <f t="shared" si="204"/>
        <v>0</v>
      </c>
      <c r="AA119" s="24">
        <f t="shared" si="148"/>
        <v>772.15018193302092</v>
      </c>
      <c r="AB119" s="24">
        <f t="shared" si="149"/>
        <v>4369171.7875413354</v>
      </c>
      <c r="AC119" s="24">
        <f t="shared" si="150"/>
        <v>6.3599726935065706E-6</v>
      </c>
      <c r="AD119" s="29">
        <f t="shared" si="151"/>
        <v>9.1685051335732431E-3</v>
      </c>
      <c r="AE119" s="24">
        <f t="shared" si="109"/>
        <v>2.8523509369275017</v>
      </c>
      <c r="AF119" s="7">
        <f t="shared" si="110"/>
        <v>2.9132143666163919</v>
      </c>
      <c r="AG119" s="24" t="str">
        <f t="shared" si="152"/>
        <v>NO</v>
      </c>
      <c r="AH119" s="24">
        <f t="shared" si="207"/>
        <v>1.1499999999999999</v>
      </c>
      <c r="AI119" s="24">
        <f t="shared" si="207"/>
        <v>1.1499999999999999</v>
      </c>
      <c r="AJ119" s="24">
        <f t="shared" si="153"/>
        <v>0.27076183922754521</v>
      </c>
      <c r="AK119" s="24">
        <f t="shared" si="154"/>
        <v>0</v>
      </c>
      <c r="AL119" s="24">
        <f t="shared" si="155"/>
        <v>772.15018193302092</v>
      </c>
      <c r="AM119" s="24">
        <f t="shared" si="156"/>
        <v>4369171.7875413354</v>
      </c>
      <c r="AN119" s="24">
        <f t="shared" si="157"/>
        <v>6.3599726935065706E-6</v>
      </c>
      <c r="AO119" s="29">
        <f t="shared" si="158"/>
        <v>9.1685051335732431E-3</v>
      </c>
      <c r="AP119" s="24">
        <f t="shared" si="111"/>
        <v>0.61919235948130313</v>
      </c>
      <c r="AQ119" s="24">
        <f t="shared" si="159"/>
        <v>0.72499999999999998</v>
      </c>
      <c r="AR119" s="24">
        <f t="shared" si="160"/>
        <v>2.8523509369275017</v>
      </c>
      <c r="AS119" s="24">
        <f t="shared" si="161"/>
        <v>2.6716316234621886</v>
      </c>
      <c r="AT119" s="24" t="str">
        <f t="shared" si="162"/>
        <v>NO</v>
      </c>
      <c r="AU119" s="24">
        <f t="shared" si="112"/>
        <v>1.2</v>
      </c>
      <c r="AV119" s="7">
        <f t="shared" si="163"/>
        <v>1.203900398263051</v>
      </c>
      <c r="AW119" s="7">
        <f t="shared" si="164"/>
        <v>0.27076183922754521</v>
      </c>
      <c r="AX119" s="20">
        <f t="shared" si="113"/>
        <v>1.109249598863115</v>
      </c>
      <c r="AY119" s="24">
        <f t="shared" si="114"/>
        <v>0</v>
      </c>
      <c r="AZ119" s="24">
        <f t="shared" si="165"/>
        <v>772.15018193302092</v>
      </c>
      <c r="BA119" s="24">
        <f t="shared" si="166"/>
        <v>4369171.7875413354</v>
      </c>
      <c r="BB119" s="24">
        <f t="shared" si="167"/>
        <v>6.3599726935065706E-6</v>
      </c>
      <c r="BC119" s="29">
        <f t="shared" si="168"/>
        <v>9.1685051335732431E-3</v>
      </c>
      <c r="BD119" s="24">
        <f t="shared" si="115"/>
        <v>2.8523509369275017</v>
      </c>
      <c r="BE119" s="24" t="str">
        <f t="shared" si="169"/>
        <v>NO</v>
      </c>
      <c r="BF119" s="24">
        <f t="shared" si="116"/>
        <v>1.2</v>
      </c>
      <c r="BG119" s="24">
        <f t="shared" si="117"/>
        <v>1.0937938927694384</v>
      </c>
      <c r="BH119" s="7">
        <f t="shared" si="170"/>
        <v>1.203900398263051</v>
      </c>
      <c r="BI119" s="7">
        <f t="shared" si="171"/>
        <v>0.49569824947619623</v>
      </c>
      <c r="BJ119" s="7">
        <f t="shared" si="172"/>
        <v>0.27076183922754521</v>
      </c>
      <c r="BK119" s="20">
        <f t="shared" si="118"/>
        <v>1.109249598863115</v>
      </c>
      <c r="BL119" s="24">
        <f t="shared" si="173"/>
        <v>0.47429271989921196</v>
      </c>
      <c r="BM119" s="24">
        <f t="shared" si="174"/>
        <v>0</v>
      </c>
      <c r="BN119" s="24">
        <f t="shared" si="175"/>
        <v>772.15018193302092</v>
      </c>
      <c r="BO119" s="24">
        <f t="shared" si="176"/>
        <v>4369171.7875413354</v>
      </c>
      <c r="BP119" s="24">
        <f t="shared" si="177"/>
        <v>6.3599726935065706E-6</v>
      </c>
      <c r="BQ119" s="29">
        <f t="shared" si="178"/>
        <v>9.1685051335732431E-3</v>
      </c>
      <c r="BR119" s="24">
        <f t="shared" si="119"/>
        <v>0.61919235948130313</v>
      </c>
      <c r="BS119" s="24">
        <f t="shared" si="179"/>
        <v>0.72499999999999998</v>
      </c>
      <c r="BT119" s="24">
        <f t="shared" si="180"/>
        <v>2.8523509369275017</v>
      </c>
      <c r="BU119" s="24" t="str">
        <f t="shared" si="181"/>
        <v>NO</v>
      </c>
      <c r="BV119" s="24">
        <f t="shared" si="120"/>
        <v>1.1499999999999999</v>
      </c>
      <c r="BW119" s="24">
        <f t="shared" si="121"/>
        <v>1.1499999999999999</v>
      </c>
      <c r="BX119" s="7">
        <f t="shared" si="182"/>
        <v>1.203900398263051</v>
      </c>
      <c r="BY119" s="7">
        <f t="shared" si="183"/>
        <v>0.49569824947619623</v>
      </c>
      <c r="BZ119" s="24">
        <f t="shared" si="184"/>
        <v>0.27076183922754521</v>
      </c>
      <c r="CA119" s="20">
        <f t="shared" si="122"/>
        <v>1.1611794306704923</v>
      </c>
      <c r="CB119" s="24">
        <f t="shared" si="185"/>
        <v>0.51935501825068742</v>
      </c>
      <c r="CC119" s="24">
        <f t="shared" si="186"/>
        <v>0</v>
      </c>
      <c r="CD119" s="24">
        <f t="shared" si="187"/>
        <v>772.15018193302092</v>
      </c>
      <c r="CE119" s="24">
        <f t="shared" si="188"/>
        <v>4369171.7875413354</v>
      </c>
      <c r="CF119" s="24">
        <f t="shared" si="189"/>
        <v>6.3599726935065706E-6</v>
      </c>
      <c r="CG119" s="29">
        <f t="shared" si="190"/>
        <v>9.1685051335732431E-3</v>
      </c>
      <c r="CH119" s="24">
        <f t="shared" si="123"/>
        <v>0.61919235948130313</v>
      </c>
      <c r="CI119" s="24">
        <f t="shared" si="191"/>
        <v>0.72499999999999998</v>
      </c>
      <c r="CJ119" s="24">
        <f t="shared" si="192"/>
        <v>2.8523509369275017</v>
      </c>
      <c r="CK119" s="24">
        <f t="shared" si="124"/>
        <v>2.9467273760047425</v>
      </c>
      <c r="CL119" s="24">
        <f t="shared" si="193"/>
        <v>2.6716316234621886</v>
      </c>
      <c r="CM119" s="24" t="str">
        <f t="shared" si="194"/>
        <v>NO</v>
      </c>
      <c r="CN119" s="46" t="str">
        <f t="shared" si="125"/>
        <v>COMPRESSED LIQUID</v>
      </c>
      <c r="CO119" s="21" t="b">
        <f t="shared" si="206"/>
        <v>0</v>
      </c>
      <c r="CP119" s="21" t="b">
        <f t="shared" si="127"/>
        <v>0</v>
      </c>
      <c r="CQ119" s="7" t="e">
        <f t="shared" si="128"/>
        <v>#DIV/0!</v>
      </c>
      <c r="CR119" s="7">
        <f>IF(J119="yes",rho_ph(F119,H119),IF(K119="yes",rho_ph(F119,H119),L119*CQ119+P119*(1-CQ119)))</f>
        <v>815.69301031831537</v>
      </c>
      <c r="CS119" s="7" t="e">
        <f t="shared" si="129"/>
        <v>#DIV/0!</v>
      </c>
      <c r="CT119" s="7">
        <f t="shared" si="130"/>
        <v>4615556.6253387127</v>
      </c>
      <c r="CU119" s="7">
        <f t="shared" si="131"/>
        <v>6.0542179584352001E-6</v>
      </c>
      <c r="CV119" s="22">
        <f t="shared" si="132"/>
        <v>9.0915948862073867E-3</v>
      </c>
      <c r="CW119" s="7">
        <f t="shared" si="133"/>
        <v>7.6440881911658543E-2</v>
      </c>
      <c r="CX119" s="7">
        <f t="shared" si="134"/>
        <v>8.8982024068034375E-4</v>
      </c>
      <c r="CY119" s="7">
        <f t="shared" si="195"/>
        <v>0.99905143967869015</v>
      </c>
      <c r="CZ119" s="7">
        <f t="shared" si="196"/>
        <v>7.7404124633672119E-2</v>
      </c>
      <c r="DA119" s="7">
        <f t="shared" si="135"/>
        <v>52.389796904292673</v>
      </c>
      <c r="DB119" s="7">
        <f>rho_ph(DA119,H119)</f>
        <v>815.66818895476558</v>
      </c>
      <c r="DC119" s="7">
        <f t="shared" si="136"/>
        <v>2.3417529334172342</v>
      </c>
      <c r="DD119" s="7">
        <f t="shared" si="197"/>
        <v>-2.8113842197260572E-2</v>
      </c>
      <c r="DE119" s="47">
        <f t="shared" si="198"/>
        <v>0</v>
      </c>
      <c r="DF119" s="7">
        <f t="shared" si="137"/>
        <v>1036.7346506555664</v>
      </c>
      <c r="DG119" s="7">
        <f t="shared" si="199"/>
        <v>239.77635578944</v>
      </c>
    </row>
    <row r="120" spans="1:111" ht="14.5" x14ac:dyDescent="0.35">
      <c r="A120" s="7">
        <f t="shared" si="200"/>
        <v>1449</v>
      </c>
      <c r="B120" s="7">
        <v>3</v>
      </c>
      <c r="C120" s="7">
        <v>17.2</v>
      </c>
      <c r="D120">
        <v>0.255</v>
      </c>
      <c r="E120" s="22">
        <v>0</v>
      </c>
      <c r="F120" s="7">
        <f t="shared" si="138"/>
        <v>52.389796904292673</v>
      </c>
      <c r="G120" s="7">
        <f t="shared" si="201"/>
        <v>97.5</v>
      </c>
      <c r="H120" s="7">
        <f t="shared" si="139"/>
        <v>1036.7346506555664</v>
      </c>
      <c r="I120" s="7">
        <f t="shared" si="202"/>
        <v>0</v>
      </c>
      <c r="J120" s="24" t="str">
        <f t="shared" si="140"/>
        <v>YES</v>
      </c>
      <c r="K120" s="24" t="str">
        <f t="shared" si="141"/>
        <v>NO</v>
      </c>
      <c r="L120" s="7">
        <f t="shared" si="142"/>
        <v>26.637498584990222</v>
      </c>
      <c r="M120" s="7">
        <v>9.81</v>
      </c>
      <c r="N120" s="7">
        <f t="shared" si="143"/>
        <v>5.1044625000000003E-2</v>
      </c>
      <c r="O120" s="7">
        <f t="shared" si="144"/>
        <v>266.87691419113639</v>
      </c>
      <c r="P120" s="7">
        <f t="shared" si="145"/>
        <v>772.60739793988466</v>
      </c>
      <c r="Q120" s="7">
        <f t="shared" si="105"/>
        <v>1.8149816688859184E-5</v>
      </c>
      <c r="R120" s="7">
        <f t="shared" si="106"/>
        <v>9.8787755493185442E-5</v>
      </c>
      <c r="S120" s="7">
        <f t="shared" si="146"/>
        <v>1.1147617155378149E-4</v>
      </c>
      <c r="T120" s="7">
        <f t="shared" si="107"/>
        <v>2.4722690712943014</v>
      </c>
      <c r="U120" s="7">
        <f t="shared" si="108"/>
        <v>0</v>
      </c>
      <c r="V120" s="7">
        <f t="shared" si="203"/>
        <v>2.4722690712943014</v>
      </c>
      <c r="W120" s="7">
        <f>Surface_Tension_T(T_ph(F120,H120))</f>
        <v>7.9972436652830617E-2</v>
      </c>
      <c r="X120" s="7">
        <v>1</v>
      </c>
      <c r="Y120" s="7">
        <f t="shared" si="147"/>
        <v>1</v>
      </c>
      <c r="Z120" s="7">
        <f t="shared" si="204"/>
        <v>0</v>
      </c>
      <c r="AA120" s="24">
        <f t="shared" si="148"/>
        <v>772.60739793988466</v>
      </c>
      <c r="AB120" s="24">
        <f t="shared" si="149"/>
        <v>4369308.7377054226</v>
      </c>
      <c r="AC120" s="24">
        <f t="shared" si="150"/>
        <v>6.3597936615884544E-6</v>
      </c>
      <c r="AD120" s="29">
        <f t="shared" si="151"/>
        <v>9.1684609193583566E-3</v>
      </c>
      <c r="AE120" s="24">
        <f t="shared" si="109"/>
        <v>2.8524422034040513</v>
      </c>
      <c r="AF120" s="7">
        <f t="shared" si="110"/>
        <v>2.9206540568705432</v>
      </c>
      <c r="AG120" s="24" t="str">
        <f t="shared" si="152"/>
        <v>NO</v>
      </c>
      <c r="AH120" s="24">
        <f t="shared" si="207"/>
        <v>1.1499999999999999</v>
      </c>
      <c r="AI120" s="24">
        <f t="shared" si="207"/>
        <v>1.1499999999999999</v>
      </c>
      <c r="AJ120" s="24">
        <f t="shared" si="153"/>
        <v>0.27073515930954384</v>
      </c>
      <c r="AK120" s="24">
        <f t="shared" si="154"/>
        <v>0</v>
      </c>
      <c r="AL120" s="24">
        <f t="shared" si="155"/>
        <v>772.60739793988466</v>
      </c>
      <c r="AM120" s="24">
        <f t="shared" si="156"/>
        <v>4369308.7377054226</v>
      </c>
      <c r="AN120" s="24">
        <f t="shared" si="157"/>
        <v>6.3597936615884544E-6</v>
      </c>
      <c r="AO120" s="29">
        <f t="shared" si="158"/>
        <v>9.1684609193583566E-3</v>
      </c>
      <c r="AP120" s="24">
        <f t="shared" si="111"/>
        <v>0.61872891542467157</v>
      </c>
      <c r="AQ120" s="24">
        <f t="shared" si="159"/>
        <v>0.72499999999999998</v>
      </c>
      <c r="AR120" s="24">
        <f t="shared" si="160"/>
        <v>2.8524422034040513</v>
      </c>
      <c r="AS120" s="24">
        <f t="shared" si="161"/>
        <v>2.6700505969978456</v>
      </c>
      <c r="AT120" s="24" t="str">
        <f t="shared" si="162"/>
        <v>NO</v>
      </c>
      <c r="AU120" s="24">
        <f t="shared" si="112"/>
        <v>1.2</v>
      </c>
      <c r="AV120" s="7">
        <f t="shared" si="163"/>
        <v>1.203900398263051</v>
      </c>
      <c r="AW120" s="7">
        <f t="shared" si="164"/>
        <v>0.27073515930954384</v>
      </c>
      <c r="AX120" s="20">
        <f t="shared" si="113"/>
        <v>1.1086390923747467</v>
      </c>
      <c r="AY120" s="24">
        <f t="shared" si="114"/>
        <v>0</v>
      </c>
      <c r="AZ120" s="24">
        <f t="shared" si="165"/>
        <v>772.60739793988466</v>
      </c>
      <c r="BA120" s="24">
        <f t="shared" si="166"/>
        <v>4369308.7377054226</v>
      </c>
      <c r="BB120" s="24">
        <f t="shared" si="167"/>
        <v>6.3597936615884544E-6</v>
      </c>
      <c r="BC120" s="29">
        <f t="shared" si="168"/>
        <v>9.1684609193583566E-3</v>
      </c>
      <c r="BD120" s="24">
        <f t="shared" si="115"/>
        <v>2.8524422034040513</v>
      </c>
      <c r="BE120" s="24" t="str">
        <f t="shared" si="169"/>
        <v>NO</v>
      </c>
      <c r="BF120" s="24">
        <f t="shared" si="116"/>
        <v>1.2</v>
      </c>
      <c r="BG120" s="24">
        <f t="shared" si="117"/>
        <v>1.0941181504721862</v>
      </c>
      <c r="BH120" s="7">
        <f t="shared" si="170"/>
        <v>1.203900398263051</v>
      </c>
      <c r="BI120" s="7">
        <f t="shared" si="171"/>
        <v>0.49574527071197094</v>
      </c>
      <c r="BJ120" s="7">
        <f t="shared" si="172"/>
        <v>0.27073515930954384</v>
      </c>
      <c r="BK120" s="20">
        <f t="shared" si="118"/>
        <v>1.1086390923747467</v>
      </c>
      <c r="BL120" s="24">
        <f t="shared" si="173"/>
        <v>0.47433272754289962</v>
      </c>
      <c r="BM120" s="24">
        <f t="shared" si="174"/>
        <v>0</v>
      </c>
      <c r="BN120" s="24">
        <f t="shared" si="175"/>
        <v>772.60739793988466</v>
      </c>
      <c r="BO120" s="24">
        <f t="shared" si="176"/>
        <v>4369308.7377054226</v>
      </c>
      <c r="BP120" s="24">
        <f t="shared" si="177"/>
        <v>6.3597936615884544E-6</v>
      </c>
      <c r="BQ120" s="29">
        <f t="shared" si="178"/>
        <v>9.1684609193583566E-3</v>
      </c>
      <c r="BR120" s="24">
        <f t="shared" si="119"/>
        <v>0.61872891542467157</v>
      </c>
      <c r="BS120" s="24">
        <f t="shared" si="179"/>
        <v>0.72499999999999998</v>
      </c>
      <c r="BT120" s="24">
        <f t="shared" si="180"/>
        <v>2.8524422034040513</v>
      </c>
      <c r="BU120" s="24" t="str">
        <f t="shared" si="181"/>
        <v>NO</v>
      </c>
      <c r="BV120" s="24">
        <f t="shared" si="120"/>
        <v>1.1499999999999999</v>
      </c>
      <c r="BW120" s="24">
        <f t="shared" si="121"/>
        <v>1.1499999999999999</v>
      </c>
      <c r="BX120" s="7">
        <f t="shared" si="182"/>
        <v>1.203900398263051</v>
      </c>
      <c r="BY120" s="7">
        <f t="shared" si="183"/>
        <v>0.49574527071197094</v>
      </c>
      <c r="BZ120" s="24">
        <f t="shared" si="184"/>
        <v>0.27073515930954384</v>
      </c>
      <c r="CA120" s="20">
        <f t="shared" si="122"/>
        <v>1.1605403431493864</v>
      </c>
      <c r="CB120" s="24">
        <f t="shared" si="185"/>
        <v>0.51940979070446802</v>
      </c>
      <c r="CC120" s="24">
        <f t="shared" si="186"/>
        <v>0</v>
      </c>
      <c r="CD120" s="24">
        <f t="shared" si="187"/>
        <v>772.60739793988466</v>
      </c>
      <c r="CE120" s="24">
        <f t="shared" si="188"/>
        <v>4369308.7377054226</v>
      </c>
      <c r="CF120" s="24">
        <f t="shared" si="189"/>
        <v>6.3597936615884544E-6</v>
      </c>
      <c r="CG120" s="29">
        <f t="shared" si="190"/>
        <v>9.1684609193583566E-3</v>
      </c>
      <c r="CH120" s="24">
        <f t="shared" si="123"/>
        <v>0.61872891542467157</v>
      </c>
      <c r="CI120" s="24">
        <f t="shared" si="191"/>
        <v>0.72499999999999998</v>
      </c>
      <c r="CJ120" s="24">
        <f t="shared" si="192"/>
        <v>2.8524422034040513</v>
      </c>
      <c r="CK120" s="24">
        <f t="shared" si="124"/>
        <v>2.9542526509011333</v>
      </c>
      <c r="CL120" s="24">
        <f t="shared" si="193"/>
        <v>2.6700505969978456</v>
      </c>
      <c r="CM120" s="24" t="str">
        <f t="shared" si="194"/>
        <v>NO</v>
      </c>
      <c r="CN120" s="46" t="str">
        <f t="shared" si="125"/>
        <v>COMPRESSED LIQUID</v>
      </c>
      <c r="CO120" s="21" t="b">
        <f t="shared" si="206"/>
        <v>0</v>
      </c>
      <c r="CP120" s="21" t="b">
        <f t="shared" si="127"/>
        <v>0</v>
      </c>
      <c r="CQ120" s="7" t="e">
        <f t="shared" si="128"/>
        <v>#DIV/0!</v>
      </c>
      <c r="CR120" s="7">
        <f>IF(J120="yes",rho_ph(F120,H120),IF(K120="yes",rho_ph(F120,H120),L120*CQ120+P120*(1-CQ120)))</f>
        <v>815.67678447114872</v>
      </c>
      <c r="CS120" s="7" t="e">
        <f t="shared" si="129"/>
        <v>#DIV/0!</v>
      </c>
      <c r="CT120" s="7">
        <f t="shared" si="130"/>
        <v>4612878.0426337011</v>
      </c>
      <c r="CU120" s="7">
        <f t="shared" si="131"/>
        <v>6.0573751649466617E-6</v>
      </c>
      <c r="CV120" s="22">
        <f t="shared" si="132"/>
        <v>9.0924037937217522E-3</v>
      </c>
      <c r="CW120" s="7">
        <f t="shared" si="133"/>
        <v>7.6439361341969339E-2</v>
      </c>
      <c r="CX120" s="7">
        <f t="shared" si="134"/>
        <v>8.888287865074047E-4</v>
      </c>
      <c r="CY120" s="7">
        <f t="shared" si="195"/>
        <v>0.99904838153938469</v>
      </c>
      <c r="CZ120" s="7">
        <f t="shared" si="196"/>
        <v>7.7401847155115278E-2</v>
      </c>
      <c r="DA120" s="7">
        <f t="shared" si="135"/>
        <v>52.157591362827326</v>
      </c>
      <c r="DB120" s="7">
        <f>rho_ph(DA120,H120)</f>
        <v>815.65196039822229</v>
      </c>
      <c r="DC120" s="7">
        <f t="shared" si="136"/>
        <v>2.341799525924499</v>
      </c>
      <c r="DD120" s="7">
        <f t="shared" si="197"/>
        <v>-2.8113842197260572E-2</v>
      </c>
      <c r="DE120" s="47">
        <f t="shared" si="198"/>
        <v>0</v>
      </c>
      <c r="DF120" s="7">
        <f t="shared" si="137"/>
        <v>1036.7065368133692</v>
      </c>
      <c r="DG120" s="7">
        <f t="shared" si="199"/>
        <v>239.77093409355564</v>
      </c>
    </row>
    <row r="121" spans="1:111" ht="14.5" x14ac:dyDescent="0.35">
      <c r="A121" s="7">
        <f t="shared" si="200"/>
        <v>1446</v>
      </c>
      <c r="B121" s="7">
        <v>3</v>
      </c>
      <c r="C121" s="7">
        <v>17.2</v>
      </c>
      <c r="D121">
        <v>0.255</v>
      </c>
      <c r="E121" s="22">
        <v>0</v>
      </c>
      <c r="F121" s="7">
        <f t="shared" si="138"/>
        <v>52.157591362827326</v>
      </c>
      <c r="G121" s="7">
        <f t="shared" si="201"/>
        <v>97.5</v>
      </c>
      <c r="H121" s="7">
        <f t="shared" si="139"/>
        <v>1036.7065368133692</v>
      </c>
      <c r="I121" s="7">
        <f t="shared" si="202"/>
        <v>0</v>
      </c>
      <c r="J121" s="24" t="str">
        <f t="shared" si="140"/>
        <v>YES</v>
      </c>
      <c r="K121" s="24" t="str">
        <f t="shared" si="141"/>
        <v>NO</v>
      </c>
      <c r="L121" s="7">
        <f t="shared" si="142"/>
        <v>26.511961620735033</v>
      </c>
      <c r="M121" s="7">
        <v>9.81</v>
      </c>
      <c r="N121" s="7">
        <f t="shared" si="143"/>
        <v>5.1044625000000003E-2</v>
      </c>
      <c r="O121" s="7">
        <f t="shared" si="144"/>
        <v>266.59636521288655</v>
      </c>
      <c r="P121" s="7">
        <f t="shared" si="145"/>
        <v>773.0653860618819</v>
      </c>
      <c r="Q121" s="7">
        <f t="shared" si="105"/>
        <v>1.8138502752807889E-5</v>
      </c>
      <c r="R121" s="7">
        <f t="shared" si="106"/>
        <v>9.8904089239636148E-5</v>
      </c>
      <c r="S121" s="7">
        <f t="shared" si="146"/>
        <v>1.1147267720043611E-4</v>
      </c>
      <c r="T121" s="7">
        <f t="shared" si="107"/>
        <v>2.4708044217453131</v>
      </c>
      <c r="U121" s="7">
        <f t="shared" si="108"/>
        <v>0</v>
      </c>
      <c r="V121" s="7">
        <f t="shared" si="203"/>
        <v>2.4708044217453131</v>
      </c>
      <c r="W121" s="7">
        <f>Surface_Tension_T(T_ph(F121,H121))</f>
        <v>7.9973083251907329E-2</v>
      </c>
      <c r="X121" s="7">
        <v>1</v>
      </c>
      <c r="Y121" s="7">
        <f t="shared" si="147"/>
        <v>1</v>
      </c>
      <c r="Z121" s="7">
        <f t="shared" si="204"/>
        <v>0</v>
      </c>
      <c r="AA121" s="24">
        <f t="shared" si="148"/>
        <v>773.0653860618819</v>
      </c>
      <c r="AB121" s="24">
        <f t="shared" si="149"/>
        <v>4369445.7031842098</v>
      </c>
      <c r="AC121" s="24">
        <f t="shared" si="150"/>
        <v>6.3596146203024688E-6</v>
      </c>
      <c r="AD121" s="29">
        <f t="shared" si="151"/>
        <v>9.1684167018966072E-3</v>
      </c>
      <c r="AE121" s="24">
        <f t="shared" si="109"/>
        <v>2.8525328626511794</v>
      </c>
      <c r="AF121" s="7">
        <f t="shared" si="110"/>
        <v>2.928138956964871</v>
      </c>
      <c r="AG121" s="24" t="str">
        <f t="shared" si="152"/>
        <v>NO</v>
      </c>
      <c r="AH121" s="24">
        <f t="shared" si="207"/>
        <v>1.1499999999999999</v>
      </c>
      <c r="AI121" s="24">
        <f t="shared" si="207"/>
        <v>1.1499999999999999</v>
      </c>
      <c r="AJ121" s="24">
        <f t="shared" si="153"/>
        <v>0.27070841216887043</v>
      </c>
      <c r="AK121" s="24">
        <f t="shared" si="154"/>
        <v>0</v>
      </c>
      <c r="AL121" s="24">
        <f t="shared" si="155"/>
        <v>773.0653860618819</v>
      </c>
      <c r="AM121" s="24">
        <f t="shared" si="156"/>
        <v>4369445.7031842098</v>
      </c>
      <c r="AN121" s="24">
        <f t="shared" si="157"/>
        <v>6.3596146203024688E-6</v>
      </c>
      <c r="AO121" s="29">
        <f t="shared" si="158"/>
        <v>9.1684167018966072E-3</v>
      </c>
      <c r="AP121" s="24">
        <f t="shared" si="111"/>
        <v>0.61826549575263323</v>
      </c>
      <c r="AQ121" s="24">
        <f t="shared" si="159"/>
        <v>0.72499999999999998</v>
      </c>
      <c r="AR121" s="24">
        <f t="shared" si="160"/>
        <v>2.8525328626511794</v>
      </c>
      <c r="AS121" s="24">
        <f t="shared" si="161"/>
        <v>2.6684687754849383</v>
      </c>
      <c r="AT121" s="24" t="str">
        <f t="shared" si="162"/>
        <v>NO</v>
      </c>
      <c r="AU121" s="24">
        <f t="shared" si="112"/>
        <v>1.2</v>
      </c>
      <c r="AV121" s="7">
        <f t="shared" si="163"/>
        <v>1.203900398263051</v>
      </c>
      <c r="AW121" s="7">
        <f t="shared" si="164"/>
        <v>0.27070841216887043</v>
      </c>
      <c r="AX121" s="20">
        <f t="shared" si="113"/>
        <v>1.1080282603778788</v>
      </c>
      <c r="AY121" s="24">
        <f t="shared" si="114"/>
        <v>0</v>
      </c>
      <c r="AZ121" s="24">
        <f t="shared" si="165"/>
        <v>773.0653860618819</v>
      </c>
      <c r="BA121" s="24">
        <f t="shared" si="166"/>
        <v>4369445.7031842098</v>
      </c>
      <c r="BB121" s="24">
        <f t="shared" si="167"/>
        <v>6.3596146203024688E-6</v>
      </c>
      <c r="BC121" s="29">
        <f t="shared" si="168"/>
        <v>9.1684167018966072E-3</v>
      </c>
      <c r="BD121" s="24">
        <f t="shared" si="115"/>
        <v>2.8525328626511794</v>
      </c>
      <c r="BE121" s="24" t="str">
        <f t="shared" si="169"/>
        <v>NO</v>
      </c>
      <c r="BF121" s="24">
        <f t="shared" si="116"/>
        <v>1.2</v>
      </c>
      <c r="BG121" s="24">
        <f t="shared" si="117"/>
        <v>1.0944388315936266</v>
      </c>
      <c r="BH121" s="7">
        <f t="shared" si="170"/>
        <v>1.203900398263051</v>
      </c>
      <c r="BI121" s="7">
        <f t="shared" si="171"/>
        <v>0.49579220120678064</v>
      </c>
      <c r="BJ121" s="7">
        <f t="shared" si="172"/>
        <v>0.27070841216887043</v>
      </c>
      <c r="BK121" s="20">
        <f t="shared" si="118"/>
        <v>1.1080282603778788</v>
      </c>
      <c r="BL121" s="24">
        <f t="shared" si="173"/>
        <v>0.47437264668368373</v>
      </c>
      <c r="BM121" s="24">
        <f t="shared" si="174"/>
        <v>0</v>
      </c>
      <c r="BN121" s="24">
        <f t="shared" si="175"/>
        <v>773.0653860618819</v>
      </c>
      <c r="BO121" s="24">
        <f t="shared" si="176"/>
        <v>4369445.7031842098</v>
      </c>
      <c r="BP121" s="24">
        <f t="shared" si="177"/>
        <v>6.3596146203024688E-6</v>
      </c>
      <c r="BQ121" s="29">
        <f t="shared" si="178"/>
        <v>9.1684167018966072E-3</v>
      </c>
      <c r="BR121" s="24">
        <f t="shared" si="119"/>
        <v>0.61826549575263323</v>
      </c>
      <c r="BS121" s="24">
        <f t="shared" si="179"/>
        <v>0.72499999999999998</v>
      </c>
      <c r="BT121" s="24">
        <f t="shared" si="180"/>
        <v>2.8525328626511794</v>
      </c>
      <c r="BU121" s="24" t="str">
        <f t="shared" si="181"/>
        <v>NO</v>
      </c>
      <c r="BV121" s="24">
        <f t="shared" si="120"/>
        <v>1.1499999999999999</v>
      </c>
      <c r="BW121" s="24">
        <f t="shared" si="121"/>
        <v>1.1499999999999999</v>
      </c>
      <c r="BX121" s="7">
        <f t="shared" si="182"/>
        <v>1.203900398263051</v>
      </c>
      <c r="BY121" s="7">
        <f t="shared" si="183"/>
        <v>0.49579220120678064</v>
      </c>
      <c r="BZ121" s="24">
        <f t="shared" si="184"/>
        <v>0.27070841216887043</v>
      </c>
      <c r="CA121" s="20">
        <f t="shared" si="122"/>
        <v>1.1599009148810089</v>
      </c>
      <c r="CB121" s="24">
        <f t="shared" si="185"/>
        <v>0.5194644699438431</v>
      </c>
      <c r="CC121" s="24">
        <f t="shared" si="186"/>
        <v>0</v>
      </c>
      <c r="CD121" s="24">
        <f t="shared" si="187"/>
        <v>773.0653860618819</v>
      </c>
      <c r="CE121" s="24">
        <f t="shared" si="188"/>
        <v>4369445.7031842098</v>
      </c>
      <c r="CF121" s="24">
        <f t="shared" si="189"/>
        <v>6.3596146203024688E-6</v>
      </c>
      <c r="CG121" s="29">
        <f t="shared" si="190"/>
        <v>9.1684167018966072E-3</v>
      </c>
      <c r="CH121" s="24">
        <f t="shared" si="123"/>
        <v>0.61826549575263323</v>
      </c>
      <c r="CI121" s="24">
        <f t="shared" si="191"/>
        <v>0.72499999999999998</v>
      </c>
      <c r="CJ121" s="24">
        <f t="shared" si="192"/>
        <v>2.8525328626511794</v>
      </c>
      <c r="CK121" s="24">
        <f t="shared" si="124"/>
        <v>2.9618236557222564</v>
      </c>
      <c r="CL121" s="24">
        <f t="shared" si="193"/>
        <v>2.6684687754849383</v>
      </c>
      <c r="CM121" s="24" t="str">
        <f t="shared" si="194"/>
        <v>NO</v>
      </c>
      <c r="CN121" s="46" t="str">
        <f t="shared" si="125"/>
        <v>COMPRESSED LIQUID</v>
      </c>
      <c r="CO121" s="21" t="b">
        <f t="shared" si="206"/>
        <v>0</v>
      </c>
      <c r="CP121" s="21" t="b">
        <f t="shared" si="127"/>
        <v>0</v>
      </c>
      <c r="CQ121" s="7" t="e">
        <f t="shared" si="128"/>
        <v>#DIV/0!</v>
      </c>
      <c r="CR121" s="7">
        <f>IF(J121="yes",rho_ph(F121,H121),IF(K121="yes",rho_ph(F121,H121),L121*CQ121+P121*(1-CQ121)))</f>
        <v>815.66055667008015</v>
      </c>
      <c r="CS121" s="7" t="e">
        <f t="shared" si="129"/>
        <v>#DIV/0!</v>
      </c>
      <c r="CT121" s="7">
        <f t="shared" si="130"/>
        <v>4610198.023163897</v>
      </c>
      <c r="CU121" s="7">
        <f t="shared" si="131"/>
        <v>6.0605375494806382E-6</v>
      </c>
      <c r="CV121" s="22">
        <f t="shared" si="132"/>
        <v>9.093213710654021E-3</v>
      </c>
      <c r="CW121" s="7">
        <f t="shared" si="133"/>
        <v>7.6437840589174508E-2</v>
      </c>
      <c r="CX121" s="7">
        <f t="shared" si="134"/>
        <v>8.8783737444342445E-4</v>
      </c>
      <c r="CY121" s="7">
        <f t="shared" si="195"/>
        <v>0.99904529615052651</v>
      </c>
      <c r="CZ121" s="7">
        <f t="shared" si="196"/>
        <v>7.7399571632603179E-2</v>
      </c>
      <c r="DA121" s="7">
        <f t="shared" si="135"/>
        <v>51.925392647929513</v>
      </c>
      <c r="DB121" s="7">
        <f>rho_ph(DA121,H121)</f>
        <v>815.6357298860537</v>
      </c>
      <c r="DC121" s="7">
        <f t="shared" si="136"/>
        <v>2.3418461259008239</v>
      </c>
      <c r="DD121" s="7">
        <f t="shared" si="197"/>
        <v>-2.8113842197260572E-2</v>
      </c>
      <c r="DE121" s="47">
        <f t="shared" si="198"/>
        <v>0</v>
      </c>
      <c r="DF121" s="7">
        <f t="shared" si="137"/>
        <v>1036.678422971172</v>
      </c>
      <c r="DG121" s="7">
        <f t="shared" si="199"/>
        <v>239.76551188283656</v>
      </c>
    </row>
    <row r="122" spans="1:111" ht="14.5" x14ac:dyDescent="0.35">
      <c r="A122" s="7">
        <f t="shared" si="200"/>
        <v>1443</v>
      </c>
      <c r="B122" s="7">
        <v>3</v>
      </c>
      <c r="C122" s="7">
        <v>17.2</v>
      </c>
      <c r="D122">
        <v>0.255</v>
      </c>
      <c r="E122" s="22">
        <v>0</v>
      </c>
      <c r="F122" s="7">
        <f t="shared" si="138"/>
        <v>51.925392647929513</v>
      </c>
      <c r="G122" s="7">
        <f t="shared" si="201"/>
        <v>97.5</v>
      </c>
      <c r="H122" s="7">
        <f t="shared" si="139"/>
        <v>1036.678422971172</v>
      </c>
      <c r="I122" s="7">
        <f t="shared" si="202"/>
        <v>0</v>
      </c>
      <c r="J122" s="24" t="str">
        <f t="shared" si="140"/>
        <v>YES</v>
      </c>
      <c r="K122" s="24" t="str">
        <f t="shared" si="141"/>
        <v>NO</v>
      </c>
      <c r="L122" s="7">
        <f t="shared" si="142"/>
        <v>26.386543080813851</v>
      </c>
      <c r="M122" s="7">
        <v>9.81</v>
      </c>
      <c r="N122" s="7">
        <f t="shared" si="143"/>
        <v>5.1044625000000003E-2</v>
      </c>
      <c r="O122" s="7">
        <f t="shared" si="144"/>
        <v>266.3148690558163</v>
      </c>
      <c r="P122" s="7">
        <f t="shared" si="145"/>
        <v>773.52415354011907</v>
      </c>
      <c r="Q122" s="7">
        <f t="shared" si="105"/>
        <v>1.8127166881901247E-5</v>
      </c>
      <c r="R122" s="7">
        <f t="shared" si="106"/>
        <v>9.9020982381630332E-5</v>
      </c>
      <c r="S122" s="7">
        <f t="shared" si="146"/>
        <v>1.1146918267516196E-4</v>
      </c>
      <c r="T122" s="7">
        <f t="shared" si="107"/>
        <v>2.4693390186178301</v>
      </c>
      <c r="U122" s="7">
        <f t="shared" si="108"/>
        <v>0</v>
      </c>
      <c r="V122" s="7">
        <f t="shared" si="203"/>
        <v>2.4693390186178301</v>
      </c>
      <c r="W122" s="7">
        <f>Surface_Tension_T(T_ph(F122,H122))</f>
        <v>7.9973729893852957E-2</v>
      </c>
      <c r="X122" s="7">
        <v>1</v>
      </c>
      <c r="Y122" s="7">
        <f t="shared" si="147"/>
        <v>1</v>
      </c>
      <c r="Z122" s="7">
        <f t="shared" si="204"/>
        <v>0</v>
      </c>
      <c r="AA122" s="24">
        <f t="shared" si="148"/>
        <v>773.52415354011907</v>
      </c>
      <c r="AB122" s="24">
        <f t="shared" si="149"/>
        <v>4369582.6839898238</v>
      </c>
      <c r="AC122" s="24">
        <f t="shared" si="150"/>
        <v>6.3594355696353639E-6</v>
      </c>
      <c r="AD122" s="29">
        <f t="shared" si="151"/>
        <v>9.1683724811845273E-3</v>
      </c>
      <c r="AE122" s="24">
        <f t="shared" si="109"/>
        <v>2.8526229140791832</v>
      </c>
      <c r="AF122" s="7">
        <f t="shared" si="110"/>
        <v>2.9356695633503467</v>
      </c>
      <c r="AG122" s="24" t="str">
        <f t="shared" si="152"/>
        <v>NO</v>
      </c>
      <c r="AH122" s="24">
        <f t="shared" si="207"/>
        <v>1.1499999999999999</v>
      </c>
      <c r="AI122" s="24">
        <f t="shared" si="207"/>
        <v>1.1499999999999999</v>
      </c>
      <c r="AJ122" s="24">
        <f t="shared" si="153"/>
        <v>0.27068159736252634</v>
      </c>
      <c r="AK122" s="24">
        <f t="shared" si="154"/>
        <v>0</v>
      </c>
      <c r="AL122" s="24">
        <f t="shared" si="155"/>
        <v>773.52415354011907</v>
      </c>
      <c r="AM122" s="24">
        <f t="shared" si="156"/>
        <v>4369582.6839898238</v>
      </c>
      <c r="AN122" s="24">
        <f t="shared" si="157"/>
        <v>6.3594355696353639E-6</v>
      </c>
      <c r="AO122" s="29">
        <f t="shared" si="158"/>
        <v>9.1683724811845273E-3</v>
      </c>
      <c r="AP122" s="24">
        <f t="shared" si="111"/>
        <v>0.61780209513651263</v>
      </c>
      <c r="AQ122" s="24">
        <f t="shared" si="159"/>
        <v>0.72499999999999998</v>
      </c>
      <c r="AR122" s="24">
        <f t="shared" si="160"/>
        <v>2.8526229140791832</v>
      </c>
      <c r="AS122" s="24">
        <f t="shared" si="161"/>
        <v>2.6668861401072568</v>
      </c>
      <c r="AT122" s="24" t="str">
        <f t="shared" si="162"/>
        <v>NO</v>
      </c>
      <c r="AU122" s="24">
        <f t="shared" si="112"/>
        <v>1.2</v>
      </c>
      <c r="AV122" s="7">
        <f t="shared" si="163"/>
        <v>1.203900398263051</v>
      </c>
      <c r="AW122" s="7">
        <f t="shared" si="164"/>
        <v>0.27068159736252634</v>
      </c>
      <c r="AX122" s="20">
        <f t="shared" si="113"/>
        <v>1.1074170955635638</v>
      </c>
      <c r="AY122" s="24">
        <f t="shared" si="114"/>
        <v>0</v>
      </c>
      <c r="AZ122" s="24">
        <f t="shared" si="165"/>
        <v>773.52415354011907</v>
      </c>
      <c r="BA122" s="24">
        <f t="shared" si="166"/>
        <v>4369582.6839898238</v>
      </c>
      <c r="BB122" s="24">
        <f t="shared" si="167"/>
        <v>6.3594355696353639E-6</v>
      </c>
      <c r="BC122" s="29">
        <f t="shared" si="168"/>
        <v>9.1683724811845273E-3</v>
      </c>
      <c r="BD122" s="24">
        <f t="shared" si="115"/>
        <v>2.8526229140791832</v>
      </c>
      <c r="BE122" s="24" t="str">
        <f t="shared" si="169"/>
        <v>NO</v>
      </c>
      <c r="BF122" s="24">
        <f t="shared" si="116"/>
        <v>1.2</v>
      </c>
      <c r="BG122" s="24">
        <f t="shared" si="117"/>
        <v>1.0947559971858787</v>
      </c>
      <c r="BH122" s="7">
        <f t="shared" si="170"/>
        <v>1.203900398263051</v>
      </c>
      <c r="BI122" s="7">
        <f t="shared" si="171"/>
        <v>0.4958390412197794</v>
      </c>
      <c r="BJ122" s="7">
        <f t="shared" si="172"/>
        <v>0.27068159736252634</v>
      </c>
      <c r="BK122" s="20">
        <f t="shared" si="118"/>
        <v>1.1074170955635638</v>
      </c>
      <c r="BL122" s="24">
        <f t="shared" si="173"/>
        <v>0.4744124775138997</v>
      </c>
      <c r="BM122" s="24">
        <f t="shared" si="174"/>
        <v>0</v>
      </c>
      <c r="BN122" s="24">
        <f t="shared" si="175"/>
        <v>773.52415354011907</v>
      </c>
      <c r="BO122" s="24">
        <f t="shared" si="176"/>
        <v>4369582.6839898238</v>
      </c>
      <c r="BP122" s="24">
        <f t="shared" si="177"/>
        <v>6.3594355696353639E-6</v>
      </c>
      <c r="BQ122" s="29">
        <f t="shared" si="178"/>
        <v>9.1683724811845273E-3</v>
      </c>
      <c r="BR122" s="24">
        <f t="shared" si="119"/>
        <v>0.61780209513651263</v>
      </c>
      <c r="BS122" s="24">
        <f t="shared" si="179"/>
        <v>0.72499999999999998</v>
      </c>
      <c r="BT122" s="24">
        <f t="shared" si="180"/>
        <v>2.8526229140791832</v>
      </c>
      <c r="BU122" s="24" t="str">
        <f t="shared" si="181"/>
        <v>NO</v>
      </c>
      <c r="BV122" s="24">
        <f t="shared" si="120"/>
        <v>1.1499999999999999</v>
      </c>
      <c r="BW122" s="24">
        <f t="shared" si="121"/>
        <v>1.1499999999999999</v>
      </c>
      <c r="BX122" s="7">
        <f t="shared" si="182"/>
        <v>1.203900398263051</v>
      </c>
      <c r="BY122" s="7">
        <f t="shared" si="183"/>
        <v>0.4958390412197794</v>
      </c>
      <c r="BZ122" s="24">
        <f t="shared" si="184"/>
        <v>0.27068159736252634</v>
      </c>
      <c r="CA122" s="20">
        <f t="shared" si="122"/>
        <v>1.1592611382142417</v>
      </c>
      <c r="CB122" s="24">
        <f t="shared" si="185"/>
        <v>0.51951905630181283</v>
      </c>
      <c r="CC122" s="24">
        <f t="shared" si="186"/>
        <v>0</v>
      </c>
      <c r="CD122" s="24">
        <f t="shared" si="187"/>
        <v>773.52415354011907</v>
      </c>
      <c r="CE122" s="24">
        <f t="shared" si="188"/>
        <v>4369582.6839898238</v>
      </c>
      <c r="CF122" s="24">
        <f t="shared" si="189"/>
        <v>6.3594355696353639E-6</v>
      </c>
      <c r="CG122" s="29">
        <f t="shared" si="190"/>
        <v>9.1683724811845273E-3</v>
      </c>
      <c r="CH122" s="24">
        <f t="shared" si="123"/>
        <v>0.61780209513651263</v>
      </c>
      <c r="CI122" s="24">
        <f t="shared" si="191"/>
        <v>0.72499999999999998</v>
      </c>
      <c r="CJ122" s="24">
        <f t="shared" si="192"/>
        <v>2.8526229140791832</v>
      </c>
      <c r="CK122" s="24">
        <f t="shared" si="124"/>
        <v>2.9694408926301499</v>
      </c>
      <c r="CL122" s="24">
        <f t="shared" si="193"/>
        <v>2.6668861401072568</v>
      </c>
      <c r="CM122" s="24" t="str">
        <f t="shared" si="194"/>
        <v>NO</v>
      </c>
      <c r="CN122" s="46" t="str">
        <f t="shared" si="125"/>
        <v>COMPRESSED LIQUID</v>
      </c>
      <c r="CO122" s="21" t="b">
        <f t="shared" si="206"/>
        <v>0</v>
      </c>
      <c r="CP122" s="21" t="b">
        <f t="shared" si="127"/>
        <v>0</v>
      </c>
      <c r="CQ122" s="7" t="e">
        <f t="shared" si="128"/>
        <v>#DIV/0!</v>
      </c>
      <c r="CR122" s="7">
        <f>IF(J122="yes",rho_ph(F122,H122),IF(K122="yes",rho_ph(F122,H122),L122*CQ122+P122*(1-CQ122)))</f>
        <v>815.64432691363049</v>
      </c>
      <c r="CS122" s="7" t="e">
        <f t="shared" si="129"/>
        <v>#DIV/0!</v>
      </c>
      <c r="CT122" s="7">
        <f t="shared" si="130"/>
        <v>4607516.5343773393</v>
      </c>
      <c r="CU122" s="7">
        <f t="shared" si="131"/>
        <v>6.0637051619973945E-6</v>
      </c>
      <c r="CV122" s="22">
        <f t="shared" si="132"/>
        <v>9.0940246485272571E-3</v>
      </c>
      <c r="CW122" s="7">
        <f t="shared" si="133"/>
        <v>7.6436319653135409E-2</v>
      </c>
      <c r="CX122" s="7">
        <f t="shared" si="134"/>
        <v>8.8684599371836338E-4</v>
      </c>
      <c r="CY122" s="7">
        <f t="shared" si="195"/>
        <v>0.99904218316015225</v>
      </c>
      <c r="CZ122" s="7">
        <f t="shared" si="196"/>
        <v>7.7397298082315741E-2</v>
      </c>
      <c r="DA122" s="7">
        <f t="shared" si="135"/>
        <v>51.693200753682568</v>
      </c>
      <c r="DB122" s="7">
        <f>rho_ph(DA122,H122)</f>
        <v>815.6194974167729</v>
      </c>
      <c r="DC122" s="7">
        <f t="shared" si="136"/>
        <v>2.3418927333512576</v>
      </c>
      <c r="DD122" s="7">
        <f t="shared" si="197"/>
        <v>-2.8113842197260572E-2</v>
      </c>
      <c r="DE122" s="47">
        <f t="shared" si="198"/>
        <v>0</v>
      </c>
      <c r="DF122" s="7">
        <f t="shared" si="137"/>
        <v>1036.6503091289749</v>
      </c>
      <c r="DG122" s="7">
        <f t="shared" si="199"/>
        <v>239.76008915718478</v>
      </c>
    </row>
    <row r="123" spans="1:111" ht="14.5" x14ac:dyDescent="0.35">
      <c r="A123" s="7">
        <f t="shared" si="200"/>
        <v>1440</v>
      </c>
      <c r="B123" s="7">
        <v>3</v>
      </c>
      <c r="C123" s="7">
        <v>17.2</v>
      </c>
      <c r="D123">
        <v>0.255</v>
      </c>
      <c r="E123" s="22">
        <v>0</v>
      </c>
      <c r="F123" s="7">
        <f t="shared" si="138"/>
        <v>51.693200753682568</v>
      </c>
      <c r="G123" s="7">
        <f t="shared" si="201"/>
        <v>97.5</v>
      </c>
      <c r="H123" s="7">
        <f t="shared" si="139"/>
        <v>1036.6503091289749</v>
      </c>
      <c r="I123" s="7">
        <f t="shared" si="202"/>
        <v>0</v>
      </c>
      <c r="J123" s="24" t="str">
        <f t="shared" si="140"/>
        <v>YES</v>
      </c>
      <c r="K123" s="24" t="str">
        <f t="shared" si="141"/>
        <v>NO</v>
      </c>
      <c r="L123" s="7">
        <f t="shared" si="142"/>
        <v>26.261242547412504</v>
      </c>
      <c r="M123" s="7">
        <v>9.81</v>
      </c>
      <c r="N123" s="7">
        <f t="shared" si="143"/>
        <v>5.1044625000000003E-2</v>
      </c>
      <c r="O123" s="7">
        <f t="shared" si="144"/>
        <v>266.03241822911616</v>
      </c>
      <c r="P123" s="7">
        <f t="shared" si="145"/>
        <v>773.98370769600081</v>
      </c>
      <c r="Q123" s="7">
        <f t="shared" si="105"/>
        <v>1.8115808820839242E-5</v>
      </c>
      <c r="R123" s="7">
        <f t="shared" si="106"/>
        <v>9.9138440924900905E-5</v>
      </c>
      <c r="S123" s="7">
        <f t="shared" si="146"/>
        <v>1.1146568797769981E-4</v>
      </c>
      <c r="T123" s="7">
        <f t="shared" si="107"/>
        <v>2.4678728443340527</v>
      </c>
      <c r="U123" s="7">
        <f t="shared" si="108"/>
        <v>0</v>
      </c>
      <c r="V123" s="7">
        <f t="shared" si="203"/>
        <v>2.4678728443340527</v>
      </c>
      <c r="W123" s="7">
        <f>Surface_Tension_T(T_ph(F123,H123))</f>
        <v>7.9974376578673761E-2</v>
      </c>
      <c r="X123" s="7">
        <v>1</v>
      </c>
      <c r="Y123" s="7">
        <f t="shared" si="147"/>
        <v>1</v>
      </c>
      <c r="Z123" s="7">
        <f t="shared" si="204"/>
        <v>0</v>
      </c>
      <c r="AA123" s="24">
        <f t="shared" si="148"/>
        <v>773.98370769600081</v>
      </c>
      <c r="AB123" s="24">
        <f t="shared" si="149"/>
        <v>4369719.6801344976</v>
      </c>
      <c r="AC123" s="24">
        <f t="shared" si="150"/>
        <v>6.3592565095737572E-6</v>
      </c>
      <c r="AD123" s="29">
        <f t="shared" si="151"/>
        <v>9.1683282572186196E-3</v>
      </c>
      <c r="AE123" s="24">
        <f t="shared" si="109"/>
        <v>2.8527123570732296</v>
      </c>
      <c r="AF123" s="7">
        <f t="shared" si="110"/>
        <v>2.9432463801242195</v>
      </c>
      <c r="AG123" s="24" t="str">
        <f t="shared" si="152"/>
        <v>NO</v>
      </c>
      <c r="AH123" s="24">
        <f t="shared" ref="AH123:AI142" si="208">VLOOKUP($AJ$1,$DJ$10:$DK$14,2,FALSE)</f>
        <v>1.1499999999999999</v>
      </c>
      <c r="AI123" s="24">
        <f t="shared" si="208"/>
        <v>1.1499999999999999</v>
      </c>
      <c r="AJ123" s="24">
        <f t="shared" si="153"/>
        <v>0.27065471444185951</v>
      </c>
      <c r="AK123" s="24">
        <f t="shared" si="154"/>
        <v>0</v>
      </c>
      <c r="AL123" s="24">
        <f t="shared" si="155"/>
        <v>773.98370769600081</v>
      </c>
      <c r="AM123" s="24">
        <f t="shared" si="156"/>
        <v>4369719.6801344976</v>
      </c>
      <c r="AN123" s="24">
        <f t="shared" si="157"/>
        <v>6.3592565095737572E-6</v>
      </c>
      <c r="AO123" s="29">
        <f t="shared" si="158"/>
        <v>9.1683282572186196E-3</v>
      </c>
      <c r="AP123" s="24">
        <f t="shared" si="111"/>
        <v>0.6173387082104983</v>
      </c>
      <c r="AQ123" s="24">
        <f t="shared" si="159"/>
        <v>0.72499999999999998</v>
      </c>
      <c r="AR123" s="24">
        <f t="shared" si="160"/>
        <v>2.8527123570732296</v>
      </c>
      <c r="AS123" s="24">
        <f t="shared" si="161"/>
        <v>2.6653026718807773</v>
      </c>
      <c r="AT123" s="24" t="str">
        <f t="shared" si="162"/>
        <v>NO</v>
      </c>
      <c r="AU123" s="24">
        <f t="shared" si="112"/>
        <v>1.2</v>
      </c>
      <c r="AV123" s="7">
        <f t="shared" si="163"/>
        <v>1.203900398263051</v>
      </c>
      <c r="AW123" s="7">
        <f t="shared" si="164"/>
        <v>0.27065471444185951</v>
      </c>
      <c r="AX123" s="20">
        <f t="shared" si="113"/>
        <v>1.1068055905570824</v>
      </c>
      <c r="AY123" s="24">
        <f t="shared" si="114"/>
        <v>0</v>
      </c>
      <c r="AZ123" s="24">
        <f t="shared" si="165"/>
        <v>773.98370769600081</v>
      </c>
      <c r="BA123" s="24">
        <f t="shared" si="166"/>
        <v>4369719.6801344976</v>
      </c>
      <c r="BB123" s="24">
        <f t="shared" si="167"/>
        <v>6.3592565095737572E-6</v>
      </c>
      <c r="BC123" s="29">
        <f t="shared" si="168"/>
        <v>9.1683282572186196E-3</v>
      </c>
      <c r="BD123" s="24">
        <f t="shared" si="115"/>
        <v>2.8527123570732296</v>
      </c>
      <c r="BE123" s="24" t="str">
        <f t="shared" si="169"/>
        <v>NO</v>
      </c>
      <c r="BF123" s="24">
        <f t="shared" si="116"/>
        <v>1.2</v>
      </c>
      <c r="BG123" s="24">
        <f t="shared" si="117"/>
        <v>1.0950697069696387</v>
      </c>
      <c r="BH123" s="7">
        <f t="shared" si="170"/>
        <v>1.203900398263051</v>
      </c>
      <c r="BI123" s="7">
        <f t="shared" si="171"/>
        <v>0.49588579100903396</v>
      </c>
      <c r="BJ123" s="7">
        <f t="shared" si="172"/>
        <v>0.27065471444185951</v>
      </c>
      <c r="BK123" s="20">
        <f t="shared" si="118"/>
        <v>1.1068055905570824</v>
      </c>
      <c r="BL123" s="24">
        <f t="shared" si="173"/>
        <v>0.47445222022436118</v>
      </c>
      <c r="BM123" s="24">
        <f t="shared" si="174"/>
        <v>0</v>
      </c>
      <c r="BN123" s="24">
        <f t="shared" si="175"/>
        <v>773.98370769600081</v>
      </c>
      <c r="BO123" s="24">
        <f t="shared" si="176"/>
        <v>4369719.6801344976</v>
      </c>
      <c r="BP123" s="24">
        <f t="shared" si="177"/>
        <v>6.3592565095737572E-6</v>
      </c>
      <c r="BQ123" s="29">
        <f t="shared" si="178"/>
        <v>9.1683282572186196E-3</v>
      </c>
      <c r="BR123" s="24">
        <f t="shared" si="119"/>
        <v>0.6173387082104983</v>
      </c>
      <c r="BS123" s="24">
        <f t="shared" si="179"/>
        <v>0.72499999999999998</v>
      </c>
      <c r="BT123" s="24">
        <f t="shared" si="180"/>
        <v>2.8527123570732296</v>
      </c>
      <c r="BU123" s="24" t="str">
        <f t="shared" si="181"/>
        <v>NO</v>
      </c>
      <c r="BV123" s="24">
        <f t="shared" si="120"/>
        <v>1.1499999999999999</v>
      </c>
      <c r="BW123" s="24">
        <f t="shared" si="121"/>
        <v>1.1499999999999999</v>
      </c>
      <c r="BX123" s="7">
        <f t="shared" si="182"/>
        <v>1.203900398263051</v>
      </c>
      <c r="BY123" s="7">
        <f t="shared" si="183"/>
        <v>0.49588579100903396</v>
      </c>
      <c r="BZ123" s="24">
        <f t="shared" si="184"/>
        <v>0.27065471444185951</v>
      </c>
      <c r="CA123" s="20">
        <f t="shared" si="122"/>
        <v>1.1586210054291159</v>
      </c>
      <c r="CB123" s="24">
        <f t="shared" si="185"/>
        <v>0.51957355011077022</v>
      </c>
      <c r="CC123" s="24">
        <f t="shared" si="186"/>
        <v>0</v>
      </c>
      <c r="CD123" s="24">
        <f t="shared" si="187"/>
        <v>773.98370769600081</v>
      </c>
      <c r="CE123" s="24">
        <f t="shared" si="188"/>
        <v>4369719.6801344976</v>
      </c>
      <c r="CF123" s="24">
        <f t="shared" si="189"/>
        <v>6.3592565095737572E-6</v>
      </c>
      <c r="CG123" s="29">
        <f t="shared" si="190"/>
        <v>9.1683282572186196E-3</v>
      </c>
      <c r="CH123" s="24">
        <f t="shared" si="123"/>
        <v>0.6173387082104983</v>
      </c>
      <c r="CI123" s="24">
        <f t="shared" si="191"/>
        <v>0.72499999999999998</v>
      </c>
      <c r="CJ123" s="24">
        <f t="shared" si="192"/>
        <v>2.8527123570732296</v>
      </c>
      <c r="CK123" s="24">
        <f t="shared" si="124"/>
        <v>2.9771048715210942</v>
      </c>
      <c r="CL123" s="24">
        <f t="shared" si="193"/>
        <v>2.6653026718807773</v>
      </c>
      <c r="CM123" s="24" t="str">
        <f t="shared" si="194"/>
        <v>NO</v>
      </c>
      <c r="CN123" s="46" t="str">
        <f t="shared" si="125"/>
        <v>COMPRESSED LIQUID</v>
      </c>
      <c r="CO123" s="21" t="b">
        <f t="shared" si="206"/>
        <v>0</v>
      </c>
      <c r="CP123" s="21" t="b">
        <f t="shared" si="127"/>
        <v>0</v>
      </c>
      <c r="CQ123" s="7" t="e">
        <f t="shared" si="128"/>
        <v>#DIV/0!</v>
      </c>
      <c r="CR123" s="7">
        <f>IF(J123="yes",rho_ph(F123,H123),IF(K123="yes",rho_ph(F123,H123),L123*CQ123+P123*(1-CQ123)))</f>
        <v>815.62809520031033</v>
      </c>
      <c r="CS123" s="7" t="e">
        <f t="shared" si="129"/>
        <v>#DIV/0!</v>
      </c>
      <c r="CT123" s="7">
        <f t="shared" si="130"/>
        <v>4604833.5434307046</v>
      </c>
      <c r="CU123" s="7">
        <f t="shared" si="131"/>
        <v>6.0668780530074507E-6</v>
      </c>
      <c r="CV123" s="22">
        <f t="shared" si="132"/>
        <v>9.094836618985129E-3</v>
      </c>
      <c r="CW123" s="7">
        <f t="shared" si="133"/>
        <v>7.6434798533712503E-2</v>
      </c>
      <c r="CX123" s="7">
        <f t="shared" si="134"/>
        <v>8.8585463348402082E-4</v>
      </c>
      <c r="CY123" s="7">
        <f t="shared" si="195"/>
        <v>0.999039042210081</v>
      </c>
      <c r="CZ123" s="7">
        <f t="shared" si="196"/>
        <v>7.7395026520832702E-2</v>
      </c>
      <c r="DA123" s="7">
        <f t="shared" si="135"/>
        <v>51.46101567412007</v>
      </c>
      <c r="DB123" s="7">
        <f>rho_ph(DA123,H123)</f>
        <v>815.60326298888447</v>
      </c>
      <c r="DC123" s="7">
        <f t="shared" si="136"/>
        <v>2.3419393482808775</v>
      </c>
      <c r="DD123" s="7">
        <f t="shared" si="197"/>
        <v>-2.8113842197260572E-2</v>
      </c>
      <c r="DE123" s="47">
        <f t="shared" si="198"/>
        <v>0</v>
      </c>
      <c r="DF123" s="7">
        <f t="shared" si="137"/>
        <v>1036.6221952867777</v>
      </c>
      <c r="DG123" s="7">
        <f t="shared" si="199"/>
        <v>239.75466591650229</v>
      </c>
    </row>
    <row r="124" spans="1:111" ht="14.5" x14ac:dyDescent="0.35">
      <c r="A124" s="7">
        <f t="shared" si="200"/>
        <v>1437</v>
      </c>
      <c r="B124" s="7">
        <v>3</v>
      </c>
      <c r="C124" s="7">
        <v>17.2</v>
      </c>
      <c r="D124">
        <v>0.255</v>
      </c>
      <c r="E124" s="22">
        <v>0</v>
      </c>
      <c r="F124" s="7">
        <f t="shared" si="138"/>
        <v>51.46101567412007</v>
      </c>
      <c r="G124" s="7">
        <f t="shared" si="201"/>
        <v>97.5</v>
      </c>
      <c r="H124" s="7">
        <f t="shared" si="139"/>
        <v>1036.6221952867777</v>
      </c>
      <c r="I124" s="7">
        <f t="shared" si="202"/>
        <v>0</v>
      </c>
      <c r="J124" s="24" t="str">
        <f t="shared" si="140"/>
        <v>YES</v>
      </c>
      <c r="K124" s="24" t="str">
        <f t="shared" si="141"/>
        <v>NO</v>
      </c>
      <c r="L124" s="7">
        <f t="shared" si="142"/>
        <v>26.136059602862449</v>
      </c>
      <c r="M124" s="7">
        <v>9.81</v>
      </c>
      <c r="N124" s="7">
        <f t="shared" si="143"/>
        <v>5.1044625000000003E-2</v>
      </c>
      <c r="O124" s="7">
        <f t="shared" si="144"/>
        <v>265.74900514800561</v>
      </c>
      <c r="P124" s="7">
        <f t="shared" si="145"/>
        <v>774.44405593259569</v>
      </c>
      <c r="Q124" s="7">
        <f t="shared" si="105"/>
        <v>1.810442831172956E-5</v>
      </c>
      <c r="R124" s="7">
        <f t="shared" si="106"/>
        <v>9.9256470964221072E-5</v>
      </c>
      <c r="S124" s="7">
        <f t="shared" si="146"/>
        <v>1.1146219310778889E-4</v>
      </c>
      <c r="T124" s="7">
        <f t="shared" si="107"/>
        <v>2.4664058811579177</v>
      </c>
      <c r="U124" s="7">
        <f t="shared" si="108"/>
        <v>0</v>
      </c>
      <c r="V124" s="7">
        <f t="shared" si="203"/>
        <v>2.4664058811579177</v>
      </c>
      <c r="W124" s="7">
        <f>Surface_Tension_T(T_ph(F124,H124))</f>
        <v>7.9975023306375959E-2</v>
      </c>
      <c r="X124" s="7">
        <v>1</v>
      </c>
      <c r="Y124" s="7">
        <f t="shared" si="147"/>
        <v>1</v>
      </c>
      <c r="Z124" s="7">
        <f t="shared" si="204"/>
        <v>0</v>
      </c>
      <c r="AA124" s="24">
        <f t="shared" si="148"/>
        <v>774.44405593259569</v>
      </c>
      <c r="AB124" s="24">
        <f t="shared" si="149"/>
        <v>4369856.6916305339</v>
      </c>
      <c r="AC124" s="24">
        <f t="shared" si="150"/>
        <v>6.3590774401041657E-6</v>
      </c>
      <c r="AD124" s="29">
        <f t="shared" si="151"/>
        <v>9.1682840299953678E-3</v>
      </c>
      <c r="AE124" s="24">
        <f t="shared" si="109"/>
        <v>2.8528011909930422</v>
      </c>
      <c r="AF124" s="7">
        <f t="shared" si="110"/>
        <v>2.9508699191831824</v>
      </c>
      <c r="AG124" s="24" t="str">
        <f t="shared" si="152"/>
        <v>NO</v>
      </c>
      <c r="AH124" s="24">
        <f t="shared" si="208"/>
        <v>1.1499999999999999</v>
      </c>
      <c r="AI124" s="24">
        <f t="shared" si="208"/>
        <v>1.1499999999999999</v>
      </c>
      <c r="AJ124" s="24">
        <f t="shared" si="153"/>
        <v>0.27062776295247365</v>
      </c>
      <c r="AK124" s="24">
        <f t="shared" si="154"/>
        <v>0</v>
      </c>
      <c r="AL124" s="24">
        <f t="shared" si="155"/>
        <v>774.44405593259569</v>
      </c>
      <c r="AM124" s="24">
        <f t="shared" si="156"/>
        <v>4369856.6916305339</v>
      </c>
      <c r="AN124" s="24">
        <f t="shared" si="157"/>
        <v>6.3590774401041657E-6</v>
      </c>
      <c r="AO124" s="29">
        <f t="shared" si="158"/>
        <v>9.1682840299953678E-3</v>
      </c>
      <c r="AP124" s="24">
        <f t="shared" si="111"/>
        <v>0.61687532957085878</v>
      </c>
      <c r="AQ124" s="24">
        <f t="shared" si="159"/>
        <v>0.72499999999999998</v>
      </c>
      <c r="AR124" s="24">
        <f t="shared" si="160"/>
        <v>2.8528011909930422</v>
      </c>
      <c r="AS124" s="24">
        <f t="shared" si="161"/>
        <v>2.6637183516505512</v>
      </c>
      <c r="AT124" s="24" t="str">
        <f t="shared" si="162"/>
        <v>NO</v>
      </c>
      <c r="AU124" s="24">
        <f t="shared" si="112"/>
        <v>1.2</v>
      </c>
      <c r="AV124" s="7">
        <f t="shared" si="163"/>
        <v>1.203900398263051</v>
      </c>
      <c r="AW124" s="7">
        <f t="shared" si="164"/>
        <v>0.27062776295247365</v>
      </c>
      <c r="AX124" s="20">
        <f t="shared" si="113"/>
        <v>1.1061937379167304</v>
      </c>
      <c r="AY124" s="24">
        <f t="shared" si="114"/>
        <v>0</v>
      </c>
      <c r="AZ124" s="24">
        <f t="shared" si="165"/>
        <v>774.44405593259569</v>
      </c>
      <c r="BA124" s="24">
        <f t="shared" si="166"/>
        <v>4369856.6916305339</v>
      </c>
      <c r="BB124" s="24">
        <f t="shared" si="167"/>
        <v>6.3590774401041657E-6</v>
      </c>
      <c r="BC124" s="29">
        <f t="shared" si="168"/>
        <v>9.1682840299953678E-3</v>
      </c>
      <c r="BD124" s="24">
        <f t="shared" si="115"/>
        <v>2.8528011909930422</v>
      </c>
      <c r="BE124" s="24" t="str">
        <f t="shared" si="169"/>
        <v>NO</v>
      </c>
      <c r="BF124" s="24">
        <f t="shared" si="116"/>
        <v>1.2</v>
      </c>
      <c r="BG124" s="24">
        <f t="shared" si="117"/>
        <v>1.0953800193702237</v>
      </c>
      <c r="BH124" s="7">
        <f t="shared" si="170"/>
        <v>1.203900398263051</v>
      </c>
      <c r="BI124" s="7">
        <f t="shared" si="171"/>
        <v>0.49593245083153198</v>
      </c>
      <c r="BJ124" s="7">
        <f t="shared" si="172"/>
        <v>0.27062776295247365</v>
      </c>
      <c r="BK124" s="20">
        <f t="shared" si="118"/>
        <v>1.1061937379167304</v>
      </c>
      <c r="BL124" s="24">
        <f t="shared" si="173"/>
        <v>0.47449187500435852</v>
      </c>
      <c r="BM124" s="24">
        <f t="shared" si="174"/>
        <v>0</v>
      </c>
      <c r="BN124" s="24">
        <f t="shared" si="175"/>
        <v>774.44405593259569</v>
      </c>
      <c r="BO124" s="24">
        <f t="shared" si="176"/>
        <v>4369856.6916305339</v>
      </c>
      <c r="BP124" s="24">
        <f t="shared" si="177"/>
        <v>6.3590774401041657E-6</v>
      </c>
      <c r="BQ124" s="29">
        <f t="shared" si="178"/>
        <v>9.1682840299953678E-3</v>
      </c>
      <c r="BR124" s="24">
        <f t="shared" si="119"/>
        <v>0.61687532957085878</v>
      </c>
      <c r="BS124" s="24">
        <f t="shared" si="179"/>
        <v>0.72499999999999998</v>
      </c>
      <c r="BT124" s="24">
        <f t="shared" si="180"/>
        <v>2.8528011909930422</v>
      </c>
      <c r="BU124" s="24" t="str">
        <f t="shared" si="181"/>
        <v>NO</v>
      </c>
      <c r="BV124" s="24">
        <f t="shared" si="120"/>
        <v>1.1499999999999999</v>
      </c>
      <c r="BW124" s="24">
        <f t="shared" si="121"/>
        <v>1.1499999999999999</v>
      </c>
      <c r="BX124" s="7">
        <f t="shared" si="182"/>
        <v>1.203900398263051</v>
      </c>
      <c r="BY124" s="7">
        <f t="shared" si="183"/>
        <v>0.49593245083153198</v>
      </c>
      <c r="BZ124" s="24">
        <f t="shared" si="184"/>
        <v>0.27062776295247365</v>
      </c>
      <c r="CA124" s="20">
        <f t="shared" si="122"/>
        <v>1.1579805087355421</v>
      </c>
      <c r="CB124" s="24">
        <f t="shared" si="185"/>
        <v>0.51962795170251974</v>
      </c>
      <c r="CC124" s="24">
        <f t="shared" si="186"/>
        <v>0</v>
      </c>
      <c r="CD124" s="24">
        <f t="shared" si="187"/>
        <v>774.44405593259569</v>
      </c>
      <c r="CE124" s="24">
        <f t="shared" si="188"/>
        <v>4369856.6916305339</v>
      </c>
      <c r="CF124" s="24">
        <f t="shared" si="189"/>
        <v>6.3590774401041657E-6</v>
      </c>
      <c r="CG124" s="29">
        <f t="shared" si="190"/>
        <v>9.1682840299953678E-3</v>
      </c>
      <c r="CH124" s="24">
        <f t="shared" si="123"/>
        <v>0.61687532957085878</v>
      </c>
      <c r="CI124" s="24">
        <f t="shared" si="191"/>
        <v>0.72499999999999998</v>
      </c>
      <c r="CJ124" s="24">
        <f t="shared" si="192"/>
        <v>2.8528011909930422</v>
      </c>
      <c r="CK124" s="24">
        <f t="shared" si="124"/>
        <v>2.9848161101805339</v>
      </c>
      <c r="CL124" s="24">
        <f t="shared" si="193"/>
        <v>2.6637183516505512</v>
      </c>
      <c r="CM124" s="24" t="str">
        <f t="shared" si="194"/>
        <v>NO</v>
      </c>
      <c r="CN124" s="46" t="str">
        <f t="shared" si="125"/>
        <v>COMPRESSED LIQUID</v>
      </c>
      <c r="CO124" s="21" t="b">
        <f t="shared" si="206"/>
        <v>0</v>
      </c>
      <c r="CP124" s="21" t="b">
        <f t="shared" si="127"/>
        <v>0</v>
      </c>
      <c r="CQ124" s="7" t="e">
        <f t="shared" si="128"/>
        <v>#DIV/0!</v>
      </c>
      <c r="CR124" s="7">
        <f>IF(J124="yes",rho_ph(F124,H124),IF(K124="yes",rho_ph(F124,H124),L124*CQ124+P124*(1-CQ124)))</f>
        <v>815.61186152862535</v>
      </c>
      <c r="CS124" s="7" t="e">
        <f t="shared" si="129"/>
        <v>#DIV/0!</v>
      </c>
      <c r="CT124" s="7">
        <f t="shared" si="130"/>
        <v>4602149.0171838887</v>
      </c>
      <c r="CU124" s="7">
        <f t="shared" si="131"/>
        <v>6.0700562735810348E-6</v>
      </c>
      <c r="CV124" s="22">
        <f t="shared" si="132"/>
        <v>9.0956496337940423E-3</v>
      </c>
      <c r="CW124" s="7">
        <f t="shared" si="133"/>
        <v>7.6433277230765734E-2</v>
      </c>
      <c r="CX124" s="7">
        <f t="shared" si="134"/>
        <v>8.8486328281244247E-4</v>
      </c>
      <c r="CY124" s="7">
        <f t="shared" si="195"/>
        <v>0.999035872935777</v>
      </c>
      <c r="CZ124" s="7">
        <f t="shared" si="196"/>
        <v>7.7392756965143097E-2</v>
      </c>
      <c r="DA124" s="7">
        <f t="shared" si="135"/>
        <v>51.228837403224638</v>
      </c>
      <c r="DB124" s="7">
        <f>rho_ph(DA124,H124)</f>
        <v>815.58702660088863</v>
      </c>
      <c r="DC124" s="7">
        <f t="shared" si="136"/>
        <v>2.3419859706947723</v>
      </c>
      <c r="DD124" s="7">
        <f t="shared" si="197"/>
        <v>-2.8113842197260572E-2</v>
      </c>
      <c r="DE124" s="47">
        <f t="shared" si="198"/>
        <v>0</v>
      </c>
      <c r="DF124" s="7">
        <f t="shared" si="137"/>
        <v>1036.5940814445805</v>
      </c>
      <c r="DG124" s="7">
        <f t="shared" si="199"/>
        <v>239.7492421606903</v>
      </c>
    </row>
    <row r="125" spans="1:111" ht="14.5" x14ac:dyDescent="0.35">
      <c r="A125" s="7">
        <f t="shared" si="200"/>
        <v>1434</v>
      </c>
      <c r="B125" s="7">
        <v>3</v>
      </c>
      <c r="C125" s="7">
        <v>17.2</v>
      </c>
      <c r="D125">
        <v>0.255</v>
      </c>
      <c r="E125" s="22">
        <v>0</v>
      </c>
      <c r="F125" s="7">
        <f t="shared" si="138"/>
        <v>51.228837403224638</v>
      </c>
      <c r="G125" s="7">
        <f t="shared" si="201"/>
        <v>97.5</v>
      </c>
      <c r="H125" s="7">
        <f t="shared" si="139"/>
        <v>1036.5940814445805</v>
      </c>
      <c r="I125" s="7">
        <f t="shared" si="202"/>
        <v>0</v>
      </c>
      <c r="J125" s="24" t="str">
        <f t="shared" si="140"/>
        <v>YES</v>
      </c>
      <c r="K125" s="24" t="str">
        <f t="shared" si="141"/>
        <v>NO</v>
      </c>
      <c r="L125" s="7">
        <f t="shared" si="142"/>
        <v>26.010993829616108</v>
      </c>
      <c r="M125" s="7">
        <v>9.81</v>
      </c>
      <c r="N125" s="7">
        <f t="shared" si="143"/>
        <v>5.1044625000000003E-2</v>
      </c>
      <c r="O125" s="7">
        <f t="shared" si="144"/>
        <v>265.4646221321243</v>
      </c>
      <c r="P125" s="7">
        <f t="shared" si="145"/>
        <v>774.90520573602532</v>
      </c>
      <c r="Q125" s="7">
        <f t="shared" si="105"/>
        <v>1.8093025094049378E-5</v>
      </c>
      <c r="R125" s="7">
        <f t="shared" si="106"/>
        <v>9.9375078685146374E-5</v>
      </c>
      <c r="S125" s="7">
        <f t="shared" si="146"/>
        <v>1.1145869806516778E-4</v>
      </c>
      <c r="T125" s="7">
        <f t="shared" si="107"/>
        <v>2.4649381111921791</v>
      </c>
      <c r="U125" s="7">
        <f t="shared" si="108"/>
        <v>0</v>
      </c>
      <c r="V125" s="7">
        <f t="shared" si="203"/>
        <v>2.4649381111921791</v>
      </c>
      <c r="W125" s="7">
        <f>Surface_Tension_T(T_ph(F125,H125))</f>
        <v>7.9975670076965932E-2</v>
      </c>
      <c r="X125" s="7">
        <v>1</v>
      </c>
      <c r="Y125" s="7">
        <f t="shared" si="147"/>
        <v>1</v>
      </c>
      <c r="Z125" s="7">
        <f t="shared" si="204"/>
        <v>0</v>
      </c>
      <c r="AA125" s="24">
        <f t="shared" si="148"/>
        <v>774.90520573602532</v>
      </c>
      <c r="AB125" s="24">
        <f t="shared" si="149"/>
        <v>4369993.7184902634</v>
      </c>
      <c r="AC125" s="24">
        <f t="shared" si="150"/>
        <v>6.3588983612131182E-6</v>
      </c>
      <c r="AD125" s="29">
        <f t="shared" si="151"/>
        <v>9.1682397995112384E-3</v>
      </c>
      <c r="AE125" s="24">
        <f t="shared" si="109"/>
        <v>2.8528894151726112</v>
      </c>
      <c r="AF125" s="7">
        <f t="shared" si="110"/>
        <v>2.9585407003803903</v>
      </c>
      <c r="AG125" s="24" t="str">
        <f t="shared" si="152"/>
        <v>NO</v>
      </c>
      <c r="AH125" s="24">
        <f t="shared" si="208"/>
        <v>1.1499999999999999</v>
      </c>
      <c r="AI125" s="24">
        <f t="shared" si="208"/>
        <v>1.1499999999999999</v>
      </c>
      <c r="AJ125" s="24">
        <f t="shared" si="153"/>
        <v>0.27060074243413679</v>
      </c>
      <c r="AK125" s="24">
        <f t="shared" si="154"/>
        <v>0</v>
      </c>
      <c r="AL125" s="24">
        <f t="shared" si="155"/>
        <v>774.90520573602532</v>
      </c>
      <c r="AM125" s="24">
        <f t="shared" si="156"/>
        <v>4369993.7184902634</v>
      </c>
      <c r="AN125" s="24">
        <f t="shared" si="157"/>
        <v>6.3588983612131182E-6</v>
      </c>
      <c r="AO125" s="29">
        <f t="shared" si="158"/>
        <v>9.1682397995112384E-3</v>
      </c>
      <c r="AP125" s="24">
        <f t="shared" si="111"/>
        <v>0.61641195377514979</v>
      </c>
      <c r="AQ125" s="24">
        <f t="shared" si="159"/>
        <v>0.72499999999999998</v>
      </c>
      <c r="AR125" s="24">
        <f t="shared" si="160"/>
        <v>2.8528894151726112</v>
      </c>
      <c r="AS125" s="24">
        <f t="shared" si="161"/>
        <v>2.6621331600875537</v>
      </c>
      <c r="AT125" s="24" t="str">
        <f t="shared" si="162"/>
        <v>NO</v>
      </c>
      <c r="AU125" s="24">
        <f t="shared" si="112"/>
        <v>1.2</v>
      </c>
      <c r="AV125" s="7">
        <f t="shared" si="163"/>
        <v>1.203900398263051</v>
      </c>
      <c r="AW125" s="7">
        <f t="shared" si="164"/>
        <v>0.27060074243413679</v>
      </c>
      <c r="AX125" s="20">
        <f t="shared" si="113"/>
        <v>1.1055815301325878</v>
      </c>
      <c r="AY125" s="24">
        <f t="shared" si="114"/>
        <v>0</v>
      </c>
      <c r="AZ125" s="24">
        <f t="shared" si="165"/>
        <v>774.90520573602532</v>
      </c>
      <c r="BA125" s="24">
        <f t="shared" si="166"/>
        <v>4369993.7184902634</v>
      </c>
      <c r="BB125" s="24">
        <f t="shared" si="167"/>
        <v>6.3588983612131182E-6</v>
      </c>
      <c r="BC125" s="29">
        <f t="shared" si="168"/>
        <v>9.1682397995112384E-3</v>
      </c>
      <c r="BD125" s="24">
        <f t="shared" si="115"/>
        <v>2.8528894151726112</v>
      </c>
      <c r="BE125" s="24" t="str">
        <f t="shared" si="169"/>
        <v>NO</v>
      </c>
      <c r="BF125" s="24">
        <f t="shared" si="116"/>
        <v>1.2</v>
      </c>
      <c r="BG125" s="24">
        <f t="shared" si="117"/>
        <v>1.0956869915524705</v>
      </c>
      <c r="BH125" s="7">
        <f t="shared" si="170"/>
        <v>1.203900398263051</v>
      </c>
      <c r="BI125" s="7">
        <f t="shared" si="171"/>
        <v>0.49597902094319041</v>
      </c>
      <c r="BJ125" s="7">
        <f t="shared" si="172"/>
        <v>0.27060074243413679</v>
      </c>
      <c r="BK125" s="20">
        <f t="shared" si="118"/>
        <v>1.1055815301325878</v>
      </c>
      <c r="BL125" s="24">
        <f t="shared" si="173"/>
        <v>0.47453144204165826</v>
      </c>
      <c r="BM125" s="24">
        <f t="shared" si="174"/>
        <v>0</v>
      </c>
      <c r="BN125" s="24">
        <f t="shared" si="175"/>
        <v>774.90520573602532</v>
      </c>
      <c r="BO125" s="24">
        <f t="shared" si="176"/>
        <v>4369993.7184902634</v>
      </c>
      <c r="BP125" s="24">
        <f t="shared" si="177"/>
        <v>6.3588983612131182E-6</v>
      </c>
      <c r="BQ125" s="29">
        <f t="shared" si="178"/>
        <v>9.1682397995112384E-3</v>
      </c>
      <c r="BR125" s="24">
        <f t="shared" si="119"/>
        <v>0.61641195377514979</v>
      </c>
      <c r="BS125" s="24">
        <f t="shared" si="179"/>
        <v>0.72499999999999998</v>
      </c>
      <c r="BT125" s="24">
        <f t="shared" si="180"/>
        <v>2.8528894151726112</v>
      </c>
      <c r="BU125" s="24" t="str">
        <f t="shared" si="181"/>
        <v>NO</v>
      </c>
      <c r="BV125" s="24">
        <f t="shared" si="120"/>
        <v>1.1499999999999999</v>
      </c>
      <c r="BW125" s="24">
        <f t="shared" si="121"/>
        <v>1.1499999999999999</v>
      </c>
      <c r="BX125" s="7">
        <f t="shared" si="182"/>
        <v>1.203900398263051</v>
      </c>
      <c r="BY125" s="7">
        <f t="shared" si="183"/>
        <v>0.49597902094319041</v>
      </c>
      <c r="BZ125" s="24">
        <f t="shared" si="184"/>
        <v>0.27060074243413679</v>
      </c>
      <c r="CA125" s="20">
        <f t="shared" si="122"/>
        <v>1.1573396402720213</v>
      </c>
      <c r="CB125" s="24">
        <f t="shared" si="185"/>
        <v>0.51968226140829654</v>
      </c>
      <c r="CC125" s="24">
        <f t="shared" si="186"/>
        <v>0</v>
      </c>
      <c r="CD125" s="24">
        <f t="shared" si="187"/>
        <v>774.90520573602532</v>
      </c>
      <c r="CE125" s="24">
        <f t="shared" si="188"/>
        <v>4369993.7184902634</v>
      </c>
      <c r="CF125" s="24">
        <f t="shared" si="189"/>
        <v>6.3588983612131182E-6</v>
      </c>
      <c r="CG125" s="29">
        <f t="shared" si="190"/>
        <v>9.1682397995112384E-3</v>
      </c>
      <c r="CH125" s="24">
        <f t="shared" si="123"/>
        <v>0.61641195377514979</v>
      </c>
      <c r="CI125" s="24">
        <f t="shared" si="191"/>
        <v>0.72499999999999998</v>
      </c>
      <c r="CJ125" s="24">
        <f t="shared" si="192"/>
        <v>2.8528894151726112</v>
      </c>
      <c r="CK125" s="24">
        <f t="shared" si="124"/>
        <v>2.992575134441906</v>
      </c>
      <c r="CL125" s="24">
        <f t="shared" si="193"/>
        <v>2.6621331600875537</v>
      </c>
      <c r="CM125" s="24" t="str">
        <f t="shared" si="194"/>
        <v>NO</v>
      </c>
      <c r="CN125" s="46" t="str">
        <f t="shared" si="125"/>
        <v>COMPRESSED LIQUID</v>
      </c>
      <c r="CO125" s="21" t="b">
        <f t="shared" si="206"/>
        <v>0</v>
      </c>
      <c r="CP125" s="21" t="b">
        <f t="shared" si="127"/>
        <v>0</v>
      </c>
      <c r="CQ125" s="7" t="e">
        <f t="shared" si="128"/>
        <v>#DIV/0!</v>
      </c>
      <c r="CR125" s="7">
        <f>IF(J125="yes",rho_ph(F125,H125),IF(K125="yes",rho_ph(F125,H125),L125*CQ125+P125*(1-CQ125)))</f>
        <v>815.5956258970765</v>
      </c>
      <c r="CS125" s="7" t="e">
        <f t="shared" si="129"/>
        <v>#DIV/0!</v>
      </c>
      <c r="CT125" s="7">
        <f t="shared" si="130"/>
        <v>4599462.9221945126</v>
      </c>
      <c r="CU125" s="7">
        <f t="shared" si="131"/>
        <v>6.0732398753576483E-6</v>
      </c>
      <c r="CV125" s="22">
        <f t="shared" si="132"/>
        <v>9.0964637048452576E-3</v>
      </c>
      <c r="CW125" s="7">
        <f t="shared" si="133"/>
        <v>7.6431755744154589E-2</v>
      </c>
      <c r="CX125" s="7">
        <f t="shared" si="134"/>
        <v>8.8387193069429794E-4</v>
      </c>
      <c r="CY125" s="7">
        <f t="shared" si="195"/>
        <v>0.99903267496620751</v>
      </c>
      <c r="CZ125" s="7">
        <f t="shared" si="196"/>
        <v>7.7390489432654544E-2</v>
      </c>
      <c r="DA125" s="7">
        <f t="shared" si="135"/>
        <v>50.996665934926675</v>
      </c>
      <c r="DB125" s="7">
        <f>rho_ph(DA125,H125)</f>
        <v>815.57078825128019</v>
      </c>
      <c r="DC125" s="7">
        <f t="shared" si="136"/>
        <v>2.3420326005980474</v>
      </c>
      <c r="DD125" s="7">
        <f t="shared" si="197"/>
        <v>-2.8113842197260572E-2</v>
      </c>
      <c r="DE125" s="47">
        <f t="shared" si="198"/>
        <v>0</v>
      </c>
      <c r="DF125" s="7">
        <f t="shared" si="137"/>
        <v>1036.5659676023834</v>
      </c>
      <c r="DG125" s="7">
        <f t="shared" si="199"/>
        <v>239.74381788964979</v>
      </c>
    </row>
    <row r="126" spans="1:111" ht="14.5" x14ac:dyDescent="0.35">
      <c r="A126" s="7">
        <f t="shared" si="200"/>
        <v>1431</v>
      </c>
      <c r="B126" s="7">
        <v>3</v>
      </c>
      <c r="C126" s="7">
        <v>17.2</v>
      </c>
      <c r="D126">
        <v>0.255</v>
      </c>
      <c r="E126" s="22">
        <v>0</v>
      </c>
      <c r="F126" s="7">
        <f t="shared" si="138"/>
        <v>50.996665934926675</v>
      </c>
      <c r="G126" s="7">
        <f t="shared" si="201"/>
        <v>97.5</v>
      </c>
      <c r="H126" s="7">
        <f t="shared" si="139"/>
        <v>1036.5659676023834</v>
      </c>
      <c r="I126" s="7">
        <f t="shared" si="202"/>
        <v>0</v>
      </c>
      <c r="J126" s="24" t="str">
        <f t="shared" si="140"/>
        <v>YES</v>
      </c>
      <c r="K126" s="24" t="str">
        <f t="shared" si="141"/>
        <v>NO</v>
      </c>
      <c r="L126" s="7">
        <f t="shared" si="142"/>
        <v>25.886044810221204</v>
      </c>
      <c r="M126" s="7">
        <v>9.81</v>
      </c>
      <c r="N126" s="7">
        <f t="shared" si="143"/>
        <v>5.1044625000000003E-2</v>
      </c>
      <c r="O126" s="7">
        <f t="shared" si="144"/>
        <v>265.17926140389386</v>
      </c>
      <c r="P126" s="7">
        <f t="shared" si="145"/>
        <v>775.36716467686608</v>
      </c>
      <c r="Q126" s="7">
        <f t="shared" si="105"/>
        <v>1.8081598904606601E-5</v>
      </c>
      <c r="R126" s="7">
        <f t="shared" si="106"/>
        <v>9.9494270365796056E-5</v>
      </c>
      <c r="S126" s="7">
        <f t="shared" si="146"/>
        <v>1.1145520284957351E-4</v>
      </c>
      <c r="T126" s="7">
        <f t="shared" si="107"/>
        <v>2.4634695163754787</v>
      </c>
      <c r="U126" s="7">
        <f t="shared" si="108"/>
        <v>0</v>
      </c>
      <c r="V126" s="7">
        <f t="shared" si="203"/>
        <v>2.4634695163754787</v>
      </c>
      <c r="W126" s="7">
        <f>Surface_Tension_T(T_ph(F126,H126))</f>
        <v>7.9976316890449983E-2</v>
      </c>
      <c r="X126" s="7">
        <v>1</v>
      </c>
      <c r="Y126" s="7">
        <f t="shared" si="147"/>
        <v>1</v>
      </c>
      <c r="Z126" s="7">
        <f t="shared" si="204"/>
        <v>0</v>
      </c>
      <c r="AA126" s="24">
        <f t="shared" si="148"/>
        <v>775.36716467686608</v>
      </c>
      <c r="AB126" s="24">
        <f t="shared" si="149"/>
        <v>4370130.7607260793</v>
      </c>
      <c r="AC126" s="24">
        <f t="shared" si="150"/>
        <v>6.3587192728870004E-6</v>
      </c>
      <c r="AD126" s="29">
        <f t="shared" si="151"/>
        <v>9.1681955657626872E-3</v>
      </c>
      <c r="AE126" s="24">
        <f t="shared" si="109"/>
        <v>2.8529770289198781</v>
      </c>
      <c r="AF126" s="7">
        <f t="shared" si="110"/>
        <v>2.9662592516863788</v>
      </c>
      <c r="AG126" s="24" t="str">
        <f t="shared" si="152"/>
        <v>NO</v>
      </c>
      <c r="AH126" s="24">
        <f t="shared" si="208"/>
        <v>1.1499999999999999</v>
      </c>
      <c r="AI126" s="24">
        <f t="shared" si="208"/>
        <v>1.1499999999999999</v>
      </c>
      <c r="AJ126" s="24">
        <f t="shared" si="153"/>
        <v>0.27057365242068904</v>
      </c>
      <c r="AK126" s="24">
        <f t="shared" si="154"/>
        <v>0</v>
      </c>
      <c r="AL126" s="24">
        <f t="shared" si="155"/>
        <v>775.36716467686608</v>
      </c>
      <c r="AM126" s="24">
        <f t="shared" si="156"/>
        <v>4370130.7607260793</v>
      </c>
      <c r="AN126" s="24">
        <f t="shared" si="157"/>
        <v>6.3587192728870004E-6</v>
      </c>
      <c r="AO126" s="29">
        <f t="shared" si="158"/>
        <v>9.1681955657626872E-3</v>
      </c>
      <c r="AP126" s="24">
        <f t="shared" si="111"/>
        <v>0.61594857534141823</v>
      </c>
      <c r="AQ126" s="24">
        <f t="shared" si="159"/>
        <v>0.72499999999999998</v>
      </c>
      <c r="AR126" s="24">
        <f t="shared" si="160"/>
        <v>2.8529770289198781</v>
      </c>
      <c r="AS126" s="24">
        <f t="shared" si="161"/>
        <v>2.6605470776855173</v>
      </c>
      <c r="AT126" s="24" t="str">
        <f t="shared" si="162"/>
        <v>NO</v>
      </c>
      <c r="AU126" s="24">
        <f t="shared" si="112"/>
        <v>1.2</v>
      </c>
      <c r="AV126" s="7">
        <f t="shared" si="163"/>
        <v>1.203900398263051</v>
      </c>
      <c r="AW126" s="7">
        <f t="shared" si="164"/>
        <v>0.27057365242068904</v>
      </c>
      <c r="AX126" s="20">
        <f t="shared" si="113"/>
        <v>1.104968959625283</v>
      </c>
      <c r="AY126" s="24">
        <f t="shared" si="114"/>
        <v>0</v>
      </c>
      <c r="AZ126" s="24">
        <f t="shared" si="165"/>
        <v>775.36716467686608</v>
      </c>
      <c r="BA126" s="24">
        <f t="shared" si="166"/>
        <v>4370130.7607260793</v>
      </c>
      <c r="BB126" s="24">
        <f t="shared" si="167"/>
        <v>6.3587192728870004E-6</v>
      </c>
      <c r="BC126" s="29">
        <f t="shared" si="168"/>
        <v>9.1681955657626872E-3</v>
      </c>
      <c r="BD126" s="24">
        <f t="shared" si="115"/>
        <v>2.8529770289198781</v>
      </c>
      <c r="BE126" s="24" t="str">
        <f t="shared" si="169"/>
        <v>NO</v>
      </c>
      <c r="BF126" s="24">
        <f t="shared" si="116"/>
        <v>1.2</v>
      </c>
      <c r="BG126" s="24">
        <f t="shared" si="117"/>
        <v>1.0959906794545213</v>
      </c>
      <c r="BH126" s="7">
        <f t="shared" si="170"/>
        <v>1.203900398263051</v>
      </c>
      <c r="BI126" s="7">
        <f t="shared" si="171"/>
        <v>0.49602550159886427</v>
      </c>
      <c r="BJ126" s="7">
        <f t="shared" si="172"/>
        <v>0.27057365242068904</v>
      </c>
      <c r="BK126" s="20">
        <f t="shared" si="118"/>
        <v>1.104968959625283</v>
      </c>
      <c r="BL126" s="24">
        <f t="shared" si="173"/>
        <v>0.47457092152250169</v>
      </c>
      <c r="BM126" s="24">
        <f t="shared" si="174"/>
        <v>0</v>
      </c>
      <c r="BN126" s="24">
        <f t="shared" si="175"/>
        <v>775.36716467686608</v>
      </c>
      <c r="BO126" s="24">
        <f t="shared" si="176"/>
        <v>4370130.7607260793</v>
      </c>
      <c r="BP126" s="24">
        <f t="shared" si="177"/>
        <v>6.3587192728870004E-6</v>
      </c>
      <c r="BQ126" s="29">
        <f t="shared" si="178"/>
        <v>9.1681955657626872E-3</v>
      </c>
      <c r="BR126" s="24">
        <f t="shared" si="119"/>
        <v>0.61594857534141823</v>
      </c>
      <c r="BS126" s="24">
        <f t="shared" si="179"/>
        <v>0.72499999999999998</v>
      </c>
      <c r="BT126" s="24">
        <f t="shared" si="180"/>
        <v>2.8529770289198781</v>
      </c>
      <c r="BU126" s="24" t="str">
        <f t="shared" si="181"/>
        <v>NO</v>
      </c>
      <c r="BV126" s="24">
        <f t="shared" si="120"/>
        <v>1.1499999999999999</v>
      </c>
      <c r="BW126" s="24">
        <f t="shared" si="121"/>
        <v>1.1499999999999999</v>
      </c>
      <c r="BX126" s="7">
        <f t="shared" si="182"/>
        <v>1.203900398263051</v>
      </c>
      <c r="BY126" s="7">
        <f t="shared" si="183"/>
        <v>0.49602550159886427</v>
      </c>
      <c r="BZ126" s="24">
        <f t="shared" si="184"/>
        <v>0.27057365242068904</v>
      </c>
      <c r="CA126" s="20">
        <f t="shared" si="122"/>
        <v>1.1566983921043512</v>
      </c>
      <c r="CB126" s="24">
        <f t="shared" si="185"/>
        <v>0.51973647955878532</v>
      </c>
      <c r="CC126" s="24">
        <f t="shared" si="186"/>
        <v>0</v>
      </c>
      <c r="CD126" s="24">
        <f t="shared" si="187"/>
        <v>775.36716467686608</v>
      </c>
      <c r="CE126" s="24">
        <f t="shared" si="188"/>
        <v>4370130.7607260793</v>
      </c>
      <c r="CF126" s="24">
        <f t="shared" si="189"/>
        <v>6.3587192728870004E-6</v>
      </c>
      <c r="CG126" s="29">
        <f t="shared" si="190"/>
        <v>9.1681955657626872E-3</v>
      </c>
      <c r="CH126" s="24">
        <f t="shared" si="123"/>
        <v>0.61594857534141823</v>
      </c>
      <c r="CI126" s="24">
        <f t="shared" si="191"/>
        <v>0.72499999999999998</v>
      </c>
      <c r="CJ126" s="24">
        <f t="shared" si="192"/>
        <v>2.8529770289198781</v>
      </c>
      <c r="CK126" s="24">
        <f t="shared" si="124"/>
        <v>3.0003824783494095</v>
      </c>
      <c r="CL126" s="24">
        <f t="shared" si="193"/>
        <v>2.6605470776855173</v>
      </c>
      <c r="CM126" s="24" t="str">
        <f t="shared" si="194"/>
        <v>NO</v>
      </c>
      <c r="CN126" s="46" t="str">
        <f t="shared" si="125"/>
        <v>COMPRESSED LIQUID</v>
      </c>
      <c r="CO126" s="21" t="b">
        <f t="shared" si="206"/>
        <v>0</v>
      </c>
      <c r="CP126" s="21" t="b">
        <f t="shared" si="127"/>
        <v>0</v>
      </c>
      <c r="CQ126" s="7" t="e">
        <f t="shared" si="128"/>
        <v>#DIV/0!</v>
      </c>
      <c r="CR126" s="7">
        <f>IF(J126="yes",rho_ph(F126,H126),IF(K126="yes",rho_ph(F126,H126),L126*CQ126+P126*(1-CQ126)))</f>
        <v>815.57938830415719</v>
      </c>
      <c r="CS126" s="7" t="e">
        <f t="shared" si="129"/>
        <v>#DIV/0!</v>
      </c>
      <c r="CT126" s="7">
        <f t="shared" si="130"/>
        <v>4596775.2247124501</v>
      </c>
      <c r="CU126" s="7">
        <f t="shared" si="131"/>
        <v>6.07642891055569E-6</v>
      </c>
      <c r="CV126" s="22">
        <f t="shared" si="132"/>
        <v>9.0972788441570241E-3</v>
      </c>
      <c r="CW126" s="7">
        <f t="shared" si="133"/>
        <v>7.6430234073737946E-2</v>
      </c>
      <c r="CX126" s="7">
        <f t="shared" si="134"/>
        <v>8.8288056603725489E-4</v>
      </c>
      <c r="CY126" s="7">
        <f t="shared" si="195"/>
        <v>0.99902944792369708</v>
      </c>
      <c r="CZ126" s="7">
        <f t="shared" si="196"/>
        <v>7.7388223941202733E-2</v>
      </c>
      <c r="DA126" s="7">
        <f t="shared" si="135"/>
        <v>50.764501263103064</v>
      </c>
      <c r="DB126" s="7">
        <f>rho_ph(DA126,H126)</f>
        <v>815.55454793854324</v>
      </c>
      <c r="DC126" s="7">
        <f t="shared" si="136"/>
        <v>2.3420792379958404</v>
      </c>
      <c r="DD126" s="7">
        <f t="shared" si="197"/>
        <v>-2.8113842197260572E-2</v>
      </c>
      <c r="DE126" s="47">
        <f t="shared" si="198"/>
        <v>0</v>
      </c>
      <c r="DF126" s="7">
        <f t="shared" si="137"/>
        <v>1036.5378537601862</v>
      </c>
      <c r="DG126" s="7">
        <f t="shared" si="199"/>
        <v>239.73839310328265</v>
      </c>
    </row>
    <row r="127" spans="1:111" ht="14.5" x14ac:dyDescent="0.35">
      <c r="A127" s="7">
        <f t="shared" si="200"/>
        <v>1428</v>
      </c>
      <c r="B127" s="7">
        <v>3</v>
      </c>
      <c r="C127" s="7">
        <v>17.2</v>
      </c>
      <c r="D127">
        <v>0.255</v>
      </c>
      <c r="E127" s="22">
        <v>0</v>
      </c>
      <c r="F127" s="7">
        <f t="shared" si="138"/>
        <v>50.764501263103064</v>
      </c>
      <c r="G127" s="7">
        <f t="shared" si="201"/>
        <v>97.5</v>
      </c>
      <c r="H127" s="7">
        <f t="shared" si="139"/>
        <v>1036.5378537601862</v>
      </c>
      <c r="I127" s="7">
        <f t="shared" si="202"/>
        <v>0</v>
      </c>
      <c r="J127" s="24" t="str">
        <f t="shared" si="140"/>
        <v>YES</v>
      </c>
      <c r="K127" s="24" t="str">
        <f t="shared" si="141"/>
        <v>NO</v>
      </c>
      <c r="L127" s="7">
        <f t="shared" si="142"/>
        <v>25.761212127296506</v>
      </c>
      <c r="M127" s="7">
        <v>9.81</v>
      </c>
      <c r="N127" s="7">
        <f t="shared" si="143"/>
        <v>5.1044625000000003E-2</v>
      </c>
      <c r="O127" s="7">
        <f t="shared" si="144"/>
        <v>264.89291508683004</v>
      </c>
      <c r="P127" s="7">
        <f t="shared" si="145"/>
        <v>775.82994041160157</v>
      </c>
      <c r="Q127" s="7">
        <f t="shared" si="105"/>
        <v>1.8070149477499204E-5</v>
      </c>
      <c r="R127" s="7">
        <f t="shared" si="106"/>
        <v>9.9614052378683813E-5</v>
      </c>
      <c r="S127" s="7">
        <f t="shared" si="146"/>
        <v>1.114517074607406E-4</v>
      </c>
      <c r="T127" s="7">
        <f t="shared" si="107"/>
        <v>2.462000078479289</v>
      </c>
      <c r="U127" s="7">
        <f t="shared" si="108"/>
        <v>0</v>
      </c>
      <c r="V127" s="7">
        <f t="shared" si="203"/>
        <v>2.462000078479289</v>
      </c>
      <c r="W127" s="7">
        <f>Surface_Tension_T(T_ph(F127,H127))</f>
        <v>7.9976963746834412E-2</v>
      </c>
      <c r="X127" s="7">
        <v>1</v>
      </c>
      <c r="Y127" s="7">
        <f t="shared" si="147"/>
        <v>1</v>
      </c>
      <c r="Z127" s="7">
        <f t="shared" si="204"/>
        <v>0</v>
      </c>
      <c r="AA127" s="24">
        <f t="shared" si="148"/>
        <v>775.82994041160157</v>
      </c>
      <c r="AB127" s="24">
        <f t="shared" si="149"/>
        <v>4370267.8183504734</v>
      </c>
      <c r="AC127" s="24">
        <f t="shared" si="150"/>
        <v>6.358540175112153E-6</v>
      </c>
      <c r="AD127" s="29">
        <f t="shared" si="151"/>
        <v>9.1681513287461373E-3</v>
      </c>
      <c r="AE127" s="24">
        <f t="shared" si="109"/>
        <v>2.8530640315164275</v>
      </c>
      <c r="AF127" s="7">
        <f t="shared" si="110"/>
        <v>2.9740261093539209</v>
      </c>
      <c r="AG127" s="24" t="str">
        <f t="shared" si="152"/>
        <v>NO</v>
      </c>
      <c r="AH127" s="24">
        <f t="shared" si="208"/>
        <v>1.1499999999999999</v>
      </c>
      <c r="AI127" s="24">
        <f t="shared" si="208"/>
        <v>1.1499999999999999</v>
      </c>
      <c r="AJ127" s="24">
        <f t="shared" si="153"/>
        <v>0.27054649243994605</v>
      </c>
      <c r="AK127" s="24">
        <f t="shared" si="154"/>
        <v>0</v>
      </c>
      <c r="AL127" s="24">
        <f t="shared" si="155"/>
        <v>775.82994041160157</v>
      </c>
      <c r="AM127" s="24">
        <f t="shared" si="156"/>
        <v>4370267.8183504734</v>
      </c>
      <c r="AN127" s="24">
        <f t="shared" si="157"/>
        <v>6.358540175112153E-6</v>
      </c>
      <c r="AO127" s="29">
        <f t="shared" si="158"/>
        <v>9.1681513287461373E-3</v>
      </c>
      <c r="AP127" s="24">
        <f t="shared" si="111"/>
        <v>0.61548518874737113</v>
      </c>
      <c r="AQ127" s="24">
        <f t="shared" si="159"/>
        <v>0.72499999999999998</v>
      </c>
      <c r="AR127" s="24">
        <f t="shared" si="160"/>
        <v>2.8530640315164275</v>
      </c>
      <c r="AS127" s="24">
        <f t="shared" si="161"/>
        <v>2.6589600847576325</v>
      </c>
      <c r="AT127" s="24" t="str">
        <f t="shared" si="162"/>
        <v>NO</v>
      </c>
      <c r="AU127" s="24">
        <f t="shared" si="112"/>
        <v>1.2</v>
      </c>
      <c r="AV127" s="7">
        <f t="shared" si="163"/>
        <v>1.203900398263051</v>
      </c>
      <c r="AW127" s="7">
        <f t="shared" si="164"/>
        <v>0.27054649243994605</v>
      </c>
      <c r="AX127" s="20">
        <f t="shared" si="113"/>
        <v>1.1043560187447057</v>
      </c>
      <c r="AY127" s="24">
        <f t="shared" si="114"/>
        <v>0</v>
      </c>
      <c r="AZ127" s="24">
        <f t="shared" si="165"/>
        <v>775.82994041160157</v>
      </c>
      <c r="BA127" s="24">
        <f t="shared" si="166"/>
        <v>4370267.8183504734</v>
      </c>
      <c r="BB127" s="24">
        <f t="shared" si="167"/>
        <v>6.358540175112153E-6</v>
      </c>
      <c r="BC127" s="29">
        <f t="shared" si="168"/>
        <v>9.1681513287461373E-3</v>
      </c>
      <c r="BD127" s="24">
        <f t="shared" si="115"/>
        <v>2.8530640315164275</v>
      </c>
      <c r="BE127" s="24" t="str">
        <f t="shared" si="169"/>
        <v>NO</v>
      </c>
      <c r="BF127" s="24">
        <f t="shared" si="116"/>
        <v>1.2</v>
      </c>
      <c r="BG127" s="24">
        <f t="shared" si="117"/>
        <v>1.096291137820564</v>
      </c>
      <c r="BH127" s="7">
        <f t="shared" si="170"/>
        <v>1.203900398263051</v>
      </c>
      <c r="BI127" s="7">
        <f t="shared" si="171"/>
        <v>0.49607189305235483</v>
      </c>
      <c r="BJ127" s="7">
        <f t="shared" si="172"/>
        <v>0.27054649243994605</v>
      </c>
      <c r="BK127" s="20">
        <f t="shared" si="118"/>
        <v>1.1043560187447057</v>
      </c>
      <c r="BL127" s="24">
        <f t="shared" si="173"/>
        <v>0.47461031363160344</v>
      </c>
      <c r="BM127" s="24">
        <f t="shared" si="174"/>
        <v>0</v>
      </c>
      <c r="BN127" s="24">
        <f t="shared" si="175"/>
        <v>775.82994041160157</v>
      </c>
      <c r="BO127" s="24">
        <f t="shared" si="176"/>
        <v>4370267.8183504734</v>
      </c>
      <c r="BP127" s="24">
        <f t="shared" si="177"/>
        <v>6.358540175112153E-6</v>
      </c>
      <c r="BQ127" s="29">
        <f t="shared" si="178"/>
        <v>9.1681513287461373E-3</v>
      </c>
      <c r="BR127" s="24">
        <f t="shared" si="119"/>
        <v>0.61548518874737113</v>
      </c>
      <c r="BS127" s="24">
        <f t="shared" si="179"/>
        <v>0.72499999999999998</v>
      </c>
      <c r="BT127" s="24">
        <f t="shared" si="180"/>
        <v>2.8530640315164275</v>
      </c>
      <c r="BU127" s="24" t="str">
        <f t="shared" si="181"/>
        <v>NO</v>
      </c>
      <c r="BV127" s="24">
        <f t="shared" si="120"/>
        <v>1.1499999999999999</v>
      </c>
      <c r="BW127" s="24">
        <f t="shared" si="121"/>
        <v>1.1499999999999999</v>
      </c>
      <c r="BX127" s="7">
        <f t="shared" si="182"/>
        <v>1.203900398263051</v>
      </c>
      <c r="BY127" s="7">
        <f t="shared" si="183"/>
        <v>0.49607189305235483</v>
      </c>
      <c r="BZ127" s="24">
        <f t="shared" si="184"/>
        <v>0.27054649243994605</v>
      </c>
      <c r="CA127" s="20">
        <f t="shared" si="122"/>
        <v>1.1560567562242796</v>
      </c>
      <c r="CB127" s="24">
        <f t="shared" si="185"/>
        <v>0.51979060648414011</v>
      </c>
      <c r="CC127" s="24">
        <f t="shared" si="186"/>
        <v>0</v>
      </c>
      <c r="CD127" s="24">
        <f t="shared" si="187"/>
        <v>775.82994041160157</v>
      </c>
      <c r="CE127" s="24">
        <f t="shared" si="188"/>
        <v>4370267.8183504734</v>
      </c>
      <c r="CF127" s="24">
        <f t="shared" si="189"/>
        <v>6.358540175112153E-6</v>
      </c>
      <c r="CG127" s="29">
        <f t="shared" si="190"/>
        <v>9.1681513287461373E-3</v>
      </c>
      <c r="CH127" s="24">
        <f t="shared" si="123"/>
        <v>0.61548518874737113</v>
      </c>
      <c r="CI127" s="24">
        <f t="shared" si="191"/>
        <v>0.72499999999999998</v>
      </c>
      <c r="CJ127" s="24">
        <f t="shared" si="192"/>
        <v>2.8530640315164275</v>
      </c>
      <c r="CK127" s="24">
        <f t="shared" si="124"/>
        <v>3.0082386843247564</v>
      </c>
      <c r="CL127" s="24">
        <f t="shared" si="193"/>
        <v>2.6589600847576325</v>
      </c>
      <c r="CM127" s="24" t="str">
        <f t="shared" si="194"/>
        <v>NO</v>
      </c>
      <c r="CN127" s="46" t="str">
        <f t="shared" si="125"/>
        <v>COMPRESSED LIQUID</v>
      </c>
      <c r="CO127" s="21" t="b">
        <f t="shared" si="206"/>
        <v>0</v>
      </c>
      <c r="CP127" s="21" t="b">
        <f t="shared" si="127"/>
        <v>0</v>
      </c>
      <c r="CQ127" s="7" t="e">
        <f t="shared" si="128"/>
        <v>#DIV/0!</v>
      </c>
      <c r="CR127" s="7">
        <f>IF(J127="yes",rho_ph(F127,H127),IF(K127="yes",rho_ph(F127,H127),L127*CQ127+P127*(1-CQ127)))</f>
        <v>815.56314874835402</v>
      </c>
      <c r="CS127" s="7" t="e">
        <f t="shared" si="129"/>
        <v>#DIV/0!</v>
      </c>
      <c r="CT127" s="7">
        <f t="shared" si="130"/>
        <v>4594085.890674158</v>
      </c>
      <c r="CU127" s="7">
        <f t="shared" si="131"/>
        <v>6.0796234319823212E-6</v>
      </c>
      <c r="CV127" s="22">
        <f t="shared" si="132"/>
        <v>9.0980950638768175E-3</v>
      </c>
      <c r="CW127" s="7">
        <f t="shared" si="133"/>
        <v>7.6428712219373932E-2</v>
      </c>
      <c r="CX127" s="7">
        <f t="shared" si="134"/>
        <v>8.8188917766428537E-4</v>
      </c>
      <c r="CY127" s="7">
        <f t="shared" si="195"/>
        <v>0.99902619142377858</v>
      </c>
      <c r="CZ127" s="7">
        <f t="shared" si="196"/>
        <v>7.7385960509061075E-2</v>
      </c>
      <c r="DA127" s="7">
        <f t="shared" si="135"/>
        <v>50.532343381575878</v>
      </c>
      <c r="DB127" s="7">
        <f>rho_ph(DA127,H127)</f>
        <v>815.53830566116005</v>
      </c>
      <c r="DC127" s="7">
        <f t="shared" si="136"/>
        <v>2.3421258828932938</v>
      </c>
      <c r="DD127" s="7">
        <f t="shared" si="197"/>
        <v>-2.8113842197260572E-2</v>
      </c>
      <c r="DE127" s="47">
        <f t="shared" si="198"/>
        <v>0</v>
      </c>
      <c r="DF127" s="7">
        <f t="shared" si="137"/>
        <v>1036.509739917989</v>
      </c>
      <c r="DG127" s="7">
        <f t="shared" si="199"/>
        <v>239.73296780149042</v>
      </c>
    </row>
    <row r="128" spans="1:111" ht="14.5" x14ac:dyDescent="0.35">
      <c r="A128" s="7">
        <f t="shared" si="200"/>
        <v>1425</v>
      </c>
      <c r="B128" s="7">
        <v>3</v>
      </c>
      <c r="C128" s="7">
        <v>17.2</v>
      </c>
      <c r="D128">
        <v>0.255</v>
      </c>
      <c r="E128" s="22">
        <v>0</v>
      </c>
      <c r="F128" s="7">
        <f t="shared" si="138"/>
        <v>50.532343381575878</v>
      </c>
      <c r="G128" s="7">
        <f t="shared" si="201"/>
        <v>97.5</v>
      </c>
      <c r="H128" s="7">
        <f t="shared" si="139"/>
        <v>1036.509739917989</v>
      </c>
      <c r="I128" s="7">
        <f t="shared" si="202"/>
        <v>0</v>
      </c>
      <c r="J128" s="24" t="str">
        <f t="shared" si="140"/>
        <v>YES</v>
      </c>
      <c r="K128" s="24" t="str">
        <f t="shared" si="141"/>
        <v>NO</v>
      </c>
      <c r="L128" s="7">
        <f t="shared" si="142"/>
        <v>25.636495363505979</v>
      </c>
      <c r="M128" s="7">
        <v>9.81</v>
      </c>
      <c r="N128" s="7">
        <f t="shared" si="143"/>
        <v>5.1044625000000003E-2</v>
      </c>
      <c r="O128" s="7">
        <f t="shared" si="144"/>
        <v>264.60557520382736</v>
      </c>
      <c r="P128" s="7">
        <f t="shared" si="145"/>
        <v>776.29354068410237</v>
      </c>
      <c r="Q128" s="7">
        <f t="shared" si="105"/>
        <v>1.8058676544073577E-5</v>
      </c>
      <c r="R128" s="7">
        <f t="shared" si="106"/>
        <v>9.9734431192589939E-5</v>
      </c>
      <c r="S128" s="7">
        <f t="shared" si="146"/>
        <v>1.1144821189840279E-4</v>
      </c>
      <c r="T128" s="7">
        <f t="shared" si="107"/>
        <v>2.4605297791048102</v>
      </c>
      <c r="U128" s="7">
        <f t="shared" si="108"/>
        <v>0</v>
      </c>
      <c r="V128" s="7">
        <f t="shared" si="203"/>
        <v>2.4605297791048102</v>
      </c>
      <c r="W128" s="7">
        <f>Surface_Tension_T(T_ph(F128,H128))</f>
        <v>7.9977610646125463E-2</v>
      </c>
      <c r="X128" s="7">
        <v>1</v>
      </c>
      <c r="Y128" s="7">
        <f t="shared" si="147"/>
        <v>1</v>
      </c>
      <c r="Z128" s="7">
        <f t="shared" si="204"/>
        <v>0</v>
      </c>
      <c r="AA128" s="24">
        <f t="shared" si="148"/>
        <v>776.29354068410237</v>
      </c>
      <c r="AB128" s="24">
        <f t="shared" si="149"/>
        <v>4370404.8913759785</v>
      </c>
      <c r="AC128" s="24">
        <f t="shared" si="150"/>
        <v>6.3583610678747846E-6</v>
      </c>
      <c r="AD128" s="29">
        <f t="shared" si="151"/>
        <v>9.1681070884579909E-3</v>
      </c>
      <c r="AE128" s="24">
        <f t="shared" si="109"/>
        <v>2.8531504222171478</v>
      </c>
      <c r="AF128" s="7">
        <f t="shared" si="110"/>
        <v>2.9818418180870667</v>
      </c>
      <c r="AG128" s="24" t="str">
        <f t="shared" si="152"/>
        <v>NO</v>
      </c>
      <c r="AH128" s="24">
        <f t="shared" si="208"/>
        <v>1.1499999999999999</v>
      </c>
      <c r="AI128" s="24">
        <f t="shared" si="208"/>
        <v>1.1499999999999999</v>
      </c>
      <c r="AJ128" s="24">
        <f t="shared" si="153"/>
        <v>0.2705192620136016</v>
      </c>
      <c r="AK128" s="24">
        <f t="shared" si="154"/>
        <v>0</v>
      </c>
      <c r="AL128" s="24">
        <f t="shared" si="155"/>
        <v>776.29354068410237</v>
      </c>
      <c r="AM128" s="24">
        <f t="shared" si="156"/>
        <v>4370404.8913759785</v>
      </c>
      <c r="AN128" s="24">
        <f t="shared" si="157"/>
        <v>6.3583610678747846E-6</v>
      </c>
      <c r="AO128" s="29">
        <f t="shared" si="158"/>
        <v>9.1681070884579909E-3</v>
      </c>
      <c r="AP128" s="24">
        <f t="shared" si="111"/>
        <v>0.61502178842953592</v>
      </c>
      <c r="AQ128" s="24">
        <f t="shared" si="159"/>
        <v>0.72499999999999998</v>
      </c>
      <c r="AR128" s="24">
        <f t="shared" si="160"/>
        <v>2.8531504222171478</v>
      </c>
      <c r="AS128" s="24">
        <f t="shared" si="161"/>
        <v>2.6573721614331953</v>
      </c>
      <c r="AT128" s="24" t="str">
        <f t="shared" si="162"/>
        <v>NO</v>
      </c>
      <c r="AU128" s="24">
        <f t="shared" si="112"/>
        <v>1.2</v>
      </c>
      <c r="AV128" s="7">
        <f t="shared" si="163"/>
        <v>1.203900398263051</v>
      </c>
      <c r="AW128" s="7">
        <f t="shared" si="164"/>
        <v>0.2705192620136016</v>
      </c>
      <c r="AX128" s="20">
        <f t="shared" si="113"/>
        <v>1.1037426997686963</v>
      </c>
      <c r="AY128" s="24">
        <f t="shared" si="114"/>
        <v>0</v>
      </c>
      <c r="AZ128" s="24">
        <f t="shared" si="165"/>
        <v>776.29354068410237</v>
      </c>
      <c r="BA128" s="24">
        <f t="shared" si="166"/>
        <v>4370404.8913759785</v>
      </c>
      <c r="BB128" s="24">
        <f t="shared" si="167"/>
        <v>6.3583610678747846E-6</v>
      </c>
      <c r="BC128" s="29">
        <f t="shared" si="168"/>
        <v>9.1681070884579909E-3</v>
      </c>
      <c r="BD128" s="24">
        <f t="shared" si="115"/>
        <v>2.8531504222171478</v>
      </c>
      <c r="BE128" s="24" t="str">
        <f t="shared" si="169"/>
        <v>NO</v>
      </c>
      <c r="BF128" s="24">
        <f t="shared" si="116"/>
        <v>1.2</v>
      </c>
      <c r="BG128" s="24">
        <f t="shared" si="117"/>
        <v>1.0965884202325402</v>
      </c>
      <c r="BH128" s="7">
        <f t="shared" si="170"/>
        <v>1.203900398263051</v>
      </c>
      <c r="BI128" s="7">
        <f t="shared" si="171"/>
        <v>0.4961181955564179</v>
      </c>
      <c r="BJ128" s="7">
        <f t="shared" si="172"/>
        <v>0.2705192620136016</v>
      </c>
      <c r="BK128" s="20">
        <f t="shared" si="118"/>
        <v>1.1037426997686963</v>
      </c>
      <c r="BL128" s="24">
        <f t="shared" si="173"/>
        <v>0.47464961855214949</v>
      </c>
      <c r="BM128" s="24">
        <f t="shared" si="174"/>
        <v>0</v>
      </c>
      <c r="BN128" s="24">
        <f t="shared" si="175"/>
        <v>776.29354068410237</v>
      </c>
      <c r="BO128" s="24">
        <f t="shared" si="176"/>
        <v>4370404.8913759785</v>
      </c>
      <c r="BP128" s="24">
        <f t="shared" si="177"/>
        <v>6.3583610678747846E-6</v>
      </c>
      <c r="BQ128" s="29">
        <f t="shared" si="178"/>
        <v>9.1681070884579909E-3</v>
      </c>
      <c r="BR128" s="24">
        <f t="shared" si="119"/>
        <v>0.61502178842953592</v>
      </c>
      <c r="BS128" s="24">
        <f t="shared" si="179"/>
        <v>0.72499999999999998</v>
      </c>
      <c r="BT128" s="24">
        <f t="shared" si="180"/>
        <v>2.8531504222171478</v>
      </c>
      <c r="BU128" s="24" t="str">
        <f t="shared" si="181"/>
        <v>NO</v>
      </c>
      <c r="BV128" s="24">
        <f t="shared" si="120"/>
        <v>1.1499999999999999</v>
      </c>
      <c r="BW128" s="24">
        <f t="shared" si="121"/>
        <v>1.1499999999999999</v>
      </c>
      <c r="BX128" s="7">
        <f t="shared" si="182"/>
        <v>1.203900398263051</v>
      </c>
      <c r="BY128" s="7">
        <f t="shared" si="183"/>
        <v>0.4961181955564179</v>
      </c>
      <c r="BZ128" s="24">
        <f t="shared" si="184"/>
        <v>0.2705192620136016</v>
      </c>
      <c r="CA128" s="20">
        <f t="shared" si="122"/>
        <v>1.1554147245481319</v>
      </c>
      <c r="CB128" s="24">
        <f t="shared" si="185"/>
        <v>0.51984464251400297</v>
      </c>
      <c r="CC128" s="24">
        <f t="shared" si="186"/>
        <v>0</v>
      </c>
      <c r="CD128" s="24">
        <f t="shared" si="187"/>
        <v>776.29354068410237</v>
      </c>
      <c r="CE128" s="24">
        <f t="shared" si="188"/>
        <v>4370404.8913759785</v>
      </c>
      <c r="CF128" s="24">
        <f t="shared" si="189"/>
        <v>6.3583610678747846E-6</v>
      </c>
      <c r="CG128" s="29">
        <f t="shared" si="190"/>
        <v>9.1681070884579909E-3</v>
      </c>
      <c r="CH128" s="24">
        <f t="shared" si="123"/>
        <v>0.61502178842953592</v>
      </c>
      <c r="CI128" s="24">
        <f t="shared" si="191"/>
        <v>0.72499999999999998</v>
      </c>
      <c r="CJ128" s="24">
        <f t="shared" si="192"/>
        <v>2.8531504222171478</v>
      </c>
      <c r="CK128" s="24">
        <f t="shared" si="124"/>
        <v>3.0161443033381592</v>
      </c>
      <c r="CL128" s="24">
        <f t="shared" si="193"/>
        <v>2.6573721614331953</v>
      </c>
      <c r="CM128" s="24" t="str">
        <f t="shared" si="194"/>
        <v>NO</v>
      </c>
      <c r="CN128" s="46" t="str">
        <f t="shared" si="125"/>
        <v>COMPRESSED LIQUID</v>
      </c>
      <c r="CO128" s="21" t="b">
        <f t="shared" si="206"/>
        <v>0</v>
      </c>
      <c r="CP128" s="21" t="b">
        <f t="shared" si="127"/>
        <v>0</v>
      </c>
      <c r="CQ128" s="7" t="e">
        <f t="shared" si="128"/>
        <v>#DIV/0!</v>
      </c>
      <c r="CR128" s="7">
        <f>IF(J128="yes",rho_ph(F128,H128),IF(K128="yes",rho_ph(F128,H128),L128*CQ128+P128*(1-CQ128)))</f>
        <v>815.54690722814837</v>
      </c>
      <c r="CS128" s="7" t="e">
        <f t="shared" si="129"/>
        <v>#DIV/0!</v>
      </c>
      <c r="CT128" s="7">
        <f t="shared" si="130"/>
        <v>4591394.8856968032</v>
      </c>
      <c r="CU128" s="7">
        <f t="shared" si="131"/>
        <v>6.082823493043823E-6</v>
      </c>
      <c r="CV128" s="22">
        <f t="shared" si="132"/>
        <v>9.0989123762835813E-3</v>
      </c>
      <c r="CW128" s="7">
        <f t="shared" si="133"/>
        <v>7.6427190180920243E-2</v>
      </c>
      <c r="CX128" s="7">
        <f t="shared" si="134"/>
        <v>8.8089775431194207E-4</v>
      </c>
      <c r="CY128" s="7">
        <f t="shared" si="195"/>
        <v>0.99902290507503877</v>
      </c>
      <c r="CZ128" s="7">
        <f t="shared" si="196"/>
        <v>7.7383699154951205E-2</v>
      </c>
      <c r="DA128" s="7">
        <f t="shared" si="135"/>
        <v>50.300192284111027</v>
      </c>
      <c r="DB128" s="7">
        <f>rho_ph(DA128,H128)</f>
        <v>815.5220614176045</v>
      </c>
      <c r="DC128" s="7">
        <f t="shared" si="136"/>
        <v>2.342172535295576</v>
      </c>
      <c r="DD128" s="7">
        <f t="shared" si="197"/>
        <v>-2.8113842197260572E-2</v>
      </c>
      <c r="DE128" s="47">
        <f t="shared" si="198"/>
        <v>0</v>
      </c>
      <c r="DF128" s="7">
        <f t="shared" si="137"/>
        <v>1036.4816260757918</v>
      </c>
      <c r="DG128" s="7">
        <f t="shared" si="199"/>
        <v>239.72754198417442</v>
      </c>
    </row>
    <row r="129" spans="1:111" ht="14.5" x14ac:dyDescent="0.35">
      <c r="A129" s="7">
        <f t="shared" si="200"/>
        <v>1422</v>
      </c>
      <c r="B129" s="7">
        <v>3</v>
      </c>
      <c r="C129" s="7">
        <v>17.2</v>
      </c>
      <c r="D129">
        <v>0.255</v>
      </c>
      <c r="E129" s="22">
        <v>0</v>
      </c>
      <c r="F129" s="7">
        <f t="shared" si="138"/>
        <v>50.300192284111027</v>
      </c>
      <c r="G129" s="7">
        <f t="shared" si="201"/>
        <v>97.5</v>
      </c>
      <c r="H129" s="7">
        <f t="shared" si="139"/>
        <v>1036.4816260757918</v>
      </c>
      <c r="I129" s="7">
        <f t="shared" si="202"/>
        <v>0</v>
      </c>
      <c r="J129" s="24" t="str">
        <f t="shared" si="140"/>
        <v>YES</v>
      </c>
      <c r="K129" s="24" t="str">
        <f t="shared" si="141"/>
        <v>NO</v>
      </c>
      <c r="L129" s="7">
        <f t="shared" si="142"/>
        <v>25.511894101532814</v>
      </c>
      <c r="M129" s="7">
        <v>9.81</v>
      </c>
      <c r="N129" s="7">
        <f t="shared" si="143"/>
        <v>5.1044625000000003E-2</v>
      </c>
      <c r="O129" s="7">
        <f t="shared" si="144"/>
        <v>264.31723367540508</v>
      </c>
      <c r="P129" s="7">
        <f t="shared" si="145"/>
        <v>776.75797332712489</v>
      </c>
      <c r="Q129" s="7">
        <f t="shared" si="105"/>
        <v>1.8047179832881922E-5</v>
      </c>
      <c r="R129" s="7">
        <f t="shared" si="106"/>
        <v>9.9855413374478485E-5</v>
      </c>
      <c r="S129" s="7">
        <f t="shared" si="146"/>
        <v>1.1144471616229159E-4</v>
      </c>
      <c r="T129" s="7">
        <f t="shared" si="107"/>
        <v>2.459058599679834</v>
      </c>
      <c r="U129" s="7">
        <f t="shared" si="108"/>
        <v>0</v>
      </c>
      <c r="V129" s="7">
        <f t="shared" si="203"/>
        <v>2.459058599679834</v>
      </c>
      <c r="W129" s="7">
        <f>Surface_Tension_T(T_ph(F129,H129))</f>
        <v>7.9978257588329493E-2</v>
      </c>
      <c r="X129" s="7">
        <v>1</v>
      </c>
      <c r="Y129" s="7">
        <f t="shared" si="147"/>
        <v>1</v>
      </c>
      <c r="Z129" s="7">
        <f t="shared" si="204"/>
        <v>0</v>
      </c>
      <c r="AA129" s="24">
        <f t="shared" si="148"/>
        <v>776.75797332712489</v>
      </c>
      <c r="AB129" s="24">
        <f t="shared" si="149"/>
        <v>4370541.9798152111</v>
      </c>
      <c r="AC129" s="24">
        <f t="shared" si="150"/>
        <v>6.3581819511610462E-6</v>
      </c>
      <c r="AD129" s="29">
        <f t="shared" si="151"/>
        <v>9.1680628448946293E-3</v>
      </c>
      <c r="AE129" s="24">
        <f t="shared" si="109"/>
        <v>2.8532362002499174</v>
      </c>
      <c r="AF129" s="7">
        <f t="shared" si="110"/>
        <v>2.9897069312144051</v>
      </c>
      <c r="AG129" s="24" t="str">
        <f t="shared" si="152"/>
        <v>NO</v>
      </c>
      <c r="AH129" s="24">
        <f t="shared" si="208"/>
        <v>1.1499999999999999</v>
      </c>
      <c r="AI129" s="24">
        <f t="shared" si="208"/>
        <v>1.1499999999999999</v>
      </c>
      <c r="AJ129" s="24">
        <f t="shared" si="153"/>
        <v>0.27049196065712805</v>
      </c>
      <c r="AK129" s="24">
        <f t="shared" si="154"/>
        <v>0</v>
      </c>
      <c r="AL129" s="24">
        <f t="shared" si="155"/>
        <v>776.75797332712489</v>
      </c>
      <c r="AM129" s="24">
        <f t="shared" si="156"/>
        <v>4370541.9798152111</v>
      </c>
      <c r="AN129" s="24">
        <f t="shared" si="157"/>
        <v>6.3581819511610462E-6</v>
      </c>
      <c r="AO129" s="29">
        <f t="shared" si="158"/>
        <v>9.1680628448946293E-3</v>
      </c>
      <c r="AP129" s="24">
        <f t="shared" si="111"/>
        <v>0.61455836878240633</v>
      </c>
      <c r="AQ129" s="24">
        <f t="shared" si="159"/>
        <v>0.72499999999999998</v>
      </c>
      <c r="AR129" s="24">
        <f t="shared" si="160"/>
        <v>2.8532362002499174</v>
      </c>
      <c r="AS129" s="24">
        <f t="shared" si="161"/>
        <v>2.6557832876542209</v>
      </c>
      <c r="AT129" s="24" t="str">
        <f t="shared" si="162"/>
        <v>NO</v>
      </c>
      <c r="AU129" s="24">
        <f t="shared" si="112"/>
        <v>1.2</v>
      </c>
      <c r="AV129" s="7">
        <f t="shared" si="163"/>
        <v>1.203900398263051</v>
      </c>
      <c r="AW129" s="7">
        <f t="shared" si="164"/>
        <v>0.27049196065712805</v>
      </c>
      <c r="AX129" s="20">
        <f t="shared" si="113"/>
        <v>1.1031289949017256</v>
      </c>
      <c r="AY129" s="24">
        <f t="shared" si="114"/>
        <v>0</v>
      </c>
      <c r="AZ129" s="24">
        <f t="shared" si="165"/>
        <v>776.75797332712489</v>
      </c>
      <c r="BA129" s="24">
        <f t="shared" si="166"/>
        <v>4370541.9798152111</v>
      </c>
      <c r="BB129" s="24">
        <f t="shared" si="167"/>
        <v>6.3581819511610462E-6</v>
      </c>
      <c r="BC129" s="29">
        <f t="shared" si="168"/>
        <v>9.1680628448946293E-3</v>
      </c>
      <c r="BD129" s="24">
        <f t="shared" si="115"/>
        <v>2.8532362002499174</v>
      </c>
      <c r="BE129" s="24" t="str">
        <f t="shared" si="169"/>
        <v>NO</v>
      </c>
      <c r="BF129" s="24">
        <f t="shared" si="116"/>
        <v>1.2</v>
      </c>
      <c r="BG129" s="24">
        <f t="shared" si="117"/>
        <v>1.0968825791408712</v>
      </c>
      <c r="BH129" s="7">
        <f t="shared" si="170"/>
        <v>1.203900398263051</v>
      </c>
      <c r="BI129" s="7">
        <f t="shared" si="171"/>
        <v>0.4961644093627729</v>
      </c>
      <c r="BJ129" s="7">
        <f t="shared" si="172"/>
        <v>0.27049196065712805</v>
      </c>
      <c r="BK129" s="20">
        <f t="shared" si="118"/>
        <v>1.1031289949017256</v>
      </c>
      <c r="BL129" s="24">
        <f t="shared" si="173"/>
        <v>0.47468883646579624</v>
      </c>
      <c r="BM129" s="24">
        <f t="shared" si="174"/>
        <v>0</v>
      </c>
      <c r="BN129" s="24">
        <f t="shared" si="175"/>
        <v>776.75797332712489</v>
      </c>
      <c r="BO129" s="24">
        <f t="shared" si="176"/>
        <v>4370541.9798152111</v>
      </c>
      <c r="BP129" s="24">
        <f t="shared" si="177"/>
        <v>6.3581819511610462E-6</v>
      </c>
      <c r="BQ129" s="29">
        <f t="shared" si="178"/>
        <v>9.1680628448946293E-3</v>
      </c>
      <c r="BR129" s="24">
        <f t="shared" si="119"/>
        <v>0.61455836878240633</v>
      </c>
      <c r="BS129" s="24">
        <f t="shared" si="179"/>
        <v>0.72499999999999998</v>
      </c>
      <c r="BT129" s="24">
        <f t="shared" si="180"/>
        <v>2.8532362002499174</v>
      </c>
      <c r="BU129" s="24" t="str">
        <f t="shared" si="181"/>
        <v>NO</v>
      </c>
      <c r="BV129" s="24">
        <f t="shared" si="120"/>
        <v>1.1499999999999999</v>
      </c>
      <c r="BW129" s="24">
        <f t="shared" si="121"/>
        <v>1.1499999999999999</v>
      </c>
      <c r="BX129" s="7">
        <f t="shared" si="182"/>
        <v>1.203900398263051</v>
      </c>
      <c r="BY129" s="7">
        <f t="shared" si="183"/>
        <v>0.4961644093627729</v>
      </c>
      <c r="BZ129" s="24">
        <f t="shared" si="184"/>
        <v>0.27049196065712805</v>
      </c>
      <c r="CA129" s="20">
        <f t="shared" si="122"/>
        <v>1.1547722889154288</v>
      </c>
      <c r="CB129" s="24">
        <f t="shared" si="185"/>
        <v>0.51989858797752508</v>
      </c>
      <c r="CC129" s="24">
        <f t="shared" si="186"/>
        <v>0</v>
      </c>
      <c r="CD129" s="24">
        <f t="shared" si="187"/>
        <v>776.75797332712489</v>
      </c>
      <c r="CE129" s="24">
        <f t="shared" si="188"/>
        <v>4370541.9798152111</v>
      </c>
      <c r="CF129" s="24">
        <f t="shared" si="189"/>
        <v>6.3581819511610462E-6</v>
      </c>
      <c r="CG129" s="29">
        <f t="shared" si="190"/>
        <v>9.1680628448946293E-3</v>
      </c>
      <c r="CH129" s="24">
        <f t="shared" si="123"/>
        <v>0.61455836878240633</v>
      </c>
      <c r="CI129" s="24">
        <f t="shared" si="191"/>
        <v>0.72499999999999998</v>
      </c>
      <c r="CJ129" s="24">
        <f t="shared" si="192"/>
        <v>2.8532362002499174</v>
      </c>
      <c r="CK129" s="24">
        <f t="shared" si="124"/>
        <v>3.0240998950835825</v>
      </c>
      <c r="CL129" s="24">
        <f t="shared" si="193"/>
        <v>2.6557832876542209</v>
      </c>
      <c r="CM129" s="24" t="str">
        <f t="shared" si="194"/>
        <v>NO</v>
      </c>
      <c r="CN129" s="46" t="str">
        <f t="shared" si="125"/>
        <v>COMPRESSED LIQUID</v>
      </c>
      <c r="CO129" s="21" t="b">
        <f t="shared" si="206"/>
        <v>0</v>
      </c>
      <c r="CP129" s="21" t="b">
        <f t="shared" si="127"/>
        <v>0</v>
      </c>
      <c r="CQ129" s="7" t="e">
        <f t="shared" si="128"/>
        <v>#DIV/0!</v>
      </c>
      <c r="CR129" s="7">
        <f>IF(J129="yes",rho_ph(F129,H129),IF(K129="yes",rho_ph(F129,H129),L129*CQ129+P129*(1-CQ129)))</f>
        <v>815.53066374201217</v>
      </c>
      <c r="CS129" s="7" t="e">
        <f t="shared" si="129"/>
        <v>#DIV/0!</v>
      </c>
      <c r="CT129" s="7">
        <f t="shared" si="130"/>
        <v>4588702.175072425</v>
      </c>
      <c r="CU129" s="7">
        <f t="shared" si="131"/>
        <v>6.0860291477557395E-6</v>
      </c>
      <c r="CV129" s="22">
        <f t="shared" si="132"/>
        <v>9.099730793790041E-3</v>
      </c>
      <c r="CW129" s="7">
        <f t="shared" si="133"/>
        <v>7.642566795823369E-2</v>
      </c>
      <c r="CX129" s="7">
        <f t="shared" si="134"/>
        <v>8.7990628462862337E-4</v>
      </c>
      <c r="CY129" s="7">
        <f t="shared" si="195"/>
        <v>0.99901958847896155</v>
      </c>
      <c r="CZ129" s="7">
        <f t="shared" si="196"/>
        <v>7.7381439898052906E-2</v>
      </c>
      <c r="DA129" s="7">
        <f t="shared" si="135"/>
        <v>50.06804796441687</v>
      </c>
      <c r="DB129" s="7">
        <f>rho_ph(DA129,H129)</f>
        <v>815.50581520634171</v>
      </c>
      <c r="DC129" s="7">
        <f t="shared" si="136"/>
        <v>2.3422191952078819</v>
      </c>
      <c r="DD129" s="7">
        <f t="shared" si="197"/>
        <v>-2.8113842197260572E-2</v>
      </c>
      <c r="DE129" s="47">
        <f t="shared" si="198"/>
        <v>0</v>
      </c>
      <c r="DF129" s="7">
        <f t="shared" si="137"/>
        <v>1036.4535122335947</v>
      </c>
      <c r="DG129" s="7">
        <f t="shared" si="199"/>
        <v>239.72211565123587</v>
      </c>
    </row>
    <row r="130" spans="1:111" ht="14.5" x14ac:dyDescent="0.35">
      <c r="A130" s="7">
        <f t="shared" si="200"/>
        <v>1419</v>
      </c>
      <c r="B130" s="7">
        <v>3</v>
      </c>
      <c r="C130" s="7">
        <v>17.2</v>
      </c>
      <c r="D130">
        <v>0.255</v>
      </c>
      <c r="E130" s="22">
        <v>0</v>
      </c>
      <c r="F130" s="7">
        <f t="shared" si="138"/>
        <v>50.06804796441687</v>
      </c>
      <c r="G130" s="7">
        <f t="shared" si="201"/>
        <v>97.5</v>
      </c>
      <c r="H130" s="7">
        <f t="shared" si="139"/>
        <v>1036.4535122335947</v>
      </c>
      <c r="I130" s="7">
        <f t="shared" si="202"/>
        <v>0</v>
      </c>
      <c r="J130" s="24" t="str">
        <f t="shared" si="140"/>
        <v>YES</v>
      </c>
      <c r="K130" s="24" t="str">
        <f t="shared" si="141"/>
        <v>NO</v>
      </c>
      <c r="L130" s="7">
        <f t="shared" si="142"/>
        <v>25.387407924053264</v>
      </c>
      <c r="M130" s="7">
        <v>9.81</v>
      </c>
      <c r="N130" s="7">
        <f t="shared" si="143"/>
        <v>5.1044625000000003E-2</v>
      </c>
      <c r="O130" s="7">
        <f t="shared" si="144"/>
        <v>264.02788231791169</v>
      </c>
      <c r="P130" s="7">
        <f t="shared" si="145"/>
        <v>777.22324626385569</v>
      </c>
      <c r="Q130" s="7">
        <f t="shared" si="105"/>
        <v>1.8035659069638247E-5</v>
      </c>
      <c r="R130" s="7">
        <f t="shared" si="106"/>
        <v>9.9977005591464068E-5</v>
      </c>
      <c r="S130" s="7">
        <f t="shared" si="146"/>
        <v>1.1144122025213715E-4</v>
      </c>
      <c r="T130" s="7">
        <f t="shared" si="107"/>
        <v>2.4575865214555059</v>
      </c>
      <c r="U130" s="7">
        <f t="shared" si="108"/>
        <v>0</v>
      </c>
      <c r="V130" s="7">
        <f t="shared" si="203"/>
        <v>2.4575865214555059</v>
      </c>
      <c r="W130" s="7">
        <f>Surface_Tension_T(T_ph(F130,H130))</f>
        <v>7.9978904573452789E-2</v>
      </c>
      <c r="X130" s="7">
        <v>1</v>
      </c>
      <c r="Y130" s="7">
        <f t="shared" si="147"/>
        <v>1</v>
      </c>
      <c r="Z130" s="7">
        <f t="shared" si="204"/>
        <v>0</v>
      </c>
      <c r="AA130" s="24">
        <f t="shared" si="148"/>
        <v>777.22324626385569</v>
      </c>
      <c r="AB130" s="24">
        <f t="shared" si="149"/>
        <v>4370679.0836808449</v>
      </c>
      <c r="AC130" s="24">
        <f t="shared" si="150"/>
        <v>6.3580028249570244E-6</v>
      </c>
      <c r="AD130" s="29">
        <f t="shared" si="151"/>
        <v>9.1680185980524236E-3</v>
      </c>
      <c r="AE130" s="24">
        <f t="shared" si="109"/>
        <v>2.8533213648152467</v>
      </c>
      <c r="AF130" s="7">
        <f t="shared" si="110"/>
        <v>2.9976220108667007</v>
      </c>
      <c r="AG130" s="24" t="str">
        <f t="shared" si="152"/>
        <v>NO</v>
      </c>
      <c r="AH130" s="24">
        <f t="shared" si="208"/>
        <v>1.1499999999999999</v>
      </c>
      <c r="AI130" s="24">
        <f t="shared" si="208"/>
        <v>1.1499999999999999</v>
      </c>
      <c r="AJ130" s="24">
        <f t="shared" si="153"/>
        <v>0.27046458787967503</v>
      </c>
      <c r="AK130" s="24">
        <f t="shared" si="154"/>
        <v>0</v>
      </c>
      <c r="AL130" s="24">
        <f t="shared" si="155"/>
        <v>777.22324626385569</v>
      </c>
      <c r="AM130" s="24">
        <f t="shared" si="156"/>
        <v>4370679.0836808449</v>
      </c>
      <c r="AN130" s="24">
        <f t="shared" si="157"/>
        <v>6.3580028249570244E-6</v>
      </c>
      <c r="AO130" s="29">
        <f t="shared" si="158"/>
        <v>9.1680185980524236E-3</v>
      </c>
      <c r="AP130" s="24">
        <f t="shared" si="111"/>
        <v>0.61409492415757239</v>
      </c>
      <c r="AQ130" s="24">
        <f t="shared" si="159"/>
        <v>0.72499999999999998</v>
      </c>
      <c r="AR130" s="24">
        <f t="shared" si="160"/>
        <v>2.8533213648152467</v>
      </c>
      <c r="AS130" s="24">
        <f t="shared" si="161"/>
        <v>2.6541934431719465</v>
      </c>
      <c r="AT130" s="24" t="str">
        <f t="shared" si="162"/>
        <v>NO</v>
      </c>
      <c r="AU130" s="24">
        <f t="shared" si="112"/>
        <v>1.2</v>
      </c>
      <c r="AV130" s="7">
        <f t="shared" si="163"/>
        <v>1.203900398263051</v>
      </c>
      <c r="AW130" s="7">
        <f t="shared" si="164"/>
        <v>0.27046458787967503</v>
      </c>
      <c r="AX130" s="20">
        <f t="shared" si="113"/>
        <v>1.1025148962735289</v>
      </c>
      <c r="AY130" s="24">
        <f t="shared" si="114"/>
        <v>0</v>
      </c>
      <c r="AZ130" s="24">
        <f t="shared" si="165"/>
        <v>777.22324626385569</v>
      </c>
      <c r="BA130" s="24">
        <f t="shared" si="166"/>
        <v>4370679.0836808449</v>
      </c>
      <c r="BB130" s="24">
        <f t="shared" si="167"/>
        <v>6.3580028249570244E-6</v>
      </c>
      <c r="BC130" s="29">
        <f t="shared" si="168"/>
        <v>9.1680185980524236E-3</v>
      </c>
      <c r="BD130" s="24">
        <f t="shared" si="115"/>
        <v>2.8533213648152467</v>
      </c>
      <c r="BE130" s="24" t="str">
        <f t="shared" si="169"/>
        <v>NO</v>
      </c>
      <c r="BF130" s="24">
        <f t="shared" si="116"/>
        <v>1.2</v>
      </c>
      <c r="BG130" s="24">
        <f t="shared" si="117"/>
        <v>1.0971736658942268</v>
      </c>
      <c r="BH130" s="7">
        <f t="shared" si="170"/>
        <v>1.203900398263051</v>
      </c>
      <c r="BI130" s="7">
        <f t="shared" si="171"/>
        <v>0.49621053472211096</v>
      </c>
      <c r="BJ130" s="7">
        <f t="shared" si="172"/>
        <v>0.27046458787967503</v>
      </c>
      <c r="BK130" s="20">
        <f t="shared" si="118"/>
        <v>1.1025148962735289</v>
      </c>
      <c r="BL130" s="24">
        <f t="shared" si="173"/>
        <v>0.47472796755266772</v>
      </c>
      <c r="BM130" s="24">
        <f t="shared" si="174"/>
        <v>0</v>
      </c>
      <c r="BN130" s="24">
        <f t="shared" si="175"/>
        <v>777.22324626385569</v>
      </c>
      <c r="BO130" s="24">
        <f t="shared" si="176"/>
        <v>4370679.0836808449</v>
      </c>
      <c r="BP130" s="24">
        <f t="shared" si="177"/>
        <v>6.3580028249570244E-6</v>
      </c>
      <c r="BQ130" s="29">
        <f t="shared" si="178"/>
        <v>9.1680185980524236E-3</v>
      </c>
      <c r="BR130" s="24">
        <f t="shared" si="119"/>
        <v>0.61409492415757239</v>
      </c>
      <c r="BS130" s="24">
        <f t="shared" si="179"/>
        <v>0.72499999999999998</v>
      </c>
      <c r="BT130" s="24">
        <f t="shared" si="180"/>
        <v>2.8533213648152467</v>
      </c>
      <c r="BU130" s="24" t="str">
        <f t="shared" si="181"/>
        <v>NO</v>
      </c>
      <c r="BV130" s="24">
        <f t="shared" si="120"/>
        <v>1.1499999999999999</v>
      </c>
      <c r="BW130" s="24">
        <f t="shared" si="121"/>
        <v>1.1499999999999999</v>
      </c>
      <c r="BX130" s="7">
        <f t="shared" si="182"/>
        <v>1.203900398263051</v>
      </c>
      <c r="BY130" s="7">
        <f t="shared" si="183"/>
        <v>0.49621053472211096</v>
      </c>
      <c r="BZ130" s="24">
        <f t="shared" si="184"/>
        <v>0.27046458787967503</v>
      </c>
      <c r="CA130" s="20">
        <f t="shared" si="122"/>
        <v>1.1541294410874572</v>
      </c>
      <c r="CB130" s="24">
        <f t="shared" si="185"/>
        <v>0.51995244320338629</v>
      </c>
      <c r="CC130" s="24">
        <f t="shared" si="186"/>
        <v>0</v>
      </c>
      <c r="CD130" s="24">
        <f t="shared" si="187"/>
        <v>777.22324626385569</v>
      </c>
      <c r="CE130" s="24">
        <f t="shared" si="188"/>
        <v>4370679.0836808449</v>
      </c>
      <c r="CF130" s="24">
        <f t="shared" si="189"/>
        <v>6.3580028249570244E-6</v>
      </c>
      <c r="CG130" s="29">
        <f t="shared" si="190"/>
        <v>9.1680185980524236E-3</v>
      </c>
      <c r="CH130" s="24">
        <f t="shared" si="123"/>
        <v>0.61409492415757239</v>
      </c>
      <c r="CI130" s="24">
        <f t="shared" si="191"/>
        <v>0.72499999999999998</v>
      </c>
      <c r="CJ130" s="24">
        <f t="shared" si="192"/>
        <v>2.8533213648152467</v>
      </c>
      <c r="CK130" s="24">
        <f t="shared" si="124"/>
        <v>3.032106028158426</v>
      </c>
      <c r="CL130" s="24">
        <f t="shared" si="193"/>
        <v>2.6541934431719465</v>
      </c>
      <c r="CM130" s="24" t="str">
        <f t="shared" si="194"/>
        <v>NO</v>
      </c>
      <c r="CN130" s="46" t="str">
        <f t="shared" si="125"/>
        <v>COMPRESSED LIQUID</v>
      </c>
      <c r="CO130" s="21" t="b">
        <f t="shared" si="206"/>
        <v>0</v>
      </c>
      <c r="CP130" s="21" t="b">
        <f t="shared" si="127"/>
        <v>0</v>
      </c>
      <c r="CQ130" s="7" t="e">
        <f t="shared" si="128"/>
        <v>#DIV/0!</v>
      </c>
      <c r="CR130" s="7">
        <f>IF(J130="yes",rho_ph(F130,H130),IF(K130="yes",rho_ph(F130,H130),L130*CQ130+P130*(1-CQ130)))</f>
        <v>815.51441828841314</v>
      </c>
      <c r="CS130" s="7" t="e">
        <f t="shared" si="129"/>
        <v>#DIV/0!</v>
      </c>
      <c r="CT130" s="7">
        <f t="shared" si="130"/>
        <v>4586007.7237618743</v>
      </c>
      <c r="CU130" s="7">
        <f t="shared" si="131"/>
        <v>6.0892404507535426E-6</v>
      </c>
      <c r="CV130" s="22">
        <f t="shared" si="132"/>
        <v>9.1005503289450576E-3</v>
      </c>
      <c r="CW130" s="7">
        <f t="shared" si="133"/>
        <v>7.6424145551170677E-2</v>
      </c>
      <c r="CX130" s="7">
        <f t="shared" si="134"/>
        <v>8.7891475717278417E-4</v>
      </c>
      <c r="CY130" s="7">
        <f t="shared" si="195"/>
        <v>0.99901624122976496</v>
      </c>
      <c r="CZ130" s="7">
        <f t="shared" si="196"/>
        <v>7.7379182758015266E-2</v>
      </c>
      <c r="DA130" s="7">
        <f t="shared" si="135"/>
        <v>49.835910416142823</v>
      </c>
      <c r="DB130" s="7">
        <f>rho_ph(DA130,H130)</f>
        <v>815.48956702583178</v>
      </c>
      <c r="DC130" s="7">
        <f t="shared" si="136"/>
        <v>2.3422658626354202</v>
      </c>
      <c r="DD130" s="7">
        <f t="shared" si="197"/>
        <v>-2.8113842197260572E-2</v>
      </c>
      <c r="DE130" s="47">
        <f t="shared" si="198"/>
        <v>0</v>
      </c>
      <c r="DF130" s="7">
        <f t="shared" si="137"/>
        <v>1036.4253983913975</v>
      </c>
      <c r="DG130" s="7">
        <f t="shared" si="199"/>
        <v>239.7166888025763</v>
      </c>
    </row>
    <row r="131" spans="1:111" ht="14.5" x14ac:dyDescent="0.35">
      <c r="A131" s="7">
        <f t="shared" si="200"/>
        <v>1416</v>
      </c>
      <c r="B131" s="7">
        <v>3</v>
      </c>
      <c r="C131" s="7">
        <v>17.2</v>
      </c>
      <c r="D131">
        <v>0.255</v>
      </c>
      <c r="E131" s="22">
        <v>0</v>
      </c>
      <c r="F131" s="7">
        <f t="shared" si="138"/>
        <v>49.835910416142823</v>
      </c>
      <c r="G131" s="7">
        <f t="shared" si="201"/>
        <v>97.5</v>
      </c>
      <c r="H131" s="7">
        <f t="shared" si="139"/>
        <v>1036.4253983913975</v>
      </c>
      <c r="I131" s="7">
        <f t="shared" si="202"/>
        <v>0</v>
      </c>
      <c r="J131" s="24" t="str">
        <f t="shared" si="140"/>
        <v>YES</v>
      </c>
      <c r="K131" s="24" t="str">
        <f t="shared" si="141"/>
        <v>NO</v>
      </c>
      <c r="L131" s="7">
        <f t="shared" si="142"/>
        <v>25.263036413710868</v>
      </c>
      <c r="M131" s="7">
        <v>9.81</v>
      </c>
      <c r="N131" s="7">
        <f t="shared" si="143"/>
        <v>5.1044625000000003E-2</v>
      </c>
      <c r="O131" s="7">
        <f t="shared" si="144"/>
        <v>263.73751284168463</v>
      </c>
      <c r="P131" s="7">
        <f t="shared" si="145"/>
        <v>777.68936750949774</v>
      </c>
      <c r="Q131" s="7">
        <f t="shared" ref="Q131:Q194" si="209">my_ph(F131,hV_p(F131))</f>
        <v>1.8024113977172636E-5</v>
      </c>
      <c r="R131" s="7">
        <f t="shared" ref="R131:R194" si="210">my_ph(F131,hL_p(F131))</f>
        <v>1.0009921461282882E-4</v>
      </c>
      <c r="S131" s="7">
        <f t="shared" si="146"/>
        <v>1.1143772416766805E-4</v>
      </c>
      <c r="T131" s="7">
        <f t="shared" ref="T131:T194" si="211">(G131*(1-I131))/(N131*P131)</f>
        <v>2.4561135255029933</v>
      </c>
      <c r="U131" s="7">
        <f t="shared" ref="U131:U194" si="212">I131*G131/(N131*L131)</f>
        <v>0</v>
      </c>
      <c r="V131" s="7">
        <f t="shared" si="203"/>
        <v>2.4561135255029933</v>
      </c>
      <c r="W131" s="7">
        <f>Surface_Tension_T(T_ph(F131,H131))</f>
        <v>7.9979551601501664E-2</v>
      </c>
      <c r="X131" s="7">
        <v>1</v>
      </c>
      <c r="Y131" s="7">
        <f t="shared" si="147"/>
        <v>1</v>
      </c>
      <c r="Z131" s="7">
        <f t="shared" si="204"/>
        <v>0</v>
      </c>
      <c r="AA131" s="24">
        <f t="shared" si="148"/>
        <v>777.68936750949774</v>
      </c>
      <c r="AB131" s="24">
        <f t="shared" si="149"/>
        <v>4370816.2029856239</v>
      </c>
      <c r="AC131" s="24">
        <f t="shared" si="150"/>
        <v>6.3578236892486848E-6</v>
      </c>
      <c r="AD131" s="29">
        <f t="shared" si="151"/>
        <v>9.1679743479277116E-3</v>
      </c>
      <c r="AE131" s="24">
        <f t="shared" ref="AE131:AE194" si="213">((0.725+4.15*(($U131/$V131)^0.5))/(2*(AD131/6.5617/$D131)^0.4*(0.0283*$P131/$W131)^0.6*(4.3055*$W131/($M131*($P131-$L131)))^0.5))^(1/1.2)*0.3048</f>
        <v>2.8534059150859354</v>
      </c>
      <c r="AF131" s="7">
        <f t="shared" ref="AF131:AF194" si="214">3.1*COS(RADIANS(C131))^0.25*((M131*W131*(P131-L131)/(L131^2))^0.25)</f>
        <v>3.0055876281589962</v>
      </c>
      <c r="AG131" s="24" t="str">
        <f t="shared" si="152"/>
        <v>NO</v>
      </c>
      <c r="AH131" s="24">
        <f t="shared" si="208"/>
        <v>1.1499999999999999</v>
      </c>
      <c r="AI131" s="24">
        <f t="shared" si="208"/>
        <v>1.1499999999999999</v>
      </c>
      <c r="AJ131" s="24">
        <f t="shared" si="153"/>
        <v>0.27043714318396322</v>
      </c>
      <c r="AK131" s="24">
        <f t="shared" si="154"/>
        <v>0</v>
      </c>
      <c r="AL131" s="24">
        <f t="shared" si="155"/>
        <v>777.68936750949774</v>
      </c>
      <c r="AM131" s="24">
        <f t="shared" si="156"/>
        <v>4370816.2029856239</v>
      </c>
      <c r="AN131" s="24">
        <f t="shared" si="157"/>
        <v>6.3578236892486848E-6</v>
      </c>
      <c r="AO131" s="29">
        <f t="shared" si="158"/>
        <v>9.1679743479277116E-3</v>
      </c>
      <c r="AP131" s="24">
        <f t="shared" ref="AP131:AP194" si="215">(2*(AO131/6.5617/$D131)^0.4*(0.0283*$P131/$W131)^0.6*(4.3055*$W131/($M131*($P131-$L131)))^0.5)*(V131/0.30148)^1.2</f>
        <v>0.6136314488628094</v>
      </c>
      <c r="AQ131" s="24">
        <f t="shared" si="159"/>
        <v>0.72499999999999998</v>
      </c>
      <c r="AR131" s="24">
        <f t="shared" si="160"/>
        <v>2.8534059150859354</v>
      </c>
      <c r="AS131" s="24">
        <f t="shared" si="161"/>
        <v>2.652602607543233</v>
      </c>
      <c r="AT131" s="24" t="str">
        <f t="shared" si="162"/>
        <v>NO</v>
      </c>
      <c r="AU131" s="24">
        <f t="shared" ref="AU131:AU194" si="216">VLOOKUP($AW$1,$DJ$10:$DK$14,2,FALSE)</f>
        <v>1.2</v>
      </c>
      <c r="AV131" s="7">
        <f t="shared" si="163"/>
        <v>1.203900398263051</v>
      </c>
      <c r="AW131" s="7">
        <f t="shared" si="164"/>
        <v>0.27043714318396322</v>
      </c>
      <c r="AX131" s="20">
        <f t="shared" ref="AX131:AX194" si="217">((0.43*$T131)+(0.36*$AW131))*COS(RADIANS(C131))</f>
        <v>1.1019003959377009</v>
      </c>
      <c r="AY131" s="24">
        <f t="shared" ref="AY131:AY194" si="218">$U131/((AU131*$V131) +AW131)</f>
        <v>0</v>
      </c>
      <c r="AZ131" s="24">
        <f t="shared" si="165"/>
        <v>777.68936750949774</v>
      </c>
      <c r="BA131" s="24">
        <f t="shared" si="166"/>
        <v>4370816.2029856239</v>
      </c>
      <c r="BB131" s="24">
        <f t="shared" si="167"/>
        <v>6.3578236892486848E-6</v>
      </c>
      <c r="BC131" s="29">
        <f t="shared" si="168"/>
        <v>9.1679743479277116E-3</v>
      </c>
      <c r="BD131" s="24">
        <f t="shared" ref="BD131:BD194" si="219">((0.725+4.15*(($U131/$V131)^0.5))/(2*(BC131/6.5617/$D131)^0.4*(0.0283*$P131/$W131)^0.6*(4.3055*$W131/($M131*($P131-$L131)))^0.5))^(1/1.2)*0.3048</f>
        <v>2.8534059150859354</v>
      </c>
      <c r="BE131" s="24" t="str">
        <f t="shared" si="169"/>
        <v>NO</v>
      </c>
      <c r="BF131" s="24">
        <f t="shared" ref="BF131:BF194" si="220">VLOOKUP($BJ$1,$DJ$10:$DK$14,2,FALSE)</f>
        <v>1.2</v>
      </c>
      <c r="BG131" s="24">
        <f t="shared" ref="BG131:BG194" si="221">BF131*(1-EXP(-0.1*BT131/(V131-BT131)))+BV131*(EXP(-0.1*BT131/(V131-BT131)))</f>
        <v>1.0974617307683965</v>
      </c>
      <c r="BH131" s="7">
        <f t="shared" si="170"/>
        <v>1.203900398263051</v>
      </c>
      <c r="BI131" s="7">
        <f t="shared" si="171"/>
        <v>0.4962565718841031</v>
      </c>
      <c r="BJ131" s="7">
        <f t="shared" si="172"/>
        <v>0.27043714318396322</v>
      </c>
      <c r="BK131" s="20">
        <f t="shared" ref="BK131:BK194" si="222">((0.43*$T131)+(0.36*$BJ131))*COS(RADIANS(C131))</f>
        <v>1.1019003959377009</v>
      </c>
      <c r="BL131" s="24">
        <f t="shared" si="173"/>
        <v>0.47476701199135329</v>
      </c>
      <c r="BM131" s="24">
        <f t="shared" si="174"/>
        <v>0</v>
      </c>
      <c r="BN131" s="24">
        <f t="shared" si="175"/>
        <v>777.68936750949774</v>
      </c>
      <c r="BO131" s="24">
        <f t="shared" si="176"/>
        <v>4370816.2029856239</v>
      </c>
      <c r="BP131" s="24">
        <f t="shared" si="177"/>
        <v>6.3578236892486848E-6</v>
      </c>
      <c r="BQ131" s="29">
        <f t="shared" si="178"/>
        <v>9.1679743479277116E-3</v>
      </c>
      <c r="BR131" s="24">
        <f t="shared" ref="BR131:BR194" si="223">(2*(BQ131/6.5617/$D131)^0.4*(0.0283*$P131/$W131)^0.6*(4.3055*$W131/($M131*($P131-$L131)))^0.5)*(V131/0.30148)^1.2</f>
        <v>0.6136314488628094</v>
      </c>
      <c r="BS131" s="24">
        <f t="shared" si="179"/>
        <v>0.72499999999999998</v>
      </c>
      <c r="BT131" s="24">
        <f t="shared" si="180"/>
        <v>2.8534059150859354</v>
      </c>
      <c r="BU131" s="24" t="str">
        <f t="shared" si="181"/>
        <v>NO</v>
      </c>
      <c r="BV131" s="24">
        <f t="shared" ref="BV131:BV194" si="224">VLOOKUP($BZ$1,$DJ$10:$DK$14,2,FALSE)</f>
        <v>1.1499999999999999</v>
      </c>
      <c r="BW131" s="24">
        <f t="shared" ref="BW131:BW194" si="225">IF(BF131*(1-EXP(-0.1*CJ131/(V131-CJ131)))+BV131*(EXP(-0.1*CJ131/(V131-CJ131)))&lt;BV131,BV131,BF131*(1-EXP(-0.1*CJ131/(V131-CJ131)))+BV131*(EXP(-0.1*CJ131/(V131-CJ131))))</f>
        <v>1.1499999999999999</v>
      </c>
      <c r="BX131" s="7">
        <f t="shared" si="182"/>
        <v>1.203900398263051</v>
      </c>
      <c r="BY131" s="7">
        <f t="shared" si="183"/>
        <v>0.4962565718841031</v>
      </c>
      <c r="BZ131" s="24">
        <f t="shared" si="184"/>
        <v>0.27043714318396322</v>
      </c>
      <c r="CA131" s="20">
        <f t="shared" ref="CA131:CA194" si="226">((0.43*$T131)+(0.36*$AW131))*COS(RADIANS(AO131))</f>
        <v>1.1534861727457981</v>
      </c>
      <c r="CB131" s="24">
        <f t="shared" si="185"/>
        <v>0.52000620851981505</v>
      </c>
      <c r="CC131" s="24">
        <f t="shared" si="186"/>
        <v>0</v>
      </c>
      <c r="CD131" s="24">
        <f t="shared" si="187"/>
        <v>777.68936750949774</v>
      </c>
      <c r="CE131" s="24">
        <f t="shared" si="188"/>
        <v>4370816.2029856239</v>
      </c>
      <c r="CF131" s="24">
        <f t="shared" si="189"/>
        <v>6.3578236892486848E-6</v>
      </c>
      <c r="CG131" s="29">
        <f t="shared" si="190"/>
        <v>9.1679743479277116E-3</v>
      </c>
      <c r="CH131" s="24">
        <f t="shared" ref="CH131:CH194" si="227">(2*(CG131/6.5617/$D131)^0.4*(0.0283*$P131/$W131)^0.6*(4.3055*$W131/($M131*($P131-$L131)))^0.5)*(V131/0.30148)^1.2</f>
        <v>0.6136314488628094</v>
      </c>
      <c r="CI131" s="24">
        <f t="shared" si="191"/>
        <v>0.72499999999999998</v>
      </c>
      <c r="CJ131" s="24">
        <f t="shared" si="192"/>
        <v>2.8534059150859354</v>
      </c>
      <c r="CK131" s="24">
        <f t="shared" ref="CK131:CK194" si="228">3.1*((M131*W131*(P131-L131)/(L131^2))^0.25)</f>
        <v>3.0401632802477208</v>
      </c>
      <c r="CL131" s="24">
        <f t="shared" si="193"/>
        <v>2.652602607543233</v>
      </c>
      <c r="CM131" s="24" t="str">
        <f t="shared" si="194"/>
        <v>NO</v>
      </c>
      <c r="CN131" s="46" t="str">
        <f t="shared" ref="CN131:CN194" si="229">IF(J131="NO",IF(AG131&lt;&gt;"NO",AG131,IF(AT131&lt;&gt;"NO",AT131,IF(BE131&lt;&gt;"NO",BE131,IF(BU131&lt;&gt;"NO",BU131,IF(CM131&lt;&gt;"NO",CM131,"ANNULAR"))))),"COMPRESSED LIQUID")</f>
        <v>COMPRESSED LIQUID</v>
      </c>
      <c r="CO131" s="21" t="b">
        <f t="shared" si="206"/>
        <v>0</v>
      </c>
      <c r="CP131" s="21" t="b">
        <f t="shared" ref="CP131:CP194" si="230">IF(CN131=$J$2,0,IF(CN131=$K$2,0,IF(CN131=$AG$2,0,IF(CN131=$AT$2,AJ131,IF(CN131=$BE$2,AW131,IF(CN131=$BU$2,BL131,IF(CN131=$CM$2,CB131)))))))</f>
        <v>0</v>
      </c>
      <c r="CQ131" s="7" t="e">
        <f t="shared" ref="CQ131:CQ194" si="231">U131/(CO131*V131+CP131)</f>
        <v>#DIV/0!</v>
      </c>
      <c r="CR131" s="7">
        <f>IF(J131="yes",rho_ph(F131,H131),IF(K131="yes",rho_ph(F131,H131),L131*CQ131+P131*(1-CQ131)))</f>
        <v>815.49817086581072</v>
      </c>
      <c r="CS131" s="7" t="e">
        <f t="shared" ref="CS131:CS194" si="232">Q131*CQ131+R131*(1-CQ131)</f>
        <v>#DIV/0!</v>
      </c>
      <c r="CT131" s="7">
        <f t="shared" ref="CT131:CT194" si="233">(D131*CR131*V131)/S131</f>
        <v>4583311.4963885536</v>
      </c>
      <c r="CU131" s="7">
        <f t="shared" ref="CU131:CU194" si="234">((E131/D131)^1.1098)/2.8257+(7.149/CT131)^0.8981</f>
        <v>6.0924574573035502E-6</v>
      </c>
      <c r="CV131" s="22">
        <f t="shared" ref="CV131:CV194" si="235">4/(4*LOG(E131/D131/3.7065-5.0452/CT131*LOG(CU131)))^2</f>
        <v>9.1013709944360501E-3</v>
      </c>
      <c r="CW131" s="7">
        <f t="shared" ref="CW131:CW194" si="236">(M131*CR131)*0.00001*COS(RADIANS(C131))</f>
        <v>7.6422622959586822E-2</v>
      </c>
      <c r="CX131" s="7">
        <f t="shared" ref="CX131:CX194" si="237">+((CV131*V131*V131*CR131)/(2*D131))*0.00001</f>
        <v>8.779231604110813E-4</v>
      </c>
      <c r="CY131" s="7">
        <f t="shared" si="195"/>
        <v>0.99901286291423497</v>
      </c>
      <c r="CZ131" s="7">
        <f t="shared" si="196"/>
        <v>7.7376927754967392E-2</v>
      </c>
      <c r="DA131" s="7">
        <f t="shared" ref="DA131:DA194" si="238">F131-CZ131*(A131-A132)</f>
        <v>49.603779632877924</v>
      </c>
      <c r="DB131" s="7">
        <f>rho_ph(DA131,H131)</f>
        <v>815.47331687452731</v>
      </c>
      <c r="DC131" s="7">
        <f t="shared" ref="DC131:DC194" si="239">G131/(DB131*N131)</f>
        <v>2.3423125375834237</v>
      </c>
      <c r="DD131" s="7">
        <f t="shared" si="197"/>
        <v>-2.8113842197260572E-2</v>
      </c>
      <c r="DE131" s="47">
        <f t="shared" si="198"/>
        <v>0</v>
      </c>
      <c r="DF131" s="7">
        <f t="shared" ref="DF131:DF194" si="240">H131+DD131</f>
        <v>1036.3972845492003</v>
      </c>
      <c r="DG131" s="7">
        <f t="shared" si="199"/>
        <v>239.71126143809727</v>
      </c>
    </row>
    <row r="132" spans="1:111" ht="14.5" x14ac:dyDescent="0.35">
      <c r="A132" s="7">
        <f t="shared" si="200"/>
        <v>1413</v>
      </c>
      <c r="B132" s="7">
        <v>3</v>
      </c>
      <c r="C132" s="7">
        <v>17.2</v>
      </c>
      <c r="D132">
        <v>0.255</v>
      </c>
      <c r="E132" s="22">
        <v>0</v>
      </c>
      <c r="F132" s="7">
        <f t="shared" ref="F132:F195" si="241">DA131</f>
        <v>49.603779632877924</v>
      </c>
      <c r="G132" s="7">
        <f t="shared" si="201"/>
        <v>97.5</v>
      </c>
      <c r="H132" s="7">
        <f t="shared" ref="H132:H195" si="242">DF131</f>
        <v>1036.3972845492003</v>
      </c>
      <c r="I132" s="7">
        <f t="shared" si="202"/>
        <v>0</v>
      </c>
      <c r="J132" s="24" t="str">
        <f t="shared" ref="J132:J195" si="243">IF(I132&lt;0.0001,"YES","NO")</f>
        <v>YES</v>
      </c>
      <c r="K132" s="24" t="str">
        <f t="shared" ref="K132:K195" si="244">IF(I132&gt;0.9999,"YES","NO")</f>
        <v>NO</v>
      </c>
      <c r="L132" s="7">
        <f t="shared" ref="L132:L195" si="245">rhoV_p(F132)</f>
        <v>25.13877915308769</v>
      </c>
      <c r="M132" s="7">
        <v>9.81</v>
      </c>
      <c r="N132" s="7">
        <f t="shared" ref="N132:N195" si="246">3.14/4 *D132*D132</f>
        <v>5.1044625000000003E-2</v>
      </c>
      <c r="O132" s="7">
        <f t="shared" ref="O132:O195" si="247">Tsat_p(F132)</f>
        <v>263.4461168491888</v>
      </c>
      <c r="P132" s="7">
        <f t="shared" ref="P132:P195" si="248">rhoL_P(F132)</f>
        <v>778.15634517285241</v>
      </c>
      <c r="Q132" s="7">
        <f t="shared" si="209"/>
        <v>1.8012544275385483E-5</v>
      </c>
      <c r="R132" s="7">
        <f t="shared" si="210"/>
        <v>1.0022204731208047E-4</v>
      </c>
      <c r="S132" s="7">
        <f t="shared" ref="S132:S195" si="249">mixvisco(F132,H132)</f>
        <v>1.114342279086107E-4</v>
      </c>
      <c r="T132" s="7">
        <f t="shared" si="211"/>
        <v>2.4546395927101963</v>
      </c>
      <c r="U132" s="7">
        <f t="shared" si="212"/>
        <v>0</v>
      </c>
      <c r="V132" s="7">
        <f t="shared" si="203"/>
        <v>2.4546395927101963</v>
      </c>
      <c r="W132" s="7">
        <f>Surface_Tension_T(T_ph(F132,H132))</f>
        <v>7.9980198672482378E-2</v>
      </c>
      <c r="X132" s="7">
        <v>1</v>
      </c>
      <c r="Y132" s="7">
        <f t="shared" ref="Y132:Y195" si="250">IF($DK$12*(1-EXP(-0.1*AF132/(U132-AF132)))+$DK$13*(EXP(-0.1*AF132/(U132-AF132)))&lt;1,1,$DK$12*(1-EXP(-0.1*AF132/(U132-AF132)))+$DK$13*(EXP(-0.1*AF132/(U132-AF132))))</f>
        <v>1</v>
      </c>
      <c r="Z132" s="7">
        <f t="shared" si="204"/>
        <v>0</v>
      </c>
      <c r="AA132" s="24">
        <f t="shared" ref="AA132:AA195" si="251">$L132*Z132+$P132*(1-Z132)</f>
        <v>778.15634517285241</v>
      </c>
      <c r="AB132" s="24">
        <f t="shared" ref="AB132:AB195" si="252">($D132*AA132*$V132)/$S132</f>
        <v>4370953.3377423715</v>
      </c>
      <c r="AC132" s="24">
        <f t="shared" ref="AC132:AC195" si="253">(($E132/$D132)^1.1098)/2.8257+(7.149/AB132)^0.8981</f>
        <v>6.3576445440219014E-6</v>
      </c>
      <c r="AD132" s="29">
        <f t="shared" ref="AD132:AD195" si="254">4/(4*LOG($E132/$D132/3.7065-5.0452/AB132*LOG(AC132)))^2</f>
        <v>9.1679300945168105E-3</v>
      </c>
      <c r="AE132" s="24">
        <f t="shared" si="213"/>
        <v>2.8534898502067274</v>
      </c>
      <c r="AF132" s="7">
        <f t="shared" si="214"/>
        <v>3.0136043633774716</v>
      </c>
      <c r="AG132" s="24" t="str">
        <f t="shared" ref="AG132:AG195" si="255">IF(AND(Z132&gt;0.7,U132&gt;AF132),"ANNULAR","NO")</f>
        <v>NO</v>
      </c>
      <c r="AH132" s="24">
        <f t="shared" si="208"/>
        <v>1.1499999999999999</v>
      </c>
      <c r="AI132" s="24">
        <f t="shared" si="208"/>
        <v>1.1499999999999999</v>
      </c>
      <c r="AJ132" s="24">
        <f t="shared" ref="AJ132:AJ195" si="256">1.53*((W132)*(M132)*((P132-L132)/(P132^2)))^0.25</f>
        <v>0.27040962606618091</v>
      </c>
      <c r="AK132" s="24">
        <f t="shared" ref="AK132:AK195" si="257">U132/((AI132*V132) +AJ132)</f>
        <v>0</v>
      </c>
      <c r="AL132" s="24">
        <f t="shared" ref="AL132:AL195" si="258">L132*AK132+P132*(1-AK132)</f>
        <v>778.15634517285241</v>
      </c>
      <c r="AM132" s="24">
        <f t="shared" ref="AM132:AM195" si="259">(D132*AL132*V132)/S132</f>
        <v>4370953.3377423715</v>
      </c>
      <c r="AN132" s="24">
        <f t="shared" ref="AN132:AN195" si="260">((E132/D132)^1.1098)/2.8257+(7.149/AM132)^0.8981</f>
        <v>6.3576445440219014E-6</v>
      </c>
      <c r="AO132" s="29">
        <f t="shared" ref="AO132:AO195" si="261">4/(4*LOG($E132/$D132/3.7065-5.0452/AM132*LOG(AN132)))^2</f>
        <v>9.1679300945168105E-3</v>
      </c>
      <c r="AP132" s="24">
        <f t="shared" si="215"/>
        <v>0.61316793716119511</v>
      </c>
      <c r="AQ132" s="24">
        <f t="shared" ref="AQ132:AQ195" si="262">(0.725+4.15*(($U132/$V132)^0.5))</f>
        <v>0.72499999999999998</v>
      </c>
      <c r="AR132" s="24">
        <f t="shared" ref="AR132:AR195" si="263">((0.725+4.15*(($U132/$V132)^0.5))/(2*(AO132/6.5617/$D132)^0.4*(0.0283*$P132/$W132)^0.6*(4.3055*$W132/($M132*($P132-$L132)))^0.5))^(1/1.2)*0.3048</f>
        <v>2.8534898502067274</v>
      </c>
      <c r="AS132" s="24">
        <f t="shared" ref="AS132:AS195" si="264">1.08*T132</f>
        <v>2.6510107601270123</v>
      </c>
      <c r="AT132" s="24" t="str">
        <f t="shared" ref="AT132:AT195" si="265">IF(AND(AP132&gt;AQ132,U132&lt;AS132,AK132&lt;0.52),"DISPERSED BUBBLY","NO")</f>
        <v>NO</v>
      </c>
      <c r="AU132" s="24">
        <f t="shared" si="216"/>
        <v>1.2</v>
      </c>
      <c r="AV132" s="7">
        <f t="shared" ref="AV132:AV195" si="266">(COS(RADIANS($C132))^0.5)*((1+SIN(RADIANS($C132))^1.2))</f>
        <v>1.203900398263051</v>
      </c>
      <c r="AW132" s="7">
        <f t="shared" ref="AW132:AW195" si="267">1.53*(($W132)*($M132)*(($P132-$L132)/($P132^2)))^0.25</f>
        <v>0.27040962606618091</v>
      </c>
      <c r="AX132" s="20">
        <f t="shared" si="217"/>
        <v>1.1012854858703089</v>
      </c>
      <c r="AY132" s="24">
        <f t="shared" si="218"/>
        <v>0</v>
      </c>
      <c r="AZ132" s="24">
        <f t="shared" ref="AZ132:AZ195" si="268">$L132*AY132+$P132*(1-AY132)</f>
        <v>778.15634517285241</v>
      </c>
      <c r="BA132" s="24">
        <f t="shared" ref="BA132:BA195" si="269">($D132*AZ132*$V132)/$S132</f>
        <v>4370953.3377423715</v>
      </c>
      <c r="BB132" s="24">
        <f t="shared" ref="BB132:BB195" si="270">(($E132/$D132)^1.1098)/2.8257+(7.149/BA132)^0.8981</f>
        <v>6.3576445440219014E-6</v>
      </c>
      <c r="BC132" s="29">
        <f t="shared" ref="BC132:BC195" si="271">4/(4*LOG($E132/$D132/3.7065-5.0452/BA132*LOG(BB132)))^2</f>
        <v>9.1679300945168105E-3</v>
      </c>
      <c r="BD132" s="24">
        <f t="shared" si="219"/>
        <v>2.8534898502067274</v>
      </c>
      <c r="BE132" s="24" t="str">
        <f t="shared" ref="BE132:BE195" si="272">IF(AND(U132&lt;AX132,AY132&lt;=0.25,AY132&gt;0),"BUBBLY","NO")</f>
        <v>NO</v>
      </c>
      <c r="BF132" s="24">
        <f t="shared" si="220"/>
        <v>1.2</v>
      </c>
      <c r="BG132" s="24">
        <f t="shared" si="221"/>
        <v>1.0977468229942471</v>
      </c>
      <c r="BH132" s="7">
        <f t="shared" ref="BH132:BH195" si="273">(COS(RADIANS($C132))^0.5)*((1+SIN(RADIANS($C132))^1.2))</f>
        <v>1.203900398263051</v>
      </c>
      <c r="BI132" s="7">
        <f t="shared" ref="BI132:BI195" si="274">0.35*($M132*$D132*($P132-$L132)/($P132*BH132))^0.5</f>
        <v>0.49630252109740952</v>
      </c>
      <c r="BJ132" s="7">
        <f t="shared" ref="BJ132:BJ195" si="275">1.53*(($W132)*($M132)*(($P132-$L132)/($P132^2)))^0.25</f>
        <v>0.27040962606618091</v>
      </c>
      <c r="BK132" s="20">
        <f t="shared" si="222"/>
        <v>1.1012854858703089</v>
      </c>
      <c r="BL132" s="24">
        <f t="shared" ref="BL132:BL195" si="276">BJ132*(1-EXP(-0.1*BK132/ABS($U132-BK132)))+BI132*(EXP(-0.1*BK132/ABS($U132-BK132)))</f>
        <v>0.47480596995890584</v>
      </c>
      <c r="BM132" s="24">
        <f t="shared" ref="BM132:BM195" si="277">$U132/((1.2*$V132) +BL132)</f>
        <v>0</v>
      </c>
      <c r="BN132" s="24">
        <f t="shared" ref="BN132:BN195" si="278">$L132*BM132+$P132*(1-BM132)</f>
        <v>778.15634517285241</v>
      </c>
      <c r="BO132" s="24">
        <f t="shared" ref="BO132:BO195" si="279">($D132*BN132*$V132)/$S132</f>
        <v>4370953.3377423715</v>
      </c>
      <c r="BP132" s="24">
        <f t="shared" ref="BP132:BP195" si="280">(($E132/$D132)^1.1098)/2.8257+(7.149/BO132)^0.8981</f>
        <v>6.3576445440219014E-6</v>
      </c>
      <c r="BQ132" s="29">
        <f t="shared" ref="BQ132:BQ195" si="281">4/(4*LOG($E132/$D132/3.7065-5.0452/BO132*LOG(BP132)))^2</f>
        <v>9.1679300945168105E-3</v>
      </c>
      <c r="BR132" s="24">
        <f t="shared" si="223"/>
        <v>0.61316793716119511</v>
      </c>
      <c r="BS132" s="24">
        <f t="shared" ref="BS132:BS195" si="282">(0.725+4.15*(($U132/$V132)^0.5))</f>
        <v>0.72499999999999998</v>
      </c>
      <c r="BT132" s="24">
        <f t="shared" ref="BT132:BT195" si="283">((0.725+4.15*(($U132/$V132)^0.5))/(2*(BQ132/6.5617/$D132)^0.4*(0.0283*$P132/$W132)^0.6*(4.3055*$W132/($M132*($P132-$L132)))^0.5))^(1/1.2)*0.3048</f>
        <v>2.8534898502067274</v>
      </c>
      <c r="BU132" s="24" t="str">
        <f t="shared" ref="BU132:BU195" si="284">IF(AND(BR132&lt;BS132,BM132&gt;0.25,BM132&lt;=0.52),"SLUG","NO")</f>
        <v>NO</v>
      </c>
      <c r="BV132" s="24">
        <f t="shared" si="224"/>
        <v>1.1499999999999999</v>
      </c>
      <c r="BW132" s="24">
        <f t="shared" si="225"/>
        <v>1.1499999999999999</v>
      </c>
      <c r="BX132" s="7">
        <f t="shared" ref="BX132:BX195" si="285">(COS(RADIANS($C132))^0.5)*((1+SIN(RADIANS($C132))^1.2))</f>
        <v>1.203900398263051</v>
      </c>
      <c r="BY132" s="7">
        <f t="shared" ref="BY132:BY195" si="286">0.35*($M132*$D132*($P132-$L132)/($P132*BX132))^0.5</f>
        <v>0.49630252109740952</v>
      </c>
      <c r="BZ132" s="24">
        <f t="shared" ref="BZ132:BZ195" si="287">1.53*(($W132)*($M132)*(($P132-$L132)/($P132^2)))^0.25</f>
        <v>0.27040962606618091</v>
      </c>
      <c r="CA132" s="20">
        <f t="shared" si="226"/>
        <v>1.1528424754908768</v>
      </c>
      <c r="CB132" s="24">
        <f t="shared" ref="CB132:CB195" si="288">BZ132*(1-EXP(-0.1*CA132/($U132-CA132)))+BY132*(EXP(-0.1*CA132/($U132-CA132)))</f>
        <v>0.52005988425460981</v>
      </c>
      <c r="CC132" s="24">
        <f t="shared" ref="CC132:CC195" si="289">$U132/((BV132*$V132) +CB132)</f>
        <v>0</v>
      </c>
      <c r="CD132" s="24">
        <f t="shared" ref="CD132:CD195" si="290">$L132*CC132+$P132*(1-CC132)</f>
        <v>778.15634517285241</v>
      </c>
      <c r="CE132" s="24">
        <f t="shared" ref="CE132:CE195" si="291">($D132*CD132*$V132)/$S132</f>
        <v>4370953.3377423715</v>
      </c>
      <c r="CF132" s="24">
        <f t="shared" ref="CF132:CF195" si="292">(($E132/$D132)^1.1098)/2.8257+(7.149/CE132)^0.8981</f>
        <v>6.3576445440219014E-6</v>
      </c>
      <c r="CG132" s="29">
        <f t="shared" ref="CG132:CG195" si="293">4/(4*LOG($E132/$D132/3.7065-5.0452/CE132*LOG(CF132)))^2</f>
        <v>9.1679300945168105E-3</v>
      </c>
      <c r="CH132" s="24">
        <f t="shared" si="227"/>
        <v>0.61316793716119511</v>
      </c>
      <c r="CI132" s="24">
        <f t="shared" ref="CI132:CI195" si="294">(0.725+4.15*(($U132/$V132)^0.5))</f>
        <v>0.72499999999999998</v>
      </c>
      <c r="CJ132" s="24">
        <f t="shared" ref="CJ132:CJ195" si="295">((0.725+4.15*(($U132/$V132)^0.5))/(2*(CG132/6.5617/$D132)^0.4*(0.0283*$P132/$W132)^0.6*(4.3055*$W132/($M132*($P132-$L132)))^0.5))^(1/1.2)*0.3048</f>
        <v>2.8534898502067274</v>
      </c>
      <c r="CK132" s="24">
        <f t="shared" si="228"/>
        <v>3.048272238313138</v>
      </c>
      <c r="CL132" s="24">
        <f t="shared" ref="CL132:CL195" si="296">1.08*$T132</f>
        <v>2.6510107601270123</v>
      </c>
      <c r="CM132" s="24" t="str">
        <f t="shared" ref="CM132:CM195" si="297">IF(AND(U132&gt;CL132,CC132&gt;0.52,CC132&lt;0.7),"CHURN","NO")</f>
        <v>NO</v>
      </c>
      <c r="CN132" s="46" t="str">
        <f t="shared" si="229"/>
        <v>COMPRESSED LIQUID</v>
      </c>
      <c r="CO132" s="21" t="b">
        <f t="shared" si="206"/>
        <v>0</v>
      </c>
      <c r="CP132" s="21" t="b">
        <f t="shared" si="230"/>
        <v>0</v>
      </c>
      <c r="CQ132" s="7" t="e">
        <f t="shared" si="231"/>
        <v>#DIV/0!</v>
      </c>
      <c r="CR132" s="7">
        <f>IF(J132="yes",rho_ph(F132,H132),IF(K132="yes",rho_ph(F132,H132),L132*CQ132+P132*(1-CQ132)))</f>
        <v>815.4819214726574</v>
      </c>
      <c r="CS132" s="7" t="e">
        <f t="shared" si="232"/>
        <v>#DIV/0!</v>
      </c>
      <c r="CT132" s="7">
        <f t="shared" si="233"/>
        <v>4580613.4572323048</v>
      </c>
      <c r="CU132" s="7">
        <f t="shared" si="234"/>
        <v>6.0956802233137426E-6</v>
      </c>
      <c r="CV132" s="22">
        <f t="shared" si="235"/>
        <v>9.1021928030914148E-3</v>
      </c>
      <c r="CW132" s="7">
        <f t="shared" si="236"/>
        <v>7.6421100183337115E-2</v>
      </c>
      <c r="CX132" s="7">
        <f t="shared" si="237"/>
        <v>8.7693148271656665E-4</v>
      </c>
      <c r="CY132" s="7">
        <f t="shared" ref="CY132:CY195" si="298">1-((CR132*V132^2*0.00001)/F132)</f>
        <v>0.9990094531115542</v>
      </c>
      <c r="CZ132" s="7">
        <f t="shared" ref="CZ132:CZ195" si="299">(CW132+CX132)/CY132</f>
        <v>7.7374674909529831E-2</v>
      </c>
      <c r="DA132" s="7">
        <f t="shared" si="238"/>
        <v>49.371655608149332</v>
      </c>
      <c r="DB132" s="7">
        <f>rho_ph(DA132,H132)</f>
        <v>815.4570647508715</v>
      </c>
      <c r="DC132" s="7">
        <f t="shared" si="239"/>
        <v>2.3423592200571512</v>
      </c>
      <c r="DD132" s="7">
        <f t="shared" ref="DD132:DD195" si="300">-M132*B132*COS(RADIANS(C132))/10^3</f>
        <v>-2.8113842197260572E-2</v>
      </c>
      <c r="DE132" s="47">
        <f t="shared" ref="DE132:DE195" si="301">IF(J132="YES",0,0.5*(V132^2-DC132^2)/10^3)</f>
        <v>0</v>
      </c>
      <c r="DF132" s="7">
        <f t="shared" si="240"/>
        <v>1036.3691707070031</v>
      </c>
      <c r="DG132" s="7">
        <f t="shared" ref="DG132:DG195" si="302">T_ph(DA132,DF132)</f>
        <v>239.70583355770009</v>
      </c>
    </row>
    <row r="133" spans="1:111" ht="14.5" x14ac:dyDescent="0.35">
      <c r="A133" s="7">
        <f t="shared" ref="A133:A196" si="303">A132-B132</f>
        <v>1410</v>
      </c>
      <c r="B133" s="7">
        <v>3</v>
      </c>
      <c r="C133" s="7">
        <v>17.2</v>
      </c>
      <c r="D133">
        <v>0.255</v>
      </c>
      <c r="E133" s="22">
        <v>0</v>
      </c>
      <c r="F133" s="7">
        <f t="shared" si="241"/>
        <v>49.371655608149332</v>
      </c>
      <c r="G133" s="7">
        <f t="shared" ref="G133:G196" si="304">G132</f>
        <v>97.5</v>
      </c>
      <c r="H133" s="7">
        <f t="shared" si="242"/>
        <v>1036.3691707070031</v>
      </c>
      <c r="I133" s="7">
        <f t="shared" ref="I133:I196" si="305">x_ph(F133,H133)</f>
        <v>0</v>
      </c>
      <c r="J133" s="24" t="str">
        <f t="shared" si="243"/>
        <v>YES</v>
      </c>
      <c r="K133" s="24" t="str">
        <f t="shared" si="244"/>
        <v>NO</v>
      </c>
      <c r="L133" s="7">
        <f t="shared" si="245"/>
        <v>25.014635724679081</v>
      </c>
      <c r="M133" s="7">
        <v>9.81</v>
      </c>
      <c r="N133" s="7">
        <f t="shared" si="246"/>
        <v>5.1044625000000003E-2</v>
      </c>
      <c r="O133" s="7">
        <f t="shared" si="247"/>
        <v>263.15368583308282</v>
      </c>
      <c r="P133" s="7">
        <f t="shared" si="248"/>
        <v>778.62418745799221</v>
      </c>
      <c r="Q133" s="7">
        <f t="shared" si="209"/>
        <v>1.8000949681198766E-5</v>
      </c>
      <c r="R133" s="7">
        <f t="shared" si="210"/>
        <v>1.0034551066907724E-4</v>
      </c>
      <c r="S133" s="7">
        <f t="shared" si="249"/>
        <v>1.1143073147468977E-4</v>
      </c>
      <c r="T133" s="7">
        <f t="shared" si="211"/>
        <v>2.4531647037782234</v>
      </c>
      <c r="U133" s="7">
        <f t="shared" si="212"/>
        <v>0</v>
      </c>
      <c r="V133" s="7">
        <f t="shared" ref="V133:V196" si="306">T133+U133</f>
        <v>2.4531647037782234</v>
      </c>
      <c r="W133" s="7">
        <f>Surface_Tension_T(T_ph(F133,H133))</f>
        <v>7.9980845786401272E-2</v>
      </c>
      <c r="X133" s="7">
        <v>1</v>
      </c>
      <c r="Y133" s="7">
        <f t="shared" si="250"/>
        <v>1</v>
      </c>
      <c r="Z133" s="7">
        <f t="shared" ref="Z133:Z196" si="307">$U133/((Y133*$V133) )</f>
        <v>0</v>
      </c>
      <c r="AA133" s="24">
        <f t="shared" si="251"/>
        <v>778.62418745799221</v>
      </c>
      <c r="AB133" s="24">
        <f t="shared" si="252"/>
        <v>4371090.4879639903</v>
      </c>
      <c r="AC133" s="24">
        <f t="shared" si="253"/>
        <v>6.3574653892624847E-6</v>
      </c>
      <c r="AD133" s="29">
        <f t="shared" si="254"/>
        <v>9.1678858378160082E-3</v>
      </c>
      <c r="AE133" s="24">
        <f t="shared" si="213"/>
        <v>2.8535731692939192</v>
      </c>
      <c r="AF133" s="7">
        <f t="shared" si="214"/>
        <v>3.0216728061709031</v>
      </c>
      <c r="AG133" s="24" t="str">
        <f t="shared" si="255"/>
        <v>NO</v>
      </c>
      <c r="AH133" s="24">
        <f t="shared" si="208"/>
        <v>1.1499999999999999</v>
      </c>
      <c r="AI133" s="24">
        <f t="shared" si="208"/>
        <v>1.1499999999999999</v>
      </c>
      <c r="AJ133" s="24">
        <f t="shared" si="256"/>
        <v>0.27038203601587213</v>
      </c>
      <c r="AK133" s="24">
        <f t="shared" si="257"/>
        <v>0</v>
      </c>
      <c r="AL133" s="24">
        <f t="shared" si="258"/>
        <v>778.62418745799221</v>
      </c>
      <c r="AM133" s="24">
        <f t="shared" si="259"/>
        <v>4371090.4879639903</v>
      </c>
      <c r="AN133" s="24">
        <f t="shared" si="260"/>
        <v>6.3574653892624847E-6</v>
      </c>
      <c r="AO133" s="29">
        <f t="shared" si="261"/>
        <v>9.1678858378160082E-3</v>
      </c>
      <c r="AP133" s="24">
        <f t="shared" si="215"/>
        <v>0.6127043832701552</v>
      </c>
      <c r="AQ133" s="24">
        <f t="shared" si="262"/>
        <v>0.72499999999999998</v>
      </c>
      <c r="AR133" s="24">
        <f t="shared" si="263"/>
        <v>2.8535731692939192</v>
      </c>
      <c r="AS133" s="24">
        <f t="shared" si="264"/>
        <v>2.6494178800804815</v>
      </c>
      <c r="AT133" s="24" t="str">
        <f t="shared" si="265"/>
        <v>NO</v>
      </c>
      <c r="AU133" s="24">
        <f t="shared" si="216"/>
        <v>1.2</v>
      </c>
      <c r="AV133" s="7">
        <f t="shared" si="266"/>
        <v>1.203900398263051</v>
      </c>
      <c r="AW133" s="7">
        <f t="shared" si="267"/>
        <v>0.27038203601587213</v>
      </c>
      <c r="AX133" s="20">
        <f t="shared" si="217"/>
        <v>1.1006701579684073</v>
      </c>
      <c r="AY133" s="24">
        <f t="shared" si="218"/>
        <v>0</v>
      </c>
      <c r="AZ133" s="24">
        <f t="shared" si="268"/>
        <v>778.62418745799221</v>
      </c>
      <c r="BA133" s="24">
        <f t="shared" si="269"/>
        <v>4371090.4879639903</v>
      </c>
      <c r="BB133" s="24">
        <f t="shared" si="270"/>
        <v>6.3574653892624847E-6</v>
      </c>
      <c r="BC133" s="29">
        <f t="shared" si="271"/>
        <v>9.1678858378160082E-3</v>
      </c>
      <c r="BD133" s="24">
        <f t="shared" si="219"/>
        <v>2.8535731692939192</v>
      </c>
      <c r="BE133" s="24" t="str">
        <f t="shared" si="272"/>
        <v>NO</v>
      </c>
      <c r="BF133" s="24">
        <f t="shared" si="220"/>
        <v>1.2</v>
      </c>
      <c r="BG133" s="24">
        <f t="shared" si="221"/>
        <v>1.0980289907848593</v>
      </c>
      <c r="BH133" s="7">
        <f t="shared" si="273"/>
        <v>1.203900398263051</v>
      </c>
      <c r="BI133" s="7">
        <f t="shared" si="274"/>
        <v>0.49634838260968728</v>
      </c>
      <c r="BJ133" s="7">
        <f t="shared" si="275"/>
        <v>0.27038203601587213</v>
      </c>
      <c r="BK133" s="20">
        <f t="shared" si="222"/>
        <v>1.1006701579684073</v>
      </c>
      <c r="BL133" s="24">
        <f t="shared" si="276"/>
        <v>0.47484484163083857</v>
      </c>
      <c r="BM133" s="24">
        <f t="shared" si="277"/>
        <v>0</v>
      </c>
      <c r="BN133" s="24">
        <f t="shared" si="278"/>
        <v>778.62418745799221</v>
      </c>
      <c r="BO133" s="24">
        <f t="shared" si="279"/>
        <v>4371090.4879639903</v>
      </c>
      <c r="BP133" s="24">
        <f t="shared" si="280"/>
        <v>6.3574653892624847E-6</v>
      </c>
      <c r="BQ133" s="29">
        <f t="shared" si="281"/>
        <v>9.1678858378160082E-3</v>
      </c>
      <c r="BR133" s="24">
        <f t="shared" si="223"/>
        <v>0.6127043832701552</v>
      </c>
      <c r="BS133" s="24">
        <f t="shared" si="282"/>
        <v>0.72499999999999998</v>
      </c>
      <c r="BT133" s="24">
        <f t="shared" si="283"/>
        <v>2.8535731692939192</v>
      </c>
      <c r="BU133" s="24" t="str">
        <f t="shared" si="284"/>
        <v>NO</v>
      </c>
      <c r="BV133" s="24">
        <f t="shared" si="224"/>
        <v>1.1499999999999999</v>
      </c>
      <c r="BW133" s="24">
        <f t="shared" si="225"/>
        <v>1.1499999999999999</v>
      </c>
      <c r="BX133" s="7">
        <f t="shared" si="285"/>
        <v>1.203900398263051</v>
      </c>
      <c r="BY133" s="7">
        <f t="shared" si="286"/>
        <v>0.49634838260968728</v>
      </c>
      <c r="BZ133" s="24">
        <f t="shared" si="287"/>
        <v>0.27038203601587213</v>
      </c>
      <c r="CA133" s="20">
        <f t="shared" si="226"/>
        <v>1.1521983408404057</v>
      </c>
      <c r="CB133" s="24">
        <f t="shared" si="288"/>
        <v>0.52011347073515879</v>
      </c>
      <c r="CC133" s="24">
        <f t="shared" si="289"/>
        <v>0</v>
      </c>
      <c r="CD133" s="24">
        <f t="shared" si="290"/>
        <v>778.62418745799221</v>
      </c>
      <c r="CE133" s="24">
        <f t="shared" si="291"/>
        <v>4371090.4879639903</v>
      </c>
      <c r="CF133" s="24">
        <f t="shared" si="292"/>
        <v>6.3574653892624847E-6</v>
      </c>
      <c r="CG133" s="29">
        <f t="shared" si="293"/>
        <v>9.1678858378160082E-3</v>
      </c>
      <c r="CH133" s="24">
        <f t="shared" si="227"/>
        <v>0.6127043832701552</v>
      </c>
      <c r="CI133" s="24">
        <f t="shared" si="294"/>
        <v>0.72499999999999998</v>
      </c>
      <c r="CJ133" s="24">
        <f t="shared" si="295"/>
        <v>2.8535731692939192</v>
      </c>
      <c r="CK133" s="24">
        <f t="shared" si="228"/>
        <v>3.0564334987866499</v>
      </c>
      <c r="CL133" s="24">
        <f t="shared" si="296"/>
        <v>2.6494178800804815</v>
      </c>
      <c r="CM133" s="24" t="str">
        <f t="shared" si="297"/>
        <v>NO</v>
      </c>
      <c r="CN133" s="46" t="str">
        <f t="shared" si="229"/>
        <v>COMPRESSED LIQUID</v>
      </c>
      <c r="CO133" s="21" t="b">
        <f t="shared" si="206"/>
        <v>0</v>
      </c>
      <c r="CP133" s="21" t="b">
        <f t="shared" si="230"/>
        <v>0</v>
      </c>
      <c r="CQ133" s="7" t="e">
        <f t="shared" si="231"/>
        <v>#DIV/0!</v>
      </c>
      <c r="CR133" s="7">
        <f>IF(J133="yes",rho_ph(F133,H133),IF(K133="yes",rho_ph(F133,H133),L133*CQ133+P133*(1-CQ133)))</f>
        <v>815.46567010739761</v>
      </c>
      <c r="CS133" s="7" t="e">
        <f t="shared" si="232"/>
        <v>#DIV/0!</v>
      </c>
      <c r="CT133" s="7">
        <f t="shared" si="233"/>
        <v>4577913.5702227782</v>
      </c>
      <c r="CU133" s="7">
        <f t="shared" si="234"/>
        <v>6.0989088053453131E-6</v>
      </c>
      <c r="CV133" s="22">
        <f t="shared" si="235"/>
        <v>9.1030157678830877E-3</v>
      </c>
      <c r="CW133" s="7">
        <f t="shared" si="236"/>
        <v>7.6419577222275756E-2</v>
      </c>
      <c r="CX133" s="7">
        <f t="shared" si="237"/>
        <v>8.7593971236672665E-4</v>
      </c>
      <c r="CY133" s="7">
        <f t="shared" si="298"/>
        <v>0.99900601139312595</v>
      </c>
      <c r="CZ133" s="7">
        <f t="shared" si="299"/>
        <v>7.7372424242826074E-2</v>
      </c>
      <c r="DA133" s="7">
        <f t="shared" si="238"/>
        <v>49.139538335420852</v>
      </c>
      <c r="DB133" s="7">
        <f>rho_ph(DA133,H133)</f>
        <v>815.44081065330386</v>
      </c>
      <c r="DC133" s="7">
        <f t="shared" si="239"/>
        <v>2.342405910061875</v>
      </c>
      <c r="DD133" s="7">
        <f t="shared" si="300"/>
        <v>-2.8113842197260572E-2</v>
      </c>
      <c r="DE133" s="47">
        <f t="shared" si="301"/>
        <v>0</v>
      </c>
      <c r="DF133" s="7">
        <f t="shared" si="240"/>
        <v>1036.341056864806</v>
      </c>
      <c r="DG133" s="7">
        <f t="shared" si="302"/>
        <v>239.70040516128597</v>
      </c>
    </row>
    <row r="134" spans="1:111" ht="14.5" x14ac:dyDescent="0.35">
      <c r="A134" s="7">
        <f t="shared" si="303"/>
        <v>1407</v>
      </c>
      <c r="B134" s="7">
        <v>3</v>
      </c>
      <c r="C134" s="7">
        <v>17.2</v>
      </c>
      <c r="D134">
        <v>0.255</v>
      </c>
      <c r="E134" s="22">
        <v>0</v>
      </c>
      <c r="F134" s="7">
        <f t="shared" si="241"/>
        <v>49.139538335420852</v>
      </c>
      <c r="G134" s="7">
        <f t="shared" si="304"/>
        <v>97.5</v>
      </c>
      <c r="H134" s="7">
        <f t="shared" si="242"/>
        <v>1036.341056864806</v>
      </c>
      <c r="I134" s="7">
        <f t="shared" si="305"/>
        <v>0</v>
      </c>
      <c r="J134" s="24" t="str">
        <f t="shared" si="243"/>
        <v>YES</v>
      </c>
      <c r="K134" s="24" t="str">
        <f t="shared" si="244"/>
        <v>NO</v>
      </c>
      <c r="L134" s="7">
        <f t="shared" si="245"/>
        <v>24.89060571086441</v>
      </c>
      <c r="M134" s="7">
        <v>9.81</v>
      </c>
      <c r="N134" s="7">
        <f t="shared" si="246"/>
        <v>5.1044625000000003E-2</v>
      </c>
      <c r="O134" s="7">
        <f t="shared" si="247"/>
        <v>262.86021117426992</v>
      </c>
      <c r="P134" s="7">
        <f t="shared" si="248"/>
        <v>779.09290266592416</v>
      </c>
      <c r="Q134" s="7">
        <f t="shared" si="209"/>
        <v>1.7989329908507441E-5</v>
      </c>
      <c r="R134" s="7">
        <f t="shared" si="210"/>
        <v>1.0046961177218973E-4</v>
      </c>
      <c r="S134" s="7">
        <f t="shared" si="249"/>
        <v>1.1142723486562814E-4</v>
      </c>
      <c r="T134" s="7">
        <f t="shared" si="211"/>
        <v>2.4516888392179275</v>
      </c>
      <c r="U134" s="7">
        <f t="shared" si="212"/>
        <v>0</v>
      </c>
      <c r="V134" s="7">
        <f t="shared" si="306"/>
        <v>2.4516888392179275</v>
      </c>
      <c r="W134" s="7">
        <f>Surface_Tension_T(T_ph(F134,H134))</f>
        <v>7.9981492943264634E-2</v>
      </c>
      <c r="X134" s="7">
        <v>1</v>
      </c>
      <c r="Y134" s="7">
        <f t="shared" si="250"/>
        <v>1</v>
      </c>
      <c r="Z134" s="7">
        <f t="shared" si="307"/>
        <v>0</v>
      </c>
      <c r="AA134" s="24">
        <f t="shared" si="251"/>
        <v>779.09290266592416</v>
      </c>
      <c r="AB134" s="24">
        <f t="shared" si="252"/>
        <v>4371227.6536634518</v>
      </c>
      <c r="AC134" s="24">
        <f t="shared" si="253"/>
        <v>6.3572862249560979E-6</v>
      </c>
      <c r="AD134" s="29">
        <f t="shared" si="254"/>
        <v>9.1678415778215852E-3</v>
      </c>
      <c r="AE134" s="24">
        <f t="shared" si="213"/>
        <v>2.8536558714350111</v>
      </c>
      <c r="AF134" s="7">
        <f t="shared" si="214"/>
        <v>3.0297935557472218</v>
      </c>
      <c r="AG134" s="24" t="str">
        <f t="shared" si="255"/>
        <v>NO</v>
      </c>
      <c r="AH134" s="24">
        <f t="shared" si="208"/>
        <v>1.1499999999999999</v>
      </c>
      <c r="AI134" s="24">
        <f t="shared" si="208"/>
        <v>1.1499999999999999</v>
      </c>
      <c r="AJ134" s="24">
        <f t="shared" si="256"/>
        <v>0.27035437251582722</v>
      </c>
      <c r="AK134" s="24">
        <f t="shared" si="257"/>
        <v>0</v>
      </c>
      <c r="AL134" s="24">
        <f t="shared" si="258"/>
        <v>779.09290266592416</v>
      </c>
      <c r="AM134" s="24">
        <f t="shared" si="259"/>
        <v>4371227.6536634518</v>
      </c>
      <c r="AN134" s="24">
        <f t="shared" si="260"/>
        <v>6.3572862249560979E-6</v>
      </c>
      <c r="AO134" s="29">
        <f t="shared" si="261"/>
        <v>9.1678415778215852E-3</v>
      </c>
      <c r="AP134" s="24">
        <f t="shared" si="215"/>
        <v>0.61224078136052473</v>
      </c>
      <c r="AQ134" s="24">
        <f t="shared" si="262"/>
        <v>0.72499999999999998</v>
      </c>
      <c r="AR134" s="24">
        <f t="shared" si="263"/>
        <v>2.8536558714350111</v>
      </c>
      <c r="AS134" s="24">
        <f t="shared" si="264"/>
        <v>2.6478239463553619</v>
      </c>
      <c r="AT134" s="24" t="str">
        <f t="shared" si="265"/>
        <v>NO</v>
      </c>
      <c r="AU134" s="24">
        <f t="shared" si="216"/>
        <v>1.2</v>
      </c>
      <c r="AV134" s="7">
        <f t="shared" si="266"/>
        <v>1.203900398263051</v>
      </c>
      <c r="AW134" s="7">
        <f t="shared" si="267"/>
        <v>0.27035437251582722</v>
      </c>
      <c r="AX134" s="20">
        <f t="shared" si="217"/>
        <v>1.1000544040485767</v>
      </c>
      <c r="AY134" s="24">
        <f t="shared" si="218"/>
        <v>0</v>
      </c>
      <c r="AZ134" s="24">
        <f t="shared" si="268"/>
        <v>779.09290266592416</v>
      </c>
      <c r="BA134" s="24">
        <f t="shared" si="269"/>
        <v>4371227.6536634518</v>
      </c>
      <c r="BB134" s="24">
        <f t="shared" si="270"/>
        <v>6.3572862249560979E-6</v>
      </c>
      <c r="BC134" s="29">
        <f t="shared" si="271"/>
        <v>9.1678415778215852E-3</v>
      </c>
      <c r="BD134" s="24">
        <f t="shared" si="219"/>
        <v>2.8536558714350111</v>
      </c>
      <c r="BE134" s="24" t="str">
        <f t="shared" si="272"/>
        <v>NO</v>
      </c>
      <c r="BF134" s="24">
        <f t="shared" si="220"/>
        <v>1.2</v>
      </c>
      <c r="BG134" s="24">
        <f t="shared" si="221"/>
        <v>1.0983082813618208</v>
      </c>
      <c r="BH134" s="7">
        <f t="shared" si="273"/>
        <v>1.203900398263051</v>
      </c>
      <c r="BI134" s="7">
        <f t="shared" si="274"/>
        <v>0.49639415666759945</v>
      </c>
      <c r="BJ134" s="7">
        <f t="shared" si="275"/>
        <v>0.27035437251582722</v>
      </c>
      <c r="BK134" s="20">
        <f t="shared" si="222"/>
        <v>1.1000544040485767</v>
      </c>
      <c r="BL134" s="24">
        <f t="shared" si="276"/>
        <v>0.47488362718112243</v>
      </c>
      <c r="BM134" s="24">
        <f t="shared" si="277"/>
        <v>0</v>
      </c>
      <c r="BN134" s="24">
        <f t="shared" si="278"/>
        <v>779.09290266592416</v>
      </c>
      <c r="BO134" s="24">
        <f t="shared" si="279"/>
        <v>4371227.6536634518</v>
      </c>
      <c r="BP134" s="24">
        <f t="shared" si="280"/>
        <v>6.3572862249560979E-6</v>
      </c>
      <c r="BQ134" s="29">
        <f t="shared" si="281"/>
        <v>9.1678415778215852E-3</v>
      </c>
      <c r="BR134" s="24">
        <f t="shared" si="223"/>
        <v>0.61224078136052473</v>
      </c>
      <c r="BS134" s="24">
        <f t="shared" si="282"/>
        <v>0.72499999999999998</v>
      </c>
      <c r="BT134" s="24">
        <f t="shared" si="283"/>
        <v>2.8536558714350111</v>
      </c>
      <c r="BU134" s="24" t="str">
        <f t="shared" si="284"/>
        <v>NO</v>
      </c>
      <c r="BV134" s="24">
        <f t="shared" si="224"/>
        <v>1.1499999999999999</v>
      </c>
      <c r="BW134" s="24">
        <f t="shared" si="225"/>
        <v>1.1499999999999999</v>
      </c>
      <c r="BX134" s="7">
        <f t="shared" si="285"/>
        <v>1.203900398263051</v>
      </c>
      <c r="BY134" s="7">
        <f t="shared" si="286"/>
        <v>0.49639415666759945</v>
      </c>
      <c r="BZ134" s="24">
        <f t="shared" si="287"/>
        <v>0.27035437251582722</v>
      </c>
      <c r="CA134" s="20">
        <f t="shared" si="226"/>
        <v>1.1515537602278563</v>
      </c>
      <c r="CB134" s="24">
        <f t="shared" si="288"/>
        <v>0.52016696828846254</v>
      </c>
      <c r="CC134" s="24">
        <f t="shared" si="289"/>
        <v>0</v>
      </c>
      <c r="CD134" s="24">
        <f t="shared" si="290"/>
        <v>779.09290266592416</v>
      </c>
      <c r="CE134" s="24">
        <f t="shared" si="291"/>
        <v>4371227.6536634518</v>
      </c>
      <c r="CF134" s="24">
        <f t="shared" si="292"/>
        <v>6.3572862249560979E-6</v>
      </c>
      <c r="CG134" s="29">
        <f t="shared" si="293"/>
        <v>9.1678415778215852E-3</v>
      </c>
      <c r="CH134" s="24">
        <f t="shared" si="227"/>
        <v>0.61224078136052473</v>
      </c>
      <c r="CI134" s="24">
        <f t="shared" si="294"/>
        <v>0.72499999999999998</v>
      </c>
      <c r="CJ134" s="24">
        <f t="shared" si="295"/>
        <v>2.8536558714350111</v>
      </c>
      <c r="CK134" s="24">
        <f t="shared" si="228"/>
        <v>3.0646476677693499</v>
      </c>
      <c r="CL134" s="24">
        <f t="shared" si="296"/>
        <v>2.6478239463553619</v>
      </c>
      <c r="CM134" s="24" t="str">
        <f t="shared" si="297"/>
        <v>NO</v>
      </c>
      <c r="CN134" s="46" t="str">
        <f t="shared" si="229"/>
        <v>COMPRESSED LIQUID</v>
      </c>
      <c r="CO134" s="21" t="b">
        <f t="shared" si="206"/>
        <v>0</v>
      </c>
      <c r="CP134" s="21" t="b">
        <f t="shared" si="230"/>
        <v>0</v>
      </c>
      <c r="CQ134" s="7" t="e">
        <f t="shared" si="231"/>
        <v>#DIV/0!</v>
      </c>
      <c r="CR134" s="7">
        <f>IF(J134="yes",rho_ph(F134,H134),IF(K134="yes",rho_ph(F134,H134),L134*CQ134+P134*(1-CQ134)))</f>
        <v>815.4494167684694</v>
      </c>
      <c r="CS134" s="7" t="e">
        <f t="shared" si="232"/>
        <v>#DIV/0!</v>
      </c>
      <c r="CT134" s="7">
        <f t="shared" si="233"/>
        <v>4575211.7989329631</v>
      </c>
      <c r="CU134" s="7">
        <f t="shared" si="234"/>
        <v>6.1021432606239992E-6</v>
      </c>
      <c r="CV134" s="22">
        <f t="shared" si="235"/>
        <v>9.103839901929079E-3</v>
      </c>
      <c r="CW134" s="7">
        <f t="shared" si="236"/>
        <v>7.6418054076256403E-2</v>
      </c>
      <c r="CX134" s="7">
        <f t="shared" si="237"/>
        <v>8.7494783754157607E-4</v>
      </c>
      <c r="CY134" s="7">
        <f t="shared" si="298"/>
        <v>0.9990025373223933</v>
      </c>
      <c r="CZ134" s="7">
        <f t="shared" si="299"/>
        <v>7.7370175776494909E-2</v>
      </c>
      <c r="DA134" s="7">
        <f t="shared" si="238"/>
        <v>48.90742780809137</v>
      </c>
      <c r="DB134" s="7">
        <f>rho_ph(DA134,H134)</f>
        <v>815.42455458025142</v>
      </c>
      <c r="DC134" s="7">
        <f t="shared" si="239"/>
        <v>2.3424526076029024</v>
      </c>
      <c r="DD134" s="7">
        <f t="shared" si="300"/>
        <v>-2.8113842197260572E-2</v>
      </c>
      <c r="DE134" s="47">
        <f t="shared" si="301"/>
        <v>0</v>
      </c>
      <c r="DF134" s="7">
        <f t="shared" si="240"/>
        <v>1036.3129430226088</v>
      </c>
      <c r="DG134" s="7">
        <f t="shared" si="302"/>
        <v>239.69497624875657</v>
      </c>
    </row>
    <row r="135" spans="1:111" ht="14.5" x14ac:dyDescent="0.35">
      <c r="A135" s="7">
        <f t="shared" si="303"/>
        <v>1404</v>
      </c>
      <c r="B135" s="7">
        <v>3</v>
      </c>
      <c r="C135" s="7">
        <v>17.2</v>
      </c>
      <c r="D135">
        <v>0.255</v>
      </c>
      <c r="E135" s="22">
        <v>0</v>
      </c>
      <c r="F135" s="7">
        <f t="shared" si="241"/>
        <v>48.90742780809137</v>
      </c>
      <c r="G135" s="7">
        <f t="shared" si="304"/>
        <v>97.5</v>
      </c>
      <c r="H135" s="7">
        <f t="shared" si="242"/>
        <v>1036.3129430226088</v>
      </c>
      <c r="I135" s="7">
        <f t="shared" si="305"/>
        <v>0</v>
      </c>
      <c r="J135" s="24" t="str">
        <f t="shared" si="243"/>
        <v>YES</v>
      </c>
      <c r="K135" s="24" t="str">
        <f t="shared" si="244"/>
        <v>NO</v>
      </c>
      <c r="L135" s="7">
        <f t="shared" si="245"/>
        <v>24.766688693880305</v>
      </c>
      <c r="M135" s="7">
        <v>9.81</v>
      </c>
      <c r="N135" s="7">
        <f t="shared" si="246"/>
        <v>5.1044625000000003E-2</v>
      </c>
      <c r="O135" s="7">
        <f t="shared" si="247"/>
        <v>262.56568413988202</v>
      </c>
      <c r="P135" s="7">
        <f t="shared" si="248"/>
        <v>779.56249919632057</v>
      </c>
      <c r="Q135" s="7">
        <f t="shared" si="209"/>
        <v>1.797768466812824E-5</v>
      </c>
      <c r="R135" s="7">
        <f t="shared" si="210"/>
        <v>1.0059435782053249E-4</v>
      </c>
      <c r="S135" s="7">
        <f t="shared" si="249"/>
        <v>1.1142373808114707E-4</v>
      </c>
      <c r="T135" s="7">
        <f t="shared" si="211"/>
        <v>2.4502119793462747</v>
      </c>
      <c r="U135" s="7">
        <f t="shared" si="212"/>
        <v>0</v>
      </c>
      <c r="V135" s="7">
        <f t="shared" si="306"/>
        <v>2.4502119793462747</v>
      </c>
      <c r="W135" s="7">
        <f>Surface_Tension_T(T_ph(F135,H135))</f>
        <v>7.9982140143078709E-2</v>
      </c>
      <c r="X135" s="7">
        <v>1</v>
      </c>
      <c r="Y135" s="7">
        <f t="shared" si="250"/>
        <v>1</v>
      </c>
      <c r="Z135" s="7">
        <f t="shared" si="307"/>
        <v>0</v>
      </c>
      <c r="AA135" s="24">
        <f t="shared" si="251"/>
        <v>779.56249919632057</v>
      </c>
      <c r="AB135" s="24">
        <f t="shared" si="252"/>
        <v>4371364.8348537954</v>
      </c>
      <c r="AC135" s="24">
        <f t="shared" si="253"/>
        <v>6.3571070510883743E-6</v>
      </c>
      <c r="AD135" s="29">
        <f t="shared" si="254"/>
        <v>9.1677973145297808E-3</v>
      </c>
      <c r="AE135" s="24">
        <f t="shared" si="213"/>
        <v>2.8537379556883047</v>
      </c>
      <c r="AF135" s="7">
        <f t="shared" si="214"/>
        <v>3.0379672210749966</v>
      </c>
      <c r="AG135" s="24" t="str">
        <f t="shared" si="255"/>
        <v>NO</v>
      </c>
      <c r="AH135" s="24">
        <f t="shared" si="208"/>
        <v>1.1499999999999999</v>
      </c>
      <c r="AI135" s="24">
        <f t="shared" si="208"/>
        <v>1.1499999999999999</v>
      </c>
      <c r="AJ135" s="24">
        <f t="shared" si="256"/>
        <v>0.27032663504196752</v>
      </c>
      <c r="AK135" s="24">
        <f t="shared" si="257"/>
        <v>0</v>
      </c>
      <c r="AL135" s="24">
        <f t="shared" si="258"/>
        <v>779.56249919632057</v>
      </c>
      <c r="AM135" s="24">
        <f t="shared" si="259"/>
        <v>4371364.8348537954</v>
      </c>
      <c r="AN135" s="24">
        <f t="shared" si="260"/>
        <v>6.3571070510883743E-6</v>
      </c>
      <c r="AO135" s="29">
        <f t="shared" si="261"/>
        <v>9.1677973145297808E-3</v>
      </c>
      <c r="AP135" s="24">
        <f t="shared" si="215"/>
        <v>0.61177712555557284</v>
      </c>
      <c r="AQ135" s="24">
        <f t="shared" si="262"/>
        <v>0.72499999999999998</v>
      </c>
      <c r="AR135" s="24">
        <f t="shared" si="263"/>
        <v>2.8537379556883047</v>
      </c>
      <c r="AS135" s="24">
        <f t="shared" si="264"/>
        <v>2.6462289376939769</v>
      </c>
      <c r="AT135" s="24" t="str">
        <f t="shared" si="265"/>
        <v>NO</v>
      </c>
      <c r="AU135" s="24">
        <f t="shared" si="216"/>
        <v>1.2</v>
      </c>
      <c r="AV135" s="7">
        <f t="shared" si="266"/>
        <v>1.203900398263051</v>
      </c>
      <c r="AW135" s="7">
        <f t="shared" si="267"/>
        <v>0.27032663504196752</v>
      </c>
      <c r="AX135" s="20">
        <f t="shared" si="217"/>
        <v>1.0994382158453921</v>
      </c>
      <c r="AY135" s="24">
        <f t="shared" si="218"/>
        <v>0</v>
      </c>
      <c r="AZ135" s="24">
        <f t="shared" si="268"/>
        <v>779.56249919632057</v>
      </c>
      <c r="BA135" s="24">
        <f t="shared" si="269"/>
        <v>4371364.8348537954</v>
      </c>
      <c r="BB135" s="24">
        <f t="shared" si="270"/>
        <v>6.3571070510883743E-6</v>
      </c>
      <c r="BC135" s="29">
        <f t="shared" si="271"/>
        <v>9.1677973145297808E-3</v>
      </c>
      <c r="BD135" s="24">
        <f t="shared" si="219"/>
        <v>2.8537379556883047</v>
      </c>
      <c r="BE135" s="24" t="str">
        <f t="shared" si="272"/>
        <v>NO</v>
      </c>
      <c r="BF135" s="24">
        <f t="shared" si="220"/>
        <v>1.2</v>
      </c>
      <c r="BG135" s="24">
        <f t="shared" si="221"/>
        <v>1.0985847409807385</v>
      </c>
      <c r="BH135" s="7">
        <f t="shared" si="273"/>
        <v>1.203900398263051</v>
      </c>
      <c r="BI135" s="7">
        <f t="shared" si="274"/>
        <v>0.4964398435168233</v>
      </c>
      <c r="BJ135" s="7">
        <f t="shared" si="275"/>
        <v>0.27032663504196752</v>
      </c>
      <c r="BK135" s="20">
        <f t="shared" si="222"/>
        <v>1.0994382158453921</v>
      </c>
      <c r="BL135" s="24">
        <f t="shared" si="276"/>
        <v>0.47492232678218266</v>
      </c>
      <c r="BM135" s="24">
        <f t="shared" si="277"/>
        <v>0</v>
      </c>
      <c r="BN135" s="24">
        <f t="shared" si="278"/>
        <v>779.56249919632057</v>
      </c>
      <c r="BO135" s="24">
        <f t="shared" si="279"/>
        <v>4371364.8348537954</v>
      </c>
      <c r="BP135" s="24">
        <f t="shared" si="280"/>
        <v>6.3571070510883743E-6</v>
      </c>
      <c r="BQ135" s="29">
        <f t="shared" si="281"/>
        <v>9.1677973145297808E-3</v>
      </c>
      <c r="BR135" s="24">
        <f t="shared" si="223"/>
        <v>0.61177712555557284</v>
      </c>
      <c r="BS135" s="24">
        <f t="shared" si="282"/>
        <v>0.72499999999999998</v>
      </c>
      <c r="BT135" s="24">
        <f t="shared" si="283"/>
        <v>2.8537379556883047</v>
      </c>
      <c r="BU135" s="24" t="str">
        <f t="shared" si="284"/>
        <v>NO</v>
      </c>
      <c r="BV135" s="24">
        <f t="shared" si="224"/>
        <v>1.1499999999999999</v>
      </c>
      <c r="BW135" s="24">
        <f t="shared" si="225"/>
        <v>1.1499999999999999</v>
      </c>
      <c r="BX135" s="7">
        <f t="shared" si="285"/>
        <v>1.203900398263051</v>
      </c>
      <c r="BY135" s="7">
        <f t="shared" si="286"/>
        <v>0.4964398435168233</v>
      </c>
      <c r="BZ135" s="24">
        <f t="shared" si="287"/>
        <v>0.27032663504196752</v>
      </c>
      <c r="CA135" s="20">
        <f t="shared" si="226"/>
        <v>1.1509087250008554</v>
      </c>
      <c r="CB135" s="24">
        <f t="shared" si="288"/>
        <v>0.52022037724115422</v>
      </c>
      <c r="CC135" s="24">
        <f t="shared" si="289"/>
        <v>0</v>
      </c>
      <c r="CD135" s="24">
        <f t="shared" si="290"/>
        <v>779.56249919632057</v>
      </c>
      <c r="CE135" s="24">
        <f t="shared" si="291"/>
        <v>4371364.8348537954</v>
      </c>
      <c r="CF135" s="24">
        <f t="shared" si="292"/>
        <v>6.3571070510883743E-6</v>
      </c>
      <c r="CG135" s="29">
        <f t="shared" si="293"/>
        <v>9.1677973145297808E-3</v>
      </c>
      <c r="CH135" s="24">
        <f t="shared" si="227"/>
        <v>0.61177712555557284</v>
      </c>
      <c r="CI135" s="24">
        <f t="shared" si="294"/>
        <v>0.72499999999999998</v>
      </c>
      <c r="CJ135" s="24">
        <f t="shared" si="295"/>
        <v>2.8537379556883047</v>
      </c>
      <c r="CK135" s="24">
        <f t="shared" si="228"/>
        <v>3.0729153612352551</v>
      </c>
      <c r="CL135" s="24">
        <f t="shared" si="296"/>
        <v>2.6462289376939769</v>
      </c>
      <c r="CM135" s="24" t="str">
        <f t="shared" si="297"/>
        <v>NO</v>
      </c>
      <c r="CN135" s="46" t="str">
        <f t="shared" si="229"/>
        <v>COMPRESSED LIQUID</v>
      </c>
      <c r="CO135" s="21" t="b">
        <f t="shared" si="206"/>
        <v>0</v>
      </c>
      <c r="CP135" s="21" t="b">
        <f t="shared" si="230"/>
        <v>0</v>
      </c>
      <c r="CQ135" s="7" t="e">
        <f t="shared" si="231"/>
        <v>#DIV/0!</v>
      </c>
      <c r="CR135" s="7">
        <f>IF(J135="yes",rho_ph(F135,H135),IF(K135="yes",rho_ph(F135,H135),L135*CQ135+P135*(1-CQ135)))</f>
        <v>815.43316145430185</v>
      </c>
      <c r="CS135" s="7" t="e">
        <f t="shared" si="232"/>
        <v>#DIV/0!</v>
      </c>
      <c r="CT135" s="7">
        <f t="shared" si="233"/>
        <v>4572508.10657237</v>
      </c>
      <c r="CU135" s="7">
        <f t="shared" si="234"/>
        <v>6.1053836470521151E-6</v>
      </c>
      <c r="CV135" s="22">
        <f t="shared" si="235"/>
        <v>9.1046652184961357E-3</v>
      </c>
      <c r="CW135" s="7">
        <f t="shared" si="236"/>
        <v>7.6416530745131828E-2</v>
      </c>
      <c r="CX135" s="7">
        <f t="shared" si="237"/>
        <v>8.7395584632164432E-4</v>
      </c>
      <c r="CY135" s="7">
        <f t="shared" si="298"/>
        <v>0.99899903045465321</v>
      </c>
      <c r="CZ135" s="7">
        <f t="shared" si="299"/>
        <v>7.7367929532702245E-2</v>
      </c>
      <c r="DA135" s="7">
        <f t="shared" si="238"/>
        <v>48.67532401949326</v>
      </c>
      <c r="DB135" s="7">
        <f>rho_ph(DA135,H135)</f>
        <v>815.40829653013748</v>
      </c>
      <c r="DC135" s="7">
        <f t="shared" si="239"/>
        <v>2.342499312685554</v>
      </c>
      <c r="DD135" s="7">
        <f t="shared" si="300"/>
        <v>-2.8113842197260572E-2</v>
      </c>
      <c r="DE135" s="47">
        <f t="shared" si="301"/>
        <v>0</v>
      </c>
      <c r="DF135" s="7">
        <f t="shared" si="240"/>
        <v>1036.2848291804116</v>
      </c>
      <c r="DG135" s="7">
        <f t="shared" si="302"/>
        <v>239.68954682001277</v>
      </c>
    </row>
    <row r="136" spans="1:111" ht="14.5" x14ac:dyDescent="0.35">
      <c r="A136" s="7">
        <f t="shared" si="303"/>
        <v>1401</v>
      </c>
      <c r="B136" s="7">
        <v>3</v>
      </c>
      <c r="C136" s="7">
        <v>17.2</v>
      </c>
      <c r="D136">
        <v>0.255</v>
      </c>
      <c r="E136" s="22">
        <v>0</v>
      </c>
      <c r="F136" s="7">
        <f t="shared" si="241"/>
        <v>48.67532401949326</v>
      </c>
      <c r="G136" s="7">
        <f t="shared" si="304"/>
        <v>97.5</v>
      </c>
      <c r="H136" s="7">
        <f t="shared" si="242"/>
        <v>1036.2848291804116</v>
      </c>
      <c r="I136" s="7">
        <f t="shared" si="305"/>
        <v>0</v>
      </c>
      <c r="J136" s="24" t="str">
        <f t="shared" si="243"/>
        <v>YES</v>
      </c>
      <c r="K136" s="24" t="str">
        <f t="shared" si="244"/>
        <v>NO</v>
      </c>
      <c r="L136" s="7">
        <f t="shared" si="245"/>
        <v>24.642884255790534</v>
      </c>
      <c r="M136" s="7">
        <v>9.81</v>
      </c>
      <c r="N136" s="7">
        <f t="shared" si="246"/>
        <v>5.1044625000000003E-2</v>
      </c>
      <c r="O136" s="7">
        <f t="shared" si="247"/>
        <v>262.27009588124145</v>
      </c>
      <c r="P136" s="7">
        <f t="shared" si="248"/>
        <v>780.03298554925732</v>
      </c>
      <c r="Q136" s="7">
        <f t="shared" si="209"/>
        <v>1.7966013667748438E-5</v>
      </c>
      <c r="R136" s="7">
        <f t="shared" si="210"/>
        <v>1.0071975612623584E-4</v>
      </c>
      <c r="S136" s="7">
        <f t="shared" si="249"/>
        <v>1.1142024112096529E-4</v>
      </c>
      <c r="T136" s="7">
        <f t="shared" si="211"/>
        <v>2.4487341042827313</v>
      </c>
      <c r="U136" s="7">
        <f t="shared" si="212"/>
        <v>0</v>
      </c>
      <c r="V136" s="7">
        <f t="shared" si="306"/>
        <v>2.4487341042827313</v>
      </c>
      <c r="W136" s="7">
        <f>Surface_Tension_T(T_ph(F136,H136))</f>
        <v>7.9982787385849921E-2</v>
      </c>
      <c r="X136" s="7">
        <v>1</v>
      </c>
      <c r="Y136" s="7">
        <f t="shared" si="250"/>
        <v>1</v>
      </c>
      <c r="Z136" s="7">
        <f t="shared" si="307"/>
        <v>0</v>
      </c>
      <c r="AA136" s="24">
        <f t="shared" si="251"/>
        <v>780.03298554925732</v>
      </c>
      <c r="AB136" s="24">
        <f t="shared" si="252"/>
        <v>4371502.0315481639</v>
      </c>
      <c r="AC136" s="24">
        <f t="shared" si="253"/>
        <v>6.3569278676447899E-6</v>
      </c>
      <c r="AD136" s="29">
        <f t="shared" si="254"/>
        <v>9.1677530479368132E-3</v>
      </c>
      <c r="AE136" s="24">
        <f t="shared" si="213"/>
        <v>2.8538194210825205</v>
      </c>
      <c r="AF136" s="7">
        <f t="shared" si="214"/>
        <v>3.0461944210903034</v>
      </c>
      <c r="AG136" s="24" t="str">
        <f t="shared" si="255"/>
        <v>NO</v>
      </c>
      <c r="AH136" s="24">
        <f t="shared" si="208"/>
        <v>1.1499999999999999</v>
      </c>
      <c r="AI136" s="24">
        <f t="shared" si="208"/>
        <v>1.1499999999999999</v>
      </c>
      <c r="AJ136" s="24">
        <f t="shared" si="256"/>
        <v>0.27029882306323078</v>
      </c>
      <c r="AK136" s="24">
        <f t="shared" si="257"/>
        <v>0</v>
      </c>
      <c r="AL136" s="24">
        <f t="shared" si="258"/>
        <v>780.03298554925732</v>
      </c>
      <c r="AM136" s="24">
        <f t="shared" si="259"/>
        <v>4371502.0315481639</v>
      </c>
      <c r="AN136" s="24">
        <f t="shared" si="260"/>
        <v>6.3569278676447899E-6</v>
      </c>
      <c r="AO136" s="29">
        <f t="shared" si="261"/>
        <v>9.1677530479368132E-3</v>
      </c>
      <c r="AP136" s="24">
        <f t="shared" si="215"/>
        <v>0.6113134099300217</v>
      </c>
      <c r="AQ136" s="24">
        <f t="shared" si="262"/>
        <v>0.72499999999999998</v>
      </c>
      <c r="AR136" s="24">
        <f t="shared" si="263"/>
        <v>2.8538194210825205</v>
      </c>
      <c r="AS136" s="24">
        <f t="shared" si="264"/>
        <v>2.6446328326253501</v>
      </c>
      <c r="AT136" s="24" t="str">
        <f t="shared" si="265"/>
        <v>NO</v>
      </c>
      <c r="AU136" s="24">
        <f t="shared" si="216"/>
        <v>1.2</v>
      </c>
      <c r="AV136" s="7">
        <f t="shared" si="266"/>
        <v>1.203900398263051</v>
      </c>
      <c r="AW136" s="7">
        <f t="shared" si="267"/>
        <v>0.27029882306323078</v>
      </c>
      <c r="AX136" s="20">
        <f t="shared" si="217"/>
        <v>1.0988215850099012</v>
      </c>
      <c r="AY136" s="24">
        <f t="shared" si="218"/>
        <v>0</v>
      </c>
      <c r="AZ136" s="24">
        <f t="shared" si="268"/>
        <v>780.03298554925732</v>
      </c>
      <c r="BA136" s="24">
        <f t="shared" si="269"/>
        <v>4371502.0315481639</v>
      </c>
      <c r="BB136" s="24">
        <f t="shared" si="270"/>
        <v>6.3569278676447899E-6</v>
      </c>
      <c r="BC136" s="29">
        <f t="shared" si="271"/>
        <v>9.1677530479368132E-3</v>
      </c>
      <c r="BD136" s="24">
        <f t="shared" si="219"/>
        <v>2.8538194210825205</v>
      </c>
      <c r="BE136" s="24" t="str">
        <f t="shared" si="272"/>
        <v>NO</v>
      </c>
      <c r="BF136" s="24">
        <f t="shared" si="220"/>
        <v>1.2</v>
      </c>
      <c r="BG136" s="24">
        <f t="shared" si="221"/>
        <v>1.0988584149559713</v>
      </c>
      <c r="BH136" s="7">
        <f t="shared" si="273"/>
        <v>1.203900398263051</v>
      </c>
      <c r="BI136" s="7">
        <f t="shared" si="274"/>
        <v>0.49648544340205913</v>
      </c>
      <c r="BJ136" s="7">
        <f t="shared" si="275"/>
        <v>0.27029882306323078</v>
      </c>
      <c r="BK136" s="20">
        <f t="shared" si="222"/>
        <v>1.0988215850099012</v>
      </c>
      <c r="BL136" s="24">
        <f t="shared" si="276"/>
        <v>0.47496094060489608</v>
      </c>
      <c r="BM136" s="24">
        <f t="shared" si="277"/>
        <v>0</v>
      </c>
      <c r="BN136" s="24">
        <f t="shared" si="278"/>
        <v>780.03298554925732</v>
      </c>
      <c r="BO136" s="24">
        <f t="shared" si="279"/>
        <v>4371502.0315481639</v>
      </c>
      <c r="BP136" s="24">
        <f t="shared" si="280"/>
        <v>6.3569278676447899E-6</v>
      </c>
      <c r="BQ136" s="29">
        <f t="shared" si="281"/>
        <v>9.1677530479368132E-3</v>
      </c>
      <c r="BR136" s="24">
        <f t="shared" si="223"/>
        <v>0.6113134099300217</v>
      </c>
      <c r="BS136" s="24">
        <f t="shared" si="282"/>
        <v>0.72499999999999998</v>
      </c>
      <c r="BT136" s="24">
        <f t="shared" si="283"/>
        <v>2.8538194210825205</v>
      </c>
      <c r="BU136" s="24" t="str">
        <f t="shared" si="284"/>
        <v>NO</v>
      </c>
      <c r="BV136" s="24">
        <f t="shared" si="224"/>
        <v>1.1499999999999999</v>
      </c>
      <c r="BW136" s="24">
        <f t="shared" si="225"/>
        <v>1.1499999999999999</v>
      </c>
      <c r="BX136" s="7">
        <f t="shared" si="285"/>
        <v>1.203900398263051</v>
      </c>
      <c r="BY136" s="7">
        <f t="shared" si="286"/>
        <v>0.49648544340205913</v>
      </c>
      <c r="BZ136" s="24">
        <f t="shared" si="287"/>
        <v>0.27029882306323078</v>
      </c>
      <c r="CA136" s="20">
        <f t="shared" si="226"/>
        <v>1.1502632264195922</v>
      </c>
      <c r="CB136" s="24">
        <f t="shared" si="288"/>
        <v>0.52027369791952172</v>
      </c>
      <c r="CC136" s="24">
        <f t="shared" si="289"/>
        <v>0</v>
      </c>
      <c r="CD136" s="24">
        <f t="shared" si="290"/>
        <v>780.03298554925732</v>
      </c>
      <c r="CE136" s="24">
        <f t="shared" si="291"/>
        <v>4371502.0315481639</v>
      </c>
      <c r="CF136" s="24">
        <f t="shared" si="292"/>
        <v>6.3569278676447899E-6</v>
      </c>
      <c r="CG136" s="29">
        <f t="shared" si="293"/>
        <v>9.1677530479368132E-3</v>
      </c>
      <c r="CH136" s="24">
        <f t="shared" si="227"/>
        <v>0.6113134099300217</v>
      </c>
      <c r="CI136" s="24">
        <f t="shared" si="294"/>
        <v>0.72499999999999998</v>
      </c>
      <c r="CJ136" s="24">
        <f t="shared" si="295"/>
        <v>2.8538194210825205</v>
      </c>
      <c r="CK136" s="24">
        <f t="shared" si="228"/>
        <v>3.0812372052405519</v>
      </c>
      <c r="CL136" s="24">
        <f t="shared" si="296"/>
        <v>2.6446328326253501</v>
      </c>
      <c r="CM136" s="24" t="str">
        <f t="shared" si="297"/>
        <v>NO</v>
      </c>
      <c r="CN136" s="46" t="str">
        <f t="shared" si="229"/>
        <v>COMPRESSED LIQUID</v>
      </c>
      <c r="CO136" s="21" t="b">
        <f t="shared" si="206"/>
        <v>0</v>
      </c>
      <c r="CP136" s="21" t="b">
        <f t="shared" si="230"/>
        <v>0</v>
      </c>
      <c r="CQ136" s="7" t="e">
        <f t="shared" si="231"/>
        <v>#DIV/0!</v>
      </c>
      <c r="CR136" s="7">
        <f>IF(J136="yes",rho_ph(F136,H136),IF(K136="yes",rho_ph(F136,H136),L136*CQ136+P136*(1-CQ136)))</f>
        <v>815.41690416331676</v>
      </c>
      <c r="CS136" s="7" t="e">
        <f t="shared" si="232"/>
        <v>#DIV/0!</v>
      </c>
      <c r="CT136" s="7">
        <f t="shared" si="233"/>
        <v>4569802.4559803158</v>
      </c>
      <c r="CU136" s="7">
        <f t="shared" si="234"/>
        <v>6.1086300232203357E-6</v>
      </c>
      <c r="CV136" s="22">
        <f t="shared" si="235"/>
        <v>9.1054917310023718E-3</v>
      </c>
      <c r="CW136" s="7">
        <f t="shared" si="236"/>
        <v>7.641500722875412E-2</v>
      </c>
      <c r="CX136" s="7">
        <f t="shared" si="237"/>
        <v>8.7296372668598746E-4</v>
      </c>
      <c r="CY136" s="7">
        <f t="shared" si="298"/>
        <v>0.99899549033686474</v>
      </c>
      <c r="CZ136" s="7">
        <f t="shared" si="299"/>
        <v>7.7365685534154252E-2</v>
      </c>
      <c r="DA136" s="7">
        <f t="shared" si="238"/>
        <v>48.443226962890797</v>
      </c>
      <c r="DB136" s="7">
        <f>rho_ph(DA136,H136)</f>
        <v>815.39203650137347</v>
      </c>
      <c r="DC136" s="7">
        <f t="shared" si="239"/>
        <v>2.3425460253151833</v>
      </c>
      <c r="DD136" s="7">
        <f t="shared" si="300"/>
        <v>-2.8113842197260572E-2</v>
      </c>
      <c r="DE136" s="47">
        <f t="shared" si="301"/>
        <v>0</v>
      </c>
      <c r="DF136" s="7">
        <f t="shared" si="240"/>
        <v>1036.2567153382145</v>
      </c>
      <c r="DG136" s="7">
        <f t="shared" si="302"/>
        <v>239.68411687495666</v>
      </c>
    </row>
    <row r="137" spans="1:111" ht="14.5" x14ac:dyDescent="0.35">
      <c r="A137" s="7">
        <f t="shared" si="303"/>
        <v>1398</v>
      </c>
      <c r="B137" s="7">
        <v>3</v>
      </c>
      <c r="C137" s="7">
        <v>17.2</v>
      </c>
      <c r="D137">
        <v>0.255</v>
      </c>
      <c r="E137" s="22">
        <v>0</v>
      </c>
      <c r="F137" s="7">
        <f t="shared" si="241"/>
        <v>48.443226962890797</v>
      </c>
      <c r="G137" s="7">
        <f t="shared" si="304"/>
        <v>97.5</v>
      </c>
      <c r="H137" s="7">
        <f t="shared" si="242"/>
        <v>1036.2567153382145</v>
      </c>
      <c r="I137" s="7">
        <f t="shared" si="305"/>
        <v>0</v>
      </c>
      <c r="J137" s="24" t="str">
        <f t="shared" si="243"/>
        <v>YES</v>
      </c>
      <c r="K137" s="24" t="str">
        <f t="shared" si="244"/>
        <v>NO</v>
      </c>
      <c r="L137" s="7">
        <f t="shared" si="245"/>
        <v>24.519191978458526</v>
      </c>
      <c r="M137" s="7">
        <v>9.81</v>
      </c>
      <c r="N137" s="7">
        <f t="shared" si="246"/>
        <v>5.1044625000000003E-2</v>
      </c>
      <c r="O137" s="7">
        <f t="shared" si="247"/>
        <v>261.97343743175088</v>
      </c>
      <c r="P137" s="7">
        <f t="shared" si="248"/>
        <v>780.50437032702825</v>
      </c>
      <c r="Q137" s="7">
        <f t="shared" si="209"/>
        <v>1.7954316611871633E-5</v>
      </c>
      <c r="R137" s="7">
        <f t="shared" si="210"/>
        <v>1.0084581411679412E-4</v>
      </c>
      <c r="S137" s="7">
        <f t="shared" si="249"/>
        <v>1.1141674398479946E-4</v>
      </c>
      <c r="T137" s="7">
        <f t="shared" si="211"/>
        <v>2.4472551939454532</v>
      </c>
      <c r="U137" s="7">
        <f t="shared" si="212"/>
        <v>0</v>
      </c>
      <c r="V137" s="7">
        <f t="shared" si="306"/>
        <v>2.4472551939454532</v>
      </c>
      <c r="W137" s="7">
        <f>Surface_Tension_T(T_ph(F137,H137))</f>
        <v>7.9983434671584391E-2</v>
      </c>
      <c r="X137" s="7">
        <v>1</v>
      </c>
      <c r="Y137" s="7">
        <f t="shared" si="250"/>
        <v>1</v>
      </c>
      <c r="Z137" s="7">
        <f t="shared" si="307"/>
        <v>0</v>
      </c>
      <c r="AA137" s="24">
        <f t="shared" si="251"/>
        <v>780.50437032702825</v>
      </c>
      <c r="AB137" s="24">
        <f t="shared" si="252"/>
        <v>4371639.243759783</v>
      </c>
      <c r="AC137" s="24">
        <f t="shared" si="253"/>
        <v>6.3567486746107317E-6</v>
      </c>
      <c r="AD137" s="29">
        <f t="shared" si="254"/>
        <v>9.1677087780388782E-3</v>
      </c>
      <c r="AE137" s="24">
        <f t="shared" si="213"/>
        <v>2.8539002666163915</v>
      </c>
      <c r="AF137" s="7">
        <f t="shared" si="214"/>
        <v>3.0544757849088304</v>
      </c>
      <c r="AG137" s="24" t="str">
        <f t="shared" si="255"/>
        <v>NO</v>
      </c>
      <c r="AH137" s="24">
        <f t="shared" si="208"/>
        <v>1.1499999999999999</v>
      </c>
      <c r="AI137" s="24">
        <f t="shared" si="208"/>
        <v>1.1499999999999999</v>
      </c>
      <c r="AJ137" s="24">
        <f t="shared" si="256"/>
        <v>0.27027093604145003</v>
      </c>
      <c r="AK137" s="24">
        <f t="shared" si="257"/>
        <v>0</v>
      </c>
      <c r="AL137" s="24">
        <f t="shared" si="258"/>
        <v>780.50437032702825</v>
      </c>
      <c r="AM137" s="24">
        <f t="shared" si="259"/>
        <v>4371639.243759783</v>
      </c>
      <c r="AN137" s="24">
        <f t="shared" si="260"/>
        <v>6.3567486746107317E-6</v>
      </c>
      <c r="AO137" s="29">
        <f t="shared" si="261"/>
        <v>9.1677087780388782E-3</v>
      </c>
      <c r="AP137" s="24">
        <f t="shared" si="215"/>
        <v>0.6108496285090248</v>
      </c>
      <c r="AQ137" s="24">
        <f t="shared" si="262"/>
        <v>0.72499999999999998</v>
      </c>
      <c r="AR137" s="24">
        <f t="shared" si="263"/>
        <v>2.8539002666163915</v>
      </c>
      <c r="AS137" s="24">
        <f t="shared" si="264"/>
        <v>2.6430356094610898</v>
      </c>
      <c r="AT137" s="24" t="str">
        <f t="shared" si="265"/>
        <v>NO</v>
      </c>
      <c r="AU137" s="24">
        <f t="shared" si="216"/>
        <v>1.2</v>
      </c>
      <c r="AV137" s="7">
        <f t="shared" si="266"/>
        <v>1.203900398263051</v>
      </c>
      <c r="AW137" s="7">
        <f t="shared" si="267"/>
        <v>0.27027093604145003</v>
      </c>
      <c r="AX137" s="20">
        <f t="shared" si="217"/>
        <v>1.0982045031080143</v>
      </c>
      <c r="AY137" s="24">
        <f t="shared" si="218"/>
        <v>0</v>
      </c>
      <c r="AZ137" s="24">
        <f t="shared" si="268"/>
        <v>780.50437032702825</v>
      </c>
      <c r="BA137" s="24">
        <f t="shared" si="269"/>
        <v>4371639.243759783</v>
      </c>
      <c r="BB137" s="24">
        <f t="shared" si="270"/>
        <v>6.3567486746107317E-6</v>
      </c>
      <c r="BC137" s="29">
        <f t="shared" si="271"/>
        <v>9.1677087780388782E-3</v>
      </c>
      <c r="BD137" s="24">
        <f t="shared" si="219"/>
        <v>2.8539002666163915</v>
      </c>
      <c r="BE137" s="24" t="str">
        <f t="shared" si="272"/>
        <v>NO</v>
      </c>
      <c r="BF137" s="24">
        <f t="shared" si="220"/>
        <v>1.2</v>
      </c>
      <c r="BG137" s="24">
        <f t="shared" si="221"/>
        <v>1.0991293476846413</v>
      </c>
      <c r="BH137" s="7">
        <f t="shared" si="273"/>
        <v>1.203900398263051</v>
      </c>
      <c r="BI137" s="7">
        <f t="shared" si="274"/>
        <v>0.4965309565670385</v>
      </c>
      <c r="BJ137" s="7">
        <f t="shared" si="275"/>
        <v>0.27027093604145003</v>
      </c>
      <c r="BK137" s="20">
        <f t="shared" si="222"/>
        <v>1.0982045031080143</v>
      </c>
      <c r="BL137" s="24">
        <f t="shared" si="276"/>
        <v>0.47499946881858668</v>
      </c>
      <c r="BM137" s="24">
        <f t="shared" si="277"/>
        <v>0</v>
      </c>
      <c r="BN137" s="24">
        <f t="shared" si="278"/>
        <v>780.50437032702825</v>
      </c>
      <c r="BO137" s="24">
        <f t="shared" si="279"/>
        <v>4371639.243759783</v>
      </c>
      <c r="BP137" s="24">
        <f t="shared" si="280"/>
        <v>6.3567486746107317E-6</v>
      </c>
      <c r="BQ137" s="29">
        <f t="shared" si="281"/>
        <v>9.1677087780388782E-3</v>
      </c>
      <c r="BR137" s="24">
        <f t="shared" si="223"/>
        <v>0.6108496285090248</v>
      </c>
      <c r="BS137" s="24">
        <f t="shared" si="282"/>
        <v>0.72499999999999998</v>
      </c>
      <c r="BT137" s="24">
        <f t="shared" si="283"/>
        <v>2.8539002666163915</v>
      </c>
      <c r="BU137" s="24" t="str">
        <f t="shared" si="284"/>
        <v>NO</v>
      </c>
      <c r="BV137" s="24">
        <f t="shared" si="224"/>
        <v>1.1499999999999999</v>
      </c>
      <c r="BW137" s="24">
        <f t="shared" si="225"/>
        <v>1.1499999999999999</v>
      </c>
      <c r="BX137" s="7">
        <f t="shared" si="285"/>
        <v>1.203900398263051</v>
      </c>
      <c r="BY137" s="7">
        <f t="shared" si="286"/>
        <v>0.4965309565670385</v>
      </c>
      <c r="BZ137" s="24">
        <f t="shared" si="287"/>
        <v>0.27027093604145003</v>
      </c>
      <c r="CA137" s="20">
        <f t="shared" si="226"/>
        <v>1.1496172556551327</v>
      </c>
      <c r="CB137" s="24">
        <f t="shared" si="288"/>
        <v>0.52032693064952951</v>
      </c>
      <c r="CC137" s="24">
        <f t="shared" si="289"/>
        <v>0</v>
      </c>
      <c r="CD137" s="24">
        <f t="shared" si="290"/>
        <v>780.50437032702825</v>
      </c>
      <c r="CE137" s="24">
        <f t="shared" si="291"/>
        <v>4371639.243759783</v>
      </c>
      <c r="CF137" s="24">
        <f t="shared" si="292"/>
        <v>6.3567486746107317E-6</v>
      </c>
      <c r="CG137" s="29">
        <f t="shared" si="293"/>
        <v>9.1677087780388782E-3</v>
      </c>
      <c r="CH137" s="24">
        <f t="shared" si="227"/>
        <v>0.6108496285090248</v>
      </c>
      <c r="CI137" s="24">
        <f t="shared" si="294"/>
        <v>0.72499999999999998</v>
      </c>
      <c r="CJ137" s="24">
        <f t="shared" si="295"/>
        <v>2.8539002666163915</v>
      </c>
      <c r="CK137" s="24">
        <f t="shared" si="228"/>
        <v>3.0896138361381444</v>
      </c>
      <c r="CL137" s="24">
        <f t="shared" si="296"/>
        <v>2.6430356094610898</v>
      </c>
      <c r="CM137" s="24" t="str">
        <f t="shared" si="297"/>
        <v>NO</v>
      </c>
      <c r="CN137" s="46" t="str">
        <f t="shared" si="229"/>
        <v>COMPRESSED LIQUID</v>
      </c>
      <c r="CO137" s="21" t="b">
        <f t="shared" si="206"/>
        <v>0</v>
      </c>
      <c r="CP137" s="21" t="b">
        <f t="shared" si="230"/>
        <v>0</v>
      </c>
      <c r="CQ137" s="7" t="e">
        <f t="shared" si="231"/>
        <v>#DIV/0!</v>
      </c>
      <c r="CR137" s="7">
        <f>IF(J137="yes",rho_ph(F137,H137),IF(K137="yes",rho_ph(F137,H137),L137*CQ137+P137*(1-CQ137)))</f>
        <v>815.40064489392739</v>
      </c>
      <c r="CS137" s="7" t="e">
        <f t="shared" si="232"/>
        <v>#DIV/0!</v>
      </c>
      <c r="CT137" s="7">
        <f t="shared" si="233"/>
        <v>4567094.809618759</v>
      </c>
      <c r="CU137" s="7">
        <f t="shared" si="234"/>
        <v>6.111882448420267E-6</v>
      </c>
      <c r="CV137" s="22">
        <f t="shared" si="235"/>
        <v>9.1063194530200588E-3</v>
      </c>
      <c r="CW137" s="7">
        <f t="shared" si="236"/>
        <v>7.6413483526974607E-2</v>
      </c>
      <c r="CX137" s="7">
        <f t="shared" si="237"/>
        <v>8.7197146651007821E-4</v>
      </c>
      <c r="CY137" s="7">
        <f t="shared" si="298"/>
        <v>0.998991916507453</v>
      </c>
      <c r="CZ137" s="7">
        <f t="shared" si="299"/>
        <v>7.7363443804110199E-2</v>
      </c>
      <c r="DA137" s="7">
        <f t="shared" si="238"/>
        <v>48.211136631478468</v>
      </c>
      <c r="DB137" s="7">
        <f>rho_ph(DA137,H137)</f>
        <v>815.37577449236699</v>
      </c>
      <c r="DC137" s="7">
        <f t="shared" si="239"/>
        <v>2.342592745497158</v>
      </c>
      <c r="DD137" s="7">
        <f t="shared" si="300"/>
        <v>-2.8113842197260572E-2</v>
      </c>
      <c r="DE137" s="47">
        <f t="shared" si="301"/>
        <v>0</v>
      </c>
      <c r="DF137" s="7">
        <f t="shared" si="240"/>
        <v>1036.2286014960173</v>
      </c>
      <c r="DG137" s="7">
        <f t="shared" si="302"/>
        <v>239.67868641348946</v>
      </c>
    </row>
    <row r="138" spans="1:111" ht="14.5" x14ac:dyDescent="0.35">
      <c r="A138" s="7">
        <f t="shared" si="303"/>
        <v>1395</v>
      </c>
      <c r="B138" s="7">
        <v>3</v>
      </c>
      <c r="C138" s="7">
        <v>17.2</v>
      </c>
      <c r="D138">
        <v>0.255</v>
      </c>
      <c r="E138" s="22">
        <v>0</v>
      </c>
      <c r="F138" s="7">
        <f t="shared" si="241"/>
        <v>48.211136631478468</v>
      </c>
      <c r="G138" s="7">
        <f t="shared" si="304"/>
        <v>97.5</v>
      </c>
      <c r="H138" s="7">
        <f t="shared" si="242"/>
        <v>1036.2286014960173</v>
      </c>
      <c r="I138" s="7">
        <f t="shared" si="305"/>
        <v>0</v>
      </c>
      <c r="J138" s="24" t="str">
        <f t="shared" si="243"/>
        <v>YES</v>
      </c>
      <c r="K138" s="24" t="str">
        <f t="shared" si="244"/>
        <v>NO</v>
      </c>
      <c r="L138" s="7">
        <f t="shared" si="245"/>
        <v>24.395611443517645</v>
      </c>
      <c r="M138" s="7">
        <v>9.81</v>
      </c>
      <c r="N138" s="7">
        <f t="shared" si="246"/>
        <v>5.1044625000000003E-2</v>
      </c>
      <c r="O138" s="7">
        <f t="shared" si="247"/>
        <v>261.67569970475006</v>
      </c>
      <c r="P138" s="7">
        <f t="shared" si="248"/>
        <v>780.9766622359781</v>
      </c>
      <c r="Q138" s="7">
        <f t="shared" si="209"/>
        <v>1.7942593201763262E-5</v>
      </c>
      <c r="R138" s="7">
        <f t="shared" si="210"/>
        <v>1.0097253933745888E-4</v>
      </c>
      <c r="S138" s="7">
        <f t="shared" si="249"/>
        <v>1.1141324667236514E-4</v>
      </c>
      <c r="T138" s="7">
        <f t="shared" si="211"/>
        <v>2.4457752280474625</v>
      </c>
      <c r="U138" s="7">
        <f t="shared" si="212"/>
        <v>0</v>
      </c>
      <c r="V138" s="7">
        <f t="shared" si="306"/>
        <v>2.4457752280474625</v>
      </c>
      <c r="W138" s="7">
        <f>Surface_Tension_T(T_ph(F138,H138))</f>
        <v>7.9984082000288489E-2</v>
      </c>
      <c r="X138" s="7">
        <v>1</v>
      </c>
      <c r="Y138" s="7">
        <f t="shared" si="250"/>
        <v>1</v>
      </c>
      <c r="Z138" s="7">
        <f t="shared" si="307"/>
        <v>0</v>
      </c>
      <c r="AA138" s="24">
        <f t="shared" si="251"/>
        <v>780.9766622359781</v>
      </c>
      <c r="AB138" s="24">
        <f t="shared" si="252"/>
        <v>4371776.471501926</v>
      </c>
      <c r="AC138" s="24">
        <f t="shared" si="253"/>
        <v>6.3565694719714978E-6</v>
      </c>
      <c r="AD138" s="29">
        <f t="shared" si="254"/>
        <v>9.1676645048321473E-3</v>
      </c>
      <c r="AE138" s="24">
        <f t="shared" si="213"/>
        <v>2.8539804912582407</v>
      </c>
      <c r="AF138" s="7">
        <f t="shared" si="214"/>
        <v>3.0628119520436354</v>
      </c>
      <c r="AG138" s="24" t="str">
        <f t="shared" si="255"/>
        <v>NO</v>
      </c>
      <c r="AH138" s="24">
        <f t="shared" si="208"/>
        <v>1.1499999999999999</v>
      </c>
      <c r="AI138" s="24">
        <f t="shared" si="208"/>
        <v>1.1499999999999999</v>
      </c>
      <c r="AJ138" s="24">
        <f t="shared" si="256"/>
        <v>0.27024297343123271</v>
      </c>
      <c r="AK138" s="24">
        <f t="shared" si="257"/>
        <v>0</v>
      </c>
      <c r="AL138" s="24">
        <f t="shared" si="258"/>
        <v>780.9766622359781</v>
      </c>
      <c r="AM138" s="24">
        <f t="shared" si="259"/>
        <v>4371776.471501926</v>
      </c>
      <c r="AN138" s="24">
        <f t="shared" si="260"/>
        <v>6.3565694719714978E-6</v>
      </c>
      <c r="AO138" s="29">
        <f t="shared" si="261"/>
        <v>9.1676645048321473E-3</v>
      </c>
      <c r="AP138" s="24">
        <f t="shared" si="215"/>
        <v>0.61038577526713389</v>
      </c>
      <c r="AQ138" s="24">
        <f t="shared" si="262"/>
        <v>0.72499999999999998</v>
      </c>
      <c r="AR138" s="24">
        <f t="shared" si="263"/>
        <v>2.8539804912582407</v>
      </c>
      <c r="AS138" s="24">
        <f t="shared" si="264"/>
        <v>2.6414372462912596</v>
      </c>
      <c r="AT138" s="24" t="str">
        <f t="shared" si="265"/>
        <v>NO</v>
      </c>
      <c r="AU138" s="24">
        <f t="shared" si="216"/>
        <v>1.2</v>
      </c>
      <c r="AV138" s="7">
        <f t="shared" si="266"/>
        <v>1.203900398263051</v>
      </c>
      <c r="AW138" s="7">
        <f t="shared" si="267"/>
        <v>0.27024297343123271</v>
      </c>
      <c r="AX138" s="20">
        <f t="shared" si="217"/>
        <v>1.0975869616188956</v>
      </c>
      <c r="AY138" s="24">
        <f t="shared" si="218"/>
        <v>0</v>
      </c>
      <c r="AZ138" s="24">
        <f t="shared" si="268"/>
        <v>780.9766622359781</v>
      </c>
      <c r="BA138" s="24">
        <f t="shared" si="269"/>
        <v>4371776.471501926</v>
      </c>
      <c r="BB138" s="24">
        <f t="shared" si="270"/>
        <v>6.3565694719714978E-6</v>
      </c>
      <c r="BC138" s="29">
        <f t="shared" si="271"/>
        <v>9.1676645048321473E-3</v>
      </c>
      <c r="BD138" s="24">
        <f t="shared" si="219"/>
        <v>2.8539804912582407</v>
      </c>
      <c r="BE138" s="24" t="str">
        <f t="shared" si="272"/>
        <v>NO</v>
      </c>
      <c r="BF138" s="24">
        <f t="shared" si="220"/>
        <v>1.2</v>
      </c>
      <c r="BG138" s="24">
        <f t="shared" si="221"/>
        <v>1.0993975826699227</v>
      </c>
      <c r="BH138" s="7">
        <f t="shared" si="273"/>
        <v>1.203900398263051</v>
      </c>
      <c r="BI138" s="7">
        <f t="shared" si="274"/>
        <v>0.49657638325453302</v>
      </c>
      <c r="BJ138" s="7">
        <f t="shared" si="275"/>
        <v>0.27024297343123271</v>
      </c>
      <c r="BK138" s="20">
        <f t="shared" si="222"/>
        <v>1.0975869616188956</v>
      </c>
      <c r="BL138" s="24">
        <f t="shared" si="276"/>
        <v>0.47503791159102243</v>
      </c>
      <c r="BM138" s="24">
        <f t="shared" si="277"/>
        <v>0</v>
      </c>
      <c r="BN138" s="24">
        <f t="shared" si="278"/>
        <v>780.9766622359781</v>
      </c>
      <c r="BO138" s="24">
        <f t="shared" si="279"/>
        <v>4371776.471501926</v>
      </c>
      <c r="BP138" s="24">
        <f t="shared" si="280"/>
        <v>6.3565694719714978E-6</v>
      </c>
      <c r="BQ138" s="29">
        <f t="shared" si="281"/>
        <v>9.1676645048321473E-3</v>
      </c>
      <c r="BR138" s="24">
        <f t="shared" si="223"/>
        <v>0.61038577526713389</v>
      </c>
      <c r="BS138" s="24">
        <f t="shared" si="282"/>
        <v>0.72499999999999998</v>
      </c>
      <c r="BT138" s="24">
        <f t="shared" si="283"/>
        <v>2.8539804912582407</v>
      </c>
      <c r="BU138" s="24" t="str">
        <f t="shared" si="284"/>
        <v>NO</v>
      </c>
      <c r="BV138" s="24">
        <f t="shared" si="224"/>
        <v>1.1499999999999999</v>
      </c>
      <c r="BW138" s="24">
        <f t="shared" si="225"/>
        <v>1.1499999999999999</v>
      </c>
      <c r="BX138" s="7">
        <f t="shared" si="285"/>
        <v>1.203900398263051</v>
      </c>
      <c r="BY138" s="7">
        <f t="shared" si="286"/>
        <v>0.49657638325453302</v>
      </c>
      <c r="BZ138" s="24">
        <f t="shared" si="287"/>
        <v>0.27024297343123271</v>
      </c>
      <c r="CA138" s="20">
        <f t="shared" si="226"/>
        <v>1.148970803787736</v>
      </c>
      <c r="CB138" s="24">
        <f t="shared" si="288"/>
        <v>0.52038007575684131</v>
      </c>
      <c r="CC138" s="24">
        <f t="shared" si="289"/>
        <v>0</v>
      </c>
      <c r="CD138" s="24">
        <f t="shared" si="290"/>
        <v>780.9766622359781</v>
      </c>
      <c r="CE138" s="24">
        <f t="shared" si="291"/>
        <v>4371776.471501926</v>
      </c>
      <c r="CF138" s="24">
        <f t="shared" si="292"/>
        <v>6.3565694719714978E-6</v>
      </c>
      <c r="CG138" s="29">
        <f t="shared" si="293"/>
        <v>9.1676645048321473E-3</v>
      </c>
      <c r="CH138" s="24">
        <f t="shared" si="227"/>
        <v>0.61038577526713389</v>
      </c>
      <c r="CI138" s="24">
        <f t="shared" si="294"/>
        <v>0.72499999999999998</v>
      </c>
      <c r="CJ138" s="24">
        <f t="shared" si="295"/>
        <v>2.8539804912582407</v>
      </c>
      <c r="CK138" s="24">
        <f t="shared" si="228"/>
        <v>3.0980459007979149</v>
      </c>
      <c r="CL138" s="24">
        <f t="shared" si="296"/>
        <v>2.6414372462912596</v>
      </c>
      <c r="CM138" s="24" t="str">
        <f t="shared" si="297"/>
        <v>NO</v>
      </c>
      <c r="CN138" s="46" t="str">
        <f t="shared" si="229"/>
        <v>COMPRESSED LIQUID</v>
      </c>
      <c r="CO138" s="21" t="b">
        <f t="shared" si="206"/>
        <v>0</v>
      </c>
      <c r="CP138" s="21" t="b">
        <f t="shared" si="230"/>
        <v>0</v>
      </c>
      <c r="CQ138" s="7" t="e">
        <f t="shared" si="231"/>
        <v>#DIV/0!</v>
      </c>
      <c r="CR138" s="7">
        <f>IF(J138="yes",rho_ph(F138,H138),IF(K138="yes",rho_ph(F138,H138),L138*CQ138+P138*(1-CQ138)))</f>
        <v>815.38438364453907</v>
      </c>
      <c r="CS138" s="7" t="e">
        <f t="shared" si="232"/>
        <v>#DIV/0!</v>
      </c>
      <c r="CT138" s="7">
        <f t="shared" si="233"/>
        <v>4564385.1295651142</v>
      </c>
      <c r="CU138" s="7">
        <f t="shared" si="234"/>
        <v>6.1151409826570171E-6</v>
      </c>
      <c r="CV138" s="22">
        <f t="shared" si="235"/>
        <v>9.1071483982784335E-3</v>
      </c>
      <c r="CW138" s="7">
        <f t="shared" si="236"/>
        <v>7.6411959639643826E-2</v>
      </c>
      <c r="CX138" s="7">
        <f t="shared" si="237"/>
        <v>8.7097905356369853E-4</v>
      </c>
      <c r="CY138" s="7">
        <f t="shared" si="298"/>
        <v>0.99898830849610665</v>
      </c>
      <c r="CZ138" s="7">
        <f t="shared" si="299"/>
        <v>7.7361204366395972E-2</v>
      </c>
      <c r="DA138" s="7">
        <f t="shared" si="238"/>
        <v>47.979053018379282</v>
      </c>
      <c r="DB138" s="7">
        <f>rho_ph(DA138,H138)</f>
        <v>815.35951050151255</v>
      </c>
      <c r="DC138" s="7">
        <f t="shared" si="239"/>
        <v>2.3426394732368823</v>
      </c>
      <c r="DD138" s="7">
        <f t="shared" si="300"/>
        <v>-2.8113842197260572E-2</v>
      </c>
      <c r="DE138" s="47">
        <f t="shared" si="301"/>
        <v>0</v>
      </c>
      <c r="DF138" s="7">
        <f t="shared" si="240"/>
        <v>1036.2004876538201</v>
      </c>
      <c r="DG138" s="7">
        <f t="shared" si="302"/>
        <v>239.67325543551271</v>
      </c>
    </row>
    <row r="139" spans="1:111" ht="14.5" x14ac:dyDescent="0.35">
      <c r="A139" s="7">
        <f t="shared" si="303"/>
        <v>1392</v>
      </c>
      <c r="B139" s="7">
        <v>3</v>
      </c>
      <c r="C139" s="7">
        <v>17.2</v>
      </c>
      <c r="D139">
        <v>0.255</v>
      </c>
      <c r="E139" s="22">
        <v>0</v>
      </c>
      <c r="F139" s="7">
        <f t="shared" si="241"/>
        <v>47.979053018379282</v>
      </c>
      <c r="G139" s="7">
        <f t="shared" si="304"/>
        <v>97.5</v>
      </c>
      <c r="H139" s="7">
        <f t="shared" si="242"/>
        <v>1036.2004876538201</v>
      </c>
      <c r="I139" s="7">
        <f t="shared" si="305"/>
        <v>0</v>
      </c>
      <c r="J139" s="24" t="str">
        <f t="shared" si="243"/>
        <v>YES</v>
      </c>
      <c r="K139" s="24" t="str">
        <f t="shared" si="244"/>
        <v>NO</v>
      </c>
      <c r="L139" s="7">
        <f t="shared" si="245"/>
        <v>24.272142232340947</v>
      </c>
      <c r="M139" s="7">
        <v>9.81</v>
      </c>
      <c r="N139" s="7">
        <f t="shared" si="246"/>
        <v>5.1044625000000003E-2</v>
      </c>
      <c r="O139" s="7">
        <f t="shared" si="247"/>
        <v>261.37687349132329</v>
      </c>
      <c r="P139" s="7">
        <f t="shared" si="248"/>
        <v>781.44987008837052</v>
      </c>
      <c r="Q139" s="7">
        <f t="shared" si="209"/>
        <v>1.7930843135394143E-5</v>
      </c>
      <c r="R139" s="7">
        <f t="shared" si="210"/>
        <v>1.0109993945369983E-4</v>
      </c>
      <c r="S139" s="7">
        <f t="shared" si="249"/>
        <v>1.1140974918337474E-4</v>
      </c>
      <c r="T139" s="7">
        <f t="shared" si="211"/>
        <v>2.4442941860927583</v>
      </c>
      <c r="U139" s="7">
        <f t="shared" si="212"/>
        <v>0</v>
      </c>
      <c r="V139" s="7">
        <f t="shared" si="306"/>
        <v>2.4442941860927583</v>
      </c>
      <c r="W139" s="7">
        <f>Surface_Tension_T(T_ph(F139,H139))</f>
        <v>7.9984729371968447E-2</v>
      </c>
      <c r="X139" s="7">
        <v>1</v>
      </c>
      <c r="Y139" s="7">
        <f t="shared" si="250"/>
        <v>1</v>
      </c>
      <c r="Z139" s="7">
        <f t="shared" si="307"/>
        <v>0</v>
      </c>
      <c r="AA139" s="24">
        <f t="shared" si="251"/>
        <v>781.44987008837052</v>
      </c>
      <c r="AB139" s="24">
        <f t="shared" si="252"/>
        <v>4371913.7147879899</v>
      </c>
      <c r="AC139" s="24">
        <f t="shared" si="253"/>
        <v>6.3563902597122558E-6</v>
      </c>
      <c r="AD139" s="29">
        <f t="shared" si="254"/>
        <v>9.1676202283127554E-3</v>
      </c>
      <c r="AE139" s="24">
        <f t="shared" si="213"/>
        <v>2.8540600939455762</v>
      </c>
      <c r="AF139" s="7">
        <f t="shared" si="214"/>
        <v>3.0712035726286313</v>
      </c>
      <c r="AG139" s="24" t="str">
        <f t="shared" si="255"/>
        <v>NO</v>
      </c>
      <c r="AH139" s="24">
        <f t="shared" si="208"/>
        <v>1.1499999999999999</v>
      </c>
      <c r="AI139" s="24">
        <f t="shared" si="208"/>
        <v>1.1499999999999999</v>
      </c>
      <c r="AJ139" s="24">
        <f t="shared" si="256"/>
        <v>0.27021493467983632</v>
      </c>
      <c r="AK139" s="24">
        <f t="shared" si="257"/>
        <v>0</v>
      </c>
      <c r="AL139" s="24">
        <f t="shared" si="258"/>
        <v>781.44987008837052</v>
      </c>
      <c r="AM139" s="24">
        <f t="shared" si="259"/>
        <v>4371913.7147879899</v>
      </c>
      <c r="AN139" s="24">
        <f t="shared" si="260"/>
        <v>6.3563902597122558E-6</v>
      </c>
      <c r="AO139" s="29">
        <f t="shared" si="261"/>
        <v>9.1676202283127554E-3</v>
      </c>
      <c r="AP139" s="24">
        <f t="shared" si="215"/>
        <v>0.60992184412724848</v>
      </c>
      <c r="AQ139" s="24">
        <f t="shared" si="262"/>
        <v>0.72499999999999998</v>
      </c>
      <c r="AR139" s="24">
        <f t="shared" si="263"/>
        <v>2.8540600939455762</v>
      </c>
      <c r="AS139" s="24">
        <f t="shared" si="264"/>
        <v>2.6398377209801791</v>
      </c>
      <c r="AT139" s="24" t="str">
        <f t="shared" si="265"/>
        <v>NO</v>
      </c>
      <c r="AU139" s="24">
        <f t="shared" si="216"/>
        <v>1.2</v>
      </c>
      <c r="AV139" s="7">
        <f t="shared" si="266"/>
        <v>1.203900398263051</v>
      </c>
      <c r="AW139" s="7">
        <f t="shared" si="267"/>
        <v>0.27021493467983632</v>
      </c>
      <c r="AX139" s="20">
        <f t="shared" si="217"/>
        <v>1.0969689519333206</v>
      </c>
      <c r="AY139" s="24">
        <f t="shared" si="218"/>
        <v>0</v>
      </c>
      <c r="AZ139" s="24">
        <f t="shared" si="268"/>
        <v>781.44987008837052</v>
      </c>
      <c r="BA139" s="24">
        <f t="shared" si="269"/>
        <v>4371913.7147879899</v>
      </c>
      <c r="BB139" s="24">
        <f t="shared" si="270"/>
        <v>6.3563902597122558E-6</v>
      </c>
      <c r="BC139" s="29">
        <f t="shared" si="271"/>
        <v>9.1676202283127554E-3</v>
      </c>
      <c r="BD139" s="24">
        <f t="shared" si="219"/>
        <v>2.8540600939455762</v>
      </c>
      <c r="BE139" s="24" t="str">
        <f t="shared" si="272"/>
        <v>NO</v>
      </c>
      <c r="BF139" s="24">
        <f t="shared" si="220"/>
        <v>1.2</v>
      </c>
      <c r="BG139" s="24">
        <f t="shared" si="221"/>
        <v>1.0996631625436362</v>
      </c>
      <c r="BH139" s="7">
        <f t="shared" si="273"/>
        <v>1.203900398263051</v>
      </c>
      <c r="BI139" s="7">
        <f t="shared" si="274"/>
        <v>0.49662172370636309</v>
      </c>
      <c r="BJ139" s="7">
        <f t="shared" si="275"/>
        <v>0.27021493467983632</v>
      </c>
      <c r="BK139" s="20">
        <f t="shared" si="222"/>
        <v>1.0969689519333206</v>
      </c>
      <c r="BL139" s="24">
        <f t="shared" si="276"/>
        <v>0.47507626908841105</v>
      </c>
      <c r="BM139" s="24">
        <f t="shared" si="277"/>
        <v>0</v>
      </c>
      <c r="BN139" s="24">
        <f t="shared" si="278"/>
        <v>781.44987008837052</v>
      </c>
      <c r="BO139" s="24">
        <f t="shared" si="279"/>
        <v>4371913.7147879899</v>
      </c>
      <c r="BP139" s="24">
        <f t="shared" si="280"/>
        <v>6.3563902597122558E-6</v>
      </c>
      <c r="BQ139" s="29">
        <f t="shared" si="281"/>
        <v>9.1676202283127554E-3</v>
      </c>
      <c r="BR139" s="24">
        <f t="shared" si="223"/>
        <v>0.60992184412724848</v>
      </c>
      <c r="BS139" s="24">
        <f t="shared" si="282"/>
        <v>0.72499999999999998</v>
      </c>
      <c r="BT139" s="24">
        <f t="shared" si="283"/>
        <v>2.8540600939455762</v>
      </c>
      <c r="BU139" s="24" t="str">
        <f t="shared" si="284"/>
        <v>NO</v>
      </c>
      <c r="BV139" s="24">
        <f t="shared" si="224"/>
        <v>1.1499999999999999</v>
      </c>
      <c r="BW139" s="24">
        <f t="shared" si="225"/>
        <v>1.1499999999999999</v>
      </c>
      <c r="BX139" s="7">
        <f t="shared" si="285"/>
        <v>1.203900398263051</v>
      </c>
      <c r="BY139" s="7">
        <f t="shared" si="286"/>
        <v>0.49662172370636309</v>
      </c>
      <c r="BZ139" s="24">
        <f t="shared" si="287"/>
        <v>0.27021493467983632</v>
      </c>
      <c r="CA139" s="20">
        <f t="shared" si="226"/>
        <v>1.1483238618051339</v>
      </c>
      <c r="CB139" s="24">
        <f t="shared" si="288"/>
        <v>0.5204331335668424</v>
      </c>
      <c r="CC139" s="24">
        <f t="shared" si="289"/>
        <v>0</v>
      </c>
      <c r="CD139" s="24">
        <f t="shared" si="290"/>
        <v>781.44987008837052</v>
      </c>
      <c r="CE139" s="24">
        <f t="shared" si="291"/>
        <v>4371913.7147879899</v>
      </c>
      <c r="CF139" s="24">
        <f t="shared" si="292"/>
        <v>6.3563902597122558E-6</v>
      </c>
      <c r="CG139" s="29">
        <f t="shared" si="293"/>
        <v>9.1676202283127554E-3</v>
      </c>
      <c r="CH139" s="24">
        <f t="shared" si="227"/>
        <v>0.60992184412724848</v>
      </c>
      <c r="CI139" s="24">
        <f t="shared" si="294"/>
        <v>0.72499999999999998</v>
      </c>
      <c r="CJ139" s="24">
        <f t="shared" si="295"/>
        <v>2.8540600939455762</v>
      </c>
      <c r="CK139" s="24">
        <f t="shared" si="228"/>
        <v>3.1065340568327802</v>
      </c>
      <c r="CL139" s="24">
        <f t="shared" si="296"/>
        <v>2.6398377209801791</v>
      </c>
      <c r="CM139" s="24" t="str">
        <f t="shared" si="297"/>
        <v>NO</v>
      </c>
      <c r="CN139" s="46" t="str">
        <f t="shared" si="229"/>
        <v>COMPRESSED LIQUID</v>
      </c>
      <c r="CO139" s="21" t="b">
        <f t="shared" si="206"/>
        <v>0</v>
      </c>
      <c r="CP139" s="21" t="b">
        <f t="shared" si="230"/>
        <v>0</v>
      </c>
      <c r="CQ139" s="7" t="e">
        <f t="shared" si="231"/>
        <v>#DIV/0!</v>
      </c>
      <c r="CR139" s="7">
        <f>IF(J139="yes",rho_ph(F139,H139),IF(K139="yes",rho_ph(F139,H139),L139*CQ139+P139*(1-CQ139)))</f>
        <v>815.36812041354824</v>
      </c>
      <c r="CS139" s="7" t="e">
        <f t="shared" si="232"/>
        <v>#DIV/0!</v>
      </c>
      <c r="CT139" s="7">
        <f t="shared" si="233"/>
        <v>4561673.3775050454</v>
      </c>
      <c r="CU139" s="7">
        <f t="shared" si="234"/>
        <v>6.1184056866619895E-6</v>
      </c>
      <c r="CV139" s="22">
        <f t="shared" si="235"/>
        <v>9.107978580666521E-3</v>
      </c>
      <c r="CW139" s="7">
        <f t="shared" si="236"/>
        <v>7.641043556661152E-2</v>
      </c>
      <c r="CX139" s="7">
        <f t="shared" si="237"/>
        <v>8.6998647550879402E-4</v>
      </c>
      <c r="CY139" s="7">
        <f t="shared" si="298"/>
        <v>0.9989846658235696</v>
      </c>
      <c r="CZ139" s="7">
        <f t="shared" si="299"/>
        <v>7.7358967245417937E-2</v>
      </c>
      <c r="DA139" s="7">
        <f t="shared" si="238"/>
        <v>47.746976116643026</v>
      </c>
      <c r="DB139" s="7">
        <f>rho_ph(DA139,H139)</f>
        <v>815.34324452719841</v>
      </c>
      <c r="DC139" s="7">
        <f t="shared" si="239"/>
        <v>2.3426862085397802</v>
      </c>
      <c r="DD139" s="7">
        <f t="shared" si="300"/>
        <v>-2.8113842197260572E-2</v>
      </c>
      <c r="DE139" s="47">
        <f t="shared" si="301"/>
        <v>0</v>
      </c>
      <c r="DF139" s="7">
        <f t="shared" si="240"/>
        <v>1036.1723738116229</v>
      </c>
      <c r="DG139" s="7">
        <f t="shared" si="302"/>
        <v>239.66782394092718</v>
      </c>
    </row>
    <row r="140" spans="1:111" ht="14.5" x14ac:dyDescent="0.35">
      <c r="A140" s="7">
        <f t="shared" si="303"/>
        <v>1389</v>
      </c>
      <c r="B140" s="7">
        <v>3</v>
      </c>
      <c r="C140" s="7">
        <v>17.2</v>
      </c>
      <c r="D140">
        <v>0.255</v>
      </c>
      <c r="E140" s="22">
        <v>0</v>
      </c>
      <c r="F140" s="7">
        <f t="shared" si="241"/>
        <v>47.746976116643026</v>
      </c>
      <c r="G140" s="7">
        <f t="shared" si="304"/>
        <v>97.5</v>
      </c>
      <c r="H140" s="7">
        <f t="shared" si="242"/>
        <v>1036.1723738116229</v>
      </c>
      <c r="I140" s="7">
        <f t="shared" si="305"/>
        <v>0</v>
      </c>
      <c r="J140" s="24" t="str">
        <f t="shared" si="243"/>
        <v>YES</v>
      </c>
      <c r="K140" s="24" t="str">
        <f t="shared" si="244"/>
        <v>NO</v>
      </c>
      <c r="L140" s="7">
        <f t="shared" si="245"/>
        <v>24.148783926011166</v>
      </c>
      <c r="M140" s="7">
        <v>9.81</v>
      </c>
      <c r="N140" s="7">
        <f t="shared" si="246"/>
        <v>5.1044625000000003E-2</v>
      </c>
      <c r="O140" s="7">
        <f t="shared" si="247"/>
        <v>261.07694945805019</v>
      </c>
      <c r="P140" s="7">
        <f t="shared" si="248"/>
        <v>781.92400280431582</v>
      </c>
      <c r="Q140" s="7">
        <f t="shared" si="209"/>
        <v>1.7919066107382618E-5</v>
      </c>
      <c r="R140" s="7">
        <f t="shared" si="210"/>
        <v>1.0122802225372915E-4</v>
      </c>
      <c r="S140" s="7">
        <f t="shared" si="249"/>
        <v>1.1140625151753939E-4</v>
      </c>
      <c r="T140" s="7">
        <f t="shared" si="211"/>
        <v>2.4428120473722883</v>
      </c>
      <c r="U140" s="7">
        <f t="shared" si="212"/>
        <v>0</v>
      </c>
      <c r="V140" s="7">
        <f t="shared" si="306"/>
        <v>2.4428120473722883</v>
      </c>
      <c r="W140" s="7">
        <f>Surface_Tension_T(T_ph(F140,H140))</f>
        <v>7.9985376786630633E-2</v>
      </c>
      <c r="X140" s="7">
        <v>1</v>
      </c>
      <c r="Y140" s="7">
        <f t="shared" si="250"/>
        <v>1</v>
      </c>
      <c r="Z140" s="7">
        <f t="shared" si="307"/>
        <v>0</v>
      </c>
      <c r="AA140" s="24">
        <f t="shared" si="251"/>
        <v>781.92400280431582</v>
      </c>
      <c r="AB140" s="24">
        <f t="shared" si="252"/>
        <v>4372050.9736314304</v>
      </c>
      <c r="AC140" s="24">
        <f t="shared" si="253"/>
        <v>6.356211037818091E-6</v>
      </c>
      <c r="AD140" s="29">
        <f t="shared" si="254"/>
        <v>9.1675759484768273E-3</v>
      </c>
      <c r="AE140" s="24">
        <f t="shared" si="213"/>
        <v>2.8541390735846437</v>
      </c>
      <c r="AF140" s="7">
        <f t="shared" si="214"/>
        <v>3.0796513076479641</v>
      </c>
      <c r="AG140" s="24" t="str">
        <f t="shared" si="255"/>
        <v>NO</v>
      </c>
      <c r="AH140" s="24">
        <f t="shared" si="208"/>
        <v>1.1499999999999999</v>
      </c>
      <c r="AI140" s="24">
        <f t="shared" si="208"/>
        <v>1.1499999999999999</v>
      </c>
      <c r="AJ140" s="24">
        <f t="shared" si="256"/>
        <v>0.27018681922704069</v>
      </c>
      <c r="AK140" s="24">
        <f t="shared" si="257"/>
        <v>0</v>
      </c>
      <c r="AL140" s="24">
        <f t="shared" si="258"/>
        <v>781.92400280431582</v>
      </c>
      <c r="AM140" s="24">
        <f t="shared" si="259"/>
        <v>4372050.9736314304</v>
      </c>
      <c r="AN140" s="24">
        <f t="shared" si="260"/>
        <v>6.356211037818091E-6</v>
      </c>
      <c r="AO140" s="29">
        <f t="shared" si="261"/>
        <v>9.1675759484768273E-3</v>
      </c>
      <c r="AP140" s="24">
        <f t="shared" si="215"/>
        <v>0.60945782895953882</v>
      </c>
      <c r="AQ140" s="24">
        <f t="shared" si="262"/>
        <v>0.72499999999999998</v>
      </c>
      <c r="AR140" s="24">
        <f t="shared" si="263"/>
        <v>2.8541390735846437</v>
      </c>
      <c r="AS140" s="24">
        <f t="shared" si="264"/>
        <v>2.6382370111620714</v>
      </c>
      <c r="AT140" s="24" t="str">
        <f t="shared" si="265"/>
        <v>NO</v>
      </c>
      <c r="AU140" s="24">
        <f t="shared" si="216"/>
        <v>1.2</v>
      </c>
      <c r="AV140" s="7">
        <f t="shared" si="266"/>
        <v>1.203900398263051</v>
      </c>
      <c r="AW140" s="7">
        <f t="shared" si="267"/>
        <v>0.27018681922704069</v>
      </c>
      <c r="AX140" s="20">
        <f t="shared" si="217"/>
        <v>1.0963504653519782</v>
      </c>
      <c r="AY140" s="24">
        <f t="shared" si="218"/>
        <v>0</v>
      </c>
      <c r="AZ140" s="24">
        <f t="shared" si="268"/>
        <v>781.92400280431582</v>
      </c>
      <c r="BA140" s="24">
        <f t="shared" si="269"/>
        <v>4372050.9736314304</v>
      </c>
      <c r="BB140" s="24">
        <f t="shared" si="270"/>
        <v>6.356211037818091E-6</v>
      </c>
      <c r="BC140" s="29">
        <f t="shared" si="271"/>
        <v>9.1675759484768273E-3</v>
      </c>
      <c r="BD140" s="24">
        <f t="shared" si="219"/>
        <v>2.8541390735846437</v>
      </c>
      <c r="BE140" s="24" t="str">
        <f t="shared" si="272"/>
        <v>NO</v>
      </c>
      <c r="BF140" s="24">
        <f t="shared" si="220"/>
        <v>1.2</v>
      </c>
      <c r="BG140" s="24">
        <f t="shared" si="221"/>
        <v>1.0999261290881892</v>
      </c>
      <c r="BH140" s="7">
        <f t="shared" si="273"/>
        <v>1.203900398263051</v>
      </c>
      <c r="BI140" s="7">
        <f t="shared" si="274"/>
        <v>0.49666697816340621</v>
      </c>
      <c r="BJ140" s="7">
        <f t="shared" si="275"/>
        <v>0.27018681922704069</v>
      </c>
      <c r="BK140" s="20">
        <f t="shared" si="222"/>
        <v>1.0963504653519782</v>
      </c>
      <c r="BL140" s="24">
        <f t="shared" si="276"/>
        <v>0.47511454147539545</v>
      </c>
      <c r="BM140" s="24">
        <f t="shared" si="277"/>
        <v>0</v>
      </c>
      <c r="BN140" s="24">
        <f t="shared" si="278"/>
        <v>781.92400280431582</v>
      </c>
      <c r="BO140" s="24">
        <f t="shared" si="279"/>
        <v>4372050.9736314304</v>
      </c>
      <c r="BP140" s="24">
        <f t="shared" si="280"/>
        <v>6.356211037818091E-6</v>
      </c>
      <c r="BQ140" s="29">
        <f t="shared" si="281"/>
        <v>9.1675759484768273E-3</v>
      </c>
      <c r="BR140" s="24">
        <f t="shared" si="223"/>
        <v>0.60945782895953882</v>
      </c>
      <c r="BS140" s="24">
        <f t="shared" si="282"/>
        <v>0.72499999999999998</v>
      </c>
      <c r="BT140" s="24">
        <f t="shared" si="283"/>
        <v>2.8541390735846437</v>
      </c>
      <c r="BU140" s="24" t="str">
        <f t="shared" si="284"/>
        <v>NO</v>
      </c>
      <c r="BV140" s="24">
        <f t="shared" si="224"/>
        <v>1.1499999999999999</v>
      </c>
      <c r="BW140" s="24">
        <f t="shared" si="225"/>
        <v>1.1499999999999999</v>
      </c>
      <c r="BX140" s="7">
        <f t="shared" si="285"/>
        <v>1.203900398263051</v>
      </c>
      <c r="BY140" s="7">
        <f t="shared" si="286"/>
        <v>0.49666697816340621</v>
      </c>
      <c r="BZ140" s="24">
        <f t="shared" si="287"/>
        <v>0.27018681922704069</v>
      </c>
      <c r="CA140" s="20">
        <f t="shared" si="226"/>
        <v>1.147676420600755</v>
      </c>
      <c r="CB140" s="24">
        <f t="shared" si="288"/>
        <v>0.52048610440466236</v>
      </c>
      <c r="CC140" s="24">
        <f t="shared" si="289"/>
        <v>0</v>
      </c>
      <c r="CD140" s="24">
        <f t="shared" si="290"/>
        <v>781.92400280431582</v>
      </c>
      <c r="CE140" s="24">
        <f t="shared" si="291"/>
        <v>4372050.9736314304</v>
      </c>
      <c r="CF140" s="24">
        <f t="shared" si="292"/>
        <v>6.356211037818091E-6</v>
      </c>
      <c r="CG140" s="29">
        <f t="shared" si="293"/>
        <v>9.1675759484768273E-3</v>
      </c>
      <c r="CH140" s="24">
        <f t="shared" si="227"/>
        <v>0.60945782895953882</v>
      </c>
      <c r="CI140" s="24">
        <f t="shared" si="294"/>
        <v>0.72499999999999998</v>
      </c>
      <c r="CJ140" s="24">
        <f t="shared" si="295"/>
        <v>2.8541390735846437</v>
      </c>
      <c r="CK140" s="24">
        <f t="shared" si="228"/>
        <v>3.1150789728307107</v>
      </c>
      <c r="CL140" s="24">
        <f t="shared" si="296"/>
        <v>2.6382370111620714</v>
      </c>
      <c r="CM140" s="24" t="str">
        <f t="shared" si="297"/>
        <v>NO</v>
      </c>
      <c r="CN140" s="46" t="str">
        <f t="shared" si="229"/>
        <v>COMPRESSED LIQUID</v>
      </c>
      <c r="CO140" s="21" t="b">
        <f t="shared" si="206"/>
        <v>0</v>
      </c>
      <c r="CP140" s="21" t="b">
        <f t="shared" si="230"/>
        <v>0</v>
      </c>
      <c r="CQ140" s="7" t="e">
        <f t="shared" si="231"/>
        <v>#DIV/0!</v>
      </c>
      <c r="CR140" s="7">
        <f>IF(J140="yes",rho_ph(F140,H140),IF(K140="yes",rho_ph(F140,H140),L140*CQ140+P140*(1-CQ140)))</f>
        <v>815.35185519934419</v>
      </c>
      <c r="CS140" s="7" t="e">
        <f t="shared" si="232"/>
        <v>#DIV/0!</v>
      </c>
      <c r="CT140" s="7">
        <f t="shared" si="233"/>
        <v>4558959.5147248628</v>
      </c>
      <c r="CU140" s="7">
        <f t="shared" si="234"/>
        <v>6.1216766219061567E-6</v>
      </c>
      <c r="CV140" s="22">
        <f t="shared" si="235"/>
        <v>9.1088100142361229E-3</v>
      </c>
      <c r="CW140" s="7">
        <f t="shared" si="236"/>
        <v>7.6408911307726715E-2</v>
      </c>
      <c r="CX140" s="7">
        <f t="shared" si="237"/>
        <v>8.6899371989725713E-4</v>
      </c>
      <c r="CY140" s="7">
        <f t="shared" si="298"/>
        <v>0.99898098800142687</v>
      </c>
      <c r="CZ140" s="7">
        <f t="shared" si="299"/>
        <v>7.7356732466177414E-2</v>
      </c>
      <c r="DA140" s="7">
        <f t="shared" si="238"/>
        <v>47.514905919244491</v>
      </c>
      <c r="DB140" s="7">
        <f>rho_ph(DA140,H140)</f>
        <v>815.3269765678051</v>
      </c>
      <c r="DC140" s="7">
        <f t="shared" si="239"/>
        <v>2.3427329514112993</v>
      </c>
      <c r="DD140" s="7">
        <f t="shared" si="300"/>
        <v>-2.8113842197260572E-2</v>
      </c>
      <c r="DE140" s="47">
        <f t="shared" si="301"/>
        <v>0</v>
      </c>
      <c r="DF140" s="7">
        <f t="shared" si="240"/>
        <v>1036.1442599694258</v>
      </c>
      <c r="DG140" s="7">
        <f t="shared" si="302"/>
        <v>239.66239192963485</v>
      </c>
    </row>
    <row r="141" spans="1:111" ht="14.5" x14ac:dyDescent="0.35">
      <c r="A141" s="7">
        <f t="shared" si="303"/>
        <v>1386</v>
      </c>
      <c r="B141" s="7">
        <v>3</v>
      </c>
      <c r="C141" s="7">
        <v>17.2</v>
      </c>
      <c r="D141">
        <v>0.255</v>
      </c>
      <c r="E141" s="22">
        <v>0</v>
      </c>
      <c r="F141" s="7">
        <f t="shared" si="241"/>
        <v>47.514905919244491</v>
      </c>
      <c r="G141" s="7">
        <f t="shared" si="304"/>
        <v>97.5</v>
      </c>
      <c r="H141" s="7">
        <f t="shared" si="242"/>
        <v>1036.1442599694258</v>
      </c>
      <c r="I141" s="7">
        <f t="shared" si="305"/>
        <v>0</v>
      </c>
      <c r="J141" s="24" t="str">
        <f t="shared" si="243"/>
        <v>YES</v>
      </c>
      <c r="K141" s="24" t="str">
        <f t="shared" si="244"/>
        <v>NO</v>
      </c>
      <c r="L141" s="7">
        <f t="shared" si="245"/>
        <v>24.025536105290545</v>
      </c>
      <c r="M141" s="7">
        <v>9.81</v>
      </c>
      <c r="N141" s="7">
        <f t="shared" si="246"/>
        <v>5.1044625000000003E-2</v>
      </c>
      <c r="O141" s="7">
        <f t="shared" si="247"/>
        <v>260.77591814470236</v>
      </c>
      <c r="P141" s="7">
        <f t="shared" si="248"/>
        <v>782.39906941373988</v>
      </c>
      <c r="Q141" s="7">
        <f t="shared" si="209"/>
        <v>1.7907261808934836E-5</v>
      </c>
      <c r="R141" s="7">
        <f t="shared" si="210"/>
        <v>1.0135679565109348E-4</v>
      </c>
      <c r="S141" s="7">
        <f t="shared" si="249"/>
        <v>1.114027536745675E-4</v>
      </c>
      <c r="T141" s="7">
        <f t="shared" si="211"/>
        <v>2.4413287909598349</v>
      </c>
      <c r="U141" s="7">
        <f t="shared" si="212"/>
        <v>0</v>
      </c>
      <c r="V141" s="7">
        <f t="shared" si="306"/>
        <v>2.4413287909598349</v>
      </c>
      <c r="W141" s="7">
        <f>Surface_Tension_T(T_ph(F141,H141))</f>
        <v>7.9986024244281292E-2</v>
      </c>
      <c r="X141" s="7">
        <v>1</v>
      </c>
      <c r="Y141" s="7">
        <f t="shared" si="250"/>
        <v>1</v>
      </c>
      <c r="Z141" s="7">
        <f t="shared" si="307"/>
        <v>0</v>
      </c>
      <c r="AA141" s="24">
        <f t="shared" si="251"/>
        <v>782.39906941373988</v>
      </c>
      <c r="AB141" s="24">
        <f t="shared" si="252"/>
        <v>4372188.2480458096</v>
      </c>
      <c r="AC141" s="24">
        <f t="shared" si="253"/>
        <v>6.3560318062739713E-6</v>
      </c>
      <c r="AD141" s="29">
        <f t="shared" si="254"/>
        <v>9.167531665320439E-3</v>
      </c>
      <c r="AE141" s="24">
        <f t="shared" si="213"/>
        <v>2.8542174290499784</v>
      </c>
      <c r="AF141" s="7">
        <f t="shared" si="214"/>
        <v>3.0881558291714568</v>
      </c>
      <c r="AG141" s="24" t="str">
        <f t="shared" si="255"/>
        <v>NO</v>
      </c>
      <c r="AH141" s="24">
        <f t="shared" si="208"/>
        <v>1.1499999999999999</v>
      </c>
      <c r="AI141" s="24">
        <f t="shared" si="208"/>
        <v>1.1499999999999999</v>
      </c>
      <c r="AJ141" s="24">
        <f t="shared" si="256"/>
        <v>0.27015862650501693</v>
      </c>
      <c r="AK141" s="24">
        <f t="shared" si="257"/>
        <v>0</v>
      </c>
      <c r="AL141" s="24">
        <f t="shared" si="258"/>
        <v>782.39906941373988</v>
      </c>
      <c r="AM141" s="24">
        <f t="shared" si="259"/>
        <v>4372188.2480458096</v>
      </c>
      <c r="AN141" s="24">
        <f t="shared" si="260"/>
        <v>6.3560318062739713E-6</v>
      </c>
      <c r="AO141" s="29">
        <f t="shared" si="261"/>
        <v>9.167531665320439E-3</v>
      </c>
      <c r="AP141" s="24">
        <f t="shared" si="215"/>
        <v>0.6089937235803321</v>
      </c>
      <c r="AQ141" s="24">
        <f t="shared" si="262"/>
        <v>0.72499999999999998</v>
      </c>
      <c r="AR141" s="24">
        <f t="shared" si="263"/>
        <v>2.8542174290499784</v>
      </c>
      <c r="AS141" s="24">
        <f t="shared" si="264"/>
        <v>2.6366350942366217</v>
      </c>
      <c r="AT141" s="24" t="str">
        <f t="shared" si="265"/>
        <v>NO</v>
      </c>
      <c r="AU141" s="24">
        <f t="shared" si="216"/>
        <v>1.2</v>
      </c>
      <c r="AV141" s="7">
        <f t="shared" si="266"/>
        <v>1.203900398263051</v>
      </c>
      <c r="AW141" s="7">
        <f t="shared" si="267"/>
        <v>0.27015862650501693</v>
      </c>
      <c r="AX141" s="20">
        <f t="shared" si="217"/>
        <v>1.0957314930837365</v>
      </c>
      <c r="AY141" s="24">
        <f t="shared" si="218"/>
        <v>0</v>
      </c>
      <c r="AZ141" s="24">
        <f t="shared" si="268"/>
        <v>782.39906941373988</v>
      </c>
      <c r="BA141" s="24">
        <f t="shared" si="269"/>
        <v>4372188.2480458096</v>
      </c>
      <c r="BB141" s="24">
        <f t="shared" si="270"/>
        <v>6.3560318062739713E-6</v>
      </c>
      <c r="BC141" s="29">
        <f t="shared" si="271"/>
        <v>9.167531665320439E-3</v>
      </c>
      <c r="BD141" s="24">
        <f t="shared" si="219"/>
        <v>2.8542174290499784</v>
      </c>
      <c r="BE141" s="24" t="str">
        <f t="shared" si="272"/>
        <v>NO</v>
      </c>
      <c r="BF141" s="24">
        <f t="shared" si="220"/>
        <v>1.2</v>
      </c>
      <c r="BG141" s="24">
        <f t="shared" si="221"/>
        <v>1.100186523257872</v>
      </c>
      <c r="BH141" s="7">
        <f t="shared" si="273"/>
        <v>1.203900398263051</v>
      </c>
      <c r="BI141" s="7">
        <f t="shared" si="274"/>
        <v>0.49671214686560594</v>
      </c>
      <c r="BJ141" s="7">
        <f t="shared" si="275"/>
        <v>0.27015862650501693</v>
      </c>
      <c r="BK141" s="20">
        <f t="shared" si="222"/>
        <v>1.0957314930837365</v>
      </c>
      <c r="BL141" s="24">
        <f t="shared" si="276"/>
        <v>0.4751527289150495</v>
      </c>
      <c r="BM141" s="24">
        <f t="shared" si="277"/>
        <v>0</v>
      </c>
      <c r="BN141" s="24">
        <f t="shared" si="278"/>
        <v>782.39906941373988</v>
      </c>
      <c r="BO141" s="24">
        <f t="shared" si="279"/>
        <v>4372188.2480458096</v>
      </c>
      <c r="BP141" s="24">
        <f t="shared" si="280"/>
        <v>6.3560318062739713E-6</v>
      </c>
      <c r="BQ141" s="29">
        <f t="shared" si="281"/>
        <v>9.167531665320439E-3</v>
      </c>
      <c r="BR141" s="24">
        <f t="shared" si="223"/>
        <v>0.6089937235803321</v>
      </c>
      <c r="BS141" s="24">
        <f t="shared" si="282"/>
        <v>0.72499999999999998</v>
      </c>
      <c r="BT141" s="24">
        <f t="shared" si="283"/>
        <v>2.8542174290499784</v>
      </c>
      <c r="BU141" s="24" t="str">
        <f t="shared" si="284"/>
        <v>NO</v>
      </c>
      <c r="BV141" s="24">
        <f t="shared" si="224"/>
        <v>1.1499999999999999</v>
      </c>
      <c r="BW141" s="24">
        <f t="shared" si="225"/>
        <v>1.1499999999999999</v>
      </c>
      <c r="BX141" s="7">
        <f t="shared" si="285"/>
        <v>1.203900398263051</v>
      </c>
      <c r="BY141" s="7">
        <f t="shared" si="286"/>
        <v>0.49671214686560594</v>
      </c>
      <c r="BZ141" s="24">
        <f t="shared" si="287"/>
        <v>0.27015862650501693</v>
      </c>
      <c r="CA141" s="20">
        <f t="shared" si="226"/>
        <v>1.1470284709719079</v>
      </c>
      <c r="CB141" s="24">
        <f t="shared" si="288"/>
        <v>0.52053898859519898</v>
      </c>
      <c r="CC141" s="24">
        <f t="shared" si="289"/>
        <v>0</v>
      </c>
      <c r="CD141" s="24">
        <f t="shared" si="290"/>
        <v>782.39906941373988</v>
      </c>
      <c r="CE141" s="24">
        <f t="shared" si="291"/>
        <v>4372188.2480458096</v>
      </c>
      <c r="CF141" s="24">
        <f t="shared" si="292"/>
        <v>6.3560318062739713E-6</v>
      </c>
      <c r="CG141" s="29">
        <f t="shared" si="293"/>
        <v>9.167531665320439E-3</v>
      </c>
      <c r="CH141" s="24">
        <f t="shared" si="227"/>
        <v>0.6089937235803321</v>
      </c>
      <c r="CI141" s="24">
        <f t="shared" si="294"/>
        <v>0.72499999999999998</v>
      </c>
      <c r="CJ141" s="24">
        <f t="shared" si="295"/>
        <v>2.8542174290499784</v>
      </c>
      <c r="CK141" s="24">
        <f t="shared" si="228"/>
        <v>3.1236813285928804</v>
      </c>
      <c r="CL141" s="24">
        <f t="shared" si="296"/>
        <v>2.6366350942366217</v>
      </c>
      <c r="CM141" s="24" t="str">
        <f t="shared" si="297"/>
        <v>NO</v>
      </c>
      <c r="CN141" s="46" t="str">
        <f t="shared" si="229"/>
        <v>COMPRESSED LIQUID</v>
      </c>
      <c r="CO141" s="21" t="b">
        <f t="shared" si="206"/>
        <v>0</v>
      </c>
      <c r="CP141" s="21" t="b">
        <f t="shared" si="230"/>
        <v>0</v>
      </c>
      <c r="CQ141" s="7" t="e">
        <f t="shared" si="231"/>
        <v>#DIV/0!</v>
      </c>
      <c r="CR141" s="7">
        <f>IF(J141="yes",rho_ph(F141,H141),IF(K141="yes",rho_ph(F141,H141),L141*CQ141+P141*(1-CQ141)))</f>
        <v>815.33558800030494</v>
      </c>
      <c r="CS141" s="7" t="e">
        <f t="shared" si="232"/>
        <v>#DIV/0!</v>
      </c>
      <c r="CT141" s="7">
        <f t="shared" si="233"/>
        <v>4556243.5021038521</v>
      </c>
      <c r="CU141" s="7">
        <f t="shared" si="234"/>
        <v>6.1249538506135897E-6</v>
      </c>
      <c r="CV141" s="22">
        <f t="shared" si="235"/>
        <v>9.1096427132047863E-3</v>
      </c>
      <c r="CW141" s="7">
        <f t="shared" si="236"/>
        <v>7.6407386862837462E-2</v>
      </c>
      <c r="CX141" s="7">
        <f t="shared" si="237"/>
        <v>8.680007741686482E-4</v>
      </c>
      <c r="CY141" s="7">
        <f t="shared" si="298"/>
        <v>0.9989772745318849</v>
      </c>
      <c r="CZ141" s="7">
        <f t="shared" si="299"/>
        <v>7.7354500054284944E-2</v>
      </c>
      <c r="DA141" s="7">
        <f t="shared" si="238"/>
        <v>47.282842419081639</v>
      </c>
      <c r="DB141" s="7">
        <f>rho_ph(DA141,H141)</f>
        <v>815.31070662170134</v>
      </c>
      <c r="DC141" s="7">
        <f t="shared" si="239"/>
        <v>2.3427797018569212</v>
      </c>
      <c r="DD141" s="7">
        <f t="shared" si="300"/>
        <v>-2.8113842197260572E-2</v>
      </c>
      <c r="DE141" s="47">
        <f t="shared" si="301"/>
        <v>0</v>
      </c>
      <c r="DF141" s="7">
        <f t="shared" si="240"/>
        <v>1036.1161461272286</v>
      </c>
      <c r="DG141" s="7">
        <f t="shared" si="302"/>
        <v>239.65695940153694</v>
      </c>
    </row>
    <row r="142" spans="1:111" ht="14.5" x14ac:dyDescent="0.35">
      <c r="A142" s="7">
        <f t="shared" si="303"/>
        <v>1383</v>
      </c>
      <c r="B142" s="7">
        <v>3</v>
      </c>
      <c r="C142" s="7">
        <v>17.2</v>
      </c>
      <c r="D142">
        <v>0.255</v>
      </c>
      <c r="E142" s="22">
        <v>0</v>
      </c>
      <c r="F142" s="7">
        <f t="shared" si="241"/>
        <v>47.282842419081639</v>
      </c>
      <c r="G142" s="7">
        <f t="shared" si="304"/>
        <v>97.5</v>
      </c>
      <c r="H142" s="7">
        <f t="shared" si="242"/>
        <v>1036.1161461272286</v>
      </c>
      <c r="I142" s="7">
        <f t="shared" si="305"/>
        <v>0</v>
      </c>
      <c r="J142" s="24" t="str">
        <f t="shared" si="243"/>
        <v>YES</v>
      </c>
      <c r="K142" s="24" t="str">
        <f t="shared" si="244"/>
        <v>NO</v>
      </c>
      <c r="L142" s="7">
        <f t="shared" si="245"/>
        <v>23.902398350589149</v>
      </c>
      <c r="M142" s="7">
        <v>9.81</v>
      </c>
      <c r="N142" s="7">
        <f t="shared" si="246"/>
        <v>5.1044625000000003E-2</v>
      </c>
      <c r="O142" s="7">
        <f t="shared" si="247"/>
        <v>260.47376996189359</v>
      </c>
      <c r="P142" s="7">
        <f t="shared" si="248"/>
        <v>782.87507905838743</v>
      </c>
      <c r="Q142" s="7">
        <f t="shared" si="209"/>
        <v>1.7895429927783774E-5</v>
      </c>
      <c r="R142" s="7">
        <f t="shared" si="210"/>
        <v>1.0148626768732815E-4</v>
      </c>
      <c r="S142" s="7">
        <f t="shared" si="249"/>
        <v>1.1139925565416499E-4</v>
      </c>
      <c r="T142" s="7">
        <f t="shared" si="211"/>
        <v>2.4398443957078482</v>
      </c>
      <c r="U142" s="7">
        <f t="shared" si="212"/>
        <v>0</v>
      </c>
      <c r="V142" s="7">
        <f t="shared" si="306"/>
        <v>2.4398443957078482</v>
      </c>
      <c r="W142" s="7">
        <f>Surface_Tension_T(T_ph(F142,H142))</f>
        <v>7.9986671744926671E-2</v>
      </c>
      <c r="X142" s="7">
        <v>1</v>
      </c>
      <c r="Y142" s="7">
        <f t="shared" si="250"/>
        <v>1</v>
      </c>
      <c r="Z142" s="7">
        <f t="shared" si="307"/>
        <v>0</v>
      </c>
      <c r="AA142" s="24">
        <f t="shared" si="251"/>
        <v>782.87507905838743</v>
      </c>
      <c r="AB142" s="24">
        <f t="shared" si="252"/>
        <v>4372325.5380447898</v>
      </c>
      <c r="AC142" s="24">
        <f t="shared" si="253"/>
        <v>6.3558525650647161E-6</v>
      </c>
      <c r="AD142" s="29">
        <f t="shared" si="254"/>
        <v>9.1674873788396474E-3</v>
      </c>
      <c r="AE142" s="24">
        <f t="shared" si="213"/>
        <v>2.8542951591839651</v>
      </c>
      <c r="AF142" s="7">
        <f t="shared" si="214"/>
        <v>3.0967178205964099</v>
      </c>
      <c r="AG142" s="24" t="str">
        <f t="shared" si="255"/>
        <v>NO</v>
      </c>
      <c r="AH142" s="24">
        <f t="shared" si="208"/>
        <v>1.1499999999999999</v>
      </c>
      <c r="AI142" s="24">
        <f t="shared" si="208"/>
        <v>1.1499999999999999</v>
      </c>
      <c r="AJ142" s="24">
        <f t="shared" si="256"/>
        <v>0.27013035593819462</v>
      </c>
      <c r="AK142" s="24">
        <f t="shared" si="257"/>
        <v>0</v>
      </c>
      <c r="AL142" s="24">
        <f t="shared" si="258"/>
        <v>782.87507905838743</v>
      </c>
      <c r="AM142" s="24">
        <f t="shared" si="259"/>
        <v>4372325.5380447898</v>
      </c>
      <c r="AN142" s="24">
        <f t="shared" si="260"/>
        <v>6.3558525650647161E-6</v>
      </c>
      <c r="AO142" s="29">
        <f t="shared" si="261"/>
        <v>9.1674873788396474E-3</v>
      </c>
      <c r="AP142" s="24">
        <f t="shared" si="215"/>
        <v>0.60852952175099595</v>
      </c>
      <c r="AQ142" s="24">
        <f t="shared" si="262"/>
        <v>0.72499999999999998</v>
      </c>
      <c r="AR142" s="24">
        <f t="shared" si="263"/>
        <v>2.8542951591839651</v>
      </c>
      <c r="AS142" s="24">
        <f t="shared" si="264"/>
        <v>2.6350319473644763</v>
      </c>
      <c r="AT142" s="24" t="str">
        <f t="shared" si="265"/>
        <v>NO</v>
      </c>
      <c r="AU142" s="24">
        <f t="shared" si="216"/>
        <v>1.2</v>
      </c>
      <c r="AV142" s="7">
        <f t="shared" si="266"/>
        <v>1.203900398263051</v>
      </c>
      <c r="AW142" s="7">
        <f t="shared" si="267"/>
        <v>0.27013035593819462</v>
      </c>
      <c r="AX142" s="20">
        <f t="shared" si="217"/>
        <v>1.0951120262438834</v>
      </c>
      <c r="AY142" s="24">
        <f t="shared" si="218"/>
        <v>0</v>
      </c>
      <c r="AZ142" s="24">
        <f t="shared" si="268"/>
        <v>782.87507905838743</v>
      </c>
      <c r="BA142" s="24">
        <f t="shared" si="269"/>
        <v>4372325.5380447898</v>
      </c>
      <c r="BB142" s="24">
        <f t="shared" si="270"/>
        <v>6.3558525650647161E-6</v>
      </c>
      <c r="BC142" s="29">
        <f t="shared" si="271"/>
        <v>9.1674873788396474E-3</v>
      </c>
      <c r="BD142" s="24">
        <f t="shared" si="219"/>
        <v>2.8542951591839651</v>
      </c>
      <c r="BE142" s="24" t="str">
        <f t="shared" si="272"/>
        <v>NO</v>
      </c>
      <c r="BF142" s="24">
        <f t="shared" si="220"/>
        <v>1.2</v>
      </c>
      <c r="BG142" s="24">
        <f t="shared" si="221"/>
        <v>1.100444385199528</v>
      </c>
      <c r="BH142" s="7">
        <f t="shared" si="273"/>
        <v>1.203900398263051</v>
      </c>
      <c r="BI142" s="7">
        <f t="shared" si="274"/>
        <v>0.4967572300519803</v>
      </c>
      <c r="BJ142" s="7">
        <f t="shared" si="275"/>
        <v>0.27013035593819462</v>
      </c>
      <c r="BK142" s="20">
        <f t="shared" si="222"/>
        <v>1.0951120262438834</v>
      </c>
      <c r="BL142" s="24">
        <f t="shared" si="276"/>
        <v>0.47519083156887293</v>
      </c>
      <c r="BM142" s="24">
        <f t="shared" si="277"/>
        <v>0</v>
      </c>
      <c r="BN142" s="24">
        <f t="shared" si="278"/>
        <v>782.87507905838743</v>
      </c>
      <c r="BO142" s="24">
        <f t="shared" si="279"/>
        <v>4372325.5380447898</v>
      </c>
      <c r="BP142" s="24">
        <f t="shared" si="280"/>
        <v>6.3558525650647161E-6</v>
      </c>
      <c r="BQ142" s="29">
        <f t="shared" si="281"/>
        <v>9.1674873788396474E-3</v>
      </c>
      <c r="BR142" s="24">
        <f t="shared" si="223"/>
        <v>0.60852952175099595</v>
      </c>
      <c r="BS142" s="24">
        <f t="shared" si="282"/>
        <v>0.72499999999999998</v>
      </c>
      <c r="BT142" s="24">
        <f t="shared" si="283"/>
        <v>2.8542951591839651</v>
      </c>
      <c r="BU142" s="24" t="str">
        <f t="shared" si="284"/>
        <v>NO</v>
      </c>
      <c r="BV142" s="24">
        <f t="shared" si="224"/>
        <v>1.1499999999999999</v>
      </c>
      <c r="BW142" s="24">
        <f t="shared" si="225"/>
        <v>1.1499999999999999</v>
      </c>
      <c r="BX142" s="7">
        <f t="shared" si="285"/>
        <v>1.203900398263051</v>
      </c>
      <c r="BY142" s="7">
        <f t="shared" si="286"/>
        <v>0.4967572300519803</v>
      </c>
      <c r="BZ142" s="24">
        <f t="shared" si="287"/>
        <v>0.27013035593819462</v>
      </c>
      <c r="CA142" s="20">
        <f t="shared" si="226"/>
        <v>1.1463800036179399</v>
      </c>
      <c r="CB142" s="24">
        <f t="shared" si="288"/>
        <v>0.52059178646314141</v>
      </c>
      <c r="CC142" s="24">
        <f t="shared" si="289"/>
        <v>0</v>
      </c>
      <c r="CD142" s="24">
        <f t="shared" si="290"/>
        <v>782.87507905838743</v>
      </c>
      <c r="CE142" s="24">
        <f t="shared" si="291"/>
        <v>4372325.5380447898</v>
      </c>
      <c r="CF142" s="24">
        <f t="shared" si="292"/>
        <v>6.3558525650647161E-6</v>
      </c>
      <c r="CG142" s="29">
        <f t="shared" si="293"/>
        <v>9.1674873788396474E-3</v>
      </c>
      <c r="CH142" s="24">
        <f t="shared" si="227"/>
        <v>0.60852952175099595</v>
      </c>
      <c r="CI142" s="24">
        <f t="shared" si="294"/>
        <v>0.72499999999999998</v>
      </c>
      <c r="CJ142" s="24">
        <f t="shared" si="295"/>
        <v>2.8542951591839651</v>
      </c>
      <c r="CK142" s="24">
        <f t="shared" si="228"/>
        <v>3.1323418153782492</v>
      </c>
      <c r="CL142" s="24">
        <f t="shared" si="296"/>
        <v>2.6350319473644763</v>
      </c>
      <c r="CM142" s="24" t="str">
        <f t="shared" si="297"/>
        <v>NO</v>
      </c>
      <c r="CN142" s="46" t="str">
        <f t="shared" si="229"/>
        <v>COMPRESSED LIQUID</v>
      </c>
      <c r="CO142" s="21" t="b">
        <f t="shared" si="206"/>
        <v>0</v>
      </c>
      <c r="CP142" s="21" t="b">
        <f t="shared" si="230"/>
        <v>0</v>
      </c>
      <c r="CQ142" s="7" t="e">
        <f t="shared" si="231"/>
        <v>#DIV/0!</v>
      </c>
      <c r="CR142" s="7">
        <f>IF(J142="yes",rho_ph(F142,H142),IF(K142="yes",rho_ph(F142,H142),L142*CQ142+P142*(1-CQ142)))</f>
        <v>815.31931881480148</v>
      </c>
      <c r="CS142" s="7" t="e">
        <f t="shared" si="232"/>
        <v>#DIV/0!</v>
      </c>
      <c r="CT142" s="7">
        <f t="shared" si="233"/>
        <v>4553525.3001064938</v>
      </c>
      <c r="CU142" s="7">
        <f t="shared" si="234"/>
        <v>6.1282374357751685E-6</v>
      </c>
      <c r="CV142" s="22">
        <f t="shared" si="235"/>
        <v>9.1104766919588853E-3</v>
      </c>
      <c r="CW142" s="7">
        <f t="shared" si="236"/>
        <v>7.640586223179105E-2</v>
      </c>
      <c r="CX142" s="7">
        <f t="shared" si="237"/>
        <v>8.670076256479108E-4</v>
      </c>
      <c r="CY142" s="7">
        <f t="shared" si="298"/>
        <v>0.99897352490754387</v>
      </c>
      <c r="CZ142" s="7">
        <f t="shared" si="299"/>
        <v>7.7352270035975834E-2</v>
      </c>
      <c r="DA142" s="7">
        <f t="shared" si="238"/>
        <v>47.050785608973712</v>
      </c>
      <c r="DB142" s="7">
        <f>rho_ph(DA142,H142)</f>
        <v>815.29443468724753</v>
      </c>
      <c r="DC142" s="7">
        <f t="shared" si="239"/>
        <v>2.3428264598821529</v>
      </c>
      <c r="DD142" s="7">
        <f t="shared" si="300"/>
        <v>-2.8113842197260572E-2</v>
      </c>
      <c r="DE142" s="47">
        <f t="shared" si="301"/>
        <v>0</v>
      </c>
      <c r="DF142" s="7">
        <f t="shared" si="240"/>
        <v>1036.0880322850314</v>
      </c>
      <c r="DG142" s="7">
        <f t="shared" si="302"/>
        <v>239.65152635653533</v>
      </c>
    </row>
    <row r="143" spans="1:111" ht="14.5" x14ac:dyDescent="0.35">
      <c r="A143" s="7">
        <f t="shared" si="303"/>
        <v>1380</v>
      </c>
      <c r="B143" s="7">
        <v>3</v>
      </c>
      <c r="C143" s="7">
        <v>17.2</v>
      </c>
      <c r="D143">
        <v>0.255</v>
      </c>
      <c r="E143" s="22">
        <v>0</v>
      </c>
      <c r="F143" s="7">
        <f t="shared" si="241"/>
        <v>47.050785608973712</v>
      </c>
      <c r="G143" s="7">
        <f t="shared" si="304"/>
        <v>97.5</v>
      </c>
      <c r="H143" s="7">
        <f t="shared" si="242"/>
        <v>1036.0880322850314</v>
      </c>
      <c r="I143" s="7">
        <f t="shared" si="305"/>
        <v>0</v>
      </c>
      <c r="J143" s="24" t="str">
        <f t="shared" si="243"/>
        <v>YES</v>
      </c>
      <c r="K143" s="24" t="str">
        <f t="shared" si="244"/>
        <v>NO</v>
      </c>
      <c r="L143" s="7">
        <f t="shared" si="245"/>
        <v>23.779370241933613</v>
      </c>
      <c r="M143" s="7">
        <v>9.81</v>
      </c>
      <c r="N143" s="7">
        <f t="shared" si="246"/>
        <v>5.1044625000000003E-2</v>
      </c>
      <c r="O143" s="7">
        <f t="shared" si="247"/>
        <v>260.1704951886677</v>
      </c>
      <c r="P143" s="7">
        <f t="shared" si="248"/>
        <v>783.35204099388375</v>
      </c>
      <c r="Q143" s="7">
        <f t="shared" si="209"/>
        <v>1.7883570148126473E-5</v>
      </c>
      <c r="R143" s="7">
        <f t="shared" si="210"/>
        <v>1.0161644653468616E-4</v>
      </c>
      <c r="S143" s="7">
        <f t="shared" si="249"/>
        <v>1.1139575745603613E-4</v>
      </c>
      <c r="T143" s="7">
        <f t="shared" si="211"/>
        <v>2.4383588402431431</v>
      </c>
      <c r="U143" s="7">
        <f t="shared" si="212"/>
        <v>0</v>
      </c>
      <c r="V143" s="7">
        <f t="shared" si="306"/>
        <v>2.4383588402431431</v>
      </c>
      <c r="W143" s="7">
        <f>Surface_Tension_T(T_ph(F143,H143))</f>
        <v>7.9987319288573028E-2</v>
      </c>
      <c r="X143" s="7">
        <v>1</v>
      </c>
      <c r="Y143" s="7">
        <f t="shared" si="250"/>
        <v>1</v>
      </c>
      <c r="Z143" s="7">
        <f t="shared" si="307"/>
        <v>0</v>
      </c>
      <c r="AA143" s="24">
        <f t="shared" si="251"/>
        <v>783.35204099388375</v>
      </c>
      <c r="AB143" s="24">
        <f t="shared" si="252"/>
        <v>4372462.8436421063</v>
      </c>
      <c r="AC143" s="24">
        <f t="shared" si="253"/>
        <v>6.3556733141750355E-6</v>
      </c>
      <c r="AD143" s="29">
        <f t="shared" si="254"/>
        <v>9.16744308903048E-3</v>
      </c>
      <c r="AE143" s="24">
        <f t="shared" si="213"/>
        <v>2.8543722627963581</v>
      </c>
      <c r="AF143" s="7">
        <f t="shared" si="214"/>
        <v>3.1053379768958362</v>
      </c>
      <c r="AG143" s="24" t="str">
        <f t="shared" si="255"/>
        <v>NO</v>
      </c>
      <c r="AH143" s="24">
        <f t="shared" ref="AH143:AI162" si="308">VLOOKUP($AJ$1,$DJ$10:$DK$14,2,FALSE)</f>
        <v>1.1499999999999999</v>
      </c>
      <c r="AI143" s="24">
        <f t="shared" si="308"/>
        <v>1.1499999999999999</v>
      </c>
      <c r="AJ143" s="24">
        <f t="shared" si="256"/>
        <v>0.2701020069431247</v>
      </c>
      <c r="AK143" s="24">
        <f t="shared" si="257"/>
        <v>0</v>
      </c>
      <c r="AL143" s="24">
        <f t="shared" si="258"/>
        <v>783.35204099388375</v>
      </c>
      <c r="AM143" s="24">
        <f t="shared" si="259"/>
        <v>4372462.8436421063</v>
      </c>
      <c r="AN143" s="24">
        <f t="shared" si="260"/>
        <v>6.3556733141750355E-6</v>
      </c>
      <c r="AO143" s="29">
        <f t="shared" si="261"/>
        <v>9.16744308903048E-3</v>
      </c>
      <c r="AP143" s="24">
        <f t="shared" si="215"/>
        <v>0.60806521717677964</v>
      </c>
      <c r="AQ143" s="24">
        <f t="shared" si="262"/>
        <v>0.72499999999999998</v>
      </c>
      <c r="AR143" s="24">
        <f t="shared" si="263"/>
        <v>2.8543722627963581</v>
      </c>
      <c r="AS143" s="24">
        <f t="shared" si="264"/>
        <v>2.6334275474625946</v>
      </c>
      <c r="AT143" s="24" t="str">
        <f t="shared" si="265"/>
        <v>NO</v>
      </c>
      <c r="AU143" s="24">
        <f t="shared" si="216"/>
        <v>1.2</v>
      </c>
      <c r="AV143" s="7">
        <f t="shared" si="266"/>
        <v>1.203900398263051</v>
      </c>
      <c r="AW143" s="7">
        <f t="shared" si="267"/>
        <v>0.2701020069431247</v>
      </c>
      <c r="AX143" s="20">
        <f t="shared" si="217"/>
        <v>1.0944920558523141</v>
      </c>
      <c r="AY143" s="24">
        <f t="shared" si="218"/>
        <v>0</v>
      </c>
      <c r="AZ143" s="24">
        <f t="shared" si="268"/>
        <v>783.35204099388375</v>
      </c>
      <c r="BA143" s="24">
        <f t="shared" si="269"/>
        <v>4372462.8436421063</v>
      </c>
      <c r="BB143" s="24">
        <f t="shared" si="270"/>
        <v>6.3556733141750355E-6</v>
      </c>
      <c r="BC143" s="29">
        <f t="shared" si="271"/>
        <v>9.16744308903048E-3</v>
      </c>
      <c r="BD143" s="24">
        <f t="shared" si="219"/>
        <v>2.8543722627963581</v>
      </c>
      <c r="BE143" s="24" t="str">
        <f t="shared" si="272"/>
        <v>NO</v>
      </c>
      <c r="BF143" s="24">
        <f t="shared" si="220"/>
        <v>1.2</v>
      </c>
      <c r="BG143" s="24">
        <f t="shared" si="221"/>
        <v>1.1006997542726293</v>
      </c>
      <c r="BH143" s="7">
        <f t="shared" si="273"/>
        <v>1.203900398263051</v>
      </c>
      <c r="BI143" s="7">
        <f t="shared" si="274"/>
        <v>0.49680222796063039</v>
      </c>
      <c r="BJ143" s="7">
        <f t="shared" si="275"/>
        <v>0.2701020069431247</v>
      </c>
      <c r="BK143" s="20">
        <f t="shared" si="222"/>
        <v>1.0944920558523141</v>
      </c>
      <c r="BL143" s="24">
        <f t="shared" si="276"/>
        <v>0.47522884959678591</v>
      </c>
      <c r="BM143" s="24">
        <f t="shared" si="277"/>
        <v>0</v>
      </c>
      <c r="BN143" s="24">
        <f t="shared" si="278"/>
        <v>783.35204099388375</v>
      </c>
      <c r="BO143" s="24">
        <f t="shared" si="279"/>
        <v>4372462.8436421063</v>
      </c>
      <c r="BP143" s="24">
        <f t="shared" si="280"/>
        <v>6.3556733141750355E-6</v>
      </c>
      <c r="BQ143" s="29">
        <f t="shared" si="281"/>
        <v>9.16744308903048E-3</v>
      </c>
      <c r="BR143" s="24">
        <f t="shared" si="223"/>
        <v>0.60806521717677964</v>
      </c>
      <c r="BS143" s="24">
        <f t="shared" si="282"/>
        <v>0.72499999999999998</v>
      </c>
      <c r="BT143" s="24">
        <f t="shared" si="283"/>
        <v>2.8543722627963581</v>
      </c>
      <c r="BU143" s="24" t="str">
        <f t="shared" si="284"/>
        <v>NO</v>
      </c>
      <c r="BV143" s="24">
        <f t="shared" si="224"/>
        <v>1.1499999999999999</v>
      </c>
      <c r="BW143" s="24">
        <f t="shared" si="225"/>
        <v>1.1499999999999999</v>
      </c>
      <c r="BX143" s="7">
        <f t="shared" si="285"/>
        <v>1.203900398263051</v>
      </c>
      <c r="BY143" s="7">
        <f t="shared" si="286"/>
        <v>0.49680222796063039</v>
      </c>
      <c r="BZ143" s="24">
        <f t="shared" si="287"/>
        <v>0.2701020069431247</v>
      </c>
      <c r="CA143" s="20">
        <f t="shared" si="226"/>
        <v>1.1457310091383408</v>
      </c>
      <c r="CB143" s="24">
        <f t="shared" si="288"/>
        <v>0.52064449833299375</v>
      </c>
      <c r="CC143" s="24">
        <f t="shared" si="289"/>
        <v>0</v>
      </c>
      <c r="CD143" s="24">
        <f t="shared" si="290"/>
        <v>783.35204099388375</v>
      </c>
      <c r="CE143" s="24">
        <f t="shared" si="291"/>
        <v>4372462.8436421063</v>
      </c>
      <c r="CF143" s="24">
        <f t="shared" si="292"/>
        <v>6.3556733141750355E-6</v>
      </c>
      <c r="CG143" s="29">
        <f t="shared" si="293"/>
        <v>9.16744308903048E-3</v>
      </c>
      <c r="CH143" s="24">
        <f t="shared" si="227"/>
        <v>0.60806521717677964</v>
      </c>
      <c r="CI143" s="24">
        <f t="shared" si="294"/>
        <v>0.72499999999999998</v>
      </c>
      <c r="CJ143" s="24">
        <f t="shared" si="295"/>
        <v>2.8543722627963581</v>
      </c>
      <c r="CK143" s="24">
        <f t="shared" si="228"/>
        <v>3.1410611361546539</v>
      </c>
      <c r="CL143" s="24">
        <f t="shared" si="296"/>
        <v>2.6334275474625946</v>
      </c>
      <c r="CM143" s="24" t="str">
        <f t="shared" si="297"/>
        <v>NO</v>
      </c>
      <c r="CN143" s="46" t="str">
        <f t="shared" si="229"/>
        <v>COMPRESSED LIQUID</v>
      </c>
      <c r="CO143" s="21" t="b">
        <f t="shared" si="206"/>
        <v>0</v>
      </c>
      <c r="CP143" s="21" t="b">
        <f t="shared" si="230"/>
        <v>0</v>
      </c>
      <c r="CQ143" s="7" t="e">
        <f t="shared" si="231"/>
        <v>#DIV/0!</v>
      </c>
      <c r="CR143" s="7">
        <f>IF(J143="yes",rho_ph(F143,H143),IF(K143="yes",rho_ph(F143,H143),L143*CQ143+P143*(1-CQ143)))</f>
        <v>815.30304764119387</v>
      </c>
      <c r="CS143" s="7" t="e">
        <f t="shared" si="232"/>
        <v>#DIV/0!</v>
      </c>
      <c r="CT143" s="7">
        <f t="shared" si="233"/>
        <v>4550804.8687743498</v>
      </c>
      <c r="CU143" s="7">
        <f t="shared" si="234"/>
        <v>6.131527441162823E-6</v>
      </c>
      <c r="CV143" s="22">
        <f t="shared" si="235"/>
        <v>9.1113119650567571E-3</v>
      </c>
      <c r="CW143" s="7">
        <f t="shared" si="236"/>
        <v>7.6404337414433823E-2</v>
      </c>
      <c r="CX143" s="7">
        <f t="shared" si="237"/>
        <v>8.6601426154299496E-4</v>
      </c>
      <c r="CY143" s="7">
        <f t="shared" si="298"/>
        <v>0.99896973861116511</v>
      </c>
      <c r="CZ143" s="7">
        <f t="shared" si="299"/>
        <v>7.7350042438125557E-2</v>
      </c>
      <c r="DA143" s="7">
        <f t="shared" si="238"/>
        <v>46.818735481659338</v>
      </c>
      <c r="DB143" s="7">
        <f>rho_ph(DA143,H143)</f>
        <v>815.27816076279612</v>
      </c>
      <c r="DC143" s="7">
        <f t="shared" si="239"/>
        <v>2.3428732254925246</v>
      </c>
      <c r="DD143" s="7">
        <f t="shared" si="300"/>
        <v>-2.8113842197260572E-2</v>
      </c>
      <c r="DE143" s="47">
        <f t="shared" si="301"/>
        <v>0</v>
      </c>
      <c r="DF143" s="7">
        <f t="shared" si="240"/>
        <v>1036.0599184428343</v>
      </c>
      <c r="DG143" s="7">
        <f t="shared" si="302"/>
        <v>239.64609279453134</v>
      </c>
    </row>
    <row r="144" spans="1:111" ht="14.5" x14ac:dyDescent="0.35">
      <c r="A144" s="7">
        <f t="shared" si="303"/>
        <v>1377</v>
      </c>
      <c r="B144" s="7">
        <v>3</v>
      </c>
      <c r="C144" s="7">
        <v>17.2</v>
      </c>
      <c r="D144">
        <v>0.255</v>
      </c>
      <c r="E144" s="22">
        <v>0</v>
      </c>
      <c r="F144" s="7">
        <f t="shared" si="241"/>
        <v>46.818735481659338</v>
      </c>
      <c r="G144" s="7">
        <f t="shared" si="304"/>
        <v>97.5</v>
      </c>
      <c r="H144" s="7">
        <f t="shared" si="242"/>
        <v>1036.0599184428343</v>
      </c>
      <c r="I144" s="7">
        <f t="shared" si="305"/>
        <v>0</v>
      </c>
      <c r="J144" s="24" t="str">
        <f t="shared" si="243"/>
        <v>YES</v>
      </c>
      <c r="K144" s="24" t="str">
        <f t="shared" si="244"/>
        <v>NO</v>
      </c>
      <c r="L144" s="7">
        <f t="shared" si="245"/>
        <v>23.656451358934685</v>
      </c>
      <c r="M144" s="7">
        <v>9.81</v>
      </c>
      <c r="N144" s="7">
        <f t="shared" si="246"/>
        <v>5.1044625000000003E-2</v>
      </c>
      <c r="O144" s="7">
        <f t="shared" si="247"/>
        <v>259.86608397003533</v>
      </c>
      <c r="P144" s="7">
        <f t="shared" si="248"/>
        <v>783.82996459183357</v>
      </c>
      <c r="Q144" s="7">
        <f t="shared" si="209"/>
        <v>1.7871682150559752E-5</v>
      </c>
      <c r="R144" s="7">
        <f t="shared" si="210"/>
        <v>1.0174734049893525E-4</v>
      </c>
      <c r="S144" s="7">
        <f t="shared" si="249"/>
        <v>1.1139225907988219E-4</v>
      </c>
      <c r="T144" s="7">
        <f t="shared" si="211"/>
        <v>2.436872102962528</v>
      </c>
      <c r="U144" s="7">
        <f t="shared" si="212"/>
        <v>0</v>
      </c>
      <c r="V144" s="7">
        <f t="shared" si="306"/>
        <v>2.436872102962528</v>
      </c>
      <c r="W144" s="7">
        <f>Surface_Tension_T(T_ph(F144,H144))</f>
        <v>7.9987966875226649E-2</v>
      </c>
      <c r="X144" s="7">
        <v>1</v>
      </c>
      <c r="Y144" s="7">
        <f t="shared" si="250"/>
        <v>1</v>
      </c>
      <c r="Z144" s="7">
        <f t="shared" si="307"/>
        <v>0</v>
      </c>
      <c r="AA144" s="24">
        <f t="shared" si="251"/>
        <v>783.82996459183357</v>
      </c>
      <c r="AB144" s="24">
        <f t="shared" si="252"/>
        <v>4372600.1648516096</v>
      </c>
      <c r="AC144" s="24">
        <f t="shared" si="253"/>
        <v>6.3554940535895619E-6</v>
      </c>
      <c r="AD144" s="29">
        <f t="shared" si="254"/>
        <v>9.1673987958889383E-3</v>
      </c>
      <c r="AE144" s="24">
        <f t="shared" si="213"/>
        <v>2.8544487386638013</v>
      </c>
      <c r="AF144" s="7">
        <f t="shared" si="214"/>
        <v>3.1140170048734337</v>
      </c>
      <c r="AG144" s="24" t="str">
        <f t="shared" si="255"/>
        <v>NO</v>
      </c>
      <c r="AH144" s="24">
        <f t="shared" si="308"/>
        <v>1.1499999999999999</v>
      </c>
      <c r="AI144" s="24">
        <f t="shared" si="308"/>
        <v>1.1499999999999999</v>
      </c>
      <c r="AJ144" s="24">
        <f t="shared" si="256"/>
        <v>0.27007357892834022</v>
      </c>
      <c r="AK144" s="24">
        <f t="shared" si="257"/>
        <v>0</v>
      </c>
      <c r="AL144" s="24">
        <f t="shared" si="258"/>
        <v>783.82996459183357</v>
      </c>
      <c r="AM144" s="24">
        <f t="shared" si="259"/>
        <v>4372600.1648516096</v>
      </c>
      <c r="AN144" s="24">
        <f t="shared" si="260"/>
        <v>6.3554940535895619E-6</v>
      </c>
      <c r="AO144" s="29">
        <f t="shared" si="261"/>
        <v>9.1673987958889383E-3</v>
      </c>
      <c r="AP144" s="24">
        <f t="shared" si="215"/>
        <v>0.60760080350564183</v>
      </c>
      <c r="AQ144" s="24">
        <f t="shared" si="262"/>
        <v>0.72499999999999998</v>
      </c>
      <c r="AR144" s="24">
        <f t="shared" si="263"/>
        <v>2.8544487386638013</v>
      </c>
      <c r="AS144" s="24">
        <f t="shared" si="264"/>
        <v>2.6318218711995303</v>
      </c>
      <c r="AT144" s="24" t="str">
        <f t="shared" si="265"/>
        <v>NO</v>
      </c>
      <c r="AU144" s="24">
        <f t="shared" si="216"/>
        <v>1.2</v>
      </c>
      <c r="AV144" s="7">
        <f t="shared" si="266"/>
        <v>1.203900398263051</v>
      </c>
      <c r="AW144" s="7">
        <f t="shared" si="267"/>
        <v>0.27007357892834022</v>
      </c>
      <c r="AX144" s="20">
        <f t="shared" si="217"/>
        <v>1.0938715728316866</v>
      </c>
      <c r="AY144" s="24">
        <f t="shared" si="218"/>
        <v>0</v>
      </c>
      <c r="AZ144" s="24">
        <f t="shared" si="268"/>
        <v>783.82996459183357</v>
      </c>
      <c r="BA144" s="24">
        <f t="shared" si="269"/>
        <v>4372600.1648516096</v>
      </c>
      <c r="BB144" s="24">
        <f t="shared" si="270"/>
        <v>6.3554940535895619E-6</v>
      </c>
      <c r="BC144" s="29">
        <f t="shared" si="271"/>
        <v>9.1673987958889383E-3</v>
      </c>
      <c r="BD144" s="24">
        <f t="shared" si="219"/>
        <v>2.8544487386638013</v>
      </c>
      <c r="BE144" s="24" t="str">
        <f t="shared" si="272"/>
        <v>NO</v>
      </c>
      <c r="BF144" s="24">
        <f t="shared" si="220"/>
        <v>1.2</v>
      </c>
      <c r="BG144" s="24">
        <f t="shared" si="221"/>
        <v>1.1009526690687719</v>
      </c>
      <c r="BH144" s="7">
        <f t="shared" si="273"/>
        <v>1.203900398263051</v>
      </c>
      <c r="BI144" s="7">
        <f t="shared" si="274"/>
        <v>0.4968471408287497</v>
      </c>
      <c r="BJ144" s="7">
        <f t="shared" si="275"/>
        <v>0.27007357892834022</v>
      </c>
      <c r="BK144" s="20">
        <f t="shared" si="222"/>
        <v>1.0938715728316866</v>
      </c>
      <c r="BL144" s="24">
        <f t="shared" si="276"/>
        <v>0.47526678315712456</v>
      </c>
      <c r="BM144" s="24">
        <f t="shared" si="277"/>
        <v>0</v>
      </c>
      <c r="BN144" s="24">
        <f t="shared" si="278"/>
        <v>783.82996459183357</v>
      </c>
      <c r="BO144" s="24">
        <f t="shared" si="279"/>
        <v>4372600.1648516096</v>
      </c>
      <c r="BP144" s="24">
        <f t="shared" si="280"/>
        <v>6.3554940535895619E-6</v>
      </c>
      <c r="BQ144" s="29">
        <f t="shared" si="281"/>
        <v>9.1673987958889383E-3</v>
      </c>
      <c r="BR144" s="24">
        <f t="shared" si="223"/>
        <v>0.60760080350564183</v>
      </c>
      <c r="BS144" s="24">
        <f t="shared" si="282"/>
        <v>0.72499999999999998</v>
      </c>
      <c r="BT144" s="24">
        <f t="shared" si="283"/>
        <v>2.8544487386638013</v>
      </c>
      <c r="BU144" s="24" t="str">
        <f t="shared" si="284"/>
        <v>NO</v>
      </c>
      <c r="BV144" s="24">
        <f t="shared" si="224"/>
        <v>1.1499999999999999</v>
      </c>
      <c r="BW144" s="24">
        <f t="shared" si="225"/>
        <v>1.1499999999999999</v>
      </c>
      <c r="BX144" s="7">
        <f t="shared" si="285"/>
        <v>1.203900398263051</v>
      </c>
      <c r="BY144" s="7">
        <f t="shared" si="286"/>
        <v>0.4968471408287497</v>
      </c>
      <c r="BZ144" s="24">
        <f t="shared" si="287"/>
        <v>0.27007357892834022</v>
      </c>
      <c r="CA144" s="20">
        <f t="shared" si="226"/>
        <v>1.1450814780308096</v>
      </c>
      <c r="CB144" s="24">
        <f t="shared" si="288"/>
        <v>0.52069712452910044</v>
      </c>
      <c r="CC144" s="24">
        <f t="shared" si="289"/>
        <v>0</v>
      </c>
      <c r="CD144" s="24">
        <f t="shared" si="290"/>
        <v>783.82996459183357</v>
      </c>
      <c r="CE144" s="24">
        <f t="shared" si="291"/>
        <v>4372600.1648516096</v>
      </c>
      <c r="CF144" s="24">
        <f t="shared" si="292"/>
        <v>6.3554940535895619E-6</v>
      </c>
      <c r="CG144" s="29">
        <f t="shared" si="293"/>
        <v>9.1673987958889383E-3</v>
      </c>
      <c r="CH144" s="24">
        <f t="shared" si="227"/>
        <v>0.60760080350564183</v>
      </c>
      <c r="CI144" s="24">
        <f t="shared" si="294"/>
        <v>0.72499999999999998</v>
      </c>
      <c r="CJ144" s="24">
        <f t="shared" si="295"/>
        <v>2.8544487386638013</v>
      </c>
      <c r="CK144" s="24">
        <f t="shared" si="228"/>
        <v>3.1498400058567149</v>
      </c>
      <c r="CL144" s="24">
        <f t="shared" si="296"/>
        <v>2.6318218711995303</v>
      </c>
      <c r="CM144" s="24" t="str">
        <f t="shared" si="297"/>
        <v>NO</v>
      </c>
      <c r="CN144" s="46" t="str">
        <f t="shared" si="229"/>
        <v>COMPRESSED LIQUID</v>
      </c>
      <c r="CO144" s="21" t="b">
        <f t="shared" si="206"/>
        <v>0</v>
      </c>
      <c r="CP144" s="21" t="b">
        <f t="shared" si="230"/>
        <v>0</v>
      </c>
      <c r="CQ144" s="7" t="e">
        <f t="shared" si="231"/>
        <v>#DIV/0!</v>
      </c>
      <c r="CR144" s="7">
        <f>IF(J144="yes",rho_ph(F144,H144),IF(K144="yes",rho_ph(F144,H144),L144*CQ144+P144*(1-CQ144)))</f>
        <v>815.28677447783366</v>
      </c>
      <c r="CS144" s="7" t="e">
        <f t="shared" si="232"/>
        <v>#DIV/0!</v>
      </c>
      <c r="CT144" s="7">
        <f t="shared" si="233"/>
        <v>4548082.1677179523</v>
      </c>
      <c r="CU144" s="7">
        <f t="shared" si="234"/>
        <v>6.1348239313438808E-6</v>
      </c>
      <c r="CV144" s="22">
        <f t="shared" si="235"/>
        <v>9.1121485472319217E-3</v>
      </c>
      <c r="CW144" s="7">
        <f t="shared" si="236"/>
        <v>7.6402812410611295E-2</v>
      </c>
      <c r="CX144" s="7">
        <f t="shared" si="237"/>
        <v>8.6502066894245328E-4</v>
      </c>
      <c r="CY144" s="7">
        <f t="shared" si="298"/>
        <v>0.99896591511543087</v>
      </c>
      <c r="CZ144" s="7">
        <f t="shared" si="299"/>
        <v>7.7347817288265952E-2</v>
      </c>
      <c r="DA144" s="7">
        <f t="shared" si="238"/>
        <v>46.586692029794541</v>
      </c>
      <c r="DB144" s="7">
        <f>rho_ph(DA144,H144)</f>
        <v>815.26188484668694</v>
      </c>
      <c r="DC144" s="7">
        <f t="shared" si="239"/>
        <v>2.3429199986936045</v>
      </c>
      <c r="DD144" s="7">
        <f t="shared" si="300"/>
        <v>-2.8113842197260572E-2</v>
      </c>
      <c r="DE144" s="47">
        <f t="shared" si="301"/>
        <v>0</v>
      </c>
      <c r="DF144" s="7">
        <f t="shared" si="240"/>
        <v>1036.0318046006371</v>
      </c>
      <c r="DG144" s="7">
        <f t="shared" si="302"/>
        <v>239.64065871542664</v>
      </c>
    </row>
    <row r="145" spans="1:111" ht="14.5" x14ac:dyDescent="0.35">
      <c r="A145" s="7">
        <f t="shared" si="303"/>
        <v>1374</v>
      </c>
      <c r="B145" s="7">
        <v>3</v>
      </c>
      <c r="C145" s="7">
        <v>17.2</v>
      </c>
      <c r="D145">
        <v>0.255</v>
      </c>
      <c r="E145" s="22">
        <v>0</v>
      </c>
      <c r="F145" s="7">
        <f t="shared" si="241"/>
        <v>46.586692029794541</v>
      </c>
      <c r="G145" s="7">
        <f t="shared" si="304"/>
        <v>97.5</v>
      </c>
      <c r="H145" s="7">
        <f t="shared" si="242"/>
        <v>1036.0318046006371</v>
      </c>
      <c r="I145" s="7">
        <f t="shared" si="305"/>
        <v>0</v>
      </c>
      <c r="J145" s="24" t="str">
        <f t="shared" si="243"/>
        <v>YES</v>
      </c>
      <c r="K145" s="24" t="str">
        <f t="shared" si="244"/>
        <v>NO</v>
      </c>
      <c r="L145" s="7">
        <f t="shared" si="245"/>
        <v>23.533641280754654</v>
      </c>
      <c r="M145" s="7">
        <v>9.81</v>
      </c>
      <c r="N145" s="7">
        <f t="shared" si="246"/>
        <v>5.1044625000000003E-2</v>
      </c>
      <c r="O145" s="7">
        <f t="shared" si="247"/>
        <v>259.56052631444823</v>
      </c>
      <c r="P145" s="7">
        <f t="shared" si="248"/>
        <v>784.30885934197204</v>
      </c>
      <c r="Q145" s="7">
        <f t="shared" si="209"/>
        <v>1.7859765612013917E-5</v>
      </c>
      <c r="R145" s="7">
        <f t="shared" si="210"/>
        <v>1.0187895802223136E-4</v>
      </c>
      <c r="S145" s="7">
        <f t="shared" si="249"/>
        <v>1.1138876052540259E-4</v>
      </c>
      <c r="T145" s="7">
        <f t="shared" si="211"/>
        <v>2.4353841620283321</v>
      </c>
      <c r="U145" s="7">
        <f t="shared" si="212"/>
        <v>0</v>
      </c>
      <c r="V145" s="7">
        <f t="shared" si="306"/>
        <v>2.4353841620283321</v>
      </c>
      <c r="W145" s="7">
        <f>Surface_Tension_T(T_ph(F145,H145))</f>
        <v>7.9988614504893751E-2</v>
      </c>
      <c r="X145" s="7">
        <v>1</v>
      </c>
      <c r="Y145" s="7">
        <f t="shared" si="250"/>
        <v>1</v>
      </c>
      <c r="Z145" s="7">
        <f t="shared" si="307"/>
        <v>0</v>
      </c>
      <c r="AA145" s="24">
        <f t="shared" si="251"/>
        <v>784.30885934197204</v>
      </c>
      <c r="AB145" s="24">
        <f t="shared" si="252"/>
        <v>4372737.5016872305</v>
      </c>
      <c r="AC145" s="24">
        <f t="shared" si="253"/>
        <v>6.3553147832927497E-6</v>
      </c>
      <c r="AD145" s="29">
        <f t="shared" si="254"/>
        <v>9.1673544994109804E-3</v>
      </c>
      <c r="AE145" s="24">
        <f t="shared" si="213"/>
        <v>2.8545245855293526</v>
      </c>
      <c r="AF145" s="7">
        <f t="shared" si="214"/>
        <v>3.1227556234254497</v>
      </c>
      <c r="AG145" s="24" t="str">
        <f t="shared" si="255"/>
        <v>NO</v>
      </c>
      <c r="AH145" s="24">
        <f t="shared" si="308"/>
        <v>1.1499999999999999</v>
      </c>
      <c r="AI145" s="24">
        <f t="shared" si="308"/>
        <v>1.1499999999999999</v>
      </c>
      <c r="AJ145" s="24">
        <f t="shared" si="256"/>
        <v>0.27004507129421323</v>
      </c>
      <c r="AK145" s="24">
        <f t="shared" si="257"/>
        <v>0</v>
      </c>
      <c r="AL145" s="24">
        <f t="shared" si="258"/>
        <v>784.30885934197204</v>
      </c>
      <c r="AM145" s="24">
        <f t="shared" si="259"/>
        <v>4372737.5016872305</v>
      </c>
      <c r="AN145" s="24">
        <f t="shared" si="260"/>
        <v>6.3553147832927497E-6</v>
      </c>
      <c r="AO145" s="29">
        <f t="shared" si="261"/>
        <v>9.1673544994109804E-3</v>
      </c>
      <c r="AP145" s="24">
        <f t="shared" si="215"/>
        <v>0.60713627432705031</v>
      </c>
      <c r="AQ145" s="24">
        <f t="shared" si="262"/>
        <v>0.72499999999999998</v>
      </c>
      <c r="AR145" s="24">
        <f t="shared" si="263"/>
        <v>2.8545245855293526</v>
      </c>
      <c r="AS145" s="24">
        <f t="shared" si="264"/>
        <v>2.630214894990599</v>
      </c>
      <c r="AT145" s="24" t="str">
        <f t="shared" si="265"/>
        <v>NO</v>
      </c>
      <c r="AU145" s="24">
        <f t="shared" si="216"/>
        <v>1.2</v>
      </c>
      <c r="AV145" s="7">
        <f t="shared" si="266"/>
        <v>1.203900398263051</v>
      </c>
      <c r="AW145" s="7">
        <f t="shared" si="267"/>
        <v>0.27004507129421323</v>
      </c>
      <c r="AX145" s="20">
        <f t="shared" si="217"/>
        <v>1.0932505680055353</v>
      </c>
      <c r="AY145" s="24">
        <f t="shared" si="218"/>
        <v>0</v>
      </c>
      <c r="AZ145" s="24">
        <f t="shared" si="268"/>
        <v>784.30885934197204</v>
      </c>
      <c r="BA145" s="24">
        <f t="shared" si="269"/>
        <v>4372737.5016872305</v>
      </c>
      <c r="BB145" s="24">
        <f t="shared" si="270"/>
        <v>6.3553147832927497E-6</v>
      </c>
      <c r="BC145" s="29">
        <f t="shared" si="271"/>
        <v>9.1673544994109804E-3</v>
      </c>
      <c r="BD145" s="24">
        <f t="shared" si="219"/>
        <v>2.8545245855293526</v>
      </c>
      <c r="BE145" s="24" t="str">
        <f t="shared" si="272"/>
        <v>NO</v>
      </c>
      <c r="BF145" s="24">
        <f t="shared" si="220"/>
        <v>1.2</v>
      </c>
      <c r="BG145" s="24">
        <f t="shared" si="221"/>
        <v>1.10120316743061</v>
      </c>
      <c r="BH145" s="7">
        <f t="shared" si="273"/>
        <v>1.203900398263051</v>
      </c>
      <c r="BI145" s="7">
        <f t="shared" si="274"/>
        <v>0.49689196889263193</v>
      </c>
      <c r="BJ145" s="7">
        <f t="shared" si="275"/>
        <v>0.27004507129421323</v>
      </c>
      <c r="BK145" s="20">
        <f t="shared" si="222"/>
        <v>1.0932505680055353</v>
      </c>
      <c r="BL145" s="24">
        <f t="shared" si="276"/>
        <v>0.47530463240663412</v>
      </c>
      <c r="BM145" s="24">
        <f t="shared" si="277"/>
        <v>0</v>
      </c>
      <c r="BN145" s="24">
        <f t="shared" si="278"/>
        <v>784.30885934197204</v>
      </c>
      <c r="BO145" s="24">
        <f t="shared" si="279"/>
        <v>4372737.5016872305</v>
      </c>
      <c r="BP145" s="24">
        <f t="shared" si="280"/>
        <v>6.3553147832927497E-6</v>
      </c>
      <c r="BQ145" s="29">
        <f t="shared" si="281"/>
        <v>9.1673544994109804E-3</v>
      </c>
      <c r="BR145" s="24">
        <f t="shared" si="223"/>
        <v>0.60713627432705031</v>
      </c>
      <c r="BS145" s="24">
        <f t="shared" si="282"/>
        <v>0.72499999999999998</v>
      </c>
      <c r="BT145" s="24">
        <f t="shared" si="283"/>
        <v>2.8545245855293526</v>
      </c>
      <c r="BU145" s="24" t="str">
        <f t="shared" si="284"/>
        <v>NO</v>
      </c>
      <c r="BV145" s="24">
        <f t="shared" si="224"/>
        <v>1.1499999999999999</v>
      </c>
      <c r="BW145" s="24">
        <f t="shared" si="225"/>
        <v>1.1499999999999999</v>
      </c>
      <c r="BX145" s="7">
        <f t="shared" si="285"/>
        <v>1.203900398263051</v>
      </c>
      <c r="BY145" s="7">
        <f t="shared" si="286"/>
        <v>0.49689196889263193</v>
      </c>
      <c r="BZ145" s="24">
        <f t="shared" si="287"/>
        <v>0.27004507129421323</v>
      </c>
      <c r="CA145" s="20">
        <f t="shared" si="226"/>
        <v>1.1444314006892824</v>
      </c>
      <c r="CB145" s="24">
        <f t="shared" si="288"/>
        <v>0.52074966537567013</v>
      </c>
      <c r="CC145" s="24">
        <f t="shared" si="289"/>
        <v>0</v>
      </c>
      <c r="CD145" s="24">
        <f t="shared" si="290"/>
        <v>784.30885934197204</v>
      </c>
      <c r="CE145" s="24">
        <f t="shared" si="291"/>
        <v>4372737.5016872305</v>
      </c>
      <c r="CF145" s="24">
        <f t="shared" si="292"/>
        <v>6.3553147832927497E-6</v>
      </c>
      <c r="CG145" s="29">
        <f t="shared" si="293"/>
        <v>9.1673544994109804E-3</v>
      </c>
      <c r="CH145" s="24">
        <f t="shared" si="227"/>
        <v>0.60713627432705031</v>
      </c>
      <c r="CI145" s="24">
        <f t="shared" si="294"/>
        <v>0.72499999999999998</v>
      </c>
      <c r="CJ145" s="24">
        <f t="shared" si="295"/>
        <v>2.8545245855293526</v>
      </c>
      <c r="CK145" s="24">
        <f t="shared" si="228"/>
        <v>3.1586791516507118</v>
      </c>
      <c r="CL145" s="24">
        <f t="shared" si="296"/>
        <v>2.630214894990599</v>
      </c>
      <c r="CM145" s="24" t="str">
        <f t="shared" si="297"/>
        <v>NO</v>
      </c>
      <c r="CN145" s="46" t="str">
        <f t="shared" si="229"/>
        <v>COMPRESSED LIQUID</v>
      </c>
      <c r="CO145" s="21" t="b">
        <f t="shared" si="206"/>
        <v>0</v>
      </c>
      <c r="CP145" s="21" t="b">
        <f t="shared" si="230"/>
        <v>0</v>
      </c>
      <c r="CQ145" s="7" t="e">
        <f t="shared" si="231"/>
        <v>#DIV/0!</v>
      </c>
      <c r="CR145" s="7">
        <f>IF(J145="yes",rho_ph(F145,H145),IF(K145="yes",rho_ph(F145,H145),L145*CQ145+P145*(1-CQ145)))</f>
        <v>815.27049932306181</v>
      </c>
      <c r="CS145" s="7" t="e">
        <f t="shared" si="232"/>
        <v>#DIV/0!</v>
      </c>
      <c r="CT145" s="7">
        <f t="shared" si="233"/>
        <v>4545357.1561083701</v>
      </c>
      <c r="CU145" s="7">
        <f t="shared" si="234"/>
        <v>6.1381269716958776E-6</v>
      </c>
      <c r="CV145" s="22">
        <f t="shared" si="235"/>
        <v>9.1129864533963569E-3</v>
      </c>
      <c r="CW145" s="7">
        <f t="shared" si="236"/>
        <v>7.6401287220167993E-2</v>
      </c>
      <c r="CX145" s="7">
        <f t="shared" si="237"/>
        <v>8.6402683481298019E-4</v>
      </c>
      <c r="CY145" s="7">
        <f t="shared" si="298"/>
        <v>0.99896205388269643</v>
      </c>
      <c r="CZ145" s="7">
        <f t="shared" si="299"/>
        <v>7.7345594614601748E-2</v>
      </c>
      <c r="DA145" s="7">
        <f t="shared" si="238"/>
        <v>46.354655245950738</v>
      </c>
      <c r="DB145" s="7">
        <f>rho_ph(DA145,H145)</f>
        <v>815.24560693725277</v>
      </c>
      <c r="DC145" s="7">
        <f t="shared" si="239"/>
        <v>2.3429667794909812</v>
      </c>
      <c r="DD145" s="7">
        <f t="shared" si="300"/>
        <v>-2.8113842197260572E-2</v>
      </c>
      <c r="DE145" s="47">
        <f t="shared" si="301"/>
        <v>0</v>
      </c>
      <c r="DF145" s="7">
        <f t="shared" si="240"/>
        <v>1036.0036907584399</v>
      </c>
      <c r="DG145" s="7">
        <f t="shared" si="302"/>
        <v>239.635224119123</v>
      </c>
    </row>
    <row r="146" spans="1:111" ht="14.5" x14ac:dyDescent="0.35">
      <c r="A146" s="7">
        <f t="shared" si="303"/>
        <v>1371</v>
      </c>
      <c r="B146" s="7">
        <v>3</v>
      </c>
      <c r="C146" s="7">
        <v>17.2</v>
      </c>
      <c r="D146">
        <v>0.255</v>
      </c>
      <c r="E146" s="22">
        <v>0</v>
      </c>
      <c r="F146" s="7">
        <f t="shared" si="241"/>
        <v>46.354655245950738</v>
      </c>
      <c r="G146" s="7">
        <f t="shared" si="304"/>
        <v>97.5</v>
      </c>
      <c r="H146" s="7">
        <f t="shared" si="242"/>
        <v>1036.0036907584399</v>
      </c>
      <c r="I146" s="7">
        <f t="shared" si="305"/>
        <v>0</v>
      </c>
      <c r="J146" s="24" t="str">
        <f t="shared" si="243"/>
        <v>YES</v>
      </c>
      <c r="K146" s="24" t="str">
        <f t="shared" si="244"/>
        <v>NO</v>
      </c>
      <c r="L146" s="7">
        <f t="shared" si="245"/>
        <v>23.41093958607496</v>
      </c>
      <c r="M146" s="7">
        <v>9.81</v>
      </c>
      <c r="N146" s="7">
        <f t="shared" si="246"/>
        <v>5.1044625000000003E-2</v>
      </c>
      <c r="O146" s="7">
        <f t="shared" si="247"/>
        <v>259.25381209120758</v>
      </c>
      <c r="P146" s="7">
        <f t="shared" si="248"/>
        <v>784.78873485438123</v>
      </c>
      <c r="Q146" s="7">
        <f t="shared" si="209"/>
        <v>1.7847820205684845E-5</v>
      </c>
      <c r="R146" s="7">
        <f t="shared" si="210"/>
        <v>1.0201130768607072E-4</v>
      </c>
      <c r="S146" s="7">
        <f t="shared" si="249"/>
        <v>1.1138526179229373E-4</v>
      </c>
      <c r="T146" s="7">
        <f t="shared" si="211"/>
        <v>2.4338949953637727</v>
      </c>
      <c r="U146" s="7">
        <f t="shared" si="212"/>
        <v>0</v>
      </c>
      <c r="V146" s="7">
        <f t="shared" si="306"/>
        <v>2.4338949953637727</v>
      </c>
      <c r="W146" s="7">
        <f>Surface_Tension_T(T_ph(F146,H146))</f>
        <v>7.9989262177580567E-2</v>
      </c>
      <c r="X146" s="7">
        <v>1</v>
      </c>
      <c r="Y146" s="7">
        <f t="shared" si="250"/>
        <v>1</v>
      </c>
      <c r="Z146" s="7">
        <f t="shared" si="307"/>
        <v>0</v>
      </c>
      <c r="AA146" s="24">
        <f t="shared" si="251"/>
        <v>784.78873485438123</v>
      </c>
      <c r="AB146" s="24">
        <f t="shared" si="252"/>
        <v>4372874.8541630181</v>
      </c>
      <c r="AC146" s="24">
        <f t="shared" si="253"/>
        <v>6.3551355032689525E-6</v>
      </c>
      <c r="AD146" s="29">
        <f t="shared" si="254"/>
        <v>9.1673101995925401E-3</v>
      </c>
      <c r="AE146" s="24">
        <f t="shared" si="213"/>
        <v>2.8545998021019634</v>
      </c>
      <c r="AF146" s="7">
        <f t="shared" si="214"/>
        <v>3.1315545638096403</v>
      </c>
      <c r="AG146" s="24" t="str">
        <f t="shared" si="255"/>
        <v>NO</v>
      </c>
      <c r="AH146" s="24">
        <f t="shared" si="308"/>
        <v>1.1499999999999999</v>
      </c>
      <c r="AI146" s="24">
        <f t="shared" si="308"/>
        <v>1.1499999999999999</v>
      </c>
      <c r="AJ146" s="24">
        <f t="shared" si="256"/>
        <v>0.27001648343280737</v>
      </c>
      <c r="AK146" s="24">
        <f t="shared" si="257"/>
        <v>0</v>
      </c>
      <c r="AL146" s="24">
        <f t="shared" si="258"/>
        <v>784.78873485438123</v>
      </c>
      <c r="AM146" s="24">
        <f t="shared" si="259"/>
        <v>4372874.8541630181</v>
      </c>
      <c r="AN146" s="24">
        <f t="shared" si="260"/>
        <v>6.3551355032689525E-6</v>
      </c>
      <c r="AO146" s="29">
        <f t="shared" si="261"/>
        <v>9.1673101995925401E-3</v>
      </c>
      <c r="AP146" s="24">
        <f t="shared" si="215"/>
        <v>0.60667162317073497</v>
      </c>
      <c r="AQ146" s="24">
        <f t="shared" si="262"/>
        <v>0.72499999999999998</v>
      </c>
      <c r="AR146" s="24">
        <f t="shared" si="263"/>
        <v>2.8545998021019634</v>
      </c>
      <c r="AS146" s="24">
        <f t="shared" si="264"/>
        <v>2.6286065949928745</v>
      </c>
      <c r="AT146" s="24" t="str">
        <f t="shared" si="265"/>
        <v>NO</v>
      </c>
      <c r="AU146" s="24">
        <f t="shared" si="216"/>
        <v>1.2</v>
      </c>
      <c r="AV146" s="7">
        <f t="shared" si="266"/>
        <v>1.203900398263051</v>
      </c>
      <c r="AW146" s="7">
        <f t="shared" si="267"/>
        <v>0.27001648343280737</v>
      </c>
      <c r="AX146" s="20">
        <f t="shared" si="217"/>
        <v>1.0926290320963177</v>
      </c>
      <c r="AY146" s="24">
        <f t="shared" si="218"/>
        <v>0</v>
      </c>
      <c r="AZ146" s="24">
        <f t="shared" si="268"/>
        <v>784.78873485438123</v>
      </c>
      <c r="BA146" s="24">
        <f t="shared" si="269"/>
        <v>4372874.8541630181</v>
      </c>
      <c r="BB146" s="24">
        <f t="shared" si="270"/>
        <v>6.3551355032689525E-6</v>
      </c>
      <c r="BC146" s="29">
        <f t="shared" si="271"/>
        <v>9.1673101995925401E-3</v>
      </c>
      <c r="BD146" s="24">
        <f t="shared" si="219"/>
        <v>2.8545998021019634</v>
      </c>
      <c r="BE146" s="24" t="str">
        <f t="shared" si="272"/>
        <v>NO</v>
      </c>
      <c r="BF146" s="24">
        <f t="shared" si="220"/>
        <v>1.2</v>
      </c>
      <c r="BG146" s="24">
        <f t="shared" si="221"/>
        <v>1.1014512864702592</v>
      </c>
      <c r="BH146" s="7">
        <f t="shared" si="273"/>
        <v>1.203900398263051</v>
      </c>
      <c r="BI146" s="7">
        <f t="shared" si="274"/>
        <v>0.49693671238768072</v>
      </c>
      <c r="BJ146" s="7">
        <f t="shared" si="275"/>
        <v>0.27001648343280737</v>
      </c>
      <c r="BK146" s="20">
        <f t="shared" si="222"/>
        <v>1.0926290320963177</v>
      </c>
      <c r="BL146" s="24">
        <f t="shared" si="276"/>
        <v>0.47534239750046381</v>
      </c>
      <c r="BM146" s="24">
        <f t="shared" si="277"/>
        <v>0</v>
      </c>
      <c r="BN146" s="24">
        <f t="shared" si="278"/>
        <v>784.78873485438123</v>
      </c>
      <c r="BO146" s="24">
        <f t="shared" si="279"/>
        <v>4372874.8541630181</v>
      </c>
      <c r="BP146" s="24">
        <f t="shared" si="280"/>
        <v>6.3551355032689525E-6</v>
      </c>
      <c r="BQ146" s="29">
        <f t="shared" si="281"/>
        <v>9.1673101995925401E-3</v>
      </c>
      <c r="BR146" s="24">
        <f t="shared" si="223"/>
        <v>0.60667162317073497</v>
      </c>
      <c r="BS146" s="24">
        <f t="shared" si="282"/>
        <v>0.72499999999999998</v>
      </c>
      <c r="BT146" s="24">
        <f t="shared" si="283"/>
        <v>2.8545998021019634</v>
      </c>
      <c r="BU146" s="24" t="str">
        <f t="shared" si="284"/>
        <v>NO</v>
      </c>
      <c r="BV146" s="24">
        <f t="shared" si="224"/>
        <v>1.1499999999999999</v>
      </c>
      <c r="BW146" s="24">
        <f t="shared" si="225"/>
        <v>1.1499999999999999</v>
      </c>
      <c r="BX146" s="7">
        <f t="shared" si="285"/>
        <v>1.203900398263051</v>
      </c>
      <c r="BY146" s="7">
        <f t="shared" si="286"/>
        <v>0.49693671238768072</v>
      </c>
      <c r="BZ146" s="24">
        <f t="shared" si="287"/>
        <v>0.27001648343280737</v>
      </c>
      <c r="CA146" s="20">
        <f t="shared" si="226"/>
        <v>1.1437807674018854</v>
      </c>
      <c r="CB146" s="24">
        <f t="shared" si="288"/>
        <v>0.52080212119680103</v>
      </c>
      <c r="CC146" s="24">
        <f t="shared" si="289"/>
        <v>0</v>
      </c>
      <c r="CD146" s="24">
        <f t="shared" si="290"/>
        <v>784.78873485438123</v>
      </c>
      <c r="CE146" s="24">
        <f t="shared" si="291"/>
        <v>4372874.8541630181</v>
      </c>
      <c r="CF146" s="24">
        <f t="shared" si="292"/>
        <v>6.3551355032689525E-6</v>
      </c>
      <c r="CG146" s="29">
        <f t="shared" si="293"/>
        <v>9.1673101995925401E-3</v>
      </c>
      <c r="CH146" s="24">
        <f t="shared" si="227"/>
        <v>0.60667162317073497</v>
      </c>
      <c r="CI146" s="24">
        <f t="shared" si="294"/>
        <v>0.72499999999999998</v>
      </c>
      <c r="CJ146" s="24">
        <f t="shared" si="295"/>
        <v>2.8545998021019634</v>
      </c>
      <c r="CK146" s="24">
        <f t="shared" si="228"/>
        <v>3.167579313206637</v>
      </c>
      <c r="CL146" s="24">
        <f t="shared" si="296"/>
        <v>2.6286065949928745</v>
      </c>
      <c r="CM146" s="24" t="str">
        <f t="shared" si="297"/>
        <v>NO</v>
      </c>
      <c r="CN146" s="46" t="str">
        <f t="shared" si="229"/>
        <v>COMPRESSED LIQUID</v>
      </c>
      <c r="CO146" s="21" t="b">
        <f t="shared" si="206"/>
        <v>0</v>
      </c>
      <c r="CP146" s="21" t="b">
        <f t="shared" si="230"/>
        <v>0</v>
      </c>
      <c r="CQ146" s="7" t="e">
        <f t="shared" si="231"/>
        <v>#DIV/0!</v>
      </c>
      <c r="CR146" s="7">
        <f>IF(J146="yes",rho_ph(F146,H146),IF(K146="yes",rho_ph(F146,H146),L146*CQ146+P146*(1-CQ146)))</f>
        <v>815.25422217521088</v>
      </c>
      <c r="CS146" s="7" t="e">
        <f t="shared" si="232"/>
        <v>#DIV/0!</v>
      </c>
      <c r="CT146" s="7">
        <f t="shared" si="233"/>
        <v>4542629.7926685996</v>
      </c>
      <c r="CU146" s="7">
        <f t="shared" si="234"/>
        <v>6.1414366284217475E-6</v>
      </c>
      <c r="CV146" s="22">
        <f t="shared" si="235"/>
        <v>9.1138256986438727E-3</v>
      </c>
      <c r="CW146" s="7">
        <f t="shared" si="236"/>
        <v>7.6399761842947653E-2</v>
      </c>
      <c r="CX146" s="7">
        <f t="shared" si="237"/>
        <v>8.6303274599685838E-4</v>
      </c>
      <c r="CY146" s="7">
        <f t="shared" si="298"/>
        <v>0.99895815436473623</v>
      </c>
      <c r="CZ146" s="7">
        <f t="shared" si="299"/>
        <v>7.734337444602768E-2</v>
      </c>
      <c r="DA146" s="7">
        <f t="shared" si="238"/>
        <v>46.122625122612654</v>
      </c>
      <c r="DB146" s="7">
        <f>rho_ph(DA146,H146)</f>
        <v>815.22932703281367</v>
      </c>
      <c r="DC146" s="7">
        <f t="shared" si="239"/>
        <v>2.3430135678902806</v>
      </c>
      <c r="DD146" s="7">
        <f t="shared" si="300"/>
        <v>-2.8113842197260572E-2</v>
      </c>
      <c r="DE146" s="47">
        <f t="shared" si="301"/>
        <v>0</v>
      </c>
      <c r="DF146" s="7">
        <f t="shared" si="240"/>
        <v>1035.9755769162427</v>
      </c>
      <c r="DG146" s="7">
        <f t="shared" si="302"/>
        <v>239.62978900552127</v>
      </c>
    </row>
    <row r="147" spans="1:111" ht="14.5" x14ac:dyDescent="0.35">
      <c r="A147" s="7">
        <f t="shared" si="303"/>
        <v>1368</v>
      </c>
      <c r="B147" s="7">
        <v>3</v>
      </c>
      <c r="C147" s="7">
        <v>17.2</v>
      </c>
      <c r="D147">
        <v>0.255</v>
      </c>
      <c r="E147" s="22">
        <v>0</v>
      </c>
      <c r="F147" s="7">
        <f t="shared" si="241"/>
        <v>46.122625122612654</v>
      </c>
      <c r="G147" s="7">
        <f t="shared" si="304"/>
        <v>97.5</v>
      </c>
      <c r="H147" s="7">
        <f t="shared" si="242"/>
        <v>1035.9755769162427</v>
      </c>
      <c r="I147" s="7">
        <f t="shared" si="305"/>
        <v>0</v>
      </c>
      <c r="J147" s="24" t="str">
        <f t="shared" si="243"/>
        <v>YES</v>
      </c>
      <c r="K147" s="24" t="str">
        <f t="shared" si="244"/>
        <v>NO</v>
      </c>
      <c r="L147" s="7">
        <f t="shared" si="245"/>
        <v>23.288345853061333</v>
      </c>
      <c r="M147" s="7">
        <v>9.81</v>
      </c>
      <c r="N147" s="7">
        <f t="shared" si="246"/>
        <v>5.1044625000000003E-2</v>
      </c>
      <c r="O147" s="7">
        <f t="shared" si="247"/>
        <v>258.94593102782676</v>
      </c>
      <c r="P147" s="7">
        <f t="shared" si="248"/>
        <v>785.26960086172619</v>
      </c>
      <c r="Q147" s="7">
        <f t="shared" si="209"/>
        <v>1.7835845600964553E-5</v>
      </c>
      <c r="R147" s="7">
        <f t="shared" si="210"/>
        <v>1.0214439821431243E-4</v>
      </c>
      <c r="S147" s="7">
        <f t="shared" si="249"/>
        <v>1.1138176288025037E-4</v>
      </c>
      <c r="T147" s="7">
        <f t="shared" si="211"/>
        <v>2.4324045806483263</v>
      </c>
      <c r="U147" s="7">
        <f t="shared" si="212"/>
        <v>0</v>
      </c>
      <c r="V147" s="7">
        <f t="shared" si="306"/>
        <v>2.4324045806483263</v>
      </c>
      <c r="W147" s="7">
        <f>Surface_Tension_T(T_ph(F147,H147))</f>
        <v>7.9989909893293437E-2</v>
      </c>
      <c r="X147" s="7">
        <v>1</v>
      </c>
      <c r="Y147" s="7">
        <f t="shared" si="250"/>
        <v>1</v>
      </c>
      <c r="Z147" s="7">
        <f t="shared" si="307"/>
        <v>0</v>
      </c>
      <c r="AA147" s="24">
        <f t="shared" si="251"/>
        <v>785.26960086172619</v>
      </c>
      <c r="AB147" s="24">
        <f t="shared" si="252"/>
        <v>4373012.2222930947</v>
      </c>
      <c r="AC147" s="24">
        <f t="shared" si="253"/>
        <v>6.3549562135024138E-6</v>
      </c>
      <c r="AD147" s="29">
        <f t="shared" si="254"/>
        <v>9.1672658964295287E-3</v>
      </c>
      <c r="AE147" s="24">
        <f t="shared" si="213"/>
        <v>2.8546743870559737</v>
      </c>
      <c r="AF147" s="7">
        <f t="shared" si="214"/>
        <v>3.1404145699217039</v>
      </c>
      <c r="AG147" s="24" t="str">
        <f t="shared" si="255"/>
        <v>NO</v>
      </c>
      <c r="AH147" s="24">
        <f t="shared" si="308"/>
        <v>1.1499999999999999</v>
      </c>
      <c r="AI147" s="24">
        <f t="shared" si="308"/>
        <v>1.1499999999999999</v>
      </c>
      <c r="AJ147" s="24">
        <f t="shared" si="256"/>
        <v>0.26998781472772937</v>
      </c>
      <c r="AK147" s="24">
        <f t="shared" si="257"/>
        <v>0</v>
      </c>
      <c r="AL147" s="24">
        <f t="shared" si="258"/>
        <v>785.26960086172619</v>
      </c>
      <c r="AM147" s="24">
        <f t="shared" si="259"/>
        <v>4373012.2222930947</v>
      </c>
      <c r="AN147" s="24">
        <f t="shared" si="260"/>
        <v>6.3549562135024138E-6</v>
      </c>
      <c r="AO147" s="29">
        <f t="shared" si="261"/>
        <v>9.1672658964295287E-3</v>
      </c>
      <c r="AP147" s="24">
        <f t="shared" si="215"/>
        <v>0.60620684350545051</v>
      </c>
      <c r="AQ147" s="24">
        <f t="shared" si="262"/>
        <v>0.72499999999999998</v>
      </c>
      <c r="AR147" s="24">
        <f t="shared" si="263"/>
        <v>2.8546743870559737</v>
      </c>
      <c r="AS147" s="24">
        <f t="shared" si="264"/>
        <v>2.6269969471001926</v>
      </c>
      <c r="AT147" s="24" t="str">
        <f t="shared" si="265"/>
        <v>NO</v>
      </c>
      <c r="AU147" s="24">
        <f t="shared" si="216"/>
        <v>1.2</v>
      </c>
      <c r="AV147" s="7">
        <f t="shared" si="266"/>
        <v>1.203900398263051</v>
      </c>
      <c r="AW147" s="7">
        <f t="shared" si="267"/>
        <v>0.26998781472772937</v>
      </c>
      <c r="AX147" s="20">
        <f t="shared" si="217"/>
        <v>1.0920069557234608</v>
      </c>
      <c r="AY147" s="24">
        <f t="shared" si="218"/>
        <v>0</v>
      </c>
      <c r="AZ147" s="24">
        <f t="shared" si="268"/>
        <v>785.26960086172619</v>
      </c>
      <c r="BA147" s="24">
        <f t="shared" si="269"/>
        <v>4373012.2222930947</v>
      </c>
      <c r="BB147" s="24">
        <f t="shared" si="270"/>
        <v>6.3549562135024138E-6</v>
      </c>
      <c r="BC147" s="29">
        <f t="shared" si="271"/>
        <v>9.1672658964295287E-3</v>
      </c>
      <c r="BD147" s="24">
        <f t="shared" si="219"/>
        <v>2.8546743870559737</v>
      </c>
      <c r="BE147" s="24" t="str">
        <f t="shared" si="272"/>
        <v>NO</v>
      </c>
      <c r="BF147" s="24">
        <f t="shared" si="220"/>
        <v>1.2</v>
      </c>
      <c r="BG147" s="24">
        <f t="shared" si="221"/>
        <v>1.1016970625871567</v>
      </c>
      <c r="BH147" s="7">
        <f t="shared" si="273"/>
        <v>1.203900398263051</v>
      </c>
      <c r="BI147" s="7">
        <f t="shared" si="274"/>
        <v>0.49698137154841754</v>
      </c>
      <c r="BJ147" s="7">
        <f t="shared" si="275"/>
        <v>0.26998781472772937</v>
      </c>
      <c r="BK147" s="20">
        <f t="shared" si="222"/>
        <v>1.0920069557234608</v>
      </c>
      <c r="BL147" s="24">
        <f t="shared" si="276"/>
        <v>0.47538007859215975</v>
      </c>
      <c r="BM147" s="24">
        <f t="shared" si="277"/>
        <v>0</v>
      </c>
      <c r="BN147" s="24">
        <f t="shared" si="278"/>
        <v>785.26960086172619</v>
      </c>
      <c r="BO147" s="24">
        <f t="shared" si="279"/>
        <v>4373012.2222930947</v>
      </c>
      <c r="BP147" s="24">
        <f t="shared" si="280"/>
        <v>6.3549562135024138E-6</v>
      </c>
      <c r="BQ147" s="29">
        <f t="shared" si="281"/>
        <v>9.1672658964295287E-3</v>
      </c>
      <c r="BR147" s="24">
        <f t="shared" si="223"/>
        <v>0.60620684350545051</v>
      </c>
      <c r="BS147" s="24">
        <f t="shared" si="282"/>
        <v>0.72499999999999998</v>
      </c>
      <c r="BT147" s="24">
        <f t="shared" si="283"/>
        <v>2.8546743870559737</v>
      </c>
      <c r="BU147" s="24" t="str">
        <f t="shared" si="284"/>
        <v>NO</v>
      </c>
      <c r="BV147" s="24">
        <f t="shared" si="224"/>
        <v>1.1499999999999999</v>
      </c>
      <c r="BW147" s="24">
        <f t="shared" si="225"/>
        <v>1.1499999999999999</v>
      </c>
      <c r="BX147" s="7">
        <f t="shared" si="285"/>
        <v>1.203900398263051</v>
      </c>
      <c r="BY147" s="7">
        <f t="shared" si="286"/>
        <v>0.49698137154841754</v>
      </c>
      <c r="BZ147" s="24">
        <f t="shared" si="287"/>
        <v>0.26998781472772937</v>
      </c>
      <c r="CA147" s="20">
        <f t="shared" si="226"/>
        <v>1.143129568348892</v>
      </c>
      <c r="CB147" s="24">
        <f t="shared" si="288"/>
        <v>0.52085449231650593</v>
      </c>
      <c r="CC147" s="24">
        <f t="shared" si="289"/>
        <v>0</v>
      </c>
      <c r="CD147" s="24">
        <f t="shared" si="290"/>
        <v>785.26960086172619</v>
      </c>
      <c r="CE147" s="24">
        <f t="shared" si="291"/>
        <v>4373012.2222930947</v>
      </c>
      <c r="CF147" s="24">
        <f t="shared" si="292"/>
        <v>6.3549562135024138E-6</v>
      </c>
      <c r="CG147" s="29">
        <f t="shared" si="293"/>
        <v>9.1672658964295287E-3</v>
      </c>
      <c r="CH147" s="24">
        <f t="shared" si="227"/>
        <v>0.60620684350545051</v>
      </c>
      <c r="CI147" s="24">
        <f t="shared" si="294"/>
        <v>0.72499999999999998</v>
      </c>
      <c r="CJ147" s="24">
        <f t="shared" si="295"/>
        <v>2.8546743870559737</v>
      </c>
      <c r="CK147" s="24">
        <f t="shared" si="228"/>
        <v>3.1765412429778093</v>
      </c>
      <c r="CL147" s="24">
        <f t="shared" si="296"/>
        <v>2.6269969471001926</v>
      </c>
      <c r="CM147" s="24" t="str">
        <f t="shared" si="297"/>
        <v>NO</v>
      </c>
      <c r="CN147" s="46" t="str">
        <f t="shared" si="229"/>
        <v>COMPRESSED LIQUID</v>
      </c>
      <c r="CO147" s="21" t="b">
        <f t="shared" si="206"/>
        <v>0</v>
      </c>
      <c r="CP147" s="21" t="b">
        <f t="shared" si="230"/>
        <v>0</v>
      </c>
      <c r="CQ147" s="7" t="e">
        <f t="shared" si="231"/>
        <v>#DIV/0!</v>
      </c>
      <c r="CR147" s="7">
        <f>IF(J147="yes",rho_ph(F147,H147),IF(K147="yes",rho_ph(F147,H147),L147*CQ147+P147*(1-CQ147)))</f>
        <v>815.23794303260286</v>
      </c>
      <c r="CS147" s="7" t="e">
        <f t="shared" si="232"/>
        <v>#DIV/0!</v>
      </c>
      <c r="CT147" s="7">
        <f t="shared" si="233"/>
        <v>4539900.0356648248</v>
      </c>
      <c r="CU147" s="7">
        <f t="shared" si="234"/>
        <v>6.1447529685652527E-6</v>
      </c>
      <c r="CV147" s="22">
        <f t="shared" si="235"/>
        <v>9.114666298253556E-3</v>
      </c>
      <c r="CW147" s="7">
        <f t="shared" si="236"/>
        <v>7.6398236278793011E-2</v>
      </c>
      <c r="CX147" s="7">
        <f t="shared" si="237"/>
        <v>8.6203838920942194E-4</v>
      </c>
      <c r="CY147" s="7">
        <f t="shared" si="298"/>
        <v>0.99895421600248091</v>
      </c>
      <c r="CZ147" s="7">
        <f t="shared" si="299"/>
        <v>7.7341156812146192E-2</v>
      </c>
      <c r="DA147" s="7">
        <f t="shared" si="238"/>
        <v>45.890601652176215</v>
      </c>
      <c r="DB147" s="7">
        <f>rho_ph(DA147,H147)</f>
        <v>815.21304513168241</v>
      </c>
      <c r="DC147" s="7">
        <f t="shared" si="239"/>
        <v>2.3430603638971523</v>
      </c>
      <c r="DD147" s="7">
        <f t="shared" si="300"/>
        <v>-2.8113842197260572E-2</v>
      </c>
      <c r="DE147" s="47">
        <f t="shared" si="301"/>
        <v>0</v>
      </c>
      <c r="DF147" s="7">
        <f t="shared" si="240"/>
        <v>1035.9474630740456</v>
      </c>
      <c r="DG147" s="7">
        <f t="shared" si="302"/>
        <v>239.62435337452359</v>
      </c>
    </row>
    <row r="148" spans="1:111" ht="14.5" x14ac:dyDescent="0.35">
      <c r="A148" s="7">
        <f t="shared" si="303"/>
        <v>1365</v>
      </c>
      <c r="B148" s="7">
        <v>3</v>
      </c>
      <c r="C148" s="7">
        <v>17.2</v>
      </c>
      <c r="D148">
        <v>0.255</v>
      </c>
      <c r="E148" s="22">
        <v>0</v>
      </c>
      <c r="F148" s="7">
        <f t="shared" si="241"/>
        <v>45.890601652176215</v>
      </c>
      <c r="G148" s="7">
        <f t="shared" si="304"/>
        <v>97.5</v>
      </c>
      <c r="H148" s="7">
        <f t="shared" si="242"/>
        <v>1035.9474630740456</v>
      </c>
      <c r="I148" s="7">
        <f t="shared" si="305"/>
        <v>0</v>
      </c>
      <c r="J148" s="24" t="str">
        <f t="shared" si="243"/>
        <v>YES</v>
      </c>
      <c r="K148" s="24" t="str">
        <f t="shared" si="244"/>
        <v>NO</v>
      </c>
      <c r="L148" s="7">
        <f t="shared" si="245"/>
        <v>23.165859659331055</v>
      </c>
      <c r="M148" s="7">
        <v>9.81</v>
      </c>
      <c r="N148" s="7">
        <f t="shared" si="246"/>
        <v>5.1044625000000003E-2</v>
      </c>
      <c r="O148" s="7">
        <f t="shared" si="247"/>
        <v>258.63687270730679</v>
      </c>
      <c r="P148" s="7">
        <f t="shared" si="248"/>
        <v>785.75146722158524</v>
      </c>
      <c r="Q148" s="7">
        <f t="shared" si="209"/>
        <v>1.7823841463369078E-5</v>
      </c>
      <c r="R148" s="7">
        <f t="shared" si="210"/>
        <v>1.0227823847629593E-4</v>
      </c>
      <c r="S148" s="7">
        <f t="shared" si="249"/>
        <v>1.1137826378896378E-4</v>
      </c>
      <c r="T148" s="7">
        <f t="shared" si="211"/>
        <v>2.430912895312852</v>
      </c>
      <c r="U148" s="7">
        <f t="shared" si="212"/>
        <v>0</v>
      </c>
      <c r="V148" s="7">
        <f t="shared" si="306"/>
        <v>2.430912895312852</v>
      </c>
      <c r="W148" s="7">
        <f>Surface_Tension_T(T_ph(F148,H148))</f>
        <v>7.9990557652038552E-2</v>
      </c>
      <c r="X148" s="7">
        <v>1</v>
      </c>
      <c r="Y148" s="7">
        <f t="shared" si="250"/>
        <v>1</v>
      </c>
      <c r="Z148" s="7">
        <f t="shared" si="307"/>
        <v>0</v>
      </c>
      <c r="AA148" s="24">
        <f t="shared" si="251"/>
        <v>785.75146722158524</v>
      </c>
      <c r="AB148" s="24">
        <f t="shared" si="252"/>
        <v>4373149.6060917154</v>
      </c>
      <c r="AC148" s="24">
        <f t="shared" si="253"/>
        <v>6.3547769139771983E-6</v>
      </c>
      <c r="AD148" s="29">
        <f t="shared" si="254"/>
        <v>9.1672215899178087E-3</v>
      </c>
      <c r="AE148" s="24">
        <f t="shared" si="213"/>
        <v>2.8547483390305772</v>
      </c>
      <c r="AF148" s="7">
        <f t="shared" si="214"/>
        <v>3.1493363985791709</v>
      </c>
      <c r="AG148" s="24" t="str">
        <f t="shared" si="255"/>
        <v>NO</v>
      </c>
      <c r="AH148" s="24">
        <f t="shared" si="308"/>
        <v>1.1499999999999999</v>
      </c>
      <c r="AI148" s="24">
        <f t="shared" si="308"/>
        <v>1.1499999999999999</v>
      </c>
      <c r="AJ148" s="24">
        <f t="shared" si="256"/>
        <v>0.26995906455397367</v>
      </c>
      <c r="AK148" s="24">
        <f t="shared" si="257"/>
        <v>0</v>
      </c>
      <c r="AL148" s="24">
        <f t="shared" si="258"/>
        <v>785.75146722158524</v>
      </c>
      <c r="AM148" s="24">
        <f t="shared" si="259"/>
        <v>4373149.6060917154</v>
      </c>
      <c r="AN148" s="24">
        <f t="shared" si="260"/>
        <v>6.3547769139771983E-6</v>
      </c>
      <c r="AO148" s="29">
        <f t="shared" si="261"/>
        <v>9.1672215899178087E-3</v>
      </c>
      <c r="AP148" s="24">
        <f t="shared" si="215"/>
        <v>0.60574192873766763</v>
      </c>
      <c r="AQ148" s="24">
        <f t="shared" si="262"/>
        <v>0.72499999999999998</v>
      </c>
      <c r="AR148" s="24">
        <f t="shared" si="263"/>
        <v>2.8547483390305772</v>
      </c>
      <c r="AS148" s="24">
        <f t="shared" si="264"/>
        <v>2.6253859269378803</v>
      </c>
      <c r="AT148" s="24" t="str">
        <f t="shared" si="265"/>
        <v>NO</v>
      </c>
      <c r="AU148" s="24">
        <f t="shared" si="216"/>
        <v>1.2</v>
      </c>
      <c r="AV148" s="7">
        <f t="shared" si="266"/>
        <v>1.203900398263051</v>
      </c>
      <c r="AW148" s="7">
        <f t="shared" si="267"/>
        <v>0.26995906455397367</v>
      </c>
      <c r="AX148" s="20">
        <f t="shared" si="217"/>
        <v>1.0913843294013066</v>
      </c>
      <c r="AY148" s="24">
        <f t="shared" si="218"/>
        <v>0</v>
      </c>
      <c r="AZ148" s="24">
        <f t="shared" si="268"/>
        <v>785.75146722158524</v>
      </c>
      <c r="BA148" s="24">
        <f t="shared" si="269"/>
        <v>4373149.6060917154</v>
      </c>
      <c r="BB148" s="24">
        <f t="shared" si="270"/>
        <v>6.3547769139771983E-6</v>
      </c>
      <c r="BC148" s="29">
        <f t="shared" si="271"/>
        <v>9.1672215899178087E-3</v>
      </c>
      <c r="BD148" s="24">
        <f t="shared" si="219"/>
        <v>2.8547483390305772</v>
      </c>
      <c r="BE148" s="24" t="str">
        <f t="shared" si="272"/>
        <v>NO</v>
      </c>
      <c r="BF148" s="24">
        <f t="shared" si="220"/>
        <v>1.2</v>
      </c>
      <c r="BG148" s="24">
        <f t="shared" si="221"/>
        <v>1.1019405314854447</v>
      </c>
      <c r="BH148" s="7">
        <f t="shared" si="273"/>
        <v>1.203900398263051</v>
      </c>
      <c r="BI148" s="7">
        <f t="shared" si="274"/>
        <v>0.49702594660849131</v>
      </c>
      <c r="BJ148" s="7">
        <f t="shared" si="275"/>
        <v>0.26995906455397367</v>
      </c>
      <c r="BK148" s="20">
        <f t="shared" si="222"/>
        <v>1.0913843294013066</v>
      </c>
      <c r="BL148" s="24">
        <f t="shared" si="276"/>
        <v>0.47541767583365913</v>
      </c>
      <c r="BM148" s="24">
        <f t="shared" si="277"/>
        <v>0</v>
      </c>
      <c r="BN148" s="24">
        <f t="shared" si="278"/>
        <v>785.75146722158524</v>
      </c>
      <c r="BO148" s="24">
        <f t="shared" si="279"/>
        <v>4373149.6060917154</v>
      </c>
      <c r="BP148" s="24">
        <f t="shared" si="280"/>
        <v>6.3547769139771983E-6</v>
      </c>
      <c r="BQ148" s="29">
        <f t="shared" si="281"/>
        <v>9.1672215899178087E-3</v>
      </c>
      <c r="BR148" s="24">
        <f t="shared" si="223"/>
        <v>0.60574192873766763</v>
      </c>
      <c r="BS148" s="24">
        <f t="shared" si="282"/>
        <v>0.72499999999999998</v>
      </c>
      <c r="BT148" s="24">
        <f t="shared" si="283"/>
        <v>2.8547483390305772</v>
      </c>
      <c r="BU148" s="24" t="str">
        <f t="shared" si="284"/>
        <v>NO</v>
      </c>
      <c r="BV148" s="24">
        <f t="shared" si="224"/>
        <v>1.1499999999999999</v>
      </c>
      <c r="BW148" s="24">
        <f t="shared" si="225"/>
        <v>1.1499999999999999</v>
      </c>
      <c r="BX148" s="7">
        <f t="shared" si="285"/>
        <v>1.203900398263051</v>
      </c>
      <c r="BY148" s="7">
        <f t="shared" si="286"/>
        <v>0.49702594660849131</v>
      </c>
      <c r="BZ148" s="24">
        <f t="shared" si="287"/>
        <v>0.26995906455397367</v>
      </c>
      <c r="CA148" s="20">
        <f t="shared" si="226"/>
        <v>1.1424777936005699</v>
      </c>
      <c r="CB148" s="24">
        <f t="shared" si="288"/>
        <v>0.52090677905873972</v>
      </c>
      <c r="CC148" s="24">
        <f t="shared" si="289"/>
        <v>0</v>
      </c>
      <c r="CD148" s="24">
        <f t="shared" si="290"/>
        <v>785.75146722158524</v>
      </c>
      <c r="CE148" s="24">
        <f t="shared" si="291"/>
        <v>4373149.6060917154</v>
      </c>
      <c r="CF148" s="24">
        <f t="shared" si="292"/>
        <v>6.3547769139771983E-6</v>
      </c>
      <c r="CG148" s="29">
        <f t="shared" si="293"/>
        <v>9.1672215899178087E-3</v>
      </c>
      <c r="CH148" s="24">
        <f t="shared" si="227"/>
        <v>0.60574192873766763</v>
      </c>
      <c r="CI148" s="24">
        <f t="shared" si="294"/>
        <v>0.72499999999999998</v>
      </c>
      <c r="CJ148" s="24">
        <f t="shared" si="295"/>
        <v>2.8547483390305772</v>
      </c>
      <c r="CK148" s="24">
        <f t="shared" si="228"/>
        <v>3.1855657064880303</v>
      </c>
      <c r="CL148" s="24">
        <f t="shared" si="296"/>
        <v>2.6253859269378803</v>
      </c>
      <c r="CM148" s="24" t="str">
        <f t="shared" si="297"/>
        <v>NO</v>
      </c>
      <c r="CN148" s="46" t="str">
        <f t="shared" si="229"/>
        <v>COMPRESSED LIQUID</v>
      </c>
      <c r="CO148" s="21" t="b">
        <f t="shared" si="206"/>
        <v>0</v>
      </c>
      <c r="CP148" s="21" t="b">
        <f t="shared" si="230"/>
        <v>0</v>
      </c>
      <c r="CQ148" s="7" t="e">
        <f t="shared" si="231"/>
        <v>#DIV/0!</v>
      </c>
      <c r="CR148" s="7">
        <f>IF(J148="yes",rho_ph(F148,H148),IF(K148="yes",rho_ph(F148,H148),L148*CQ148+P148*(1-CQ148)))</f>
        <v>815.22166189354789</v>
      </c>
      <c r="CS148" s="7" t="e">
        <f t="shared" si="232"/>
        <v>#DIV/0!</v>
      </c>
      <c r="CT148" s="7">
        <f t="shared" si="233"/>
        <v>4537167.8428973686</v>
      </c>
      <c r="CU148" s="7">
        <f t="shared" si="234"/>
        <v>6.1480760600269065E-6</v>
      </c>
      <c r="CV148" s="22">
        <f t="shared" si="235"/>
        <v>9.1155082676932855E-3</v>
      </c>
      <c r="CW148" s="7">
        <f t="shared" si="236"/>
        <v>7.6396710527545736E-2</v>
      </c>
      <c r="CX148" s="7">
        <f t="shared" si="237"/>
        <v>8.6104375103635976E-4</v>
      </c>
      <c r="CY148" s="7">
        <f t="shared" si="298"/>
        <v>0.99895023822574791</v>
      </c>
      <c r="CZ148" s="7">
        <f t="shared" si="299"/>
        <v>7.7338941743285317E-2</v>
      </c>
      <c r="DA148" s="7">
        <f t="shared" si="238"/>
        <v>45.65858482694636</v>
      </c>
      <c r="DB148" s="7">
        <f>rho_ph(DA148,H148)</f>
        <v>815.19676123215868</v>
      </c>
      <c r="DC148" s="7">
        <f t="shared" si="239"/>
        <v>2.3431071675172821</v>
      </c>
      <c r="DD148" s="7">
        <f t="shared" si="300"/>
        <v>-2.8113842197260572E-2</v>
      </c>
      <c r="DE148" s="47">
        <f t="shared" si="301"/>
        <v>0</v>
      </c>
      <c r="DF148" s="7">
        <f t="shared" si="240"/>
        <v>1035.9193492318484</v>
      </c>
      <c r="DG148" s="7">
        <f t="shared" si="302"/>
        <v>239.61891722603116</v>
      </c>
    </row>
    <row r="149" spans="1:111" ht="14.5" x14ac:dyDescent="0.35">
      <c r="A149" s="7">
        <f t="shared" si="303"/>
        <v>1362</v>
      </c>
      <c r="B149" s="7">
        <v>3</v>
      </c>
      <c r="C149" s="7">
        <v>17.2</v>
      </c>
      <c r="D149">
        <v>0.255</v>
      </c>
      <c r="E149" s="22">
        <v>0</v>
      </c>
      <c r="F149" s="7">
        <f t="shared" si="241"/>
        <v>45.65858482694636</v>
      </c>
      <c r="G149" s="7">
        <f t="shared" si="304"/>
        <v>97.5</v>
      </c>
      <c r="H149" s="7">
        <f t="shared" si="242"/>
        <v>1035.9193492318484</v>
      </c>
      <c r="I149" s="7">
        <f t="shared" si="305"/>
        <v>0</v>
      </c>
      <c r="J149" s="24" t="str">
        <f t="shared" si="243"/>
        <v>YES</v>
      </c>
      <c r="K149" s="24" t="str">
        <f t="shared" si="244"/>
        <v>NO</v>
      </c>
      <c r="L149" s="7">
        <f t="shared" si="245"/>
        <v>23.043480581916882</v>
      </c>
      <c r="M149" s="7">
        <v>9.81</v>
      </c>
      <c r="N149" s="7">
        <f t="shared" si="246"/>
        <v>5.1044625000000003E-2</v>
      </c>
      <c r="O149" s="7">
        <f t="shared" si="247"/>
        <v>258.32662656537059</v>
      </c>
      <c r="P149" s="7">
        <f t="shared" si="248"/>
        <v>786.23434391879107</v>
      </c>
      <c r="Q149" s="7">
        <f t="shared" si="209"/>
        <v>1.7811807454465736E-5</v>
      </c>
      <c r="R149" s="7">
        <f t="shared" si="210"/>
        <v>1.024128374900273E-4</v>
      </c>
      <c r="S149" s="7">
        <f t="shared" si="249"/>
        <v>1.1137476451812312E-4</v>
      </c>
      <c r="T149" s="7">
        <f t="shared" si="211"/>
        <v>2.4294199165347523</v>
      </c>
      <c r="U149" s="7">
        <f t="shared" si="212"/>
        <v>0</v>
      </c>
      <c r="V149" s="7">
        <f t="shared" si="306"/>
        <v>2.4294199165347523</v>
      </c>
      <c r="W149" s="7">
        <f>Surface_Tension_T(T_ph(F149,H149))</f>
        <v>7.9991205453822198E-2</v>
      </c>
      <c r="X149" s="7">
        <v>1</v>
      </c>
      <c r="Y149" s="7">
        <f t="shared" si="250"/>
        <v>1</v>
      </c>
      <c r="Z149" s="7">
        <f t="shared" si="307"/>
        <v>0</v>
      </c>
      <c r="AA149" s="24">
        <f t="shared" si="251"/>
        <v>786.23434391879107</v>
      </c>
      <c r="AB149" s="24">
        <f t="shared" si="252"/>
        <v>4373287.0055732271</v>
      </c>
      <c r="AC149" s="24">
        <f t="shared" si="253"/>
        <v>6.3545976046773048E-6</v>
      </c>
      <c r="AD149" s="29">
        <f t="shared" si="254"/>
        <v>9.1671772800532153E-3</v>
      </c>
      <c r="AE149" s="24">
        <f t="shared" si="213"/>
        <v>2.8548216566292823</v>
      </c>
      <c r="AF149" s="7">
        <f t="shared" si="214"/>
        <v>3.1583208198132993</v>
      </c>
      <c r="AG149" s="24" t="str">
        <f t="shared" si="255"/>
        <v>NO</v>
      </c>
      <c r="AH149" s="24">
        <f t="shared" si="308"/>
        <v>1.1499999999999999</v>
      </c>
      <c r="AI149" s="24">
        <f t="shared" si="308"/>
        <v>1.1499999999999999</v>
      </c>
      <c r="AJ149" s="24">
        <f t="shared" si="256"/>
        <v>0.26993023227776736</v>
      </c>
      <c r="AK149" s="24">
        <f t="shared" si="257"/>
        <v>0</v>
      </c>
      <c r="AL149" s="24">
        <f t="shared" si="258"/>
        <v>786.23434391879107</v>
      </c>
      <c r="AM149" s="24">
        <f t="shared" si="259"/>
        <v>4373287.0055732271</v>
      </c>
      <c r="AN149" s="24">
        <f t="shared" si="260"/>
        <v>6.3545976046773048E-6</v>
      </c>
      <c r="AO149" s="29">
        <f t="shared" si="261"/>
        <v>9.1671772800532153E-3</v>
      </c>
      <c r="AP149" s="24">
        <f t="shared" si="215"/>
        <v>0.60527687221027526</v>
      </c>
      <c r="AQ149" s="24">
        <f t="shared" si="262"/>
        <v>0.72499999999999998</v>
      </c>
      <c r="AR149" s="24">
        <f t="shared" si="263"/>
        <v>2.8548216566292823</v>
      </c>
      <c r="AS149" s="24">
        <f t="shared" si="264"/>
        <v>2.6237735098575325</v>
      </c>
      <c r="AT149" s="24" t="str">
        <f t="shared" si="265"/>
        <v>NO</v>
      </c>
      <c r="AU149" s="24">
        <f t="shared" si="216"/>
        <v>1.2</v>
      </c>
      <c r="AV149" s="7">
        <f t="shared" si="266"/>
        <v>1.203900398263051</v>
      </c>
      <c r="AW149" s="7">
        <f t="shared" si="267"/>
        <v>0.26993023227776736</v>
      </c>
      <c r="AX149" s="20">
        <f t="shared" si="217"/>
        <v>1.0907611435370685</v>
      </c>
      <c r="AY149" s="24">
        <f t="shared" si="218"/>
        <v>0</v>
      </c>
      <c r="AZ149" s="24">
        <f t="shared" si="268"/>
        <v>786.23434391879107</v>
      </c>
      <c r="BA149" s="24">
        <f t="shared" si="269"/>
        <v>4373287.0055732271</v>
      </c>
      <c r="BB149" s="24">
        <f t="shared" si="270"/>
        <v>6.3545976046773048E-6</v>
      </c>
      <c r="BC149" s="29">
        <f t="shared" si="271"/>
        <v>9.1671772800532153E-3</v>
      </c>
      <c r="BD149" s="24">
        <f t="shared" si="219"/>
        <v>2.8548216566292823</v>
      </c>
      <c r="BE149" s="24" t="str">
        <f t="shared" si="272"/>
        <v>NO</v>
      </c>
      <c r="BF149" s="24">
        <f t="shared" si="220"/>
        <v>1.2</v>
      </c>
      <c r="BG149" s="24">
        <f t="shared" si="221"/>
        <v>1.1021817281908335</v>
      </c>
      <c r="BH149" s="7">
        <f t="shared" si="273"/>
        <v>1.203900398263051</v>
      </c>
      <c r="BI149" s="7">
        <f t="shared" si="274"/>
        <v>0.49707043780068644</v>
      </c>
      <c r="BJ149" s="7">
        <f t="shared" si="275"/>
        <v>0.26993023227776736</v>
      </c>
      <c r="BK149" s="20">
        <f t="shared" si="222"/>
        <v>1.0907611435370685</v>
      </c>
      <c r="BL149" s="24">
        <f t="shared" si="276"/>
        <v>0.47545518937528264</v>
      </c>
      <c r="BM149" s="24">
        <f t="shared" si="277"/>
        <v>0</v>
      </c>
      <c r="BN149" s="24">
        <f t="shared" si="278"/>
        <v>786.23434391879107</v>
      </c>
      <c r="BO149" s="24">
        <f t="shared" si="279"/>
        <v>4373287.0055732271</v>
      </c>
      <c r="BP149" s="24">
        <f t="shared" si="280"/>
        <v>6.3545976046773048E-6</v>
      </c>
      <c r="BQ149" s="29">
        <f t="shared" si="281"/>
        <v>9.1671772800532153E-3</v>
      </c>
      <c r="BR149" s="24">
        <f t="shared" si="223"/>
        <v>0.60527687221027526</v>
      </c>
      <c r="BS149" s="24">
        <f t="shared" si="282"/>
        <v>0.72499999999999998</v>
      </c>
      <c r="BT149" s="24">
        <f t="shared" si="283"/>
        <v>2.8548216566292823</v>
      </c>
      <c r="BU149" s="24" t="str">
        <f t="shared" si="284"/>
        <v>NO</v>
      </c>
      <c r="BV149" s="24">
        <f t="shared" si="224"/>
        <v>1.1499999999999999</v>
      </c>
      <c r="BW149" s="24">
        <f t="shared" si="225"/>
        <v>1.1499999999999999</v>
      </c>
      <c r="BX149" s="7">
        <f t="shared" si="285"/>
        <v>1.203900398263051</v>
      </c>
      <c r="BY149" s="7">
        <f t="shared" si="286"/>
        <v>0.49707043780068644</v>
      </c>
      <c r="BZ149" s="24">
        <f t="shared" si="287"/>
        <v>0.26993023227776736</v>
      </c>
      <c r="CA149" s="20">
        <f t="shared" si="226"/>
        <v>1.1418254331150441</v>
      </c>
      <c r="CB149" s="24">
        <f t="shared" si="288"/>
        <v>0.52095898174742317</v>
      </c>
      <c r="CC149" s="24">
        <f t="shared" si="289"/>
        <v>0</v>
      </c>
      <c r="CD149" s="24">
        <f t="shared" si="290"/>
        <v>786.23434391879107</v>
      </c>
      <c r="CE149" s="24">
        <f t="shared" si="291"/>
        <v>4373287.0055732271</v>
      </c>
      <c r="CF149" s="24">
        <f t="shared" si="292"/>
        <v>6.3545976046773048E-6</v>
      </c>
      <c r="CG149" s="29">
        <f t="shared" si="293"/>
        <v>9.1671772800532153E-3</v>
      </c>
      <c r="CH149" s="24">
        <f t="shared" si="227"/>
        <v>0.60527687221027526</v>
      </c>
      <c r="CI149" s="24">
        <f t="shared" si="294"/>
        <v>0.72499999999999998</v>
      </c>
      <c r="CJ149" s="24">
        <f t="shared" si="295"/>
        <v>2.8548216566292823</v>
      </c>
      <c r="CK149" s="24">
        <f t="shared" si="228"/>
        <v>3.1946534826268369</v>
      </c>
      <c r="CL149" s="24">
        <f t="shared" si="296"/>
        <v>2.6237735098575325</v>
      </c>
      <c r="CM149" s="24" t="str">
        <f t="shared" si="297"/>
        <v>NO</v>
      </c>
      <c r="CN149" s="46" t="str">
        <f t="shared" si="229"/>
        <v>COMPRESSED LIQUID</v>
      </c>
      <c r="CO149" s="21" t="b">
        <f t="shared" si="206"/>
        <v>0</v>
      </c>
      <c r="CP149" s="21" t="b">
        <f t="shared" si="230"/>
        <v>0</v>
      </c>
      <c r="CQ149" s="7" t="e">
        <f t="shared" si="231"/>
        <v>#DIV/0!</v>
      </c>
      <c r="CR149" s="7">
        <f>IF(J149="yes",rho_ph(F149,H149),IF(K149="yes",rho_ph(F149,H149),L149*CQ149+P149*(1-CQ149)))</f>
        <v>815.2053787563475</v>
      </c>
      <c r="CS149" s="7" t="e">
        <f t="shared" si="232"/>
        <v>#DIV/0!</v>
      </c>
      <c r="CT149" s="7">
        <f t="shared" si="233"/>
        <v>4534433.1716915844</v>
      </c>
      <c r="CU149" s="7">
        <f t="shared" si="234"/>
        <v>6.1514059715800895E-6</v>
      </c>
      <c r="CV149" s="22">
        <f t="shared" si="235"/>
        <v>9.11635162262334E-3</v>
      </c>
      <c r="CW149" s="7">
        <f t="shared" si="236"/>
        <v>7.639518458904665E-2</v>
      </c>
      <c r="CX149" s="7">
        <f t="shared" si="237"/>
        <v>8.6004881793107332E-4</v>
      </c>
      <c r="CY149" s="7">
        <f t="shared" si="298"/>
        <v>0.99894622045296277</v>
      </c>
      <c r="CZ149" s="7">
        <f t="shared" si="299"/>
        <v>7.7336729270517754E-2</v>
      </c>
      <c r="DA149" s="7">
        <f t="shared" si="238"/>
        <v>45.426574639134806</v>
      </c>
      <c r="DB149" s="7">
        <f>rho_ph(DA149,H149)</f>
        <v>815.18047533253196</v>
      </c>
      <c r="DC149" s="7">
        <f t="shared" si="239"/>
        <v>2.3431539787563875</v>
      </c>
      <c r="DD149" s="7">
        <f t="shared" si="300"/>
        <v>-2.8113842197260572E-2</v>
      </c>
      <c r="DE149" s="47">
        <f t="shared" si="301"/>
        <v>0</v>
      </c>
      <c r="DF149" s="7">
        <f t="shared" si="240"/>
        <v>1035.8912353896512</v>
      </c>
      <c r="DG149" s="7">
        <f t="shared" si="302"/>
        <v>239.61348055994631</v>
      </c>
    </row>
    <row r="150" spans="1:111" ht="14.5" x14ac:dyDescent="0.35">
      <c r="A150" s="7">
        <f t="shared" si="303"/>
        <v>1359</v>
      </c>
      <c r="B150" s="7">
        <v>3</v>
      </c>
      <c r="C150" s="7">
        <v>17.2</v>
      </c>
      <c r="D150">
        <v>0.255</v>
      </c>
      <c r="E150" s="22">
        <v>0</v>
      </c>
      <c r="F150" s="7">
        <f t="shared" si="241"/>
        <v>45.426574639134806</v>
      </c>
      <c r="G150" s="7">
        <f t="shared" si="304"/>
        <v>97.5</v>
      </c>
      <c r="H150" s="7">
        <f t="shared" si="242"/>
        <v>1035.8912353896512</v>
      </c>
      <c r="I150" s="7">
        <f t="shared" si="305"/>
        <v>0</v>
      </c>
      <c r="J150" s="24" t="str">
        <f t="shared" si="243"/>
        <v>YES</v>
      </c>
      <c r="K150" s="24" t="str">
        <f t="shared" si="244"/>
        <v>NO</v>
      </c>
      <c r="L150" s="7">
        <f t="shared" si="245"/>
        <v>22.921208197232634</v>
      </c>
      <c r="M150" s="7">
        <v>9.81</v>
      </c>
      <c r="N150" s="7">
        <f t="shared" si="246"/>
        <v>5.1044625000000003E-2</v>
      </c>
      <c r="O150" s="7">
        <f t="shared" si="247"/>
        <v>258.0151818876094</v>
      </c>
      <c r="P150" s="7">
        <f t="shared" si="248"/>
        <v>786.71824106786664</v>
      </c>
      <c r="Q150" s="7">
        <f t="shared" si="209"/>
        <v>1.7799743231797281E-5</v>
      </c>
      <c r="R150" s="7">
        <f t="shared" si="210"/>
        <v>1.0254820442546571E-4</v>
      </c>
      <c r="S150" s="7">
        <f t="shared" si="249"/>
        <v>1.1137126506741415E-4</v>
      </c>
      <c r="T150" s="7">
        <f t="shared" si="211"/>
        <v>2.4279256212328884</v>
      </c>
      <c r="U150" s="7">
        <f t="shared" si="212"/>
        <v>0</v>
      </c>
      <c r="V150" s="7">
        <f t="shared" si="306"/>
        <v>2.4279256212328884</v>
      </c>
      <c r="W150" s="7">
        <f>Surface_Tension_T(T_ph(F150,H150))</f>
        <v>7.9991853298650509E-2</v>
      </c>
      <c r="X150" s="7">
        <v>1</v>
      </c>
      <c r="Y150" s="7">
        <f t="shared" si="250"/>
        <v>1</v>
      </c>
      <c r="Z150" s="7">
        <f t="shared" si="307"/>
        <v>0</v>
      </c>
      <c r="AA150" s="24">
        <f t="shared" si="251"/>
        <v>786.71824106786664</v>
      </c>
      <c r="AB150" s="24">
        <f t="shared" si="252"/>
        <v>4373424.4207521155</v>
      </c>
      <c r="AC150" s="24">
        <f t="shared" si="253"/>
        <v>6.3544182855864736E-6</v>
      </c>
      <c r="AD150" s="29">
        <f t="shared" si="254"/>
        <v>9.1671329668315468E-3</v>
      </c>
      <c r="AE150" s="24">
        <f t="shared" si="213"/>
        <v>2.8548943384193564</v>
      </c>
      <c r="AF150" s="7">
        <f t="shared" si="214"/>
        <v>3.1673686171689677</v>
      </c>
      <c r="AG150" s="24" t="str">
        <f t="shared" si="255"/>
        <v>NO</v>
      </c>
      <c r="AH150" s="24">
        <f t="shared" si="308"/>
        <v>1.1499999999999999</v>
      </c>
      <c r="AI150" s="24">
        <f t="shared" si="308"/>
        <v>1.1499999999999999</v>
      </c>
      <c r="AJ150" s="24">
        <f t="shared" si="256"/>
        <v>0.2699013172564072</v>
      </c>
      <c r="AK150" s="24">
        <f t="shared" si="257"/>
        <v>0</v>
      </c>
      <c r="AL150" s="24">
        <f t="shared" si="258"/>
        <v>786.71824106786664</v>
      </c>
      <c r="AM150" s="24">
        <f t="shared" si="259"/>
        <v>4373424.4207521155</v>
      </c>
      <c r="AN150" s="24">
        <f t="shared" si="260"/>
        <v>6.3544182855864736E-6</v>
      </c>
      <c r="AO150" s="29">
        <f t="shared" si="261"/>
        <v>9.1671329668315468E-3</v>
      </c>
      <c r="AP150" s="24">
        <f t="shared" si="215"/>
        <v>0.60481166720121959</v>
      </c>
      <c r="AQ150" s="24">
        <f t="shared" si="262"/>
        <v>0.72499999999999998</v>
      </c>
      <c r="AR150" s="24">
        <f t="shared" si="263"/>
        <v>2.8548943384193564</v>
      </c>
      <c r="AS150" s="24">
        <f t="shared" si="264"/>
        <v>2.6221596709315196</v>
      </c>
      <c r="AT150" s="24" t="str">
        <f t="shared" si="265"/>
        <v>NO</v>
      </c>
      <c r="AU150" s="24">
        <f t="shared" si="216"/>
        <v>1.2</v>
      </c>
      <c r="AV150" s="7">
        <f t="shared" si="266"/>
        <v>1.203900398263051</v>
      </c>
      <c r="AW150" s="7">
        <f t="shared" si="267"/>
        <v>0.2699013172564072</v>
      </c>
      <c r="AX150" s="20">
        <f t="shared" si="217"/>
        <v>1.0901373884286887</v>
      </c>
      <c r="AY150" s="24">
        <f t="shared" si="218"/>
        <v>0</v>
      </c>
      <c r="AZ150" s="24">
        <f t="shared" si="268"/>
        <v>786.71824106786664</v>
      </c>
      <c r="BA150" s="24">
        <f t="shared" si="269"/>
        <v>4373424.4207521155</v>
      </c>
      <c r="BB150" s="24">
        <f t="shared" si="270"/>
        <v>6.3544182855864736E-6</v>
      </c>
      <c r="BC150" s="29">
        <f t="shared" si="271"/>
        <v>9.1671329668315468E-3</v>
      </c>
      <c r="BD150" s="24">
        <f t="shared" si="219"/>
        <v>2.8548943384193564</v>
      </c>
      <c r="BE150" s="24" t="str">
        <f t="shared" si="272"/>
        <v>NO</v>
      </c>
      <c r="BF150" s="24">
        <f t="shared" si="220"/>
        <v>1.2</v>
      </c>
      <c r="BG150" s="24">
        <f t="shared" si="221"/>
        <v>1.1024206870670217</v>
      </c>
      <c r="BH150" s="7">
        <f t="shared" si="273"/>
        <v>1.203900398263051</v>
      </c>
      <c r="BI150" s="7">
        <f t="shared" si="274"/>
        <v>0.49711484535693262</v>
      </c>
      <c r="BJ150" s="7">
        <f t="shared" si="275"/>
        <v>0.2699013172564072</v>
      </c>
      <c r="BK150" s="20">
        <f t="shared" si="222"/>
        <v>1.0901373884286887</v>
      </c>
      <c r="BL150" s="24">
        <f t="shared" si="276"/>
        <v>0.47549261936572756</v>
      </c>
      <c r="BM150" s="24">
        <f t="shared" si="277"/>
        <v>0</v>
      </c>
      <c r="BN150" s="24">
        <f t="shared" si="278"/>
        <v>786.71824106786664</v>
      </c>
      <c r="BO150" s="24">
        <f t="shared" si="279"/>
        <v>4373424.4207521155</v>
      </c>
      <c r="BP150" s="24">
        <f t="shared" si="280"/>
        <v>6.3544182855864736E-6</v>
      </c>
      <c r="BQ150" s="29">
        <f t="shared" si="281"/>
        <v>9.1671329668315468E-3</v>
      </c>
      <c r="BR150" s="24">
        <f t="shared" si="223"/>
        <v>0.60481166720121959</v>
      </c>
      <c r="BS150" s="24">
        <f t="shared" si="282"/>
        <v>0.72499999999999998</v>
      </c>
      <c r="BT150" s="24">
        <f t="shared" si="283"/>
        <v>2.8548943384193564</v>
      </c>
      <c r="BU150" s="24" t="str">
        <f t="shared" si="284"/>
        <v>NO</v>
      </c>
      <c r="BV150" s="24">
        <f t="shared" si="224"/>
        <v>1.1499999999999999</v>
      </c>
      <c r="BW150" s="24">
        <f t="shared" si="225"/>
        <v>1.1499999999999999</v>
      </c>
      <c r="BX150" s="7">
        <f t="shared" si="285"/>
        <v>1.203900398263051</v>
      </c>
      <c r="BY150" s="7">
        <f t="shared" si="286"/>
        <v>0.49711484535693262</v>
      </c>
      <c r="BZ150" s="24">
        <f t="shared" si="287"/>
        <v>0.2699013172564072</v>
      </c>
      <c r="CA150" s="20">
        <f t="shared" si="226"/>
        <v>1.1411724767360518</v>
      </c>
      <c r="CB150" s="24">
        <f t="shared" si="288"/>
        <v>0.52101110070647183</v>
      </c>
      <c r="CC150" s="24">
        <f t="shared" si="289"/>
        <v>0</v>
      </c>
      <c r="CD150" s="24">
        <f t="shared" si="290"/>
        <v>786.71824106786664</v>
      </c>
      <c r="CE150" s="24">
        <f t="shared" si="291"/>
        <v>4373424.4207521155</v>
      </c>
      <c r="CF150" s="24">
        <f t="shared" si="292"/>
        <v>6.3544182855864736E-6</v>
      </c>
      <c r="CG150" s="29">
        <f t="shared" si="293"/>
        <v>9.1671329668315468E-3</v>
      </c>
      <c r="CH150" s="24">
        <f t="shared" si="227"/>
        <v>0.60481166720121959</v>
      </c>
      <c r="CI150" s="24">
        <f t="shared" si="294"/>
        <v>0.72499999999999998</v>
      </c>
      <c r="CJ150" s="24">
        <f t="shared" si="295"/>
        <v>2.8548943384193564</v>
      </c>
      <c r="CK150" s="24">
        <f t="shared" si="228"/>
        <v>3.2038053639528434</v>
      </c>
      <c r="CL150" s="24">
        <f t="shared" si="296"/>
        <v>2.6221596709315196</v>
      </c>
      <c r="CM150" s="24" t="str">
        <f t="shared" si="297"/>
        <v>NO</v>
      </c>
      <c r="CN150" s="46" t="str">
        <f t="shared" si="229"/>
        <v>COMPRESSED LIQUID</v>
      </c>
      <c r="CO150" s="21" t="b">
        <f t="shared" si="206"/>
        <v>0</v>
      </c>
      <c r="CP150" s="21" t="b">
        <f t="shared" si="230"/>
        <v>0</v>
      </c>
      <c r="CQ150" s="7" t="e">
        <f t="shared" si="231"/>
        <v>#DIV/0!</v>
      </c>
      <c r="CR150" s="7">
        <f>IF(J150="yes",rho_ph(F150,H150),IF(K150="yes",rho_ph(F150,H150),L150*CQ150+P150*(1-CQ150)))</f>
        <v>815.18909361929036</v>
      </c>
      <c r="CS150" s="7" t="e">
        <f t="shared" si="232"/>
        <v>#DIV/0!</v>
      </c>
      <c r="CT150" s="7">
        <f t="shared" si="233"/>
        <v>4531695.9788883757</v>
      </c>
      <c r="CU150" s="7">
        <f t="shared" si="234"/>
        <v>6.1547427728877569E-6</v>
      </c>
      <c r="CV150" s="22">
        <f t="shared" si="235"/>
        <v>9.1171963789000963E-3</v>
      </c>
      <c r="CW150" s="7">
        <f t="shared" si="236"/>
        <v>7.6393658463135353E-2</v>
      </c>
      <c r="CX150" s="7">
        <f t="shared" si="237"/>
        <v>8.5905357621186959E-4</v>
      </c>
      <c r="CY150" s="7">
        <f t="shared" si="298"/>
        <v>0.99894216209087283</v>
      </c>
      <c r="CZ150" s="7">
        <f t="shared" si="299"/>
        <v>7.7334519425679843E-2</v>
      </c>
      <c r="DA150" s="7">
        <f t="shared" si="238"/>
        <v>45.194571080857763</v>
      </c>
      <c r="DB150" s="7">
        <f>rho_ph(DA150,H150)</f>
        <v>815.16418743107999</v>
      </c>
      <c r="DC150" s="7">
        <f t="shared" si="239"/>
        <v>2.34320079762022</v>
      </c>
      <c r="DD150" s="7">
        <f t="shared" si="300"/>
        <v>-2.8113842197260572E-2</v>
      </c>
      <c r="DE150" s="47">
        <f t="shared" si="301"/>
        <v>0</v>
      </c>
      <c r="DF150" s="7">
        <f t="shared" si="240"/>
        <v>1035.8631215474541</v>
      </c>
      <c r="DG150" s="7">
        <f t="shared" si="302"/>
        <v>239.6080433761706</v>
      </c>
    </row>
    <row r="151" spans="1:111" ht="14.5" x14ac:dyDescent="0.35">
      <c r="A151" s="7">
        <f t="shared" si="303"/>
        <v>1356</v>
      </c>
      <c r="B151" s="7">
        <v>3</v>
      </c>
      <c r="C151" s="7">
        <v>17.2</v>
      </c>
      <c r="D151">
        <v>0.255</v>
      </c>
      <c r="E151" s="22">
        <v>0</v>
      </c>
      <c r="F151" s="7">
        <f t="shared" si="241"/>
        <v>45.194571080857763</v>
      </c>
      <c r="G151" s="7">
        <f t="shared" si="304"/>
        <v>97.5</v>
      </c>
      <c r="H151" s="7">
        <f t="shared" si="242"/>
        <v>1035.8631215474541</v>
      </c>
      <c r="I151" s="7">
        <f t="shared" si="305"/>
        <v>0</v>
      </c>
      <c r="J151" s="24" t="str">
        <f t="shared" si="243"/>
        <v>YES</v>
      </c>
      <c r="K151" s="24" t="str">
        <f t="shared" si="244"/>
        <v>NO</v>
      </c>
      <c r="L151" s="7">
        <f t="shared" si="245"/>
        <v>22.799042081037424</v>
      </c>
      <c r="M151" s="7">
        <v>9.81</v>
      </c>
      <c r="N151" s="7">
        <f t="shared" si="246"/>
        <v>5.1044625000000003E-2</v>
      </c>
      <c r="O151" s="7">
        <f t="shared" si="247"/>
        <v>257.70252780656642</v>
      </c>
      <c r="P151" s="7">
        <f t="shared" si="248"/>
        <v>787.20316891550192</v>
      </c>
      <c r="Q151" s="7">
        <f t="shared" si="209"/>
        <v>1.7787648448804422E-5</v>
      </c>
      <c r="R151" s="7">
        <f t="shared" si="210"/>
        <v>1.0268434860789053E-4</v>
      </c>
      <c r="S151" s="7">
        <f t="shared" si="249"/>
        <v>1.1136776543652049E-4</v>
      </c>
      <c r="T151" s="7">
        <f t="shared" si="211"/>
        <v>2.4264299860624345</v>
      </c>
      <c r="U151" s="7">
        <f t="shared" si="212"/>
        <v>0</v>
      </c>
      <c r="V151" s="7">
        <f t="shared" si="306"/>
        <v>2.4264299860624345</v>
      </c>
      <c r="W151" s="7">
        <f>Surface_Tension_T(T_ph(F151,H151))</f>
        <v>7.9992501186529744E-2</v>
      </c>
      <c r="X151" s="7">
        <v>1</v>
      </c>
      <c r="Y151" s="7">
        <f t="shared" si="250"/>
        <v>1</v>
      </c>
      <c r="Z151" s="7">
        <f t="shared" si="307"/>
        <v>0</v>
      </c>
      <c r="AA151" s="24">
        <f t="shared" si="251"/>
        <v>787.20316891550192</v>
      </c>
      <c r="AB151" s="24">
        <f t="shared" si="252"/>
        <v>4373561.8516429486</v>
      </c>
      <c r="AC151" s="24">
        <f t="shared" si="253"/>
        <v>6.3542389566884264E-6</v>
      </c>
      <c r="AD151" s="29">
        <f t="shared" si="254"/>
        <v>9.1670886502485654E-3</v>
      </c>
      <c r="AE151" s="24">
        <f t="shared" si="213"/>
        <v>2.8549663829312553</v>
      </c>
      <c r="AF151" s="7">
        <f t="shared" si="214"/>
        <v>3.1764805880129834</v>
      </c>
      <c r="AG151" s="24" t="str">
        <f t="shared" si="255"/>
        <v>NO</v>
      </c>
      <c r="AH151" s="24">
        <f t="shared" si="308"/>
        <v>1.1499999999999999</v>
      </c>
      <c r="AI151" s="24">
        <f t="shared" si="308"/>
        <v>1.1499999999999999</v>
      </c>
      <c r="AJ151" s="24">
        <f t="shared" si="256"/>
        <v>0.2698723188380957</v>
      </c>
      <c r="AK151" s="24">
        <f t="shared" si="257"/>
        <v>0</v>
      </c>
      <c r="AL151" s="24">
        <f t="shared" si="258"/>
        <v>787.20316891550192</v>
      </c>
      <c r="AM151" s="24">
        <f t="shared" si="259"/>
        <v>4373561.8516429486</v>
      </c>
      <c r="AN151" s="24">
        <f t="shared" si="260"/>
        <v>6.3542389566884264E-6</v>
      </c>
      <c r="AO151" s="29">
        <f t="shared" si="261"/>
        <v>9.1670886502485654E-3</v>
      </c>
      <c r="AP151" s="24">
        <f t="shared" si="215"/>
        <v>0.60434630692212676</v>
      </c>
      <c r="AQ151" s="24">
        <f t="shared" si="262"/>
        <v>0.72499999999999998</v>
      </c>
      <c r="AR151" s="24">
        <f t="shared" si="263"/>
        <v>2.8549663829312553</v>
      </c>
      <c r="AS151" s="24">
        <f t="shared" si="264"/>
        <v>2.6205443849474297</v>
      </c>
      <c r="AT151" s="24" t="str">
        <f t="shared" si="265"/>
        <v>NO</v>
      </c>
      <c r="AU151" s="24">
        <f t="shared" si="216"/>
        <v>1.2</v>
      </c>
      <c r="AV151" s="7">
        <f t="shared" si="266"/>
        <v>1.203900398263051</v>
      </c>
      <c r="AW151" s="7">
        <f t="shared" si="267"/>
        <v>0.2698723188380957</v>
      </c>
      <c r="AX151" s="20">
        <f t="shared" si="217"/>
        <v>1.0895130542626665</v>
      </c>
      <c r="AY151" s="24">
        <f t="shared" si="218"/>
        <v>0</v>
      </c>
      <c r="AZ151" s="24">
        <f t="shared" si="268"/>
        <v>787.20316891550192</v>
      </c>
      <c r="BA151" s="24">
        <f t="shared" si="269"/>
        <v>4373561.8516429486</v>
      </c>
      <c r="BB151" s="24">
        <f t="shared" si="270"/>
        <v>6.3542389566884264E-6</v>
      </c>
      <c r="BC151" s="29">
        <f t="shared" si="271"/>
        <v>9.1670886502485654E-3</v>
      </c>
      <c r="BD151" s="24">
        <f t="shared" si="219"/>
        <v>2.8549663829312553</v>
      </c>
      <c r="BE151" s="24" t="str">
        <f t="shared" si="272"/>
        <v>NO</v>
      </c>
      <c r="BF151" s="24">
        <f t="shared" si="220"/>
        <v>1.2</v>
      </c>
      <c r="BG151" s="24">
        <f t="shared" si="221"/>
        <v>1.1026574418316413</v>
      </c>
      <c r="BH151" s="7">
        <f t="shared" si="273"/>
        <v>1.203900398263051</v>
      </c>
      <c r="BI151" s="7">
        <f t="shared" si="274"/>
        <v>0.49715916950831279</v>
      </c>
      <c r="BJ151" s="7">
        <f t="shared" si="275"/>
        <v>0.2698723188380957</v>
      </c>
      <c r="BK151" s="20">
        <f t="shared" si="222"/>
        <v>1.0895130542626665</v>
      </c>
      <c r="BL151" s="24">
        <f t="shared" si="276"/>
        <v>0.47552996595205965</v>
      </c>
      <c r="BM151" s="24">
        <f t="shared" si="277"/>
        <v>0</v>
      </c>
      <c r="BN151" s="24">
        <f t="shared" si="278"/>
        <v>787.20316891550192</v>
      </c>
      <c r="BO151" s="24">
        <f t="shared" si="279"/>
        <v>4373561.8516429486</v>
      </c>
      <c r="BP151" s="24">
        <f t="shared" si="280"/>
        <v>6.3542389566884264E-6</v>
      </c>
      <c r="BQ151" s="29">
        <f t="shared" si="281"/>
        <v>9.1670886502485654E-3</v>
      </c>
      <c r="BR151" s="24">
        <f t="shared" si="223"/>
        <v>0.60434630692212676</v>
      </c>
      <c r="BS151" s="24">
        <f t="shared" si="282"/>
        <v>0.72499999999999998</v>
      </c>
      <c r="BT151" s="24">
        <f t="shared" si="283"/>
        <v>2.8549663829312553</v>
      </c>
      <c r="BU151" s="24" t="str">
        <f t="shared" si="284"/>
        <v>NO</v>
      </c>
      <c r="BV151" s="24">
        <f t="shared" si="224"/>
        <v>1.1499999999999999</v>
      </c>
      <c r="BW151" s="24">
        <f t="shared" si="225"/>
        <v>1.1499999999999999</v>
      </c>
      <c r="BX151" s="7">
        <f t="shared" si="285"/>
        <v>1.203900398263051</v>
      </c>
      <c r="BY151" s="7">
        <f t="shared" si="286"/>
        <v>0.49715916950831279</v>
      </c>
      <c r="BZ151" s="24">
        <f t="shared" si="287"/>
        <v>0.2698723188380957</v>
      </c>
      <c r="CA151" s="20">
        <f t="shared" si="226"/>
        <v>1.1405189141906706</v>
      </c>
      <c r="CB151" s="24">
        <f t="shared" si="288"/>
        <v>0.52106313625982215</v>
      </c>
      <c r="CC151" s="24">
        <f t="shared" si="289"/>
        <v>0</v>
      </c>
      <c r="CD151" s="24">
        <f t="shared" si="290"/>
        <v>787.20316891550192</v>
      </c>
      <c r="CE151" s="24">
        <f t="shared" si="291"/>
        <v>4373561.8516429486</v>
      </c>
      <c r="CF151" s="24">
        <f t="shared" si="292"/>
        <v>6.3542389566884264E-6</v>
      </c>
      <c r="CG151" s="29">
        <f t="shared" si="293"/>
        <v>9.1670886502485654E-3</v>
      </c>
      <c r="CH151" s="24">
        <f t="shared" si="227"/>
        <v>0.60434630692212676</v>
      </c>
      <c r="CI151" s="24">
        <f t="shared" si="294"/>
        <v>0.72499999999999998</v>
      </c>
      <c r="CJ151" s="24">
        <f t="shared" si="295"/>
        <v>2.8549663829312553</v>
      </c>
      <c r="CK151" s="24">
        <f t="shared" si="228"/>
        <v>3.2130221570055992</v>
      </c>
      <c r="CL151" s="24">
        <f t="shared" si="296"/>
        <v>2.6205443849474297</v>
      </c>
      <c r="CM151" s="24" t="str">
        <f t="shared" si="297"/>
        <v>NO</v>
      </c>
      <c r="CN151" s="46" t="str">
        <f t="shared" si="229"/>
        <v>COMPRESSED LIQUID</v>
      </c>
      <c r="CO151" s="21" t="b">
        <f t="shared" si="206"/>
        <v>0</v>
      </c>
      <c r="CP151" s="21" t="b">
        <f t="shared" si="230"/>
        <v>0</v>
      </c>
      <c r="CQ151" s="7" t="e">
        <f t="shared" si="231"/>
        <v>#DIV/0!</v>
      </c>
      <c r="CR151" s="7">
        <f>IF(J151="yes",rho_ph(F151,H151),IF(K151="yes",rho_ph(F151,H151),L151*CQ151+P151*(1-CQ151)))</f>
        <v>815.17280648065469</v>
      </c>
      <c r="CS151" s="7" t="e">
        <f t="shared" si="232"/>
        <v>#DIV/0!</v>
      </c>
      <c r="CT151" s="7">
        <f t="shared" si="233"/>
        <v>4528956.2208345216</v>
      </c>
      <c r="CU151" s="7">
        <f t="shared" si="234"/>
        <v>6.1580865345195031E-6</v>
      </c>
      <c r="CV151" s="22">
        <f t="shared" si="235"/>
        <v>9.1180425525798185E-3</v>
      </c>
      <c r="CW151" s="7">
        <f t="shared" si="236"/>
        <v>7.639213214965053E-2</v>
      </c>
      <c r="CX151" s="7">
        <f t="shared" si="237"/>
        <v>8.5805801205913882E-4</v>
      </c>
      <c r="CY151" s="7">
        <f t="shared" si="298"/>
        <v>0.99893806253425133</v>
      </c>
      <c r="CZ151" s="7">
        <f t="shared" si="299"/>
        <v>7.7332312241391782E-2</v>
      </c>
      <c r="DA151" s="7">
        <f t="shared" si="238"/>
        <v>44.96257414413359</v>
      </c>
      <c r="DB151" s="7">
        <f>rho_ph(DA151,H151)</f>
        <v>815.1478975260701</v>
      </c>
      <c r="DC151" s="7">
        <f t="shared" si="239"/>
        <v>2.3432476241145634</v>
      </c>
      <c r="DD151" s="7">
        <f t="shared" si="300"/>
        <v>-2.8113842197260572E-2</v>
      </c>
      <c r="DE151" s="47">
        <f t="shared" si="301"/>
        <v>0</v>
      </c>
      <c r="DF151" s="7">
        <f t="shared" si="240"/>
        <v>1035.8350077052569</v>
      </c>
      <c r="DG151" s="7">
        <f t="shared" si="302"/>
        <v>239.60260567460557</v>
      </c>
    </row>
    <row r="152" spans="1:111" ht="14.5" x14ac:dyDescent="0.35">
      <c r="A152" s="7">
        <f t="shared" si="303"/>
        <v>1353</v>
      </c>
      <c r="B152" s="7">
        <v>3</v>
      </c>
      <c r="C152" s="7">
        <v>17.2</v>
      </c>
      <c r="D152">
        <v>0.255</v>
      </c>
      <c r="E152" s="22">
        <v>0</v>
      </c>
      <c r="F152" s="7">
        <f t="shared" si="241"/>
        <v>44.96257414413359</v>
      </c>
      <c r="G152" s="7">
        <f t="shared" si="304"/>
        <v>97.5</v>
      </c>
      <c r="H152" s="7">
        <f t="shared" si="242"/>
        <v>1035.8350077052569</v>
      </c>
      <c r="I152" s="7">
        <f t="shared" si="305"/>
        <v>0</v>
      </c>
      <c r="J152" s="24" t="str">
        <f t="shared" si="243"/>
        <v>YES</v>
      </c>
      <c r="K152" s="24" t="str">
        <f t="shared" si="244"/>
        <v>NO</v>
      </c>
      <c r="L152" s="7">
        <f t="shared" si="245"/>
        <v>22.676981808398502</v>
      </c>
      <c r="M152" s="7">
        <v>9.81</v>
      </c>
      <c r="N152" s="7">
        <f t="shared" si="246"/>
        <v>5.1044625000000003E-2</v>
      </c>
      <c r="O152" s="7">
        <f t="shared" si="247"/>
        <v>257.3886532987558</v>
      </c>
      <c r="P152" s="7">
        <f t="shared" si="248"/>
        <v>787.68913784308052</v>
      </c>
      <c r="Q152" s="7">
        <f t="shared" si="209"/>
        <v>1.777552275474684E-5</v>
      </c>
      <c r="R152" s="7">
        <f t="shared" si="210"/>
        <v>1.0282127952136407E-4</v>
      </c>
      <c r="S152" s="7">
        <f t="shared" si="249"/>
        <v>1.1136426562512309E-4</v>
      </c>
      <c r="T152" s="7">
        <f t="shared" si="211"/>
        <v>2.4249329874096408</v>
      </c>
      <c r="U152" s="7">
        <f t="shared" si="212"/>
        <v>0</v>
      </c>
      <c r="V152" s="7">
        <f t="shared" si="306"/>
        <v>2.4249329874096408</v>
      </c>
      <c r="W152" s="7">
        <f>Surface_Tension_T(T_ph(F152,H152))</f>
        <v>7.9993149117466147E-2</v>
      </c>
      <c r="X152" s="7">
        <v>1</v>
      </c>
      <c r="Y152" s="7">
        <f t="shared" si="250"/>
        <v>1</v>
      </c>
      <c r="Z152" s="7">
        <f t="shared" si="307"/>
        <v>0</v>
      </c>
      <c r="AA152" s="24">
        <f t="shared" si="251"/>
        <v>787.68913784308052</v>
      </c>
      <c r="AB152" s="24">
        <f t="shared" si="252"/>
        <v>4373699.2982604038</v>
      </c>
      <c r="AC152" s="24">
        <f t="shared" si="253"/>
        <v>6.3540596179666706E-6</v>
      </c>
      <c r="AD152" s="29">
        <f t="shared" si="254"/>
        <v>9.167044330300007E-3</v>
      </c>
      <c r="AE152" s="24">
        <f t="shared" si="213"/>
        <v>2.8550377886580378</v>
      </c>
      <c r="AF152" s="7">
        <f t="shared" si="214"/>
        <v>3.1856575438510957</v>
      </c>
      <c r="AG152" s="24" t="str">
        <f t="shared" si="255"/>
        <v>NO</v>
      </c>
      <c r="AH152" s="24">
        <f t="shared" si="308"/>
        <v>1.1499999999999999</v>
      </c>
      <c r="AI152" s="24">
        <f t="shared" si="308"/>
        <v>1.1499999999999999</v>
      </c>
      <c r="AJ152" s="24">
        <f t="shared" si="256"/>
        <v>0.26984323636177232</v>
      </c>
      <c r="AK152" s="24">
        <f t="shared" si="257"/>
        <v>0</v>
      </c>
      <c r="AL152" s="24">
        <f t="shared" si="258"/>
        <v>787.68913784308052</v>
      </c>
      <c r="AM152" s="24">
        <f t="shared" si="259"/>
        <v>4373699.2982604038</v>
      </c>
      <c r="AN152" s="24">
        <f t="shared" si="260"/>
        <v>6.3540596179666706E-6</v>
      </c>
      <c r="AO152" s="29">
        <f t="shared" si="261"/>
        <v>9.167044330300007E-3</v>
      </c>
      <c r="AP152" s="24">
        <f t="shared" si="215"/>
        <v>0.60388078451689964</v>
      </c>
      <c r="AQ152" s="24">
        <f t="shared" si="262"/>
        <v>0.72499999999999998</v>
      </c>
      <c r="AR152" s="24">
        <f t="shared" si="263"/>
        <v>2.8550377886580378</v>
      </c>
      <c r="AS152" s="24">
        <f t="shared" si="264"/>
        <v>2.6189276264024124</v>
      </c>
      <c r="AT152" s="24" t="str">
        <f t="shared" si="265"/>
        <v>NO</v>
      </c>
      <c r="AU152" s="24">
        <f t="shared" si="216"/>
        <v>1.2</v>
      </c>
      <c r="AV152" s="7">
        <f t="shared" si="266"/>
        <v>1.203900398263051</v>
      </c>
      <c r="AW152" s="7">
        <f t="shared" si="267"/>
        <v>0.26984323636177232</v>
      </c>
      <c r="AX152" s="20">
        <f t="shared" si="217"/>
        <v>1.0888881311118508</v>
      </c>
      <c r="AY152" s="24">
        <f t="shared" si="218"/>
        <v>0</v>
      </c>
      <c r="AZ152" s="24">
        <f t="shared" si="268"/>
        <v>787.68913784308052</v>
      </c>
      <c r="BA152" s="24">
        <f t="shared" si="269"/>
        <v>4373699.2982604038</v>
      </c>
      <c r="BB152" s="24">
        <f t="shared" si="270"/>
        <v>6.3540596179666706E-6</v>
      </c>
      <c r="BC152" s="29">
        <f t="shared" si="271"/>
        <v>9.167044330300007E-3</v>
      </c>
      <c r="BD152" s="24">
        <f t="shared" si="219"/>
        <v>2.8550377886580378</v>
      </c>
      <c r="BE152" s="24" t="str">
        <f t="shared" si="272"/>
        <v>NO</v>
      </c>
      <c r="BF152" s="24">
        <f t="shared" si="220"/>
        <v>1.2</v>
      </c>
      <c r="BG152" s="24">
        <f t="shared" si="221"/>
        <v>1.102892025571766</v>
      </c>
      <c r="BH152" s="7">
        <f t="shared" si="273"/>
        <v>1.203900398263051</v>
      </c>
      <c r="BI152" s="7">
        <f t="shared" si="274"/>
        <v>0.49720341048507277</v>
      </c>
      <c r="BJ152" s="7">
        <f t="shared" si="275"/>
        <v>0.26984323636177232</v>
      </c>
      <c r="BK152" s="20">
        <f t="shared" si="222"/>
        <v>1.0888881311118508</v>
      </c>
      <c r="BL152" s="24">
        <f t="shared" si="276"/>
        <v>0.47556722927970568</v>
      </c>
      <c r="BM152" s="24">
        <f t="shared" si="277"/>
        <v>0</v>
      </c>
      <c r="BN152" s="24">
        <f t="shared" si="278"/>
        <v>787.68913784308052</v>
      </c>
      <c r="BO152" s="24">
        <f t="shared" si="279"/>
        <v>4373699.2982604038</v>
      </c>
      <c r="BP152" s="24">
        <f t="shared" si="280"/>
        <v>6.3540596179666706E-6</v>
      </c>
      <c r="BQ152" s="29">
        <f t="shared" si="281"/>
        <v>9.167044330300007E-3</v>
      </c>
      <c r="BR152" s="24">
        <f t="shared" si="223"/>
        <v>0.60388078451689964</v>
      </c>
      <c r="BS152" s="24">
        <f t="shared" si="282"/>
        <v>0.72499999999999998</v>
      </c>
      <c r="BT152" s="24">
        <f t="shared" si="283"/>
        <v>2.8550377886580378</v>
      </c>
      <c r="BU152" s="24" t="str">
        <f t="shared" si="284"/>
        <v>NO</v>
      </c>
      <c r="BV152" s="24">
        <f t="shared" si="224"/>
        <v>1.1499999999999999</v>
      </c>
      <c r="BW152" s="24">
        <f t="shared" si="225"/>
        <v>1.1499999999999999</v>
      </c>
      <c r="BX152" s="7">
        <f t="shared" si="285"/>
        <v>1.203900398263051</v>
      </c>
      <c r="BY152" s="7">
        <f t="shared" si="286"/>
        <v>0.49720341048507277</v>
      </c>
      <c r="BZ152" s="24">
        <f t="shared" si="287"/>
        <v>0.26984323636177232</v>
      </c>
      <c r="CA152" s="20">
        <f t="shared" si="226"/>
        <v>1.139864735087007</v>
      </c>
      <c r="CB152" s="24">
        <f t="shared" si="288"/>
        <v>0.5211150887314594</v>
      </c>
      <c r="CC152" s="24">
        <f t="shared" si="289"/>
        <v>0</v>
      </c>
      <c r="CD152" s="24">
        <f t="shared" si="290"/>
        <v>787.68913784308052</v>
      </c>
      <c r="CE152" s="24">
        <f t="shared" si="291"/>
        <v>4373699.2982604038</v>
      </c>
      <c r="CF152" s="24">
        <f t="shared" si="292"/>
        <v>6.3540596179666706E-6</v>
      </c>
      <c r="CG152" s="29">
        <f t="shared" si="293"/>
        <v>9.167044330300007E-3</v>
      </c>
      <c r="CH152" s="24">
        <f t="shared" si="227"/>
        <v>0.60388078451689964</v>
      </c>
      <c r="CI152" s="24">
        <f t="shared" si="294"/>
        <v>0.72499999999999998</v>
      </c>
      <c r="CJ152" s="24">
        <f t="shared" si="295"/>
        <v>2.8550377886580378</v>
      </c>
      <c r="CK152" s="24">
        <f t="shared" si="228"/>
        <v>3.222304682626246</v>
      </c>
      <c r="CL152" s="24">
        <f t="shared" si="296"/>
        <v>2.6189276264024124</v>
      </c>
      <c r="CM152" s="24" t="str">
        <f t="shared" si="297"/>
        <v>NO</v>
      </c>
      <c r="CN152" s="46" t="str">
        <f t="shared" si="229"/>
        <v>COMPRESSED LIQUID</v>
      </c>
      <c r="CO152" s="21" t="b">
        <f t="shared" si="206"/>
        <v>0</v>
      </c>
      <c r="CP152" s="21" t="b">
        <f t="shared" si="230"/>
        <v>0</v>
      </c>
      <c r="CQ152" s="7" t="e">
        <f t="shared" si="231"/>
        <v>#DIV/0!</v>
      </c>
      <c r="CR152" s="7">
        <f>IF(J152="yes",rho_ph(F152,H152),IF(K152="yes",rho_ph(F152,H152),L152*CQ152+P152*(1-CQ152)))</f>
        <v>815.15651733870902</v>
      </c>
      <c r="CS152" s="7" t="e">
        <f t="shared" si="232"/>
        <v>#DIV/0!</v>
      </c>
      <c r="CT152" s="7">
        <f t="shared" si="233"/>
        <v>4526213.8533728998</v>
      </c>
      <c r="CU152" s="7">
        <f t="shared" si="234"/>
        <v>6.1614373279688706E-6</v>
      </c>
      <c r="CV152" s="22">
        <f t="shared" si="235"/>
        <v>9.1188901599225103E-3</v>
      </c>
      <c r="CW152" s="7">
        <f t="shared" si="236"/>
        <v>7.6390605648429893E-2</v>
      </c>
      <c r="CX152" s="7">
        <f t="shared" si="237"/>
        <v>8.5706211151248329E-4</v>
      </c>
      <c r="CY152" s="7">
        <f t="shared" si="298"/>
        <v>0.99893392116559354</v>
      </c>
      <c r="CZ152" s="7">
        <f t="shared" si="299"/>
        <v>7.7330107751078181E-2</v>
      </c>
      <c r="DA152" s="7">
        <f t="shared" si="238"/>
        <v>44.730583820880355</v>
      </c>
      <c r="DB152" s="7">
        <f>rho_ph(DA152,H152)</f>
        <v>815.1316056157566</v>
      </c>
      <c r="DC152" s="7">
        <f t="shared" si="239"/>
        <v>2.343294458245238</v>
      </c>
      <c r="DD152" s="7">
        <f t="shared" si="300"/>
        <v>-2.8113842197260572E-2</v>
      </c>
      <c r="DE152" s="47">
        <f t="shared" si="301"/>
        <v>0</v>
      </c>
      <c r="DF152" s="7">
        <f t="shared" si="240"/>
        <v>1035.8068938630597</v>
      </c>
      <c r="DG152" s="7">
        <f t="shared" si="302"/>
        <v>239.59716745515391</v>
      </c>
    </row>
    <row r="153" spans="1:111" ht="14.5" x14ac:dyDescent="0.35">
      <c r="A153" s="7">
        <f t="shared" si="303"/>
        <v>1350</v>
      </c>
      <c r="B153" s="7">
        <v>3</v>
      </c>
      <c r="C153" s="7">
        <v>17.2</v>
      </c>
      <c r="D153">
        <v>0.255</v>
      </c>
      <c r="E153" s="22">
        <v>0</v>
      </c>
      <c r="F153" s="7">
        <f t="shared" si="241"/>
        <v>44.730583820880355</v>
      </c>
      <c r="G153" s="7">
        <f t="shared" si="304"/>
        <v>97.5</v>
      </c>
      <c r="H153" s="7">
        <f t="shared" si="242"/>
        <v>1035.8068938630597</v>
      </c>
      <c r="I153" s="7">
        <f t="shared" si="305"/>
        <v>0</v>
      </c>
      <c r="J153" s="24" t="str">
        <f t="shared" si="243"/>
        <v>YES</v>
      </c>
      <c r="K153" s="24" t="str">
        <f t="shared" si="244"/>
        <v>NO</v>
      </c>
      <c r="L153" s="7">
        <f t="shared" si="245"/>
        <v>22.555026953654792</v>
      </c>
      <c r="M153" s="7">
        <v>9.81</v>
      </c>
      <c r="N153" s="7">
        <f t="shared" si="246"/>
        <v>5.1044625000000003E-2</v>
      </c>
      <c r="O153" s="7">
        <f t="shared" si="247"/>
        <v>257.07354718159479</v>
      </c>
      <c r="P153" s="7">
        <f t="shared" si="248"/>
        <v>788.17615836928996</v>
      </c>
      <c r="Q153" s="7">
        <f t="shared" si="209"/>
        <v>1.7763365794621301E-5</v>
      </c>
      <c r="R153" s="7">
        <f t="shared" si="210"/>
        <v>1.0295900681229152E-4</v>
      </c>
      <c r="S153" s="7">
        <f t="shared" si="249"/>
        <v>1.1136076563289877E-4</v>
      </c>
      <c r="T153" s="7">
        <f t="shared" si="211"/>
        <v>2.4234346013864014</v>
      </c>
      <c r="U153" s="7">
        <f t="shared" si="212"/>
        <v>0</v>
      </c>
      <c r="V153" s="7">
        <f t="shared" si="306"/>
        <v>2.4234346013864014</v>
      </c>
      <c r="W153" s="7">
        <f>Surface_Tension_T(T_ph(F153,H153))</f>
        <v>7.999379709146584E-2</v>
      </c>
      <c r="X153" s="7">
        <v>1</v>
      </c>
      <c r="Y153" s="7">
        <f t="shared" si="250"/>
        <v>1</v>
      </c>
      <c r="Z153" s="7">
        <f t="shared" si="307"/>
        <v>0</v>
      </c>
      <c r="AA153" s="24">
        <f t="shared" si="251"/>
        <v>788.17615836928996</v>
      </c>
      <c r="AB153" s="24">
        <f t="shared" si="252"/>
        <v>4373836.7606193274</v>
      </c>
      <c r="AC153" s="24">
        <f t="shared" si="253"/>
        <v>6.3538802694045698E-6</v>
      </c>
      <c r="AD153" s="29">
        <f t="shared" si="254"/>
        <v>9.1670000069815436E-3</v>
      </c>
      <c r="AE153" s="24">
        <f t="shared" si="213"/>
        <v>2.8551085540547616</v>
      </c>
      <c r="AF153" s="7">
        <f t="shared" si="214"/>
        <v>3.1949003106538876</v>
      </c>
      <c r="AG153" s="24" t="str">
        <f t="shared" si="255"/>
        <v>NO</v>
      </c>
      <c r="AH153" s="24">
        <f t="shared" si="308"/>
        <v>1.1499999999999999</v>
      </c>
      <c r="AI153" s="24">
        <f t="shared" si="308"/>
        <v>1.1499999999999999</v>
      </c>
      <c r="AJ153" s="24">
        <f t="shared" si="256"/>
        <v>0.26981406915693984</v>
      </c>
      <c r="AK153" s="24">
        <f t="shared" si="257"/>
        <v>0</v>
      </c>
      <c r="AL153" s="24">
        <f t="shared" si="258"/>
        <v>788.17615836928996</v>
      </c>
      <c r="AM153" s="24">
        <f t="shared" si="259"/>
        <v>4373836.7606193274</v>
      </c>
      <c r="AN153" s="24">
        <f t="shared" si="260"/>
        <v>6.3538802694045698E-6</v>
      </c>
      <c r="AO153" s="29">
        <f t="shared" si="261"/>
        <v>9.1670000069815436E-3</v>
      </c>
      <c r="AP153" s="24">
        <f t="shared" si="215"/>
        <v>0.6034150930602683</v>
      </c>
      <c r="AQ153" s="24">
        <f t="shared" si="262"/>
        <v>0.72499999999999998</v>
      </c>
      <c r="AR153" s="24">
        <f t="shared" si="263"/>
        <v>2.8551085540547616</v>
      </c>
      <c r="AS153" s="24">
        <f t="shared" si="264"/>
        <v>2.6173093694973137</v>
      </c>
      <c r="AT153" s="24" t="str">
        <f t="shared" si="265"/>
        <v>NO</v>
      </c>
      <c r="AU153" s="24">
        <f t="shared" si="216"/>
        <v>1.2</v>
      </c>
      <c r="AV153" s="7">
        <f t="shared" si="266"/>
        <v>1.203900398263051</v>
      </c>
      <c r="AW153" s="7">
        <f t="shared" si="267"/>
        <v>0.26981406915693984</v>
      </c>
      <c r="AX153" s="20">
        <f t="shared" si="217"/>
        <v>1.0882626089331471</v>
      </c>
      <c r="AY153" s="24">
        <f t="shared" si="218"/>
        <v>0</v>
      </c>
      <c r="AZ153" s="24">
        <f t="shared" si="268"/>
        <v>788.17615836928996</v>
      </c>
      <c r="BA153" s="24">
        <f t="shared" si="269"/>
        <v>4373836.7606193274</v>
      </c>
      <c r="BB153" s="24">
        <f t="shared" si="270"/>
        <v>6.3538802694045698E-6</v>
      </c>
      <c r="BC153" s="29">
        <f t="shared" si="271"/>
        <v>9.1670000069815436E-3</v>
      </c>
      <c r="BD153" s="24">
        <f t="shared" si="219"/>
        <v>2.8551085540547616</v>
      </c>
      <c r="BE153" s="24" t="str">
        <f t="shared" si="272"/>
        <v>NO</v>
      </c>
      <c r="BF153" s="24">
        <f t="shared" si="220"/>
        <v>1.2</v>
      </c>
      <c r="BG153" s="24">
        <f t="shared" si="221"/>
        <v>1.1031244707589922</v>
      </c>
      <c r="BH153" s="7">
        <f t="shared" si="273"/>
        <v>1.203900398263051</v>
      </c>
      <c r="BI153" s="7">
        <f t="shared" si="274"/>
        <v>0.49724756851663005</v>
      </c>
      <c r="BJ153" s="7">
        <f t="shared" si="275"/>
        <v>0.26981406915693984</v>
      </c>
      <c r="BK153" s="20">
        <f t="shared" si="222"/>
        <v>1.0882626089331471</v>
      </c>
      <c r="BL153" s="24">
        <f t="shared" si="276"/>
        <v>0.47560440949244498</v>
      </c>
      <c r="BM153" s="24">
        <f t="shared" si="277"/>
        <v>0</v>
      </c>
      <c r="BN153" s="24">
        <f t="shared" si="278"/>
        <v>788.17615836928996</v>
      </c>
      <c r="BO153" s="24">
        <f t="shared" si="279"/>
        <v>4373836.7606193274</v>
      </c>
      <c r="BP153" s="24">
        <f t="shared" si="280"/>
        <v>6.3538802694045698E-6</v>
      </c>
      <c r="BQ153" s="29">
        <f t="shared" si="281"/>
        <v>9.1670000069815436E-3</v>
      </c>
      <c r="BR153" s="24">
        <f t="shared" si="223"/>
        <v>0.6034150930602683</v>
      </c>
      <c r="BS153" s="24">
        <f t="shared" si="282"/>
        <v>0.72499999999999998</v>
      </c>
      <c r="BT153" s="24">
        <f t="shared" si="283"/>
        <v>2.8551085540547616</v>
      </c>
      <c r="BU153" s="24" t="str">
        <f t="shared" si="284"/>
        <v>NO</v>
      </c>
      <c r="BV153" s="24">
        <f t="shared" si="224"/>
        <v>1.1499999999999999</v>
      </c>
      <c r="BW153" s="24">
        <f t="shared" si="225"/>
        <v>1.1499999999999999</v>
      </c>
      <c r="BX153" s="7">
        <f t="shared" si="285"/>
        <v>1.203900398263051</v>
      </c>
      <c r="BY153" s="7">
        <f t="shared" si="286"/>
        <v>0.49724756851663005</v>
      </c>
      <c r="BZ153" s="24">
        <f t="shared" si="287"/>
        <v>0.26981406915693984</v>
      </c>
      <c r="CA153" s="20">
        <f t="shared" si="226"/>
        <v>1.1392099289117965</v>
      </c>
      <c r="CB153" s="24">
        <f t="shared" si="288"/>
        <v>0.52116695844544592</v>
      </c>
      <c r="CC153" s="24">
        <f t="shared" si="289"/>
        <v>0</v>
      </c>
      <c r="CD153" s="24">
        <f t="shared" si="290"/>
        <v>788.17615836928996</v>
      </c>
      <c r="CE153" s="24">
        <f t="shared" si="291"/>
        <v>4373836.7606193274</v>
      </c>
      <c r="CF153" s="24">
        <f t="shared" si="292"/>
        <v>6.3538802694045698E-6</v>
      </c>
      <c r="CG153" s="29">
        <f t="shared" si="293"/>
        <v>9.1670000069815436E-3</v>
      </c>
      <c r="CH153" s="24">
        <f t="shared" si="227"/>
        <v>0.6034150930602683</v>
      </c>
      <c r="CI153" s="24">
        <f t="shared" si="294"/>
        <v>0.72499999999999998</v>
      </c>
      <c r="CJ153" s="24">
        <f t="shared" si="295"/>
        <v>2.8551085540547616</v>
      </c>
      <c r="CK153" s="24">
        <f t="shared" si="228"/>
        <v>3.2316537762871596</v>
      </c>
      <c r="CL153" s="24">
        <f t="shared" si="296"/>
        <v>2.6173093694973137</v>
      </c>
      <c r="CM153" s="24" t="str">
        <f t="shared" si="297"/>
        <v>NO</v>
      </c>
      <c r="CN153" s="46" t="str">
        <f t="shared" si="229"/>
        <v>COMPRESSED LIQUID</v>
      </c>
      <c r="CO153" s="21" t="b">
        <f t="shared" si="206"/>
        <v>0</v>
      </c>
      <c r="CP153" s="21" t="b">
        <f t="shared" si="230"/>
        <v>0</v>
      </c>
      <c r="CQ153" s="7" t="e">
        <f t="shared" si="231"/>
        <v>#DIV/0!</v>
      </c>
      <c r="CR153" s="7">
        <f>IF(J153="yes",rho_ph(F153,H153),IF(K153="yes",rho_ph(F153,H153),L153*CQ153+P153*(1-CQ153)))</f>
        <v>815.14022619170692</v>
      </c>
      <c r="CS153" s="7" t="e">
        <f t="shared" si="232"/>
        <v>#DIV/0!</v>
      </c>
      <c r="CT153" s="7">
        <f t="shared" si="233"/>
        <v>4523468.8318323502</v>
      </c>
      <c r="CU153" s="7">
        <f t="shared" si="234"/>
        <v>6.1647952256712666E-6</v>
      </c>
      <c r="CV153" s="22">
        <f t="shared" si="235"/>
        <v>9.1197392173958843E-3</v>
      </c>
      <c r="CW153" s="7">
        <f t="shared" si="236"/>
        <v>7.6389078959309811E-2</v>
      </c>
      <c r="CX153" s="7">
        <f t="shared" si="237"/>
        <v>8.5606586046772565E-4</v>
      </c>
      <c r="CY153" s="7">
        <f t="shared" si="298"/>
        <v>0.99892973735480284</v>
      </c>
      <c r="CZ153" s="7">
        <f t="shared" si="299"/>
        <v>7.7327905988988865E-2</v>
      </c>
      <c r="DA153" s="7">
        <f t="shared" si="238"/>
        <v>44.498600102913386</v>
      </c>
      <c r="DB153" s="7">
        <f>rho_ph(DA153,H153)</f>
        <v>815.11531169838418</v>
      </c>
      <c r="DC153" s="7">
        <f t="shared" si="239"/>
        <v>2.343341300018094</v>
      </c>
      <c r="DD153" s="7">
        <f t="shared" si="300"/>
        <v>-2.8113842197260572E-2</v>
      </c>
      <c r="DE153" s="47">
        <f t="shared" si="301"/>
        <v>0</v>
      </c>
      <c r="DF153" s="7">
        <f t="shared" si="240"/>
        <v>1035.7787800208625</v>
      </c>
      <c r="DG153" s="7">
        <f t="shared" si="302"/>
        <v>239.59172871771682</v>
      </c>
    </row>
    <row r="154" spans="1:111" ht="14.5" x14ac:dyDescent="0.35">
      <c r="A154" s="7">
        <f t="shared" si="303"/>
        <v>1347</v>
      </c>
      <c r="B154" s="7">
        <v>3</v>
      </c>
      <c r="C154" s="7">
        <v>17.2</v>
      </c>
      <c r="D154">
        <v>0.255</v>
      </c>
      <c r="E154" s="22">
        <v>0</v>
      </c>
      <c r="F154" s="7">
        <f t="shared" si="241"/>
        <v>44.498600102913386</v>
      </c>
      <c r="G154" s="7">
        <f t="shared" si="304"/>
        <v>97.5</v>
      </c>
      <c r="H154" s="7">
        <f t="shared" si="242"/>
        <v>1035.7787800208625</v>
      </c>
      <c r="I154" s="7">
        <f t="shared" si="305"/>
        <v>0</v>
      </c>
      <c r="J154" s="24" t="str">
        <f t="shared" si="243"/>
        <v>YES</v>
      </c>
      <c r="K154" s="24" t="str">
        <f t="shared" si="244"/>
        <v>NO</v>
      </c>
      <c r="L154" s="7">
        <f t="shared" si="245"/>
        <v>22.433177090378855</v>
      </c>
      <c r="M154" s="7">
        <v>9.81</v>
      </c>
      <c r="N154" s="7">
        <f t="shared" si="246"/>
        <v>5.1044625000000003E-2</v>
      </c>
      <c r="O154" s="7">
        <f t="shared" si="247"/>
        <v>256.75719811026977</v>
      </c>
      <c r="P154" s="7">
        <f t="shared" si="248"/>
        <v>788.6642411527763</v>
      </c>
      <c r="Q154" s="7">
        <f t="shared" si="209"/>
        <v>1.7751177209078144E-5</v>
      </c>
      <c r="R154" s="7">
        <f t="shared" si="210"/>
        <v>1.0309754029307522E-4</v>
      </c>
      <c r="S154" s="7">
        <f t="shared" si="249"/>
        <v>1.11357265459523E-4</v>
      </c>
      <c r="T154" s="7">
        <f t="shared" si="211"/>
        <v>2.421934803824751</v>
      </c>
      <c r="U154" s="7">
        <f t="shared" si="212"/>
        <v>0</v>
      </c>
      <c r="V154" s="7">
        <f t="shared" si="306"/>
        <v>2.421934803824751</v>
      </c>
      <c r="W154" s="7">
        <f>Surface_Tension_T(T_ph(F154,H154))</f>
        <v>7.9994445108535067E-2</v>
      </c>
      <c r="X154" s="7">
        <v>1</v>
      </c>
      <c r="Y154" s="7">
        <f t="shared" si="250"/>
        <v>1</v>
      </c>
      <c r="Z154" s="7">
        <f t="shared" si="307"/>
        <v>0</v>
      </c>
      <c r="AA154" s="24">
        <f t="shared" si="251"/>
        <v>788.6642411527763</v>
      </c>
      <c r="AB154" s="24">
        <f t="shared" si="252"/>
        <v>4373974.2387346197</v>
      </c>
      <c r="AC154" s="24">
        <f t="shared" si="253"/>
        <v>6.3537009109853534E-6</v>
      </c>
      <c r="AD154" s="29">
        <f t="shared" si="254"/>
        <v>9.1669556802888453E-3</v>
      </c>
      <c r="AE154" s="24">
        <f t="shared" si="213"/>
        <v>2.85517867753788</v>
      </c>
      <c r="AF154" s="7">
        <f t="shared" si="214"/>
        <v>3.2042097291919629</v>
      </c>
      <c r="AG154" s="24" t="str">
        <f t="shared" si="255"/>
        <v>NO</v>
      </c>
      <c r="AH154" s="24">
        <f t="shared" si="308"/>
        <v>1.1499999999999999</v>
      </c>
      <c r="AI154" s="24">
        <f t="shared" si="308"/>
        <v>1.1499999999999999</v>
      </c>
      <c r="AJ154" s="24">
        <f t="shared" si="256"/>
        <v>0.26978481654348774</v>
      </c>
      <c r="AK154" s="24">
        <f t="shared" si="257"/>
        <v>0</v>
      </c>
      <c r="AL154" s="24">
        <f t="shared" si="258"/>
        <v>788.6642411527763</v>
      </c>
      <c r="AM154" s="24">
        <f t="shared" si="259"/>
        <v>4373974.2387346197</v>
      </c>
      <c r="AN154" s="24">
        <f t="shared" si="260"/>
        <v>6.3537009109853534E-6</v>
      </c>
      <c r="AO154" s="29">
        <f t="shared" si="261"/>
        <v>9.1669556802888453E-3</v>
      </c>
      <c r="AP154" s="24">
        <f t="shared" si="215"/>
        <v>0.60294922555631347</v>
      </c>
      <c r="AQ154" s="24">
        <f t="shared" si="262"/>
        <v>0.72499999999999998</v>
      </c>
      <c r="AR154" s="24">
        <f t="shared" si="263"/>
        <v>2.85517867753788</v>
      </c>
      <c r="AS154" s="24">
        <f t="shared" si="264"/>
        <v>2.6156895881307314</v>
      </c>
      <c r="AT154" s="24" t="str">
        <f t="shared" si="265"/>
        <v>NO</v>
      </c>
      <c r="AU154" s="24">
        <f t="shared" si="216"/>
        <v>1.2</v>
      </c>
      <c r="AV154" s="7">
        <f t="shared" si="266"/>
        <v>1.203900398263051</v>
      </c>
      <c r="AW154" s="7">
        <f t="shared" si="267"/>
        <v>0.26978481654348774</v>
      </c>
      <c r="AX154" s="20">
        <f t="shared" si="217"/>
        <v>1.0876364775651977</v>
      </c>
      <c r="AY154" s="24">
        <f t="shared" si="218"/>
        <v>0</v>
      </c>
      <c r="AZ154" s="24">
        <f t="shared" si="268"/>
        <v>788.6642411527763</v>
      </c>
      <c r="BA154" s="24">
        <f t="shared" si="269"/>
        <v>4373974.2387346197</v>
      </c>
      <c r="BB154" s="24">
        <f t="shared" si="270"/>
        <v>6.3537009109853534E-6</v>
      </c>
      <c r="BC154" s="29">
        <f t="shared" si="271"/>
        <v>9.1669556802888453E-3</v>
      </c>
      <c r="BD154" s="24">
        <f t="shared" si="219"/>
        <v>2.85517867753788</v>
      </c>
      <c r="BE154" s="24" t="str">
        <f t="shared" si="272"/>
        <v>NO</v>
      </c>
      <c r="BF154" s="24">
        <f t="shared" si="220"/>
        <v>1.2</v>
      </c>
      <c r="BG154" s="24">
        <f t="shared" si="221"/>
        <v>1.1033548092641088</v>
      </c>
      <c r="BH154" s="7">
        <f t="shared" si="273"/>
        <v>1.203900398263051</v>
      </c>
      <c r="BI154" s="7">
        <f t="shared" si="274"/>
        <v>0.49729164383158259</v>
      </c>
      <c r="BJ154" s="7">
        <f t="shared" si="275"/>
        <v>0.26978481654348774</v>
      </c>
      <c r="BK154" s="20">
        <f t="shared" si="222"/>
        <v>1.0876364775651977</v>
      </c>
      <c r="BL154" s="24">
        <f t="shared" si="276"/>
        <v>0.47564150673240047</v>
      </c>
      <c r="BM154" s="24">
        <f t="shared" si="277"/>
        <v>0</v>
      </c>
      <c r="BN154" s="24">
        <f t="shared" si="278"/>
        <v>788.6642411527763</v>
      </c>
      <c r="BO154" s="24">
        <f t="shared" si="279"/>
        <v>4373974.2387346197</v>
      </c>
      <c r="BP154" s="24">
        <f t="shared" si="280"/>
        <v>6.3537009109853534E-6</v>
      </c>
      <c r="BQ154" s="29">
        <f t="shared" si="281"/>
        <v>9.1669556802888453E-3</v>
      </c>
      <c r="BR154" s="24">
        <f t="shared" si="223"/>
        <v>0.60294922555631347</v>
      </c>
      <c r="BS154" s="24">
        <f t="shared" si="282"/>
        <v>0.72499999999999998</v>
      </c>
      <c r="BT154" s="24">
        <f t="shared" si="283"/>
        <v>2.85517867753788</v>
      </c>
      <c r="BU154" s="24" t="str">
        <f t="shared" si="284"/>
        <v>NO</v>
      </c>
      <c r="BV154" s="24">
        <f t="shared" si="224"/>
        <v>1.1499999999999999</v>
      </c>
      <c r="BW154" s="24">
        <f t="shared" si="225"/>
        <v>1.1499999999999999</v>
      </c>
      <c r="BX154" s="7">
        <f t="shared" si="285"/>
        <v>1.203900398263051</v>
      </c>
      <c r="BY154" s="7">
        <f t="shared" si="286"/>
        <v>0.49729164383158259</v>
      </c>
      <c r="BZ154" s="24">
        <f t="shared" si="287"/>
        <v>0.26978481654348774</v>
      </c>
      <c r="CA154" s="20">
        <f t="shared" si="226"/>
        <v>1.1385544850279743</v>
      </c>
      <c r="CB154" s="24">
        <f t="shared" si="288"/>
        <v>0.5212187457259494</v>
      </c>
      <c r="CC154" s="24">
        <f t="shared" si="289"/>
        <v>0</v>
      </c>
      <c r="CD154" s="24">
        <f t="shared" si="290"/>
        <v>788.6642411527763</v>
      </c>
      <c r="CE154" s="24">
        <f t="shared" si="291"/>
        <v>4373974.2387346197</v>
      </c>
      <c r="CF154" s="24">
        <f t="shared" si="292"/>
        <v>6.3537009109853534E-6</v>
      </c>
      <c r="CG154" s="29">
        <f t="shared" si="293"/>
        <v>9.1669556802888453E-3</v>
      </c>
      <c r="CH154" s="24">
        <f t="shared" si="227"/>
        <v>0.60294922555631347</v>
      </c>
      <c r="CI154" s="24">
        <f t="shared" si="294"/>
        <v>0.72499999999999998</v>
      </c>
      <c r="CJ154" s="24">
        <f t="shared" si="295"/>
        <v>2.85517867753788</v>
      </c>
      <c r="CK154" s="24">
        <f t="shared" si="228"/>
        <v>3.2410702884309925</v>
      </c>
      <c r="CL154" s="24">
        <f t="shared" si="296"/>
        <v>2.6156895881307314</v>
      </c>
      <c r="CM154" s="24" t="str">
        <f t="shared" si="297"/>
        <v>NO</v>
      </c>
      <c r="CN154" s="46" t="str">
        <f t="shared" si="229"/>
        <v>COMPRESSED LIQUID</v>
      </c>
      <c r="CO154" s="21" t="b">
        <f t="shared" si="206"/>
        <v>0</v>
      </c>
      <c r="CP154" s="21" t="b">
        <f t="shared" si="230"/>
        <v>0</v>
      </c>
      <c r="CQ154" s="7" t="e">
        <f t="shared" si="231"/>
        <v>#DIV/0!</v>
      </c>
      <c r="CR154" s="7">
        <f>IF(J154="yes",rho_ph(F154,H154),IF(K154="yes",rho_ph(F154,H154),L154*CQ154+P154*(1-CQ154)))</f>
        <v>815.12393303789304</v>
      </c>
      <c r="CS154" s="7" t="e">
        <f t="shared" si="232"/>
        <v>#DIV/0!</v>
      </c>
      <c r="CT154" s="7">
        <f t="shared" si="233"/>
        <v>4520721.1110172905</v>
      </c>
      <c r="CU154" s="7">
        <f t="shared" si="234"/>
        <v>6.1681603010222723E-6</v>
      </c>
      <c r="CV154" s="22">
        <f t="shared" si="235"/>
        <v>9.1205897416794489E-3</v>
      </c>
      <c r="CW154" s="7">
        <f t="shared" si="236"/>
        <v>7.6387552082125734E-2</v>
      </c>
      <c r="CX154" s="7">
        <f t="shared" si="237"/>
        <v>8.550692446739009E-4</v>
      </c>
      <c r="CY154" s="7">
        <f t="shared" si="298"/>
        <v>0.99892551045886713</v>
      </c>
      <c r="CZ154" s="7">
        <f t="shared" si="299"/>
        <v>7.7325706990221343E-2</v>
      </c>
      <c r="DA154" s="7">
        <f t="shared" si="238"/>
        <v>44.266622981942724</v>
      </c>
      <c r="DB154" s="7">
        <f>rho_ph(DA154,H154)</f>
        <v>815.09901577218295</v>
      </c>
      <c r="DC154" s="7">
        <f t="shared" si="239"/>
        <v>2.3433881494390238</v>
      </c>
      <c r="DD154" s="7">
        <f t="shared" si="300"/>
        <v>-2.8113842197260572E-2</v>
      </c>
      <c r="DE154" s="47">
        <f t="shared" si="301"/>
        <v>0</v>
      </c>
      <c r="DF154" s="7">
        <f t="shared" si="240"/>
        <v>1035.7506661786654</v>
      </c>
      <c r="DG154" s="7">
        <f t="shared" si="302"/>
        <v>239.58628946219585</v>
      </c>
    </row>
    <row r="155" spans="1:111" ht="14.5" x14ac:dyDescent="0.35">
      <c r="A155" s="7">
        <f t="shared" si="303"/>
        <v>1344</v>
      </c>
      <c r="B155" s="7">
        <v>3</v>
      </c>
      <c r="C155" s="7">
        <v>17.2</v>
      </c>
      <c r="D155">
        <v>0.255</v>
      </c>
      <c r="E155" s="22">
        <v>0</v>
      </c>
      <c r="F155" s="7">
        <f t="shared" si="241"/>
        <v>44.266622981942724</v>
      </c>
      <c r="G155" s="7">
        <f t="shared" si="304"/>
        <v>97.5</v>
      </c>
      <c r="H155" s="7">
        <f t="shared" si="242"/>
        <v>1035.7506661786654</v>
      </c>
      <c r="I155" s="7">
        <f t="shared" si="305"/>
        <v>0</v>
      </c>
      <c r="J155" s="24" t="str">
        <f t="shared" si="243"/>
        <v>YES</v>
      </c>
      <c r="K155" s="24" t="str">
        <f t="shared" si="244"/>
        <v>NO</v>
      </c>
      <c r="L155" s="7">
        <f t="shared" si="245"/>
        <v>22.311431791339057</v>
      </c>
      <c r="M155" s="7">
        <v>9.81</v>
      </c>
      <c r="N155" s="7">
        <f t="shared" si="246"/>
        <v>5.1044625000000003E-2</v>
      </c>
      <c r="O155" s="7">
        <f t="shared" si="247"/>
        <v>256.43959457451444</v>
      </c>
      <c r="P155" s="7">
        <f t="shared" si="248"/>
        <v>789.15339699488106</v>
      </c>
      <c r="Q155" s="7">
        <f t="shared" si="209"/>
        <v>1.7738956634335233E-5</v>
      </c>
      <c r="R155" s="7">
        <f t="shared" si="210"/>
        <v>1.0323688994587701E-4</v>
      </c>
      <c r="S155" s="7">
        <f t="shared" si="249"/>
        <v>1.1135376510466729E-4</v>
      </c>
      <c r="T155" s="7">
        <f t="shared" si="211"/>
        <v>2.4204335702711743</v>
      </c>
      <c r="U155" s="7">
        <f t="shared" si="212"/>
        <v>0</v>
      </c>
      <c r="V155" s="7">
        <f t="shared" si="306"/>
        <v>2.4204335702711743</v>
      </c>
      <c r="W155" s="7">
        <f>Surface_Tension_T(T_ph(F155,H155))</f>
        <v>7.9995093168680073E-2</v>
      </c>
      <c r="X155" s="7">
        <v>1</v>
      </c>
      <c r="Y155" s="7">
        <f t="shared" si="250"/>
        <v>1</v>
      </c>
      <c r="Z155" s="7">
        <f t="shared" si="307"/>
        <v>0</v>
      </c>
      <c r="AA155" s="24">
        <f t="shared" si="251"/>
        <v>789.15339699488106</v>
      </c>
      <c r="AB155" s="24">
        <f t="shared" si="252"/>
        <v>4374111.732621341</v>
      </c>
      <c r="AC155" s="24">
        <f t="shared" si="253"/>
        <v>6.353521542692096E-6</v>
      </c>
      <c r="AD155" s="29">
        <f t="shared" si="254"/>
        <v>9.1669113502175197E-3</v>
      </c>
      <c r="AE155" s="24">
        <f t="shared" si="213"/>
        <v>2.8552481574846009</v>
      </c>
      <c r="AF155" s="7">
        <f t="shared" si="214"/>
        <v>3.2135866553806567</v>
      </c>
      <c r="AG155" s="24" t="str">
        <f t="shared" si="255"/>
        <v>NO</v>
      </c>
      <c r="AH155" s="24">
        <f t="shared" si="308"/>
        <v>1.1499999999999999</v>
      </c>
      <c r="AI155" s="24">
        <f t="shared" si="308"/>
        <v>1.1499999999999999</v>
      </c>
      <c r="AJ155" s="24">
        <f t="shared" si="256"/>
        <v>0.26975547783150999</v>
      </c>
      <c r="AK155" s="24">
        <f t="shared" si="257"/>
        <v>0</v>
      </c>
      <c r="AL155" s="24">
        <f t="shared" si="258"/>
        <v>789.15339699488106</v>
      </c>
      <c r="AM155" s="24">
        <f t="shared" si="259"/>
        <v>4374111.732621341</v>
      </c>
      <c r="AN155" s="24">
        <f t="shared" si="260"/>
        <v>6.353521542692096E-6</v>
      </c>
      <c r="AO155" s="29">
        <f t="shared" si="261"/>
        <v>9.1669113502175197E-3</v>
      </c>
      <c r="AP155" s="24">
        <f t="shared" si="215"/>
        <v>0.60248317493695003</v>
      </c>
      <c r="AQ155" s="24">
        <f t="shared" si="262"/>
        <v>0.72499999999999998</v>
      </c>
      <c r="AR155" s="24">
        <f t="shared" si="263"/>
        <v>2.8552481574846009</v>
      </c>
      <c r="AS155" s="24">
        <f t="shared" si="264"/>
        <v>2.6140682558928683</v>
      </c>
      <c r="AT155" s="24" t="str">
        <f t="shared" si="265"/>
        <v>NO</v>
      </c>
      <c r="AU155" s="24">
        <f t="shared" si="216"/>
        <v>1.2</v>
      </c>
      <c r="AV155" s="7">
        <f t="shared" si="266"/>
        <v>1.203900398263051</v>
      </c>
      <c r="AW155" s="7">
        <f t="shared" si="267"/>
        <v>0.26975547783150999</v>
      </c>
      <c r="AX155" s="20">
        <f t="shared" si="217"/>
        <v>1.0870097267259806</v>
      </c>
      <c r="AY155" s="24">
        <f t="shared" si="218"/>
        <v>0</v>
      </c>
      <c r="AZ155" s="24">
        <f t="shared" si="268"/>
        <v>789.15339699488106</v>
      </c>
      <c r="BA155" s="24">
        <f t="shared" si="269"/>
        <v>4374111.732621341</v>
      </c>
      <c r="BB155" s="24">
        <f t="shared" si="270"/>
        <v>6.353521542692096E-6</v>
      </c>
      <c r="BC155" s="29">
        <f t="shared" si="271"/>
        <v>9.1669113502175197E-3</v>
      </c>
      <c r="BD155" s="24">
        <f t="shared" si="219"/>
        <v>2.8552481574846009</v>
      </c>
      <c r="BE155" s="24" t="str">
        <f t="shared" si="272"/>
        <v>NO</v>
      </c>
      <c r="BF155" s="24">
        <f t="shared" si="220"/>
        <v>1.2</v>
      </c>
      <c r="BG155" s="24">
        <f t="shared" si="221"/>
        <v>1.1035830723713642</v>
      </c>
      <c r="BH155" s="7">
        <f t="shared" si="273"/>
        <v>1.203900398263051</v>
      </c>
      <c r="BI155" s="7">
        <f t="shared" si="274"/>
        <v>0.49733563665771835</v>
      </c>
      <c r="BJ155" s="7">
        <f t="shared" si="275"/>
        <v>0.26975547783150999</v>
      </c>
      <c r="BK155" s="20">
        <f t="shared" si="222"/>
        <v>1.0870097267259806</v>
      </c>
      <c r="BL155" s="24">
        <f t="shared" si="276"/>
        <v>0.47567852114002995</v>
      </c>
      <c r="BM155" s="24">
        <f t="shared" si="277"/>
        <v>0</v>
      </c>
      <c r="BN155" s="24">
        <f t="shared" si="278"/>
        <v>789.15339699488106</v>
      </c>
      <c r="BO155" s="24">
        <f t="shared" si="279"/>
        <v>4374111.732621341</v>
      </c>
      <c r="BP155" s="24">
        <f t="shared" si="280"/>
        <v>6.353521542692096E-6</v>
      </c>
      <c r="BQ155" s="29">
        <f t="shared" si="281"/>
        <v>9.1669113502175197E-3</v>
      </c>
      <c r="BR155" s="24">
        <f t="shared" si="223"/>
        <v>0.60248317493695003</v>
      </c>
      <c r="BS155" s="24">
        <f t="shared" si="282"/>
        <v>0.72499999999999998</v>
      </c>
      <c r="BT155" s="24">
        <f t="shared" si="283"/>
        <v>2.8552481574846009</v>
      </c>
      <c r="BU155" s="24" t="str">
        <f t="shared" si="284"/>
        <v>NO</v>
      </c>
      <c r="BV155" s="24">
        <f t="shared" si="224"/>
        <v>1.1499999999999999</v>
      </c>
      <c r="BW155" s="24">
        <f t="shared" si="225"/>
        <v>1.1499999999999999</v>
      </c>
      <c r="BX155" s="7">
        <f t="shared" si="285"/>
        <v>1.203900398263051</v>
      </c>
      <c r="BY155" s="7">
        <f t="shared" si="286"/>
        <v>0.49733563665771835</v>
      </c>
      <c r="BZ155" s="24">
        <f t="shared" si="287"/>
        <v>0.26975547783150999</v>
      </c>
      <c r="CA155" s="20">
        <f t="shared" si="226"/>
        <v>1.1378983926721624</v>
      </c>
      <c r="CB155" s="24">
        <f t="shared" si="288"/>
        <v>0.52127045089727242</v>
      </c>
      <c r="CC155" s="24">
        <f t="shared" si="289"/>
        <v>0</v>
      </c>
      <c r="CD155" s="24">
        <f t="shared" si="290"/>
        <v>789.15339699488106</v>
      </c>
      <c r="CE155" s="24">
        <f t="shared" si="291"/>
        <v>4374111.732621341</v>
      </c>
      <c r="CF155" s="24">
        <f t="shared" si="292"/>
        <v>6.353521542692096E-6</v>
      </c>
      <c r="CG155" s="29">
        <f t="shared" si="293"/>
        <v>9.1669113502175197E-3</v>
      </c>
      <c r="CH155" s="24">
        <f t="shared" si="227"/>
        <v>0.60248317493695003</v>
      </c>
      <c r="CI155" s="24">
        <f t="shared" si="294"/>
        <v>0.72499999999999998</v>
      </c>
      <c r="CJ155" s="24">
        <f t="shared" si="295"/>
        <v>2.8552481574846009</v>
      </c>
      <c r="CK155" s="24">
        <f t="shared" si="228"/>
        <v>3.2505550848193518</v>
      </c>
      <c r="CL155" s="24">
        <f t="shared" si="296"/>
        <v>2.6140682558928683</v>
      </c>
      <c r="CM155" s="24" t="str">
        <f t="shared" si="297"/>
        <v>NO</v>
      </c>
      <c r="CN155" s="46" t="str">
        <f t="shared" si="229"/>
        <v>COMPRESSED LIQUID</v>
      </c>
      <c r="CO155" s="21" t="b">
        <f t="shared" si="206"/>
        <v>0</v>
      </c>
      <c r="CP155" s="21" t="b">
        <f t="shared" si="230"/>
        <v>0</v>
      </c>
      <c r="CQ155" s="7" t="e">
        <f t="shared" si="231"/>
        <v>#DIV/0!</v>
      </c>
      <c r="CR155" s="7">
        <f>IF(J155="yes",rho_ph(F155,H155),IF(K155="yes",rho_ph(F155,H155),L155*CQ155+P155*(1-CQ155)))</f>
        <v>815.10763787549854</v>
      </c>
      <c r="CS155" s="7" t="e">
        <f t="shared" si="232"/>
        <v>#DIV/0!</v>
      </c>
      <c r="CT155" s="7">
        <f t="shared" si="233"/>
        <v>4517970.6451971503</v>
      </c>
      <c r="CU155" s="7">
        <f t="shared" si="234"/>
        <v>6.1715326283963279E-6</v>
      </c>
      <c r="CV155" s="22">
        <f t="shared" si="235"/>
        <v>9.1214417496686285E-3</v>
      </c>
      <c r="CW155" s="7">
        <f t="shared" si="236"/>
        <v>7.6386025016711948E-2</v>
      </c>
      <c r="CX155" s="7">
        <f t="shared" si="237"/>
        <v>8.5407224973012112E-4</v>
      </c>
      <c r="CY155" s="7">
        <f t="shared" si="298"/>
        <v>0.99892123982152514</v>
      </c>
      <c r="CZ155" s="7">
        <f t="shared" si="299"/>
        <v>7.7323510790742997E-2</v>
      </c>
      <c r="DA155" s="7">
        <f t="shared" si="238"/>
        <v>44.034652449570494</v>
      </c>
      <c r="DB155" s="7">
        <f>rho_ph(DA155,H155)</f>
        <v>815.08271783537214</v>
      </c>
      <c r="DC155" s="7">
        <f t="shared" si="239"/>
        <v>2.3434350065139524</v>
      </c>
      <c r="DD155" s="7">
        <f t="shared" si="300"/>
        <v>-2.8113842197260572E-2</v>
      </c>
      <c r="DE155" s="47">
        <f t="shared" si="301"/>
        <v>0</v>
      </c>
      <c r="DF155" s="7">
        <f t="shared" si="240"/>
        <v>1035.7225523364682</v>
      </c>
      <c r="DG155" s="7">
        <f t="shared" si="302"/>
        <v>239.58084968849414</v>
      </c>
    </row>
    <row r="156" spans="1:111" ht="14.5" x14ac:dyDescent="0.35">
      <c r="A156" s="7">
        <f t="shared" si="303"/>
        <v>1341</v>
      </c>
      <c r="B156" s="7">
        <v>3</v>
      </c>
      <c r="C156" s="7">
        <v>17.2</v>
      </c>
      <c r="D156">
        <v>0.255</v>
      </c>
      <c r="E156" s="22">
        <v>0</v>
      </c>
      <c r="F156" s="7">
        <f t="shared" si="241"/>
        <v>44.034652449570494</v>
      </c>
      <c r="G156" s="7">
        <f t="shared" si="304"/>
        <v>97.5</v>
      </c>
      <c r="H156" s="7">
        <f t="shared" si="242"/>
        <v>1035.7225523364682</v>
      </c>
      <c r="I156" s="7">
        <f t="shared" si="305"/>
        <v>0</v>
      </c>
      <c r="J156" s="24" t="str">
        <f t="shared" si="243"/>
        <v>YES</v>
      </c>
      <c r="K156" s="24" t="str">
        <f t="shared" si="244"/>
        <v>NO</v>
      </c>
      <c r="L156" s="7">
        <f t="shared" si="245"/>
        <v>22.189790628460024</v>
      </c>
      <c r="M156" s="7">
        <v>9.81</v>
      </c>
      <c r="N156" s="7">
        <f t="shared" si="246"/>
        <v>5.1044625000000003E-2</v>
      </c>
      <c r="O156" s="7">
        <f t="shared" si="247"/>
        <v>256.12072489531749</v>
      </c>
      <c r="P156" s="7">
        <f t="shared" si="248"/>
        <v>789.64363684242494</v>
      </c>
      <c r="Q156" s="7">
        <f t="shared" si="209"/>
        <v>1.7726703702090017E-5</v>
      </c>
      <c r="R156" s="7">
        <f t="shared" si="210"/>
        <v>1.0337706592647719E-4</v>
      </c>
      <c r="S156" s="7">
        <f t="shared" si="249"/>
        <v>1.1135026456799981E-4</v>
      </c>
      <c r="T156" s="7">
        <f t="shared" si="211"/>
        <v>2.4189308759808426</v>
      </c>
      <c r="U156" s="7">
        <f t="shared" si="212"/>
        <v>0</v>
      </c>
      <c r="V156" s="7">
        <f t="shared" si="306"/>
        <v>2.4189308759808426</v>
      </c>
      <c r="W156" s="7">
        <f>Surface_Tension_T(T_ph(F156,H156))</f>
        <v>7.9995741271906923E-2</v>
      </c>
      <c r="X156" s="7">
        <v>1</v>
      </c>
      <c r="Y156" s="7">
        <f t="shared" si="250"/>
        <v>1</v>
      </c>
      <c r="Z156" s="7">
        <f t="shared" si="307"/>
        <v>0</v>
      </c>
      <c r="AA156" s="24">
        <f t="shared" si="251"/>
        <v>789.64363684242494</v>
      </c>
      <c r="AB156" s="24">
        <f t="shared" si="252"/>
        <v>4374249.2422946859</v>
      </c>
      <c r="AC156" s="24">
        <f t="shared" si="253"/>
        <v>6.3533421645077055E-6</v>
      </c>
      <c r="AD156" s="29">
        <f t="shared" si="254"/>
        <v>9.166867016763133E-3</v>
      </c>
      <c r="AE156" s="24">
        <f t="shared" si="213"/>
        <v>2.855316992232237</v>
      </c>
      <c r="AF156" s="7">
        <f t="shared" si="214"/>
        <v>3.2230319606346747</v>
      </c>
      <c r="AG156" s="24" t="str">
        <f t="shared" si="255"/>
        <v>NO</v>
      </c>
      <c r="AH156" s="24">
        <f t="shared" si="308"/>
        <v>1.1499999999999999</v>
      </c>
      <c r="AI156" s="24">
        <f t="shared" si="308"/>
        <v>1.1499999999999999</v>
      </c>
      <c r="AJ156" s="24">
        <f t="shared" si="256"/>
        <v>0.26972605232111918</v>
      </c>
      <c r="AK156" s="24">
        <f t="shared" si="257"/>
        <v>0</v>
      </c>
      <c r="AL156" s="24">
        <f t="shared" si="258"/>
        <v>789.64363684242494</v>
      </c>
      <c r="AM156" s="24">
        <f t="shared" si="259"/>
        <v>4374249.2422946859</v>
      </c>
      <c r="AN156" s="24">
        <f t="shared" si="260"/>
        <v>6.3533421645077055E-6</v>
      </c>
      <c r="AO156" s="29">
        <f t="shared" si="261"/>
        <v>9.166867016763133E-3</v>
      </c>
      <c r="AP156" s="24">
        <f t="shared" si="215"/>
        <v>0.60201693406038359</v>
      </c>
      <c r="AQ156" s="24">
        <f t="shared" si="262"/>
        <v>0.72499999999999998</v>
      </c>
      <c r="AR156" s="24">
        <f t="shared" si="263"/>
        <v>2.855316992232237</v>
      </c>
      <c r="AS156" s="24">
        <f t="shared" si="264"/>
        <v>2.6124453460593102</v>
      </c>
      <c r="AT156" s="24" t="str">
        <f t="shared" si="265"/>
        <v>NO</v>
      </c>
      <c r="AU156" s="24">
        <f t="shared" si="216"/>
        <v>1.2</v>
      </c>
      <c r="AV156" s="7">
        <f t="shared" si="266"/>
        <v>1.203900398263051</v>
      </c>
      <c r="AW156" s="7">
        <f t="shared" si="267"/>
        <v>0.26972605232111918</v>
      </c>
      <c r="AX156" s="20">
        <f t="shared" si="217"/>
        <v>1.0863823460103783</v>
      </c>
      <c r="AY156" s="24">
        <f t="shared" si="218"/>
        <v>0</v>
      </c>
      <c r="AZ156" s="24">
        <f t="shared" si="268"/>
        <v>789.64363684242494</v>
      </c>
      <c r="BA156" s="24">
        <f t="shared" si="269"/>
        <v>4374249.2422946859</v>
      </c>
      <c r="BB156" s="24">
        <f t="shared" si="270"/>
        <v>6.3533421645077055E-6</v>
      </c>
      <c r="BC156" s="29">
        <f t="shared" si="271"/>
        <v>9.166867016763133E-3</v>
      </c>
      <c r="BD156" s="24">
        <f t="shared" si="219"/>
        <v>2.855316992232237</v>
      </c>
      <c r="BE156" s="24" t="str">
        <f t="shared" si="272"/>
        <v>NO</v>
      </c>
      <c r="BF156" s="24">
        <f t="shared" si="220"/>
        <v>1.2</v>
      </c>
      <c r="BG156" s="24">
        <f t="shared" si="221"/>
        <v>1.103809290792346</v>
      </c>
      <c r="BH156" s="7">
        <f t="shared" si="273"/>
        <v>1.203900398263051</v>
      </c>
      <c r="BI156" s="7">
        <f t="shared" si="274"/>
        <v>0.49737954722202388</v>
      </c>
      <c r="BJ156" s="7">
        <f t="shared" si="275"/>
        <v>0.26972605232111918</v>
      </c>
      <c r="BK156" s="20">
        <f t="shared" si="222"/>
        <v>1.0863823460103783</v>
      </c>
      <c r="BL156" s="24">
        <f t="shared" si="276"/>
        <v>0.47571545285411621</v>
      </c>
      <c r="BM156" s="24">
        <f t="shared" si="277"/>
        <v>0</v>
      </c>
      <c r="BN156" s="24">
        <f t="shared" si="278"/>
        <v>789.64363684242494</v>
      </c>
      <c r="BO156" s="24">
        <f t="shared" si="279"/>
        <v>4374249.2422946859</v>
      </c>
      <c r="BP156" s="24">
        <f t="shared" si="280"/>
        <v>6.3533421645077055E-6</v>
      </c>
      <c r="BQ156" s="29">
        <f t="shared" si="281"/>
        <v>9.166867016763133E-3</v>
      </c>
      <c r="BR156" s="24">
        <f t="shared" si="223"/>
        <v>0.60201693406038359</v>
      </c>
      <c r="BS156" s="24">
        <f t="shared" si="282"/>
        <v>0.72499999999999998</v>
      </c>
      <c r="BT156" s="24">
        <f t="shared" si="283"/>
        <v>2.855316992232237</v>
      </c>
      <c r="BU156" s="24" t="str">
        <f t="shared" si="284"/>
        <v>NO</v>
      </c>
      <c r="BV156" s="24">
        <f t="shared" si="224"/>
        <v>1.1499999999999999</v>
      </c>
      <c r="BW156" s="24">
        <f t="shared" si="225"/>
        <v>1.1499999999999999</v>
      </c>
      <c r="BX156" s="7">
        <f t="shared" si="285"/>
        <v>1.203900398263051</v>
      </c>
      <c r="BY156" s="7">
        <f t="shared" si="286"/>
        <v>0.49737954722202388</v>
      </c>
      <c r="BZ156" s="24">
        <f t="shared" si="287"/>
        <v>0.26972605232111918</v>
      </c>
      <c r="CA156" s="20">
        <f t="shared" si="226"/>
        <v>1.1372416409521255</v>
      </c>
      <c r="CB156" s="24">
        <f t="shared" si="288"/>
        <v>0.52132207428388178</v>
      </c>
      <c r="CC156" s="24">
        <f t="shared" si="289"/>
        <v>0</v>
      </c>
      <c r="CD156" s="24">
        <f t="shared" si="290"/>
        <v>789.64363684242494</v>
      </c>
      <c r="CE156" s="24">
        <f t="shared" si="291"/>
        <v>4374249.2422946859</v>
      </c>
      <c r="CF156" s="24">
        <f t="shared" si="292"/>
        <v>6.3533421645077055E-6</v>
      </c>
      <c r="CG156" s="29">
        <f t="shared" si="293"/>
        <v>9.166867016763133E-3</v>
      </c>
      <c r="CH156" s="24">
        <f t="shared" si="227"/>
        <v>0.60201693406038359</v>
      </c>
      <c r="CI156" s="24">
        <f t="shared" si="294"/>
        <v>0.72499999999999998</v>
      </c>
      <c r="CJ156" s="24">
        <f t="shared" si="295"/>
        <v>2.855316992232237</v>
      </c>
      <c r="CK156" s="24">
        <f t="shared" si="228"/>
        <v>3.2601090468915155</v>
      </c>
      <c r="CL156" s="24">
        <f t="shared" si="296"/>
        <v>2.6124453460593102</v>
      </c>
      <c r="CM156" s="24" t="str">
        <f t="shared" si="297"/>
        <v>NO</v>
      </c>
      <c r="CN156" s="46" t="str">
        <f t="shared" si="229"/>
        <v>COMPRESSED LIQUID</v>
      </c>
      <c r="CO156" s="21" t="b">
        <f t="shared" si="206"/>
        <v>0</v>
      </c>
      <c r="CP156" s="21" t="b">
        <f t="shared" si="230"/>
        <v>0</v>
      </c>
      <c r="CQ156" s="7" t="e">
        <f t="shared" si="231"/>
        <v>#DIV/0!</v>
      </c>
      <c r="CR156" s="7">
        <f>IF(J156="yes",rho_ph(F156,H156),IF(K156="yes",rho_ph(F156,H156),L156*CQ156+P156*(1-CQ156)))</f>
        <v>815.09134070274195</v>
      </c>
      <c r="CS156" s="7" t="e">
        <f t="shared" si="232"/>
        <v>#DIV/0!</v>
      </c>
      <c r="CT156" s="7">
        <f t="shared" si="233"/>
        <v>4515217.3880955549</v>
      </c>
      <c r="CU156" s="7">
        <f t="shared" si="234"/>
        <v>6.1749122831659131E-6</v>
      </c>
      <c r="CV156" s="22">
        <f t="shared" si="235"/>
        <v>9.1222952584790584E-3</v>
      </c>
      <c r="CW156" s="7">
        <f t="shared" si="236"/>
        <v>7.6384497762901474E-2</v>
      </c>
      <c r="CX156" s="7">
        <f t="shared" si="237"/>
        <v>8.5307486108242552E-4</v>
      </c>
      <c r="CY156" s="7">
        <f t="shared" si="298"/>
        <v>0.99891692477292282</v>
      </c>
      <c r="CZ156" s="7">
        <f t="shared" si="299"/>
        <v>7.7321317427414507E-2</v>
      </c>
      <c r="DA156" s="7">
        <f t="shared" si="238"/>
        <v>43.802688497288251</v>
      </c>
      <c r="DB156" s="7">
        <f>rho_ph(DA156,H156)</f>
        <v>815.06641788615707</v>
      </c>
      <c r="DC156" s="7">
        <f t="shared" si="239"/>
        <v>2.3434818712488461</v>
      </c>
      <c r="DD156" s="7">
        <f t="shared" si="300"/>
        <v>-2.8113842197260572E-2</v>
      </c>
      <c r="DE156" s="47">
        <f t="shared" si="301"/>
        <v>0</v>
      </c>
      <c r="DF156" s="7">
        <f t="shared" si="240"/>
        <v>1035.694438494271</v>
      </c>
      <c r="DG156" s="7">
        <f t="shared" si="302"/>
        <v>239.5754093965129</v>
      </c>
    </row>
    <row r="157" spans="1:111" ht="14.5" x14ac:dyDescent="0.35">
      <c r="A157" s="7">
        <f t="shared" si="303"/>
        <v>1338</v>
      </c>
      <c r="B157" s="7">
        <v>3</v>
      </c>
      <c r="C157" s="7">
        <v>17.2</v>
      </c>
      <c r="D157">
        <v>0.255</v>
      </c>
      <c r="E157" s="22">
        <v>0</v>
      </c>
      <c r="F157" s="7">
        <f t="shared" si="241"/>
        <v>43.802688497288251</v>
      </c>
      <c r="G157" s="7">
        <f t="shared" si="304"/>
        <v>97.5</v>
      </c>
      <c r="H157" s="7">
        <f t="shared" si="242"/>
        <v>1035.694438494271</v>
      </c>
      <c r="I157" s="7">
        <f t="shared" si="305"/>
        <v>0</v>
      </c>
      <c r="J157" s="24" t="str">
        <f t="shared" si="243"/>
        <v>YES</v>
      </c>
      <c r="K157" s="24" t="str">
        <f t="shared" si="244"/>
        <v>NO</v>
      </c>
      <c r="L157" s="7">
        <f t="shared" si="245"/>
        <v>22.068253172783677</v>
      </c>
      <c r="M157" s="7">
        <v>9.81</v>
      </c>
      <c r="N157" s="7">
        <f t="shared" si="246"/>
        <v>5.1044625000000003E-2</v>
      </c>
      <c r="O157" s="7">
        <f t="shared" si="247"/>
        <v>255.8005772215347</v>
      </c>
      <c r="P157" s="7">
        <f t="shared" si="248"/>
        <v>790.13497179058413</v>
      </c>
      <c r="Q157" s="7">
        <f t="shared" si="209"/>
        <v>1.771441803942873E-5</v>
      </c>
      <c r="R157" s="7">
        <f t="shared" si="210"/>
        <v>1.0351807856825362E-4</v>
      </c>
      <c r="S157" s="7">
        <f t="shared" si="249"/>
        <v>1.1134676384918609E-4</v>
      </c>
      <c r="T157" s="7">
        <f t="shared" si="211"/>
        <v>2.4174266959116357</v>
      </c>
      <c r="U157" s="7">
        <f t="shared" si="212"/>
        <v>0</v>
      </c>
      <c r="V157" s="7">
        <f t="shared" si="306"/>
        <v>2.4174266959116357</v>
      </c>
      <c r="W157" s="7">
        <f>Surface_Tension_T(T_ph(F157,H157))</f>
        <v>7.9996389418221861E-2</v>
      </c>
      <c r="X157" s="7">
        <v>1</v>
      </c>
      <c r="Y157" s="7">
        <f t="shared" si="250"/>
        <v>1</v>
      </c>
      <c r="Z157" s="7">
        <f t="shared" si="307"/>
        <v>0</v>
      </c>
      <c r="AA157" s="24">
        <f t="shared" si="251"/>
        <v>790.13497179058413</v>
      </c>
      <c r="AB157" s="24">
        <f t="shared" si="252"/>
        <v>4374386.7677699588</v>
      </c>
      <c r="AC157" s="24">
        <f t="shared" si="253"/>
        <v>6.3531627764148853E-6</v>
      </c>
      <c r="AD157" s="29">
        <f t="shared" si="254"/>
        <v>9.166822679921225E-3</v>
      </c>
      <c r="AE157" s="24">
        <f t="shared" si="213"/>
        <v>2.8553851800775529</v>
      </c>
      <c r="AF157" s="7">
        <f t="shared" si="214"/>
        <v>3.2325465322328997</v>
      </c>
      <c r="AG157" s="24" t="str">
        <f t="shared" si="255"/>
        <v>NO</v>
      </c>
      <c r="AH157" s="24">
        <f t="shared" si="308"/>
        <v>1.1499999999999999</v>
      </c>
      <c r="AI157" s="24">
        <f t="shared" si="308"/>
        <v>1.1499999999999999</v>
      </c>
      <c r="AJ157" s="24">
        <f t="shared" si="256"/>
        <v>0.26969653930225546</v>
      </c>
      <c r="AK157" s="24">
        <f t="shared" si="257"/>
        <v>0</v>
      </c>
      <c r="AL157" s="24">
        <f t="shared" si="258"/>
        <v>790.13497179058413</v>
      </c>
      <c r="AM157" s="24">
        <f t="shared" si="259"/>
        <v>4374386.7677699588</v>
      </c>
      <c r="AN157" s="24">
        <f t="shared" si="260"/>
        <v>6.3531627764148853E-6</v>
      </c>
      <c r="AO157" s="29">
        <f t="shared" si="261"/>
        <v>9.166822679921225E-3</v>
      </c>
      <c r="AP157" s="24">
        <f t="shared" si="215"/>
        <v>0.60155049570951658</v>
      </c>
      <c r="AQ157" s="24">
        <f t="shared" si="262"/>
        <v>0.72499999999999998</v>
      </c>
      <c r="AR157" s="24">
        <f t="shared" si="263"/>
        <v>2.8553851800775529</v>
      </c>
      <c r="AS157" s="24">
        <f t="shared" si="264"/>
        <v>2.6108208315845669</v>
      </c>
      <c r="AT157" s="24" t="str">
        <f t="shared" si="265"/>
        <v>NO</v>
      </c>
      <c r="AU157" s="24">
        <f t="shared" si="216"/>
        <v>1.2</v>
      </c>
      <c r="AV157" s="7">
        <f t="shared" si="266"/>
        <v>1.203900398263051</v>
      </c>
      <c r="AW157" s="7">
        <f t="shared" si="267"/>
        <v>0.26969653930225546</v>
      </c>
      <c r="AX157" s="20">
        <f t="shared" si="217"/>
        <v>1.0857543248876576</v>
      </c>
      <c r="AY157" s="24">
        <f t="shared" si="218"/>
        <v>0</v>
      </c>
      <c r="AZ157" s="24">
        <f t="shared" si="268"/>
        <v>790.13497179058413</v>
      </c>
      <c r="BA157" s="24">
        <f t="shared" si="269"/>
        <v>4374386.7677699588</v>
      </c>
      <c r="BB157" s="24">
        <f t="shared" si="270"/>
        <v>6.3531627764148853E-6</v>
      </c>
      <c r="BC157" s="29">
        <f t="shared" si="271"/>
        <v>9.166822679921225E-3</v>
      </c>
      <c r="BD157" s="24">
        <f t="shared" si="219"/>
        <v>2.8553851800775529</v>
      </c>
      <c r="BE157" s="24" t="str">
        <f t="shared" si="272"/>
        <v>NO</v>
      </c>
      <c r="BF157" s="24">
        <f t="shared" si="220"/>
        <v>1.2</v>
      </c>
      <c r="BG157" s="24">
        <f t="shared" si="221"/>
        <v>1.104033494679491</v>
      </c>
      <c r="BH157" s="7">
        <f t="shared" si="273"/>
        <v>1.203900398263051</v>
      </c>
      <c r="BI157" s="7">
        <f t="shared" si="274"/>
        <v>0.49742337575069384</v>
      </c>
      <c r="BJ157" s="7">
        <f t="shared" si="275"/>
        <v>0.26969653930225546</v>
      </c>
      <c r="BK157" s="20">
        <f t="shared" si="222"/>
        <v>1.0857543248876576</v>
      </c>
      <c r="BL157" s="24">
        <f t="shared" si="276"/>
        <v>0.47575230201175767</v>
      </c>
      <c r="BM157" s="24">
        <f t="shared" si="277"/>
        <v>0</v>
      </c>
      <c r="BN157" s="24">
        <f t="shared" si="278"/>
        <v>790.13497179058413</v>
      </c>
      <c r="BO157" s="24">
        <f t="shared" si="279"/>
        <v>4374386.7677699588</v>
      </c>
      <c r="BP157" s="24">
        <f t="shared" si="280"/>
        <v>6.3531627764148853E-6</v>
      </c>
      <c r="BQ157" s="29">
        <f t="shared" si="281"/>
        <v>9.166822679921225E-3</v>
      </c>
      <c r="BR157" s="24">
        <f t="shared" si="223"/>
        <v>0.60155049570951658</v>
      </c>
      <c r="BS157" s="24">
        <f t="shared" si="282"/>
        <v>0.72499999999999998</v>
      </c>
      <c r="BT157" s="24">
        <f t="shared" si="283"/>
        <v>2.8553851800775529</v>
      </c>
      <c r="BU157" s="24" t="str">
        <f t="shared" si="284"/>
        <v>NO</v>
      </c>
      <c r="BV157" s="24">
        <f t="shared" si="224"/>
        <v>1.1499999999999999</v>
      </c>
      <c r="BW157" s="24">
        <f t="shared" si="225"/>
        <v>1.1499999999999999</v>
      </c>
      <c r="BX157" s="7">
        <f t="shared" si="285"/>
        <v>1.203900398263051</v>
      </c>
      <c r="BY157" s="7">
        <f t="shared" si="286"/>
        <v>0.49742337575069384</v>
      </c>
      <c r="BZ157" s="24">
        <f t="shared" si="287"/>
        <v>0.26969653930225546</v>
      </c>
      <c r="CA157" s="20">
        <f t="shared" si="226"/>
        <v>1.1365842188441306</v>
      </c>
      <c r="CB157" s="24">
        <f t="shared" si="288"/>
        <v>0.52137361621043898</v>
      </c>
      <c r="CC157" s="24">
        <f t="shared" si="289"/>
        <v>0</v>
      </c>
      <c r="CD157" s="24">
        <f t="shared" si="290"/>
        <v>790.13497179058413</v>
      </c>
      <c r="CE157" s="24">
        <f t="shared" si="291"/>
        <v>4374386.7677699588</v>
      </c>
      <c r="CF157" s="24">
        <f t="shared" si="292"/>
        <v>6.3531627764148853E-6</v>
      </c>
      <c r="CG157" s="29">
        <f t="shared" si="293"/>
        <v>9.166822679921225E-3</v>
      </c>
      <c r="CH157" s="24">
        <f t="shared" si="227"/>
        <v>0.60155049570951658</v>
      </c>
      <c r="CI157" s="24">
        <f t="shared" si="294"/>
        <v>0.72499999999999998</v>
      </c>
      <c r="CJ157" s="24">
        <f t="shared" si="295"/>
        <v>2.8553851800775529</v>
      </c>
      <c r="CK157" s="24">
        <f t="shared" si="228"/>
        <v>3.2697330721334383</v>
      </c>
      <c r="CL157" s="24">
        <f t="shared" si="296"/>
        <v>2.6108208315845669</v>
      </c>
      <c r="CM157" s="24" t="str">
        <f t="shared" si="297"/>
        <v>NO</v>
      </c>
      <c r="CN157" s="46" t="str">
        <f t="shared" si="229"/>
        <v>COMPRESSED LIQUID</v>
      </c>
      <c r="CO157" s="21" t="b">
        <f t="shared" si="206"/>
        <v>0</v>
      </c>
      <c r="CP157" s="21" t="b">
        <f t="shared" si="230"/>
        <v>0</v>
      </c>
      <c r="CQ157" s="7" t="e">
        <f t="shared" si="231"/>
        <v>#DIV/0!</v>
      </c>
      <c r="CR157" s="7">
        <f>IF(J157="yes",rho_ph(F157,H157),IF(K157="yes",rho_ph(F157,H157),L157*CQ157+P157*(1-CQ157)))</f>
        <v>815.07504151782882</v>
      </c>
      <c r="CS157" s="7" t="e">
        <f t="shared" si="232"/>
        <v>#DIV/0!</v>
      </c>
      <c r="CT157" s="7">
        <f t="shared" si="233"/>
        <v>4512461.292879113</v>
      </c>
      <c r="CU157" s="7">
        <f t="shared" si="234"/>
        <v>6.1782993417213195E-6</v>
      </c>
      <c r="CV157" s="22">
        <f t="shared" si="235"/>
        <v>9.1231502854509528E-3</v>
      </c>
      <c r="CW157" s="7">
        <f t="shared" si="236"/>
        <v>7.6382970320526183E-2</v>
      </c>
      <c r="CX157" s="7">
        <f t="shared" si="237"/>
        <v>8.520770640204952E-4</v>
      </c>
      <c r="CY157" s="7">
        <f t="shared" si="298"/>
        <v>0.99891256462925859</v>
      </c>
      <c r="CZ157" s="7">
        <f t="shared" si="299"/>
        <v>7.7319126938013918E-2</v>
      </c>
      <c r="DA157" s="7">
        <f t="shared" si="238"/>
        <v>43.570731116474207</v>
      </c>
      <c r="DB157" s="7">
        <f>rho_ph(DA157,H157)</f>
        <v>815.05011592273047</v>
      </c>
      <c r="DC157" s="7">
        <f t="shared" si="239"/>
        <v>2.3435287436497081</v>
      </c>
      <c r="DD157" s="7">
        <f t="shared" si="300"/>
        <v>-2.8113842197260572E-2</v>
      </c>
      <c r="DE157" s="47">
        <f t="shared" si="301"/>
        <v>0</v>
      </c>
      <c r="DF157" s="7">
        <f t="shared" si="240"/>
        <v>1035.6663246520739</v>
      </c>
      <c r="DG157" s="7">
        <f t="shared" si="302"/>
        <v>239.56996858615457</v>
      </c>
    </row>
    <row r="158" spans="1:111" ht="14.5" x14ac:dyDescent="0.35">
      <c r="A158" s="7">
        <f t="shared" si="303"/>
        <v>1335</v>
      </c>
      <c r="B158" s="7">
        <v>3</v>
      </c>
      <c r="C158" s="7">
        <v>17.2</v>
      </c>
      <c r="D158">
        <v>0.255</v>
      </c>
      <c r="E158" s="22">
        <v>0</v>
      </c>
      <c r="F158" s="7">
        <f t="shared" si="241"/>
        <v>43.570731116474207</v>
      </c>
      <c r="G158" s="7">
        <f t="shared" si="304"/>
        <v>97.5</v>
      </c>
      <c r="H158" s="7">
        <f t="shared" si="242"/>
        <v>1035.6663246520739</v>
      </c>
      <c r="I158" s="7">
        <f t="shared" si="305"/>
        <v>0</v>
      </c>
      <c r="J158" s="24" t="str">
        <f t="shared" si="243"/>
        <v>YES</v>
      </c>
      <c r="K158" s="24" t="str">
        <f t="shared" si="244"/>
        <v>NO</v>
      </c>
      <c r="L158" s="7">
        <f t="shared" si="245"/>
        <v>21.946818994428167</v>
      </c>
      <c r="M158" s="7">
        <v>9.81</v>
      </c>
      <c r="N158" s="7">
        <f t="shared" si="246"/>
        <v>5.1044625000000003E-2</v>
      </c>
      <c r="O158" s="7">
        <f t="shared" si="247"/>
        <v>255.47913952642807</v>
      </c>
      <c r="P158" s="7">
        <f t="shared" si="248"/>
        <v>790.62741308581246</v>
      </c>
      <c r="Q158" s="7">
        <f t="shared" si="209"/>
        <v>1.7702099268733889E-5</v>
      </c>
      <c r="R158" s="7">
        <f t="shared" si="210"/>
        <v>1.0365993838626192E-4</v>
      </c>
      <c r="S158" s="7">
        <f t="shared" si="249"/>
        <v>1.1134326294788788E-4</v>
      </c>
      <c r="T158" s="7">
        <f t="shared" si="211"/>
        <v>2.4159210047180961</v>
      </c>
      <c r="U158" s="7">
        <f t="shared" si="212"/>
        <v>0</v>
      </c>
      <c r="V158" s="7">
        <f t="shared" si="306"/>
        <v>2.4159210047180961</v>
      </c>
      <c r="W158" s="7">
        <f>Surface_Tension_T(T_ph(F158,H158))</f>
        <v>7.9997037607631036E-2</v>
      </c>
      <c r="X158" s="7">
        <v>1</v>
      </c>
      <c r="Y158" s="7">
        <f t="shared" si="250"/>
        <v>1</v>
      </c>
      <c r="Z158" s="7">
        <f t="shared" si="307"/>
        <v>0</v>
      </c>
      <c r="AA158" s="24">
        <f t="shared" si="251"/>
        <v>790.62741308581246</v>
      </c>
      <c r="AB158" s="24">
        <f t="shared" si="252"/>
        <v>4374524.3090626132</v>
      </c>
      <c r="AC158" s="24">
        <f t="shared" si="253"/>
        <v>6.3529833783962323E-6</v>
      </c>
      <c r="AD158" s="29">
        <f t="shared" si="254"/>
        <v>9.1667783396872753E-3</v>
      </c>
      <c r="AE158" s="24">
        <f t="shared" si="213"/>
        <v>2.8554527192760766</v>
      </c>
      <c r="AF158" s="7">
        <f t="shared" si="214"/>
        <v>3.2421312736938384</v>
      </c>
      <c r="AG158" s="24" t="str">
        <f t="shared" si="255"/>
        <v>NO</v>
      </c>
      <c r="AH158" s="24">
        <f t="shared" si="308"/>
        <v>1.1499999999999999</v>
      </c>
      <c r="AI158" s="24">
        <f t="shared" si="308"/>
        <v>1.1499999999999999</v>
      </c>
      <c r="AJ158" s="24">
        <f t="shared" si="256"/>
        <v>0.26966693805449143</v>
      </c>
      <c r="AK158" s="24">
        <f t="shared" si="257"/>
        <v>0</v>
      </c>
      <c r="AL158" s="24">
        <f t="shared" si="258"/>
        <v>790.62741308581246</v>
      </c>
      <c r="AM158" s="24">
        <f t="shared" si="259"/>
        <v>4374524.3090626132</v>
      </c>
      <c r="AN158" s="24">
        <f t="shared" si="260"/>
        <v>6.3529833783962323E-6</v>
      </c>
      <c r="AO158" s="29">
        <f t="shared" si="261"/>
        <v>9.1667783396872753E-3</v>
      </c>
      <c r="AP158" s="24">
        <f t="shared" si="215"/>
        <v>0.60108385259033092</v>
      </c>
      <c r="AQ158" s="24">
        <f t="shared" si="262"/>
        <v>0.72499999999999998</v>
      </c>
      <c r="AR158" s="24">
        <f t="shared" si="263"/>
        <v>2.8554527192760766</v>
      </c>
      <c r="AS158" s="24">
        <f t="shared" si="264"/>
        <v>2.6091946850955439</v>
      </c>
      <c r="AT158" s="24" t="str">
        <f t="shared" si="265"/>
        <v>NO</v>
      </c>
      <c r="AU158" s="24">
        <f t="shared" si="216"/>
        <v>1.2</v>
      </c>
      <c r="AV158" s="7">
        <f t="shared" si="266"/>
        <v>1.203900398263051</v>
      </c>
      <c r="AW158" s="7">
        <f t="shared" si="267"/>
        <v>0.26966693805449143</v>
      </c>
      <c r="AX158" s="20">
        <f t="shared" si="217"/>
        <v>1.085125652698917</v>
      </c>
      <c r="AY158" s="24">
        <f t="shared" si="218"/>
        <v>0</v>
      </c>
      <c r="AZ158" s="24">
        <f t="shared" si="268"/>
        <v>790.62741308581246</v>
      </c>
      <c r="BA158" s="24">
        <f t="shared" si="269"/>
        <v>4374524.3090626132</v>
      </c>
      <c r="BB158" s="24">
        <f t="shared" si="270"/>
        <v>6.3529833783962323E-6</v>
      </c>
      <c r="BC158" s="29">
        <f t="shared" si="271"/>
        <v>9.1667783396872753E-3</v>
      </c>
      <c r="BD158" s="24">
        <f t="shared" si="219"/>
        <v>2.8554527192760766</v>
      </c>
      <c r="BE158" s="24" t="str">
        <f t="shared" si="272"/>
        <v>NO</v>
      </c>
      <c r="BF158" s="24">
        <f t="shared" si="220"/>
        <v>1.2</v>
      </c>
      <c r="BG158" s="24">
        <f t="shared" si="221"/>
        <v>1.1042557136392228</v>
      </c>
      <c r="BH158" s="7">
        <f t="shared" si="273"/>
        <v>1.203900398263051</v>
      </c>
      <c r="BI158" s="7">
        <f t="shared" si="274"/>
        <v>0.49746712246913988</v>
      </c>
      <c r="BJ158" s="7">
        <f t="shared" si="275"/>
        <v>0.26966693805449143</v>
      </c>
      <c r="BK158" s="20">
        <f t="shared" si="222"/>
        <v>1.085125652698917</v>
      </c>
      <c r="BL158" s="24">
        <f t="shared" si="276"/>
        <v>0.47578906874835736</v>
      </c>
      <c r="BM158" s="24">
        <f t="shared" si="277"/>
        <v>0</v>
      </c>
      <c r="BN158" s="24">
        <f t="shared" si="278"/>
        <v>790.62741308581246</v>
      </c>
      <c r="BO158" s="24">
        <f t="shared" si="279"/>
        <v>4374524.3090626132</v>
      </c>
      <c r="BP158" s="24">
        <f t="shared" si="280"/>
        <v>6.3529833783962323E-6</v>
      </c>
      <c r="BQ158" s="29">
        <f t="shared" si="281"/>
        <v>9.1667783396872753E-3</v>
      </c>
      <c r="BR158" s="24">
        <f t="shared" si="223"/>
        <v>0.60108385259033092</v>
      </c>
      <c r="BS158" s="24">
        <f t="shared" si="282"/>
        <v>0.72499999999999998</v>
      </c>
      <c r="BT158" s="24">
        <f t="shared" si="283"/>
        <v>2.8554527192760766</v>
      </c>
      <c r="BU158" s="24" t="str">
        <f t="shared" si="284"/>
        <v>NO</v>
      </c>
      <c r="BV158" s="24">
        <f t="shared" si="224"/>
        <v>1.1499999999999999</v>
      </c>
      <c r="BW158" s="24">
        <f t="shared" si="225"/>
        <v>1.1499999999999999</v>
      </c>
      <c r="BX158" s="7">
        <f t="shared" si="285"/>
        <v>1.203900398263051</v>
      </c>
      <c r="BY158" s="7">
        <f t="shared" si="286"/>
        <v>0.49746712246913988</v>
      </c>
      <c r="BZ158" s="24">
        <f t="shared" si="287"/>
        <v>0.26966693805449143</v>
      </c>
      <c r="CA158" s="20">
        <f t="shared" si="226"/>
        <v>1.1359261151902769</v>
      </c>
      <c r="CB158" s="24">
        <f t="shared" si="288"/>
        <v>0.52142507700183038</v>
      </c>
      <c r="CC158" s="24">
        <f t="shared" si="289"/>
        <v>0</v>
      </c>
      <c r="CD158" s="24">
        <f t="shared" si="290"/>
        <v>790.62741308581246</v>
      </c>
      <c r="CE158" s="24">
        <f t="shared" si="291"/>
        <v>4374524.3090626132</v>
      </c>
      <c r="CF158" s="24">
        <f t="shared" si="292"/>
        <v>6.3529833783962323E-6</v>
      </c>
      <c r="CG158" s="29">
        <f t="shared" si="293"/>
        <v>9.1667783396872753E-3</v>
      </c>
      <c r="CH158" s="24">
        <f t="shared" si="227"/>
        <v>0.60108385259033092</v>
      </c>
      <c r="CI158" s="24">
        <f t="shared" si="294"/>
        <v>0.72499999999999998</v>
      </c>
      <c r="CJ158" s="24">
        <f t="shared" si="295"/>
        <v>2.8554527192760766</v>
      </c>
      <c r="CK158" s="24">
        <f t="shared" si="228"/>
        <v>3.2794280744575133</v>
      </c>
      <c r="CL158" s="24">
        <f t="shared" si="296"/>
        <v>2.6091946850955439</v>
      </c>
      <c r="CM158" s="24" t="str">
        <f t="shared" si="297"/>
        <v>NO</v>
      </c>
      <c r="CN158" s="46" t="str">
        <f t="shared" si="229"/>
        <v>COMPRESSED LIQUID</v>
      </c>
      <c r="CO158" s="21" t="b">
        <f t="shared" si="206"/>
        <v>0</v>
      </c>
      <c r="CP158" s="21" t="b">
        <f t="shared" si="230"/>
        <v>0</v>
      </c>
      <c r="CQ158" s="7" t="e">
        <f t="shared" si="231"/>
        <v>#DIV/0!</v>
      </c>
      <c r="CR158" s="7">
        <f>IF(J158="yes",rho_ph(F158,H158),IF(K158="yes",rho_ph(F158,H158),L158*CQ158+P158*(1-CQ158)))</f>
        <v>815.05874031895223</v>
      </c>
      <c r="CS158" s="7" t="e">
        <f t="shared" si="232"/>
        <v>#DIV/0!</v>
      </c>
      <c r="CT158" s="7">
        <f t="shared" si="233"/>
        <v>4509702.3121461384</v>
      </c>
      <c r="CU158" s="7">
        <f t="shared" si="234"/>
        <v>6.1816938814906758E-6</v>
      </c>
      <c r="CV158" s="22">
        <f t="shared" si="235"/>
        <v>9.1240068481535479E-3</v>
      </c>
      <c r="CW158" s="7">
        <f t="shared" si="236"/>
        <v>7.6381442689416698E-2</v>
      </c>
      <c r="CX158" s="7">
        <f t="shared" si="237"/>
        <v>8.5107884367434362E-4</v>
      </c>
      <c r="CY158" s="7">
        <f t="shared" si="298"/>
        <v>0.99890815869241689</v>
      </c>
      <c r="CZ158" s="7">
        <f t="shared" si="299"/>
        <v>7.7316939361261564E-2</v>
      </c>
      <c r="DA158" s="7">
        <f t="shared" si="238"/>
        <v>43.338780298390425</v>
      </c>
      <c r="DB158" s="7">
        <f>rho_ph(DA158,H158)</f>
        <v>815.0338119432713</v>
      </c>
      <c r="DC158" s="7">
        <f t="shared" si="239"/>
        <v>2.3435756237225815</v>
      </c>
      <c r="DD158" s="7">
        <f t="shared" si="300"/>
        <v>-2.8113842197260572E-2</v>
      </c>
      <c r="DE158" s="47">
        <f t="shared" si="301"/>
        <v>0</v>
      </c>
      <c r="DF158" s="7">
        <f t="shared" si="240"/>
        <v>1035.6382108098767</v>
      </c>
      <c r="DG158" s="7">
        <f t="shared" si="302"/>
        <v>239.56452725732174</v>
      </c>
    </row>
    <row r="159" spans="1:111" ht="14.5" x14ac:dyDescent="0.35">
      <c r="A159" s="7">
        <f t="shared" si="303"/>
        <v>1332</v>
      </c>
      <c r="B159" s="7">
        <v>3</v>
      </c>
      <c r="C159" s="7">
        <v>17.2</v>
      </c>
      <c r="D159">
        <v>0.255</v>
      </c>
      <c r="E159" s="22">
        <v>0</v>
      </c>
      <c r="F159" s="7">
        <f t="shared" si="241"/>
        <v>43.338780298390425</v>
      </c>
      <c r="G159" s="7">
        <f t="shared" si="304"/>
        <v>97.5</v>
      </c>
      <c r="H159" s="7">
        <f t="shared" si="242"/>
        <v>1035.6382108098767</v>
      </c>
      <c r="I159" s="7">
        <f t="shared" si="305"/>
        <v>0</v>
      </c>
      <c r="J159" s="24" t="str">
        <f t="shared" si="243"/>
        <v>YES</v>
      </c>
      <c r="K159" s="24" t="str">
        <f t="shared" si="244"/>
        <v>NO</v>
      </c>
      <c r="L159" s="7">
        <f t="shared" si="245"/>
        <v>21.825487662547378</v>
      </c>
      <c r="M159" s="7">
        <v>9.81</v>
      </c>
      <c r="N159" s="7">
        <f t="shared" si="246"/>
        <v>5.1044625000000003E-2</v>
      </c>
      <c r="O159" s="7">
        <f t="shared" si="247"/>
        <v>255.15639960410442</v>
      </c>
      <c r="P159" s="7">
        <f t="shared" si="248"/>
        <v>791.12097212885931</v>
      </c>
      <c r="Q159" s="7">
        <f t="shared" si="209"/>
        <v>1.7689747007588534E-5</v>
      </c>
      <c r="R159" s="7">
        <f t="shared" si="210"/>
        <v>1.0380265608143925E-4</v>
      </c>
      <c r="S159" s="7">
        <f t="shared" si="249"/>
        <v>1.1133976186376413E-4</v>
      </c>
      <c r="T159" s="7">
        <f t="shared" si="211"/>
        <v>2.4144137767451643</v>
      </c>
      <c r="U159" s="7">
        <f t="shared" si="212"/>
        <v>0</v>
      </c>
      <c r="V159" s="7">
        <f t="shared" si="306"/>
        <v>2.4144137767451643</v>
      </c>
      <c r="W159" s="7">
        <f>Surface_Tension_T(T_ph(F159,H159))</f>
        <v>7.9997685840140539E-2</v>
      </c>
      <c r="X159" s="7">
        <v>1</v>
      </c>
      <c r="Y159" s="7">
        <f t="shared" si="250"/>
        <v>1</v>
      </c>
      <c r="Z159" s="7">
        <f t="shared" si="307"/>
        <v>0</v>
      </c>
      <c r="AA159" s="24">
        <f t="shared" si="251"/>
        <v>791.12097212885931</v>
      </c>
      <c r="AB159" s="24">
        <f t="shared" si="252"/>
        <v>4374661.866188217</v>
      </c>
      <c r="AC159" s="24">
        <f t="shared" si="253"/>
        <v>6.3528039704341512E-6</v>
      </c>
      <c r="AD159" s="29">
        <f t="shared" si="254"/>
        <v>9.1667339960567404E-3</v>
      </c>
      <c r="AE159" s="24">
        <f t="shared" si="213"/>
        <v>2.8555196080413947</v>
      </c>
      <c r="AF159" s="7">
        <f t="shared" si="214"/>
        <v>3.2517871051619363</v>
      </c>
      <c r="AG159" s="24" t="str">
        <f t="shared" si="255"/>
        <v>NO</v>
      </c>
      <c r="AH159" s="24">
        <f t="shared" si="308"/>
        <v>1.1499999999999999</v>
      </c>
      <c r="AI159" s="24">
        <f t="shared" si="308"/>
        <v>1.1499999999999999</v>
      </c>
      <c r="AJ159" s="24">
        <f t="shared" si="256"/>
        <v>0.26963724784683119</v>
      </c>
      <c r="AK159" s="24">
        <f t="shared" si="257"/>
        <v>0</v>
      </c>
      <c r="AL159" s="24">
        <f t="shared" si="258"/>
        <v>791.12097212885931</v>
      </c>
      <c r="AM159" s="24">
        <f t="shared" si="259"/>
        <v>4374661.866188217</v>
      </c>
      <c r="AN159" s="24">
        <f t="shared" si="260"/>
        <v>6.3528039704341512E-6</v>
      </c>
      <c r="AO159" s="29">
        <f t="shared" si="261"/>
        <v>9.1667339960567404E-3</v>
      </c>
      <c r="AP159" s="24">
        <f t="shared" si="215"/>
        <v>0.60061699733022067</v>
      </c>
      <c r="AQ159" s="24">
        <f t="shared" si="262"/>
        <v>0.72499999999999998</v>
      </c>
      <c r="AR159" s="24">
        <f t="shared" si="263"/>
        <v>2.8555196080413947</v>
      </c>
      <c r="AS159" s="24">
        <f t="shared" si="264"/>
        <v>2.6075668788847777</v>
      </c>
      <c r="AT159" s="24" t="str">
        <f t="shared" si="265"/>
        <v>NO</v>
      </c>
      <c r="AU159" s="24">
        <f t="shared" si="216"/>
        <v>1.2</v>
      </c>
      <c r="AV159" s="7">
        <f t="shared" si="266"/>
        <v>1.203900398263051</v>
      </c>
      <c r="AW159" s="7">
        <f t="shared" si="267"/>
        <v>0.26963724784683119</v>
      </c>
      <c r="AX159" s="20">
        <f t="shared" si="217"/>
        <v>1.0844963186544463</v>
      </c>
      <c r="AY159" s="24">
        <f t="shared" si="218"/>
        <v>0</v>
      </c>
      <c r="AZ159" s="24">
        <f t="shared" si="268"/>
        <v>791.12097212885931</v>
      </c>
      <c r="BA159" s="24">
        <f t="shared" si="269"/>
        <v>4374661.866188217</v>
      </c>
      <c r="BB159" s="24">
        <f t="shared" si="270"/>
        <v>6.3528039704341512E-6</v>
      </c>
      <c r="BC159" s="29">
        <f t="shared" si="271"/>
        <v>9.1667339960567404E-3</v>
      </c>
      <c r="BD159" s="24">
        <f t="shared" si="219"/>
        <v>2.8555196080413947</v>
      </c>
      <c r="BE159" s="24" t="str">
        <f t="shared" si="272"/>
        <v>NO</v>
      </c>
      <c r="BF159" s="24">
        <f t="shared" si="220"/>
        <v>1.2</v>
      </c>
      <c r="BG159" s="24">
        <f t="shared" si="221"/>
        <v>1.1044759767447501</v>
      </c>
      <c r="BH159" s="7">
        <f t="shared" si="273"/>
        <v>1.203900398263051</v>
      </c>
      <c r="BI159" s="7">
        <f t="shared" si="274"/>
        <v>0.49751078760200024</v>
      </c>
      <c r="BJ159" s="7">
        <f t="shared" si="275"/>
        <v>0.26963724784683119</v>
      </c>
      <c r="BK159" s="20">
        <f t="shared" si="222"/>
        <v>1.0844963186544463</v>
      </c>
      <c r="BL159" s="24">
        <f t="shared" si="276"/>
        <v>0.47582575319761294</v>
      </c>
      <c r="BM159" s="24">
        <f t="shared" si="277"/>
        <v>0</v>
      </c>
      <c r="BN159" s="24">
        <f t="shared" si="278"/>
        <v>791.12097212885931</v>
      </c>
      <c r="BO159" s="24">
        <f t="shared" si="279"/>
        <v>4374661.866188217</v>
      </c>
      <c r="BP159" s="24">
        <f t="shared" si="280"/>
        <v>6.3528039704341512E-6</v>
      </c>
      <c r="BQ159" s="29">
        <f t="shared" si="281"/>
        <v>9.1667339960567404E-3</v>
      </c>
      <c r="BR159" s="24">
        <f t="shared" si="223"/>
        <v>0.60061699733022067</v>
      </c>
      <c r="BS159" s="24">
        <f t="shared" si="282"/>
        <v>0.72499999999999998</v>
      </c>
      <c r="BT159" s="24">
        <f t="shared" si="283"/>
        <v>2.8555196080413947</v>
      </c>
      <c r="BU159" s="24" t="str">
        <f t="shared" si="284"/>
        <v>NO</v>
      </c>
      <c r="BV159" s="24">
        <f t="shared" si="224"/>
        <v>1.1499999999999999</v>
      </c>
      <c r="BW159" s="24">
        <f t="shared" si="225"/>
        <v>1.1499999999999999</v>
      </c>
      <c r="BX159" s="7">
        <f t="shared" si="285"/>
        <v>1.203900398263051</v>
      </c>
      <c r="BY159" s="7">
        <f t="shared" si="286"/>
        <v>0.49751078760200024</v>
      </c>
      <c r="BZ159" s="24">
        <f t="shared" si="287"/>
        <v>0.26963724784683119</v>
      </c>
      <c r="CA159" s="20">
        <f t="shared" si="226"/>
        <v>1.1352673186957307</v>
      </c>
      <c r="CB159" s="24">
        <f t="shared" si="288"/>
        <v>0.521476456983199</v>
      </c>
      <c r="CC159" s="24">
        <f t="shared" si="289"/>
        <v>0</v>
      </c>
      <c r="CD159" s="24">
        <f t="shared" si="290"/>
        <v>791.12097212885931</v>
      </c>
      <c r="CE159" s="24">
        <f t="shared" si="291"/>
        <v>4374661.866188217</v>
      </c>
      <c r="CF159" s="24">
        <f t="shared" si="292"/>
        <v>6.3528039704341512E-6</v>
      </c>
      <c r="CG159" s="29">
        <f t="shared" si="293"/>
        <v>9.1667339960567404E-3</v>
      </c>
      <c r="CH159" s="24">
        <f t="shared" si="227"/>
        <v>0.60061699733022067</v>
      </c>
      <c r="CI159" s="24">
        <f t="shared" si="294"/>
        <v>0.72499999999999998</v>
      </c>
      <c r="CJ159" s="24">
        <f t="shared" si="295"/>
        <v>2.8555196080413947</v>
      </c>
      <c r="CK159" s="24">
        <f t="shared" si="228"/>
        <v>3.2891949845933368</v>
      </c>
      <c r="CL159" s="24">
        <f t="shared" si="296"/>
        <v>2.6075668788847777</v>
      </c>
      <c r="CM159" s="24" t="str">
        <f t="shared" si="297"/>
        <v>NO</v>
      </c>
      <c r="CN159" s="46" t="str">
        <f t="shared" si="229"/>
        <v>COMPRESSED LIQUID</v>
      </c>
      <c r="CO159" s="21" t="b">
        <f t="shared" si="206"/>
        <v>0</v>
      </c>
      <c r="CP159" s="21" t="b">
        <f t="shared" si="230"/>
        <v>0</v>
      </c>
      <c r="CQ159" s="7" t="e">
        <f t="shared" si="231"/>
        <v>#DIV/0!</v>
      </c>
      <c r="CR159" s="7">
        <f>IF(J159="yes",rho_ph(F159,H159),IF(K159="yes",rho_ph(F159,H159),L159*CQ159+P159*(1-CQ159)))</f>
        <v>815.04243710429137</v>
      </c>
      <c r="CS159" s="7" t="e">
        <f t="shared" si="232"/>
        <v>#DIV/0!</v>
      </c>
      <c r="CT159" s="7">
        <f t="shared" si="233"/>
        <v>4506940.3979148846</v>
      </c>
      <c r="CU159" s="7">
        <f t="shared" si="234"/>
        <v>6.1850959809607231E-6</v>
      </c>
      <c r="CV159" s="22">
        <f t="shared" si="235"/>
        <v>9.1248649643897242E-3</v>
      </c>
      <c r="CW159" s="7">
        <f t="shared" si="236"/>
        <v>7.6379914869402432E-2</v>
      </c>
      <c r="CX159" s="7">
        <f t="shared" si="237"/>
        <v>8.5008018501087968E-4</v>
      </c>
      <c r="CY159" s="7">
        <f t="shared" si="298"/>
        <v>0.99890370624959135</v>
      </c>
      <c r="CZ159" s="7">
        <f t="shared" si="299"/>
        <v>7.7314754736845695E-2</v>
      </c>
      <c r="DA159" s="7">
        <f t="shared" si="238"/>
        <v>43.106836034179885</v>
      </c>
      <c r="DB159" s="7">
        <f>rho_ph(DA159,H159)</f>
        <v>815.01750594594546</v>
      </c>
      <c r="DC159" s="7">
        <f t="shared" si="239"/>
        <v>2.3436225114735496</v>
      </c>
      <c r="DD159" s="7">
        <f t="shared" si="300"/>
        <v>-2.8113842197260572E-2</v>
      </c>
      <c r="DE159" s="47">
        <f t="shared" si="301"/>
        <v>0</v>
      </c>
      <c r="DF159" s="7">
        <f t="shared" si="240"/>
        <v>1035.6100969676795</v>
      </c>
      <c r="DG159" s="7">
        <f t="shared" si="302"/>
        <v>239.55908540991629</v>
      </c>
    </row>
    <row r="160" spans="1:111" ht="14.5" x14ac:dyDescent="0.35">
      <c r="A160" s="7">
        <f t="shared" si="303"/>
        <v>1329</v>
      </c>
      <c r="B160" s="7">
        <v>3</v>
      </c>
      <c r="C160" s="7">
        <v>17.2</v>
      </c>
      <c r="D160">
        <v>0.255</v>
      </c>
      <c r="E160" s="22">
        <v>0</v>
      </c>
      <c r="F160" s="7">
        <f t="shared" si="241"/>
        <v>43.106836034179885</v>
      </c>
      <c r="G160" s="7">
        <f t="shared" si="304"/>
        <v>97.5</v>
      </c>
      <c r="H160" s="7">
        <f t="shared" si="242"/>
        <v>1035.6100969676795</v>
      </c>
      <c r="I160" s="7">
        <f t="shared" si="305"/>
        <v>0</v>
      </c>
      <c r="J160" s="24" t="str">
        <f t="shared" si="243"/>
        <v>YES</v>
      </c>
      <c r="K160" s="24" t="str">
        <f t="shared" si="244"/>
        <v>NO</v>
      </c>
      <c r="L160" s="7">
        <f t="shared" si="245"/>
        <v>21.704258745288904</v>
      </c>
      <c r="M160" s="7">
        <v>9.81</v>
      </c>
      <c r="N160" s="7">
        <f t="shared" si="246"/>
        <v>5.1044625000000003E-2</v>
      </c>
      <c r="O160" s="7">
        <f t="shared" si="247"/>
        <v>254.83234506586973</v>
      </c>
      <c r="P160" s="7">
        <f t="shared" si="248"/>
        <v>791.61566047784993</v>
      </c>
      <c r="Q160" s="7">
        <f t="shared" si="209"/>
        <v>1.7677360868678747E-5</v>
      </c>
      <c r="R160" s="7">
        <f t="shared" si="210"/>
        <v>1.0394624254492643E-4</v>
      </c>
      <c r="S160" s="7">
        <f t="shared" si="249"/>
        <v>1.1133626059646953E-4</v>
      </c>
      <c r="T160" s="7">
        <f t="shared" si="211"/>
        <v>2.4129049860218013</v>
      </c>
      <c r="U160" s="7">
        <f t="shared" si="212"/>
        <v>0</v>
      </c>
      <c r="V160" s="7">
        <f t="shared" si="306"/>
        <v>2.4129049860218013</v>
      </c>
      <c r="W160" s="7">
        <f>Surface_Tension_T(T_ph(F160,H160))</f>
        <v>7.9998334115756561E-2</v>
      </c>
      <c r="X160" s="7">
        <v>1</v>
      </c>
      <c r="Y160" s="7">
        <f t="shared" si="250"/>
        <v>1</v>
      </c>
      <c r="Z160" s="7">
        <f t="shared" si="307"/>
        <v>0</v>
      </c>
      <c r="AA160" s="24">
        <f t="shared" si="251"/>
        <v>791.61566047784993</v>
      </c>
      <c r="AB160" s="24">
        <f t="shared" si="252"/>
        <v>4374799.4391625114</v>
      </c>
      <c r="AC160" s="24">
        <f t="shared" si="253"/>
        <v>6.3526245525108126E-6</v>
      </c>
      <c r="AD160" s="29">
        <f t="shared" si="254"/>
        <v>9.166689649025013E-3</v>
      </c>
      <c r="AE160" s="24">
        <f t="shared" si="213"/>
        <v>2.855585844544446</v>
      </c>
      <c r="AF160" s="7">
        <f t="shared" si="214"/>
        <v>3.2615149638052561</v>
      </c>
      <c r="AG160" s="24" t="str">
        <f t="shared" si="255"/>
        <v>NO</v>
      </c>
      <c r="AH160" s="24">
        <f t="shared" si="308"/>
        <v>1.1499999999999999</v>
      </c>
      <c r="AI160" s="24">
        <f t="shared" si="308"/>
        <v>1.1499999999999999</v>
      </c>
      <c r="AJ160" s="24">
        <f t="shared" si="256"/>
        <v>0.26960746793750534</v>
      </c>
      <c r="AK160" s="24">
        <f t="shared" si="257"/>
        <v>0</v>
      </c>
      <c r="AL160" s="24">
        <f t="shared" si="258"/>
        <v>791.61566047784993</v>
      </c>
      <c r="AM160" s="24">
        <f t="shared" si="259"/>
        <v>4374799.4391625114</v>
      </c>
      <c r="AN160" s="24">
        <f t="shared" si="260"/>
        <v>6.3526245525108126E-6</v>
      </c>
      <c r="AO160" s="29">
        <f t="shared" si="261"/>
        <v>9.166689649025013E-3</v>
      </c>
      <c r="AP160" s="24">
        <f t="shared" si="215"/>
        <v>0.60014992247628485</v>
      </c>
      <c r="AQ160" s="24">
        <f t="shared" si="262"/>
        <v>0.72499999999999998</v>
      </c>
      <c r="AR160" s="24">
        <f t="shared" si="263"/>
        <v>2.855585844544446</v>
      </c>
      <c r="AS160" s="24">
        <f t="shared" si="264"/>
        <v>2.6059373849035454</v>
      </c>
      <c r="AT160" s="24" t="str">
        <f t="shared" si="265"/>
        <v>NO</v>
      </c>
      <c r="AU160" s="24">
        <f t="shared" si="216"/>
        <v>1.2</v>
      </c>
      <c r="AV160" s="7">
        <f t="shared" si="266"/>
        <v>1.203900398263051</v>
      </c>
      <c r="AW160" s="7">
        <f t="shared" si="267"/>
        <v>0.26960746793750534</v>
      </c>
      <c r="AX160" s="20">
        <f t="shared" si="217"/>
        <v>1.0838663118310345</v>
      </c>
      <c r="AY160" s="24">
        <f t="shared" si="218"/>
        <v>0</v>
      </c>
      <c r="AZ160" s="24">
        <f t="shared" si="268"/>
        <v>791.61566047784993</v>
      </c>
      <c r="BA160" s="24">
        <f t="shared" si="269"/>
        <v>4374799.4391625114</v>
      </c>
      <c r="BB160" s="24">
        <f t="shared" si="270"/>
        <v>6.3526245525108126E-6</v>
      </c>
      <c r="BC160" s="29">
        <f t="shared" si="271"/>
        <v>9.166689649025013E-3</v>
      </c>
      <c r="BD160" s="24">
        <f t="shared" si="219"/>
        <v>2.855585844544446</v>
      </c>
      <c r="BE160" s="24" t="str">
        <f t="shared" si="272"/>
        <v>NO</v>
      </c>
      <c r="BF160" s="24">
        <f t="shared" si="220"/>
        <v>1.2</v>
      </c>
      <c r="BG160" s="24">
        <f t="shared" si="221"/>
        <v>1.104694312548516</v>
      </c>
      <c r="BH160" s="7">
        <f t="shared" si="273"/>
        <v>1.203900398263051</v>
      </c>
      <c r="BI160" s="7">
        <f t="shared" si="274"/>
        <v>0.49755437137314901</v>
      </c>
      <c r="BJ160" s="7">
        <f t="shared" si="275"/>
        <v>0.26960746793750534</v>
      </c>
      <c r="BK160" s="20">
        <f t="shared" si="222"/>
        <v>1.0838663118310345</v>
      </c>
      <c r="BL160" s="24">
        <f t="shared" si="276"/>
        <v>0.47586235549150535</v>
      </c>
      <c r="BM160" s="24">
        <f t="shared" si="277"/>
        <v>0</v>
      </c>
      <c r="BN160" s="24">
        <f t="shared" si="278"/>
        <v>791.61566047784993</v>
      </c>
      <c r="BO160" s="24">
        <f t="shared" si="279"/>
        <v>4374799.4391625114</v>
      </c>
      <c r="BP160" s="24">
        <f t="shared" si="280"/>
        <v>6.3526245525108126E-6</v>
      </c>
      <c r="BQ160" s="29">
        <f t="shared" si="281"/>
        <v>9.166689649025013E-3</v>
      </c>
      <c r="BR160" s="24">
        <f t="shared" si="223"/>
        <v>0.60014992247628485</v>
      </c>
      <c r="BS160" s="24">
        <f t="shared" si="282"/>
        <v>0.72499999999999998</v>
      </c>
      <c r="BT160" s="24">
        <f t="shared" si="283"/>
        <v>2.855585844544446</v>
      </c>
      <c r="BU160" s="24" t="str">
        <f t="shared" si="284"/>
        <v>NO</v>
      </c>
      <c r="BV160" s="24">
        <f t="shared" si="224"/>
        <v>1.1499999999999999</v>
      </c>
      <c r="BW160" s="24">
        <f t="shared" si="225"/>
        <v>1.1499999999999999</v>
      </c>
      <c r="BX160" s="7">
        <f t="shared" si="285"/>
        <v>1.203900398263051</v>
      </c>
      <c r="BY160" s="7">
        <f t="shared" si="286"/>
        <v>0.49755437137314901</v>
      </c>
      <c r="BZ160" s="24">
        <f t="shared" si="287"/>
        <v>0.26960746793750534</v>
      </c>
      <c r="CA160" s="20">
        <f t="shared" si="226"/>
        <v>1.1346078179259083</v>
      </c>
      <c r="CB160" s="24">
        <f t="shared" si="288"/>
        <v>0.52152775647997662</v>
      </c>
      <c r="CC160" s="24">
        <f t="shared" si="289"/>
        <v>0</v>
      </c>
      <c r="CD160" s="24">
        <f t="shared" si="290"/>
        <v>791.61566047784993</v>
      </c>
      <c r="CE160" s="24">
        <f t="shared" si="291"/>
        <v>4374799.4391625114</v>
      </c>
      <c r="CF160" s="24">
        <f t="shared" si="292"/>
        <v>6.3526245525108126E-6</v>
      </c>
      <c r="CG160" s="29">
        <f t="shared" si="293"/>
        <v>9.166689649025013E-3</v>
      </c>
      <c r="CH160" s="24">
        <f t="shared" si="227"/>
        <v>0.60014992247628485</v>
      </c>
      <c r="CI160" s="24">
        <f t="shared" si="294"/>
        <v>0.72499999999999998</v>
      </c>
      <c r="CJ160" s="24">
        <f t="shared" si="295"/>
        <v>2.855585844544446</v>
      </c>
      <c r="CK160" s="24">
        <f t="shared" si="228"/>
        <v>3.2990347504899566</v>
      </c>
      <c r="CL160" s="24">
        <f t="shared" si="296"/>
        <v>2.6059373849035454</v>
      </c>
      <c r="CM160" s="24" t="str">
        <f t="shared" si="297"/>
        <v>NO</v>
      </c>
      <c r="CN160" s="46" t="str">
        <f t="shared" si="229"/>
        <v>COMPRESSED LIQUID</v>
      </c>
      <c r="CO160" s="21" t="b">
        <f t="shared" si="206"/>
        <v>0</v>
      </c>
      <c r="CP160" s="21" t="b">
        <f t="shared" si="230"/>
        <v>0</v>
      </c>
      <c r="CQ160" s="7" t="e">
        <f t="shared" si="231"/>
        <v>#DIV/0!</v>
      </c>
      <c r="CR160" s="7">
        <f>IF(J160="yes",rho_ph(F160,H160),IF(K160="yes",rho_ph(F160,H160),L160*CQ160+P160*(1-CQ160)))</f>
        <v>815.02613187201177</v>
      </c>
      <c r="CS160" s="7" t="e">
        <f t="shared" si="232"/>
        <v>#DIV/0!</v>
      </c>
      <c r="CT160" s="7">
        <f t="shared" si="233"/>
        <v>4504175.501611664</v>
      </c>
      <c r="CU160" s="7">
        <f t="shared" si="234"/>
        <v>6.1885057196978749E-6</v>
      </c>
      <c r="CV160" s="22">
        <f t="shared" si="235"/>
        <v>9.125724652200691E-3</v>
      </c>
      <c r="CW160" s="7">
        <f t="shared" si="236"/>
        <v>7.637838686031144E-2</v>
      </c>
      <c r="CX160" s="7">
        <f t="shared" si="237"/>
        <v>8.4908107283041738E-4</v>
      </c>
      <c r="CY160" s="7">
        <f t="shared" si="298"/>
        <v>0.99889920657289444</v>
      </c>
      <c r="CZ160" s="7">
        <f t="shared" si="299"/>
        <v>7.7312573105448965E-2</v>
      </c>
      <c r="DA160" s="7">
        <f t="shared" si="238"/>
        <v>42.874898314863536</v>
      </c>
      <c r="DB160" s="7">
        <f>rho_ph(DA160,H160)</f>
        <v>815.00119792890405</v>
      </c>
      <c r="DC160" s="7">
        <f t="shared" si="239"/>
        <v>2.343669406908738</v>
      </c>
      <c r="DD160" s="7">
        <f t="shared" si="300"/>
        <v>-2.8113842197260572E-2</v>
      </c>
      <c r="DE160" s="47">
        <f t="shared" si="301"/>
        <v>0</v>
      </c>
      <c r="DF160" s="7">
        <f t="shared" si="240"/>
        <v>1035.5819831254823</v>
      </c>
      <c r="DG160" s="7">
        <f t="shared" si="302"/>
        <v>239.55364304384057</v>
      </c>
    </row>
    <row r="161" spans="1:111" ht="14.5" x14ac:dyDescent="0.35">
      <c r="A161" s="7">
        <f t="shared" si="303"/>
        <v>1326</v>
      </c>
      <c r="B161" s="7">
        <v>3</v>
      </c>
      <c r="C161" s="7">
        <v>17.2</v>
      </c>
      <c r="D161">
        <v>0.255</v>
      </c>
      <c r="E161" s="22">
        <v>0</v>
      </c>
      <c r="F161" s="7">
        <f t="shared" si="241"/>
        <v>42.874898314863536</v>
      </c>
      <c r="G161" s="7">
        <f t="shared" si="304"/>
        <v>97.5</v>
      </c>
      <c r="H161" s="7">
        <f t="shared" si="242"/>
        <v>1035.5819831254823</v>
      </c>
      <c r="I161" s="7">
        <f t="shared" si="305"/>
        <v>0</v>
      </c>
      <c r="J161" s="24" t="str">
        <f t="shared" si="243"/>
        <v>YES</v>
      </c>
      <c r="K161" s="24" t="str">
        <f t="shared" si="244"/>
        <v>NO</v>
      </c>
      <c r="L161" s="7">
        <f t="shared" si="245"/>
        <v>21.583131809751759</v>
      </c>
      <c r="M161" s="7">
        <v>9.81</v>
      </c>
      <c r="N161" s="7">
        <f t="shared" si="246"/>
        <v>5.1044625000000003E-2</v>
      </c>
      <c r="O161" s="7">
        <f t="shared" si="247"/>
        <v>254.50696333648466</v>
      </c>
      <c r="P161" s="7">
        <f t="shared" si="248"/>
        <v>792.11148985144973</v>
      </c>
      <c r="Q161" s="7">
        <f t="shared" si="209"/>
        <v>1.7664940459692811E-5</v>
      </c>
      <c r="R161" s="7">
        <f t="shared" si="210"/>
        <v>1.0409070886251394E-4</v>
      </c>
      <c r="S161" s="7">
        <f t="shared" si="249"/>
        <v>1.1133275914565621E-4</v>
      </c>
      <c r="T161" s="7">
        <f t="shared" si="211"/>
        <v>2.4113946062544285</v>
      </c>
      <c r="U161" s="7">
        <f t="shared" si="212"/>
        <v>0</v>
      </c>
      <c r="V161" s="7">
        <f t="shared" si="306"/>
        <v>2.4113946062544285</v>
      </c>
      <c r="W161" s="7">
        <f>Surface_Tension_T(T_ph(F161,H161))</f>
        <v>7.9998982434485236E-2</v>
      </c>
      <c r="X161" s="7">
        <v>1</v>
      </c>
      <c r="Y161" s="7">
        <f t="shared" si="250"/>
        <v>1</v>
      </c>
      <c r="Z161" s="7">
        <f t="shared" si="307"/>
        <v>0</v>
      </c>
      <c r="AA161" s="24">
        <f t="shared" si="251"/>
        <v>792.11148985144973</v>
      </c>
      <c r="AB161" s="24">
        <f t="shared" si="252"/>
        <v>4374937.0280013392</v>
      </c>
      <c r="AC161" s="24">
        <f t="shared" si="253"/>
        <v>6.3524451246083223E-6</v>
      </c>
      <c r="AD161" s="29">
        <f t="shared" si="254"/>
        <v>9.1666452985874562E-3</v>
      </c>
      <c r="AE161" s="24">
        <f t="shared" si="213"/>
        <v>2.8556514269127753</v>
      </c>
      <c r="AF161" s="7">
        <f t="shared" si="214"/>
        <v>3.2713158042248338</v>
      </c>
      <c r="AG161" s="24" t="str">
        <f t="shared" si="255"/>
        <v>NO</v>
      </c>
      <c r="AH161" s="24">
        <f t="shared" si="308"/>
        <v>1.1499999999999999</v>
      </c>
      <c r="AI161" s="24">
        <f t="shared" si="308"/>
        <v>1.1499999999999999</v>
      </c>
      <c r="AJ161" s="24">
        <f t="shared" si="256"/>
        <v>0.26957759757375971</v>
      </c>
      <c r="AK161" s="24">
        <f t="shared" si="257"/>
        <v>0</v>
      </c>
      <c r="AL161" s="24">
        <f t="shared" si="258"/>
        <v>792.11148985144973</v>
      </c>
      <c r="AM161" s="24">
        <f t="shared" si="259"/>
        <v>4374937.0280013392</v>
      </c>
      <c r="AN161" s="24">
        <f t="shared" si="260"/>
        <v>6.3524451246083223E-6</v>
      </c>
      <c r="AO161" s="29">
        <f t="shared" si="261"/>
        <v>9.1666452985874562E-3</v>
      </c>
      <c r="AP161" s="24">
        <f t="shared" si="215"/>
        <v>0.5996826204935819</v>
      </c>
      <c r="AQ161" s="24">
        <f t="shared" si="262"/>
        <v>0.72499999999999998</v>
      </c>
      <c r="AR161" s="24">
        <f t="shared" si="263"/>
        <v>2.8556514269127753</v>
      </c>
      <c r="AS161" s="24">
        <f t="shared" si="264"/>
        <v>2.6043061747547829</v>
      </c>
      <c r="AT161" s="24" t="str">
        <f t="shared" si="265"/>
        <v>NO</v>
      </c>
      <c r="AU161" s="24">
        <f t="shared" si="216"/>
        <v>1.2</v>
      </c>
      <c r="AV161" s="7">
        <f t="shared" si="266"/>
        <v>1.203900398263051</v>
      </c>
      <c r="AW161" s="7">
        <f t="shared" si="267"/>
        <v>0.26957759757375971</v>
      </c>
      <c r="AX161" s="20">
        <f t="shared" si="217"/>
        <v>1.0832356211692045</v>
      </c>
      <c r="AY161" s="24">
        <f t="shared" si="218"/>
        <v>0</v>
      </c>
      <c r="AZ161" s="24">
        <f t="shared" si="268"/>
        <v>792.11148985144973</v>
      </c>
      <c r="BA161" s="24">
        <f t="shared" si="269"/>
        <v>4374937.0280013392</v>
      </c>
      <c r="BB161" s="24">
        <f t="shared" si="270"/>
        <v>6.3524451246083223E-6</v>
      </c>
      <c r="BC161" s="29">
        <f t="shared" si="271"/>
        <v>9.1666452985874562E-3</v>
      </c>
      <c r="BD161" s="24">
        <f t="shared" si="219"/>
        <v>2.8556514269127753</v>
      </c>
      <c r="BE161" s="24" t="str">
        <f t="shared" si="272"/>
        <v>NO</v>
      </c>
      <c r="BF161" s="24">
        <f t="shared" si="220"/>
        <v>1.2</v>
      </c>
      <c r="BG161" s="24">
        <f t="shared" si="221"/>
        <v>1.1049107490943242</v>
      </c>
      <c r="BH161" s="7">
        <f t="shared" si="273"/>
        <v>1.203900398263051</v>
      </c>
      <c r="BI161" s="7">
        <f t="shared" si="274"/>
        <v>0.49759787400570493</v>
      </c>
      <c r="BJ161" s="7">
        <f t="shared" si="275"/>
        <v>0.26957759757375971</v>
      </c>
      <c r="BK161" s="20">
        <f t="shared" si="222"/>
        <v>1.0832356211692045</v>
      </c>
      <c r="BL161" s="24">
        <f t="shared" si="276"/>
        <v>0.47589887576028678</v>
      </c>
      <c r="BM161" s="24">
        <f t="shared" si="277"/>
        <v>0</v>
      </c>
      <c r="BN161" s="24">
        <f t="shared" si="278"/>
        <v>792.11148985144973</v>
      </c>
      <c r="BO161" s="24">
        <f t="shared" si="279"/>
        <v>4374937.0280013392</v>
      </c>
      <c r="BP161" s="24">
        <f t="shared" si="280"/>
        <v>6.3524451246083223E-6</v>
      </c>
      <c r="BQ161" s="29">
        <f t="shared" si="281"/>
        <v>9.1666452985874562E-3</v>
      </c>
      <c r="BR161" s="24">
        <f t="shared" si="223"/>
        <v>0.5996826204935819</v>
      </c>
      <c r="BS161" s="24">
        <f t="shared" si="282"/>
        <v>0.72499999999999998</v>
      </c>
      <c r="BT161" s="24">
        <f t="shared" si="283"/>
        <v>2.8556514269127753</v>
      </c>
      <c r="BU161" s="24" t="str">
        <f t="shared" si="284"/>
        <v>NO</v>
      </c>
      <c r="BV161" s="24">
        <f t="shared" si="224"/>
        <v>1.1499999999999999</v>
      </c>
      <c r="BW161" s="24">
        <f t="shared" si="225"/>
        <v>1.1499999999999999</v>
      </c>
      <c r="BX161" s="7">
        <f t="shared" si="285"/>
        <v>1.203900398263051</v>
      </c>
      <c r="BY161" s="7">
        <f t="shared" si="286"/>
        <v>0.49759787400570493</v>
      </c>
      <c r="BZ161" s="24">
        <f t="shared" si="287"/>
        <v>0.26957759757375971</v>
      </c>
      <c r="CA161" s="20">
        <f t="shared" si="226"/>
        <v>1.1339476013035796</v>
      </c>
      <c r="CB161" s="24">
        <f t="shared" si="288"/>
        <v>0.52157897581791557</v>
      </c>
      <c r="CC161" s="24">
        <f t="shared" si="289"/>
        <v>0</v>
      </c>
      <c r="CD161" s="24">
        <f t="shared" si="290"/>
        <v>792.11148985144973</v>
      </c>
      <c r="CE161" s="24">
        <f t="shared" si="291"/>
        <v>4374937.0280013392</v>
      </c>
      <c r="CF161" s="24">
        <f t="shared" si="292"/>
        <v>6.3524451246083223E-6</v>
      </c>
      <c r="CG161" s="29">
        <f t="shared" si="293"/>
        <v>9.1666452985874562E-3</v>
      </c>
      <c r="CH161" s="24">
        <f t="shared" si="227"/>
        <v>0.5996826204935819</v>
      </c>
      <c r="CI161" s="24">
        <f t="shared" si="294"/>
        <v>0.72499999999999998</v>
      </c>
      <c r="CJ161" s="24">
        <f t="shared" si="295"/>
        <v>2.8556514269127753</v>
      </c>
      <c r="CK161" s="24">
        <f t="shared" si="228"/>
        <v>3.3089483377299396</v>
      </c>
      <c r="CL161" s="24">
        <f t="shared" si="296"/>
        <v>2.6043061747547829</v>
      </c>
      <c r="CM161" s="24" t="str">
        <f t="shared" si="297"/>
        <v>NO</v>
      </c>
      <c r="CN161" s="46" t="str">
        <f t="shared" si="229"/>
        <v>COMPRESSED LIQUID</v>
      </c>
      <c r="CO161" s="21" t="b">
        <f t="shared" si="206"/>
        <v>0</v>
      </c>
      <c r="CP161" s="21" t="b">
        <f t="shared" si="230"/>
        <v>0</v>
      </c>
      <c r="CQ161" s="7" t="e">
        <f t="shared" si="231"/>
        <v>#DIV/0!</v>
      </c>
      <c r="CR161" s="7">
        <f>IF(J161="yes",rho_ph(F161,H161),IF(K161="yes",rho_ph(F161,H161),L161*CQ161+P161*(1-CQ161)))</f>
        <v>815.00982462026604</v>
      </c>
      <c r="CS161" s="7" t="e">
        <f t="shared" si="232"/>
        <v>#DIV/0!</v>
      </c>
      <c r="CT161" s="7">
        <f t="shared" si="233"/>
        <v>4501407.574058501</v>
      </c>
      <c r="CU161" s="7">
        <f t="shared" si="234"/>
        <v>6.1919231783700848E-6</v>
      </c>
      <c r="CV161" s="22">
        <f t="shared" si="235"/>
        <v>9.1265859298708171E-3</v>
      </c>
      <c r="CW161" s="7">
        <f t="shared" si="236"/>
        <v>7.6376858661970581E-2</v>
      </c>
      <c r="CX161" s="7">
        <f t="shared" si="237"/>
        <v>8.480814917630799E-4</v>
      </c>
      <c r="CY161" s="7">
        <f t="shared" si="298"/>
        <v>0.99889465891895568</v>
      </c>
      <c r="CZ161" s="7">
        <f t="shared" si="299"/>
        <v>7.7310394508775956E-2</v>
      </c>
      <c r="DA161" s="7">
        <f t="shared" si="238"/>
        <v>42.642967131337208</v>
      </c>
      <c r="DB161" s="7">
        <f>rho_ph(DA161,H161)</f>
        <v>814.9848878902834</v>
      </c>
      <c r="DC161" s="7">
        <f t="shared" si="239"/>
        <v>2.3437163100343157</v>
      </c>
      <c r="DD161" s="7">
        <f t="shared" si="300"/>
        <v>-2.8113842197260572E-2</v>
      </c>
      <c r="DE161" s="47">
        <f t="shared" si="301"/>
        <v>0</v>
      </c>
      <c r="DF161" s="7">
        <f t="shared" si="240"/>
        <v>1035.5538692832852</v>
      </c>
      <c r="DG161" s="7">
        <f t="shared" si="302"/>
        <v>239.54820015899736</v>
      </c>
    </row>
    <row r="162" spans="1:111" ht="14.5" x14ac:dyDescent="0.35">
      <c r="A162" s="7">
        <f t="shared" si="303"/>
        <v>1323</v>
      </c>
      <c r="B162" s="7">
        <v>3</v>
      </c>
      <c r="C162" s="7">
        <v>17.2</v>
      </c>
      <c r="D162">
        <v>0.255</v>
      </c>
      <c r="E162" s="22">
        <v>0</v>
      </c>
      <c r="F162" s="7">
        <f t="shared" si="241"/>
        <v>42.642967131337208</v>
      </c>
      <c r="G162" s="7">
        <f t="shared" si="304"/>
        <v>97.5</v>
      </c>
      <c r="H162" s="7">
        <f t="shared" si="242"/>
        <v>1035.5538692832852</v>
      </c>
      <c r="I162" s="7">
        <f t="shared" si="305"/>
        <v>0</v>
      </c>
      <c r="J162" s="24" t="str">
        <f t="shared" si="243"/>
        <v>YES</v>
      </c>
      <c r="K162" s="24" t="str">
        <f t="shared" si="244"/>
        <v>NO</v>
      </c>
      <c r="L162" s="7">
        <f t="shared" si="245"/>
        <v>21.462106421942874</v>
      </c>
      <c r="M162" s="7">
        <v>9.81</v>
      </c>
      <c r="N162" s="7">
        <f t="shared" si="246"/>
        <v>5.1044625000000003E-2</v>
      </c>
      <c r="O162" s="7">
        <f t="shared" si="247"/>
        <v>254.18024165032671</v>
      </c>
      <c r="P162" s="7">
        <f t="shared" si="248"/>
        <v>792.60847213210252</v>
      </c>
      <c r="Q162" s="7">
        <f t="shared" si="209"/>
        <v>1.7652485383218349E-5</v>
      </c>
      <c r="R162" s="7">
        <f t="shared" si="210"/>
        <v>1.0423606631921678E-4</v>
      </c>
      <c r="S162" s="7">
        <f t="shared" si="249"/>
        <v>1.1132925751097181E-4</v>
      </c>
      <c r="T162" s="7">
        <f t="shared" si="211"/>
        <v>2.4098826108202309</v>
      </c>
      <c r="U162" s="7">
        <f t="shared" si="212"/>
        <v>0</v>
      </c>
      <c r="V162" s="7">
        <f t="shared" si="306"/>
        <v>2.4098826108202309</v>
      </c>
      <c r="W162" s="7">
        <f>Surface_Tension_T(T_ph(F162,H162))</f>
        <v>7.9999630796332627E-2</v>
      </c>
      <c r="X162" s="7">
        <v>1</v>
      </c>
      <c r="Y162" s="7">
        <f t="shared" si="250"/>
        <v>1</v>
      </c>
      <c r="Z162" s="7">
        <f t="shared" si="307"/>
        <v>0</v>
      </c>
      <c r="AA162" s="24">
        <f t="shared" si="251"/>
        <v>792.60847213210252</v>
      </c>
      <c r="AB162" s="24">
        <f t="shared" si="252"/>
        <v>4375074.6327207256</v>
      </c>
      <c r="AC162" s="24">
        <f t="shared" si="253"/>
        <v>6.3522656867084808E-6</v>
      </c>
      <c r="AD162" s="29">
        <f t="shared" si="254"/>
        <v>9.1666009447393757E-3</v>
      </c>
      <c r="AE162" s="24">
        <f t="shared" si="213"/>
        <v>2.8557163532297829</v>
      </c>
      <c r="AF162" s="7">
        <f t="shared" si="214"/>
        <v>3.281190598876178</v>
      </c>
      <c r="AG162" s="24" t="str">
        <f t="shared" si="255"/>
        <v>NO</v>
      </c>
      <c r="AH162" s="24">
        <f t="shared" si="308"/>
        <v>1.1499999999999999</v>
      </c>
      <c r="AI162" s="24">
        <f t="shared" si="308"/>
        <v>1.1499999999999999</v>
      </c>
      <c r="AJ162" s="24">
        <f t="shared" si="256"/>
        <v>0.26954763599163933</v>
      </c>
      <c r="AK162" s="24">
        <f t="shared" si="257"/>
        <v>0</v>
      </c>
      <c r="AL162" s="24">
        <f t="shared" si="258"/>
        <v>792.60847213210252</v>
      </c>
      <c r="AM162" s="24">
        <f t="shared" si="259"/>
        <v>4375074.6327207256</v>
      </c>
      <c r="AN162" s="24">
        <f t="shared" si="260"/>
        <v>6.3522656867084808E-6</v>
      </c>
      <c r="AO162" s="29">
        <f t="shared" si="261"/>
        <v>9.1666009447393757E-3</v>
      </c>
      <c r="AP162" s="24">
        <f t="shared" si="215"/>
        <v>0.59921508376334143</v>
      </c>
      <c r="AQ162" s="24">
        <f t="shared" si="262"/>
        <v>0.72499999999999998</v>
      </c>
      <c r="AR162" s="24">
        <f t="shared" si="263"/>
        <v>2.8557163532297829</v>
      </c>
      <c r="AS162" s="24">
        <f t="shared" si="264"/>
        <v>2.6026732196858497</v>
      </c>
      <c r="AT162" s="24" t="str">
        <f t="shared" si="265"/>
        <v>NO</v>
      </c>
      <c r="AU162" s="24">
        <f t="shared" si="216"/>
        <v>1.2</v>
      </c>
      <c r="AV162" s="7">
        <f t="shared" si="266"/>
        <v>1.203900398263051</v>
      </c>
      <c r="AW162" s="7">
        <f t="shared" si="267"/>
        <v>0.26954763599163933</v>
      </c>
      <c r="AX162" s="20">
        <f t="shared" si="217"/>
        <v>1.0826042354703864</v>
      </c>
      <c r="AY162" s="24">
        <f t="shared" si="218"/>
        <v>0</v>
      </c>
      <c r="AZ162" s="24">
        <f t="shared" si="268"/>
        <v>792.60847213210252</v>
      </c>
      <c r="BA162" s="24">
        <f t="shared" si="269"/>
        <v>4375074.6327207256</v>
      </c>
      <c r="BB162" s="24">
        <f t="shared" si="270"/>
        <v>6.3522656867084808E-6</v>
      </c>
      <c r="BC162" s="29">
        <f t="shared" si="271"/>
        <v>9.1666009447393757E-3</v>
      </c>
      <c r="BD162" s="24">
        <f t="shared" si="219"/>
        <v>2.8557163532297829</v>
      </c>
      <c r="BE162" s="24" t="str">
        <f t="shared" si="272"/>
        <v>NO</v>
      </c>
      <c r="BF162" s="24">
        <f t="shared" si="220"/>
        <v>1.2</v>
      </c>
      <c r="BG162" s="24">
        <f t="shared" si="221"/>
        <v>1.1051253139291424</v>
      </c>
      <c r="BH162" s="7">
        <f t="shared" si="273"/>
        <v>1.203900398263051</v>
      </c>
      <c r="BI162" s="7">
        <f t="shared" si="274"/>
        <v>0.49764129572204147</v>
      </c>
      <c r="BJ162" s="7">
        <f t="shared" si="275"/>
        <v>0.26954763599163933</v>
      </c>
      <c r="BK162" s="20">
        <f t="shared" si="222"/>
        <v>1.0826042354703864</v>
      </c>
      <c r="BL162" s="24">
        <f t="shared" si="276"/>
        <v>0.47593531413246914</v>
      </c>
      <c r="BM162" s="24">
        <f t="shared" si="277"/>
        <v>0</v>
      </c>
      <c r="BN162" s="24">
        <f t="shared" si="278"/>
        <v>792.60847213210252</v>
      </c>
      <c r="BO162" s="24">
        <f t="shared" si="279"/>
        <v>4375074.6327207256</v>
      </c>
      <c r="BP162" s="24">
        <f t="shared" si="280"/>
        <v>6.3522656867084808E-6</v>
      </c>
      <c r="BQ162" s="29">
        <f t="shared" si="281"/>
        <v>9.1666009447393757E-3</v>
      </c>
      <c r="BR162" s="24">
        <f t="shared" si="223"/>
        <v>0.59921508376334143</v>
      </c>
      <c r="BS162" s="24">
        <f t="shared" si="282"/>
        <v>0.72499999999999998</v>
      </c>
      <c r="BT162" s="24">
        <f t="shared" si="283"/>
        <v>2.8557163532297829</v>
      </c>
      <c r="BU162" s="24" t="str">
        <f t="shared" si="284"/>
        <v>NO</v>
      </c>
      <c r="BV162" s="24">
        <f t="shared" si="224"/>
        <v>1.1499999999999999</v>
      </c>
      <c r="BW162" s="24">
        <f t="shared" si="225"/>
        <v>1.1499999999999999</v>
      </c>
      <c r="BX162" s="7">
        <f t="shared" si="285"/>
        <v>1.203900398263051</v>
      </c>
      <c r="BY162" s="7">
        <f t="shared" si="286"/>
        <v>0.49764129572204147</v>
      </c>
      <c r="BZ162" s="24">
        <f t="shared" si="287"/>
        <v>0.26954763599163933</v>
      </c>
      <c r="CA162" s="20">
        <f t="shared" si="226"/>
        <v>1.1332866571059106</v>
      </c>
      <c r="CB162" s="24">
        <f t="shared" si="288"/>
        <v>0.5216301153231222</v>
      </c>
      <c r="CC162" s="24">
        <f t="shared" si="289"/>
        <v>0</v>
      </c>
      <c r="CD162" s="24">
        <f t="shared" si="290"/>
        <v>792.60847213210252</v>
      </c>
      <c r="CE162" s="24">
        <f t="shared" si="291"/>
        <v>4375074.6327207256</v>
      </c>
      <c r="CF162" s="24">
        <f t="shared" si="292"/>
        <v>6.3522656867084808E-6</v>
      </c>
      <c r="CG162" s="29">
        <f t="shared" si="293"/>
        <v>9.1666009447393757E-3</v>
      </c>
      <c r="CH162" s="24">
        <f t="shared" si="227"/>
        <v>0.59921508376334143</v>
      </c>
      <c r="CI162" s="24">
        <f t="shared" si="294"/>
        <v>0.72499999999999998</v>
      </c>
      <c r="CJ162" s="24">
        <f t="shared" si="295"/>
        <v>2.8557163532297829</v>
      </c>
      <c r="CK162" s="24">
        <f t="shared" si="228"/>
        <v>3.3189367299557193</v>
      </c>
      <c r="CL162" s="24">
        <f t="shared" si="296"/>
        <v>2.6026732196858497</v>
      </c>
      <c r="CM162" s="24" t="str">
        <f t="shared" si="297"/>
        <v>NO</v>
      </c>
      <c r="CN162" s="46" t="str">
        <f t="shared" si="229"/>
        <v>COMPRESSED LIQUID</v>
      </c>
      <c r="CO162" s="21" t="b">
        <f t="shared" si="206"/>
        <v>0</v>
      </c>
      <c r="CP162" s="21" t="b">
        <f t="shared" si="230"/>
        <v>0</v>
      </c>
      <c r="CQ162" s="7" t="e">
        <f t="shared" si="231"/>
        <v>#DIV/0!</v>
      </c>
      <c r="CR162" s="7">
        <f>IF(J162="yes",rho_ph(F162,H162),IF(K162="yes",rho_ph(F162,H162),L162*CQ162+P162*(1-CQ162)))</f>
        <v>814.9935153471896</v>
      </c>
      <c r="CS162" s="7" t="e">
        <f t="shared" si="232"/>
        <v>#DIV/0!</v>
      </c>
      <c r="CT162" s="7">
        <f t="shared" si="233"/>
        <v>4498636.5654606549</v>
      </c>
      <c r="CU162" s="7">
        <f t="shared" si="234"/>
        <v>6.1953484387689403E-6</v>
      </c>
      <c r="CV162" s="22">
        <f t="shared" si="235"/>
        <v>9.1274488159325644E-3</v>
      </c>
      <c r="CW162" s="7">
        <f t="shared" si="236"/>
        <v>7.6375330274205178E-2</v>
      </c>
      <c r="CX162" s="7">
        <f t="shared" si="237"/>
        <v>8.4708142626513242E-4</v>
      </c>
      <c r="CY162" s="7">
        <f t="shared" si="298"/>
        <v>0.99889006252850665</v>
      </c>
      <c r="CZ162" s="7">
        <f t="shared" si="299"/>
        <v>7.7308218989581262E-2</v>
      </c>
      <c r="DA162" s="7">
        <f t="shared" si="238"/>
        <v>42.411042474368465</v>
      </c>
      <c r="DB162" s="7">
        <f>rho_ph(DA162,H162)</f>
        <v>814.96857582820701</v>
      </c>
      <c r="DC162" s="7">
        <f t="shared" si="239"/>
        <v>2.3437632208564905</v>
      </c>
      <c r="DD162" s="7">
        <f t="shared" si="300"/>
        <v>-2.8113842197260572E-2</v>
      </c>
      <c r="DE162" s="47">
        <f t="shared" si="301"/>
        <v>0</v>
      </c>
      <c r="DF162" s="7">
        <f t="shared" si="240"/>
        <v>1035.525755441088</v>
      </c>
      <c r="DG162" s="7">
        <f t="shared" si="302"/>
        <v>239.54275675528902</v>
      </c>
    </row>
    <row r="163" spans="1:111" ht="14.5" x14ac:dyDescent="0.35">
      <c r="A163" s="7">
        <f t="shared" si="303"/>
        <v>1320</v>
      </c>
      <c r="B163" s="7">
        <v>3</v>
      </c>
      <c r="C163" s="7">
        <v>17.2</v>
      </c>
      <c r="D163">
        <v>0.255</v>
      </c>
      <c r="E163" s="22">
        <v>0</v>
      </c>
      <c r="F163" s="7">
        <f t="shared" si="241"/>
        <v>42.411042474368465</v>
      </c>
      <c r="G163" s="7">
        <f t="shared" si="304"/>
        <v>97.5</v>
      </c>
      <c r="H163" s="7">
        <f t="shared" si="242"/>
        <v>1035.525755441088</v>
      </c>
      <c r="I163" s="7">
        <f t="shared" si="305"/>
        <v>0</v>
      </c>
      <c r="J163" s="24" t="str">
        <f t="shared" si="243"/>
        <v>YES</v>
      </c>
      <c r="K163" s="24" t="str">
        <f t="shared" si="244"/>
        <v>NO</v>
      </c>
      <c r="L163" s="7">
        <f t="shared" si="245"/>
        <v>21.341182146733242</v>
      </c>
      <c r="M163" s="7">
        <v>9.81</v>
      </c>
      <c r="N163" s="7">
        <f t="shared" si="246"/>
        <v>5.1044625000000003E-2</v>
      </c>
      <c r="O163" s="7">
        <f t="shared" si="247"/>
        <v>253.85216704744732</v>
      </c>
      <c r="P163" s="7">
        <f t="shared" si="248"/>
        <v>793.10661936936242</v>
      </c>
      <c r="Q163" s="7">
        <f t="shared" si="209"/>
        <v>1.7639995236636164E-5</v>
      </c>
      <c r="R163" s="7">
        <f t="shared" si="210"/>
        <v>1.0438232640398228E-4</v>
      </c>
      <c r="S163" s="7">
        <f t="shared" si="249"/>
        <v>1.1132575569206067E-4</v>
      </c>
      <c r="T163" s="7">
        <f t="shared" si="211"/>
        <v>2.4083689727602491</v>
      </c>
      <c r="U163" s="7">
        <f t="shared" si="212"/>
        <v>0</v>
      </c>
      <c r="V163" s="7">
        <f t="shared" si="306"/>
        <v>2.4083689727602491</v>
      </c>
      <c r="W163" s="7">
        <f>Surface_Tension_T(T_ph(F163,H163))</f>
        <v>8.0000279201304883E-2</v>
      </c>
      <c r="X163" s="7">
        <v>1</v>
      </c>
      <c r="Y163" s="7">
        <f t="shared" si="250"/>
        <v>1</v>
      </c>
      <c r="Z163" s="7">
        <f t="shared" si="307"/>
        <v>0</v>
      </c>
      <c r="AA163" s="24">
        <f t="shared" si="251"/>
        <v>793.10661936936242</v>
      </c>
      <c r="AB163" s="24">
        <f t="shared" si="252"/>
        <v>4375212.2533368291</v>
      </c>
      <c r="AC163" s="24">
        <f t="shared" si="253"/>
        <v>6.3520862387929592E-6</v>
      </c>
      <c r="AD163" s="29">
        <f t="shared" si="254"/>
        <v>9.1665565874760359E-3</v>
      </c>
      <c r="AE163" s="24">
        <f t="shared" si="213"/>
        <v>2.8557806215339432</v>
      </c>
      <c r="AF163" s="7">
        <f t="shared" si="214"/>
        <v>3.2911403385033036</v>
      </c>
      <c r="AG163" s="24" t="str">
        <f t="shared" si="255"/>
        <v>NO</v>
      </c>
      <c r="AH163" s="24">
        <f t="shared" ref="AH163:AI182" si="309">VLOOKUP($AJ$1,$DJ$10:$DK$14,2,FALSE)</f>
        <v>1.1499999999999999</v>
      </c>
      <c r="AI163" s="24">
        <f t="shared" si="309"/>
        <v>1.1499999999999999</v>
      </c>
      <c r="AJ163" s="24">
        <f t="shared" si="256"/>
        <v>0.26951758241576684</v>
      </c>
      <c r="AK163" s="24">
        <f t="shared" si="257"/>
        <v>0</v>
      </c>
      <c r="AL163" s="24">
        <f t="shared" si="258"/>
        <v>793.10661936936242</v>
      </c>
      <c r="AM163" s="24">
        <f t="shared" si="259"/>
        <v>4375212.2533368291</v>
      </c>
      <c r="AN163" s="24">
        <f t="shared" si="260"/>
        <v>6.3520862387929592E-6</v>
      </c>
      <c r="AO163" s="29">
        <f t="shared" si="261"/>
        <v>9.1665565874760359E-3</v>
      </c>
      <c r="AP163" s="24">
        <f t="shared" si="215"/>
        <v>0.59874730458112624</v>
      </c>
      <c r="AQ163" s="24">
        <f t="shared" si="262"/>
        <v>0.72499999999999998</v>
      </c>
      <c r="AR163" s="24">
        <f t="shared" si="263"/>
        <v>2.8557806215339432</v>
      </c>
      <c r="AS163" s="24">
        <f t="shared" si="264"/>
        <v>2.6010384905810691</v>
      </c>
      <c r="AT163" s="24" t="str">
        <f t="shared" si="265"/>
        <v>NO</v>
      </c>
      <c r="AU163" s="24">
        <f t="shared" si="216"/>
        <v>1.2</v>
      </c>
      <c r="AV163" s="7">
        <f t="shared" si="266"/>
        <v>1.203900398263051</v>
      </c>
      <c r="AW163" s="7">
        <f t="shared" si="267"/>
        <v>0.26951758241576684</v>
      </c>
      <c r="AX163" s="20">
        <f t="shared" si="217"/>
        <v>1.0819721433940039</v>
      </c>
      <c r="AY163" s="24">
        <f t="shared" si="218"/>
        <v>0</v>
      </c>
      <c r="AZ163" s="24">
        <f t="shared" si="268"/>
        <v>793.10661936936242</v>
      </c>
      <c r="BA163" s="24">
        <f t="shared" si="269"/>
        <v>4375212.2533368291</v>
      </c>
      <c r="BB163" s="24">
        <f t="shared" si="270"/>
        <v>6.3520862387929592E-6</v>
      </c>
      <c r="BC163" s="29">
        <f t="shared" si="271"/>
        <v>9.1665565874760359E-3</v>
      </c>
      <c r="BD163" s="24">
        <f t="shared" si="219"/>
        <v>2.8557806215339432</v>
      </c>
      <c r="BE163" s="24" t="str">
        <f t="shared" si="272"/>
        <v>NO</v>
      </c>
      <c r="BF163" s="24">
        <f t="shared" si="220"/>
        <v>1.2</v>
      </c>
      <c r="BG163" s="24">
        <f t="shared" si="221"/>
        <v>1.1053380341146031</v>
      </c>
      <c r="BH163" s="7">
        <f t="shared" si="273"/>
        <v>1.203900398263051</v>
      </c>
      <c r="BI163" s="7">
        <f t="shared" si="274"/>
        <v>0.49768463674379593</v>
      </c>
      <c r="BJ163" s="7">
        <f t="shared" si="275"/>
        <v>0.26951758241576684</v>
      </c>
      <c r="BK163" s="20">
        <f t="shared" si="222"/>
        <v>1.0819721433940039</v>
      </c>
      <c r="BL163" s="24">
        <f t="shared" si="276"/>
        <v>0.47597167073481117</v>
      </c>
      <c r="BM163" s="24">
        <f t="shared" si="277"/>
        <v>0</v>
      </c>
      <c r="BN163" s="24">
        <f t="shared" si="278"/>
        <v>793.10661936936242</v>
      </c>
      <c r="BO163" s="24">
        <f t="shared" si="279"/>
        <v>4375212.2533368291</v>
      </c>
      <c r="BP163" s="24">
        <f t="shared" si="280"/>
        <v>6.3520862387929592E-6</v>
      </c>
      <c r="BQ163" s="29">
        <f t="shared" si="281"/>
        <v>9.1665565874760359E-3</v>
      </c>
      <c r="BR163" s="24">
        <f t="shared" si="223"/>
        <v>0.59874730458112624</v>
      </c>
      <c r="BS163" s="24">
        <f t="shared" si="282"/>
        <v>0.72499999999999998</v>
      </c>
      <c r="BT163" s="24">
        <f t="shared" si="283"/>
        <v>2.8557806215339432</v>
      </c>
      <c r="BU163" s="24" t="str">
        <f t="shared" si="284"/>
        <v>NO</v>
      </c>
      <c r="BV163" s="24">
        <f t="shared" si="224"/>
        <v>1.1499999999999999</v>
      </c>
      <c r="BW163" s="24">
        <f t="shared" si="225"/>
        <v>1.1499999999999999</v>
      </c>
      <c r="BX163" s="7">
        <f t="shared" si="285"/>
        <v>1.203900398263051</v>
      </c>
      <c r="BY163" s="7">
        <f t="shared" si="286"/>
        <v>0.49768463674379593</v>
      </c>
      <c r="BZ163" s="24">
        <f t="shared" si="287"/>
        <v>0.26951758241576684</v>
      </c>
      <c r="CA163" s="20">
        <f t="shared" si="226"/>
        <v>1.1326249734614127</v>
      </c>
      <c r="CB163" s="24">
        <f t="shared" si="288"/>
        <v>0.52168117532209102</v>
      </c>
      <c r="CC163" s="24">
        <f t="shared" si="289"/>
        <v>0</v>
      </c>
      <c r="CD163" s="24">
        <f t="shared" si="290"/>
        <v>793.10661936936242</v>
      </c>
      <c r="CE163" s="24">
        <f t="shared" si="291"/>
        <v>4375212.2533368291</v>
      </c>
      <c r="CF163" s="24">
        <f t="shared" si="292"/>
        <v>6.3520862387929592E-6</v>
      </c>
      <c r="CG163" s="29">
        <f t="shared" si="293"/>
        <v>9.1665565874760359E-3</v>
      </c>
      <c r="CH163" s="24">
        <f t="shared" si="227"/>
        <v>0.59874730458112624</v>
      </c>
      <c r="CI163" s="24">
        <f t="shared" si="294"/>
        <v>0.72499999999999998</v>
      </c>
      <c r="CJ163" s="24">
        <f t="shared" si="295"/>
        <v>2.8557806215339432</v>
      </c>
      <c r="CK163" s="24">
        <f t="shared" si="228"/>
        <v>3.3290009293086231</v>
      </c>
      <c r="CL163" s="24">
        <f t="shared" si="296"/>
        <v>2.6010384905810691</v>
      </c>
      <c r="CM163" s="24" t="str">
        <f t="shared" si="297"/>
        <v>NO</v>
      </c>
      <c r="CN163" s="46" t="str">
        <f t="shared" si="229"/>
        <v>COMPRESSED LIQUID</v>
      </c>
      <c r="CO163" s="21" t="b">
        <f t="shared" ref="CO163:CO226" si="310">IF(CN163=$J$2,1,IF(CN163=$K$2,1,IF(CN163=$AG$2,Y163,IF(CN163=$AT$2,AI163,IF(CN163=$BE$2,AU163,IF(CN163=$BU$2,BF163,IF(CN163=$CM$2,BW163)))))))</f>
        <v>0</v>
      </c>
      <c r="CP163" s="21" t="b">
        <f t="shared" si="230"/>
        <v>0</v>
      </c>
      <c r="CQ163" s="7" t="e">
        <f t="shared" si="231"/>
        <v>#DIV/0!</v>
      </c>
      <c r="CR163" s="7">
        <f>IF(J163="yes",rho_ph(F163,H163),IF(K163="yes",rho_ph(F163,H163),L163*CQ163+P163*(1-CQ163)))</f>
        <v>814.97720405090547</v>
      </c>
      <c r="CS163" s="7" t="e">
        <f t="shared" si="232"/>
        <v>#DIV/0!</v>
      </c>
      <c r="CT163" s="7">
        <f t="shared" si="233"/>
        <v>4495862.4253936633</v>
      </c>
      <c r="CU163" s="7">
        <f t="shared" si="234"/>
        <v>6.1987815838326932E-6</v>
      </c>
      <c r="CV163" s="22">
        <f t="shared" si="235"/>
        <v>9.1283133291715605E-3</v>
      </c>
      <c r="CW163" s="7">
        <f t="shared" si="236"/>
        <v>7.63738016968393E-2</v>
      </c>
      <c r="CX163" s="7">
        <f t="shared" si="237"/>
        <v>8.4608086061520164E-4</v>
      </c>
      <c r="CY163" s="7">
        <f t="shared" si="298"/>
        <v>0.9988854166259522</v>
      </c>
      <c r="CZ163" s="7">
        <f t="shared" si="299"/>
        <v>7.7306046591698971E-2</v>
      </c>
      <c r="DA163" s="7">
        <f t="shared" si="238"/>
        <v>42.179124334593368</v>
      </c>
      <c r="DB163" s="7">
        <f>rho_ph(DA163,H163)</f>
        <v>814.95226174078073</v>
      </c>
      <c r="DC163" s="7">
        <f t="shared" si="239"/>
        <v>2.3438101393815214</v>
      </c>
      <c r="DD163" s="7">
        <f t="shared" si="300"/>
        <v>-2.8113842197260572E-2</v>
      </c>
      <c r="DE163" s="47">
        <f t="shared" si="301"/>
        <v>0</v>
      </c>
      <c r="DF163" s="7">
        <f t="shared" si="240"/>
        <v>1035.4976415988908</v>
      </c>
      <c r="DG163" s="7">
        <f t="shared" si="302"/>
        <v>239.53731283261845</v>
      </c>
    </row>
    <row r="164" spans="1:111" ht="14.5" x14ac:dyDescent="0.35">
      <c r="A164" s="7">
        <f t="shared" si="303"/>
        <v>1317</v>
      </c>
      <c r="B164" s="7">
        <v>3</v>
      </c>
      <c r="C164" s="7">
        <v>17.2</v>
      </c>
      <c r="D164">
        <v>0.255</v>
      </c>
      <c r="E164" s="22">
        <v>0</v>
      </c>
      <c r="F164" s="7">
        <f t="shared" si="241"/>
        <v>42.179124334593368</v>
      </c>
      <c r="G164" s="7">
        <f t="shared" si="304"/>
        <v>97.5</v>
      </c>
      <c r="H164" s="7">
        <f t="shared" si="242"/>
        <v>1035.4976415988908</v>
      </c>
      <c r="I164" s="7">
        <f t="shared" si="305"/>
        <v>0</v>
      </c>
      <c r="J164" s="24" t="str">
        <f t="shared" si="243"/>
        <v>YES</v>
      </c>
      <c r="K164" s="24" t="str">
        <f t="shared" si="244"/>
        <v>NO</v>
      </c>
      <c r="L164" s="7">
        <f t="shared" si="245"/>
        <v>21.220358547812697</v>
      </c>
      <c r="M164" s="7">
        <v>9.81</v>
      </c>
      <c r="N164" s="7">
        <f t="shared" si="246"/>
        <v>5.1044625000000003E-2</v>
      </c>
      <c r="O164" s="7">
        <f t="shared" si="247"/>
        <v>253.52272636953228</v>
      </c>
      <c r="P164" s="7">
        <f t="shared" si="248"/>
        <v>793.60594378329608</v>
      </c>
      <c r="Q164" s="7">
        <f t="shared" si="209"/>
        <v>1.762746961201184E-5</v>
      </c>
      <c r="R164" s="7">
        <f t="shared" si="210"/>
        <v>1.04529500814535E-4</v>
      </c>
      <c r="S164" s="7">
        <f t="shared" si="249"/>
        <v>1.1132225368856331E-4</v>
      </c>
      <c r="T164" s="7">
        <f t="shared" si="211"/>
        <v>2.4068536647723495</v>
      </c>
      <c r="U164" s="7">
        <f t="shared" si="212"/>
        <v>0</v>
      </c>
      <c r="V164" s="7">
        <f t="shared" si="306"/>
        <v>2.4068536647723495</v>
      </c>
      <c r="W164" s="7">
        <f>Surface_Tension_T(T_ph(F164,H164))</f>
        <v>8.0000927649408041E-2</v>
      </c>
      <c r="X164" s="7">
        <v>1</v>
      </c>
      <c r="Y164" s="7">
        <f t="shared" si="250"/>
        <v>1</v>
      </c>
      <c r="Z164" s="7">
        <f t="shared" si="307"/>
        <v>0</v>
      </c>
      <c r="AA164" s="24">
        <f t="shared" si="251"/>
        <v>793.60594378329608</v>
      </c>
      <c r="AB164" s="24">
        <f t="shared" si="252"/>
        <v>4375349.8898659619</v>
      </c>
      <c r="AC164" s="24">
        <f t="shared" si="253"/>
        <v>6.3519067808432371E-6</v>
      </c>
      <c r="AD164" s="29">
        <f t="shared" si="254"/>
        <v>9.1665122267926488E-3</v>
      </c>
      <c r="AE164" s="24">
        <f t="shared" si="213"/>
        <v>2.855844229818012</v>
      </c>
      <c r="AF164" s="7">
        <f t="shared" si="214"/>
        <v>3.3011660325857721</v>
      </c>
      <c r="AG164" s="24" t="str">
        <f t="shared" si="255"/>
        <v>NO</v>
      </c>
      <c r="AH164" s="24">
        <f t="shared" si="309"/>
        <v>1.1499999999999999</v>
      </c>
      <c r="AI164" s="24">
        <f t="shared" si="309"/>
        <v>1.1499999999999999</v>
      </c>
      <c r="AJ164" s="24">
        <f t="shared" si="256"/>
        <v>0.26948743605911546</v>
      </c>
      <c r="AK164" s="24">
        <f t="shared" si="257"/>
        <v>0</v>
      </c>
      <c r="AL164" s="24">
        <f t="shared" si="258"/>
        <v>793.60594378329608</v>
      </c>
      <c r="AM164" s="24">
        <f t="shared" si="259"/>
        <v>4375349.8898659619</v>
      </c>
      <c r="AN164" s="24">
        <f t="shared" si="260"/>
        <v>6.3519067808432371E-6</v>
      </c>
      <c r="AO164" s="29">
        <f t="shared" si="261"/>
        <v>9.1665122267926488E-3</v>
      </c>
      <c r="AP164" s="24">
        <f t="shared" si="215"/>
        <v>0.59827927515495394</v>
      </c>
      <c r="AQ164" s="24">
        <f t="shared" si="262"/>
        <v>0.72499999999999998</v>
      </c>
      <c r="AR164" s="24">
        <f t="shared" si="263"/>
        <v>2.855844229818012</v>
      </c>
      <c r="AS164" s="24">
        <f t="shared" si="264"/>
        <v>2.5994019579541376</v>
      </c>
      <c r="AT164" s="24" t="str">
        <f t="shared" si="265"/>
        <v>NO</v>
      </c>
      <c r="AU164" s="24">
        <f t="shared" si="216"/>
        <v>1.2</v>
      </c>
      <c r="AV164" s="7">
        <f t="shared" si="266"/>
        <v>1.203900398263051</v>
      </c>
      <c r="AW164" s="7">
        <f t="shared" si="267"/>
        <v>0.26948743605911546</v>
      </c>
      <c r="AX164" s="20">
        <f t="shared" si="217"/>
        <v>1.0813393334545094</v>
      </c>
      <c r="AY164" s="24">
        <f t="shared" si="218"/>
        <v>0</v>
      </c>
      <c r="AZ164" s="24">
        <f t="shared" si="268"/>
        <v>793.60594378329608</v>
      </c>
      <c r="BA164" s="24">
        <f t="shared" si="269"/>
        <v>4375349.8898659619</v>
      </c>
      <c r="BB164" s="24">
        <f t="shared" si="270"/>
        <v>6.3519067808432371E-6</v>
      </c>
      <c r="BC164" s="29">
        <f t="shared" si="271"/>
        <v>9.1665122267926488E-3</v>
      </c>
      <c r="BD164" s="24">
        <f t="shared" si="219"/>
        <v>2.855844229818012</v>
      </c>
      <c r="BE164" s="24" t="str">
        <f t="shared" si="272"/>
        <v>NO</v>
      </c>
      <c r="BF164" s="24">
        <f t="shared" si="220"/>
        <v>1.2</v>
      </c>
      <c r="BG164" s="24">
        <f t="shared" si="221"/>
        <v>1.1055489362381958</v>
      </c>
      <c r="BH164" s="7">
        <f t="shared" si="273"/>
        <v>1.203900398263051</v>
      </c>
      <c r="BI164" s="7">
        <f t="shared" si="274"/>
        <v>0.49772789729187905</v>
      </c>
      <c r="BJ164" s="7">
        <f t="shared" si="275"/>
        <v>0.26948743605911546</v>
      </c>
      <c r="BK164" s="20">
        <f t="shared" si="222"/>
        <v>1.0813393334545094</v>
      </c>
      <c r="BL164" s="24">
        <f t="shared" si="276"/>
        <v>0.47600794569230576</v>
      </c>
      <c r="BM164" s="24">
        <f t="shared" si="277"/>
        <v>0</v>
      </c>
      <c r="BN164" s="24">
        <f t="shared" si="278"/>
        <v>793.60594378329608</v>
      </c>
      <c r="BO164" s="24">
        <f t="shared" si="279"/>
        <v>4375349.8898659619</v>
      </c>
      <c r="BP164" s="24">
        <f t="shared" si="280"/>
        <v>6.3519067808432371E-6</v>
      </c>
      <c r="BQ164" s="29">
        <f t="shared" si="281"/>
        <v>9.1665122267926488E-3</v>
      </c>
      <c r="BR164" s="24">
        <f t="shared" si="223"/>
        <v>0.59827927515495394</v>
      </c>
      <c r="BS164" s="24">
        <f t="shared" si="282"/>
        <v>0.72499999999999998</v>
      </c>
      <c r="BT164" s="24">
        <f t="shared" si="283"/>
        <v>2.855844229818012</v>
      </c>
      <c r="BU164" s="24" t="str">
        <f t="shared" si="284"/>
        <v>NO</v>
      </c>
      <c r="BV164" s="24">
        <f t="shared" si="224"/>
        <v>1.1499999999999999</v>
      </c>
      <c r="BW164" s="24">
        <f t="shared" si="225"/>
        <v>1.1499999999999999</v>
      </c>
      <c r="BX164" s="7">
        <f t="shared" si="285"/>
        <v>1.203900398263051</v>
      </c>
      <c r="BY164" s="7">
        <f t="shared" si="286"/>
        <v>0.49772789729187905</v>
      </c>
      <c r="BZ164" s="24">
        <f t="shared" si="287"/>
        <v>0.26948743605911546</v>
      </c>
      <c r="CA164" s="20">
        <f t="shared" si="226"/>
        <v>1.1319625383468395</v>
      </c>
      <c r="CB164" s="24">
        <f t="shared" si="288"/>
        <v>0.52173215614173807</v>
      </c>
      <c r="CC164" s="24">
        <f t="shared" si="289"/>
        <v>0</v>
      </c>
      <c r="CD164" s="24">
        <f t="shared" si="290"/>
        <v>793.60594378329608</v>
      </c>
      <c r="CE164" s="24">
        <f t="shared" si="291"/>
        <v>4375349.8898659619</v>
      </c>
      <c r="CF164" s="24">
        <f t="shared" si="292"/>
        <v>6.3519067808432371E-6</v>
      </c>
      <c r="CG164" s="29">
        <f t="shared" si="293"/>
        <v>9.1665122267926488E-3</v>
      </c>
      <c r="CH164" s="24">
        <f t="shared" si="227"/>
        <v>0.59827927515495394</v>
      </c>
      <c r="CI164" s="24">
        <f t="shared" si="294"/>
        <v>0.72499999999999998</v>
      </c>
      <c r="CJ164" s="24">
        <f t="shared" si="295"/>
        <v>2.855844229818012</v>
      </c>
      <c r="CK164" s="24">
        <f t="shared" si="228"/>
        <v>3.3391419568810541</v>
      </c>
      <c r="CL164" s="24">
        <f t="shared" si="296"/>
        <v>2.5994019579541376</v>
      </c>
      <c r="CM164" s="24" t="str">
        <f t="shared" si="297"/>
        <v>NO</v>
      </c>
      <c r="CN164" s="46" t="str">
        <f t="shared" si="229"/>
        <v>COMPRESSED LIQUID</v>
      </c>
      <c r="CO164" s="21" t="b">
        <f t="shared" si="310"/>
        <v>0</v>
      </c>
      <c r="CP164" s="21" t="b">
        <f t="shared" si="230"/>
        <v>0</v>
      </c>
      <c r="CQ164" s="7" t="e">
        <f t="shared" si="231"/>
        <v>#DIV/0!</v>
      </c>
      <c r="CR164" s="7">
        <f>IF(J164="yes",rho_ph(F164,H164),IF(K164="yes",rho_ph(F164,H164),L164*CQ164+P164*(1-CQ164)))</f>
        <v>814.96089072952111</v>
      </c>
      <c r="CS164" s="7" t="e">
        <f t="shared" si="232"/>
        <v>#DIV/0!</v>
      </c>
      <c r="CT164" s="7">
        <f t="shared" si="233"/>
        <v>4493085.102790189</v>
      </c>
      <c r="CU164" s="7">
        <f t="shared" si="234"/>
        <v>6.2022226976694899E-6</v>
      </c>
      <c r="CV164" s="22">
        <f t="shared" si="235"/>
        <v>9.1291794886317924E-3</v>
      </c>
      <c r="CW164" s="7">
        <f t="shared" si="236"/>
        <v>7.6372272929695589E-2</v>
      </c>
      <c r="CX164" s="7">
        <f t="shared" si="237"/>
        <v>8.4507977891042844E-4</v>
      </c>
      <c r="CY164" s="7">
        <f t="shared" si="298"/>
        <v>0.99888072041892795</v>
      </c>
      <c r="CZ164" s="7">
        <f t="shared" si="299"/>
        <v>7.7303877360072853E-2</v>
      </c>
      <c r="DA164" s="7">
        <f t="shared" si="238"/>
        <v>41.947212702513148</v>
      </c>
      <c r="DB164" s="7">
        <f>rho_ph(DA164,H164)</f>
        <v>814.93594562609655</v>
      </c>
      <c r="DC164" s="7">
        <f t="shared" si="239"/>
        <v>2.3438570656157087</v>
      </c>
      <c r="DD164" s="7">
        <f t="shared" si="300"/>
        <v>-2.8113842197260572E-2</v>
      </c>
      <c r="DE164" s="47">
        <f t="shared" si="301"/>
        <v>0</v>
      </c>
      <c r="DF164" s="7">
        <f t="shared" si="240"/>
        <v>1035.4695277566937</v>
      </c>
      <c r="DG164" s="7">
        <f t="shared" si="302"/>
        <v>239.53186839088789</v>
      </c>
    </row>
    <row r="165" spans="1:111" ht="14.5" x14ac:dyDescent="0.35">
      <c r="A165" s="7">
        <f t="shared" si="303"/>
        <v>1314</v>
      </c>
      <c r="B165" s="7">
        <v>3</v>
      </c>
      <c r="C165" s="7">
        <v>17.2</v>
      </c>
      <c r="D165">
        <v>0.255</v>
      </c>
      <c r="E165" s="22">
        <v>0</v>
      </c>
      <c r="F165" s="7">
        <f t="shared" si="241"/>
        <v>41.947212702513148</v>
      </c>
      <c r="G165" s="7">
        <f t="shared" si="304"/>
        <v>97.5</v>
      </c>
      <c r="H165" s="7">
        <f t="shared" si="242"/>
        <v>1035.4695277566937</v>
      </c>
      <c r="I165" s="7">
        <f t="shared" si="305"/>
        <v>0</v>
      </c>
      <c r="J165" s="24" t="str">
        <f t="shared" si="243"/>
        <v>YES</v>
      </c>
      <c r="K165" s="24" t="str">
        <f t="shared" si="244"/>
        <v>NO</v>
      </c>
      <c r="L165" s="7">
        <f t="shared" si="245"/>
        <v>21.09963518764474</v>
      </c>
      <c r="M165" s="7">
        <v>9.81</v>
      </c>
      <c r="N165" s="7">
        <f t="shared" si="246"/>
        <v>5.1044625000000003E-2</v>
      </c>
      <c r="O165" s="7">
        <f t="shared" si="247"/>
        <v>253.19190625574402</v>
      </c>
      <c r="P165" s="7">
        <f t="shared" si="248"/>
        <v>794.10645776798776</v>
      </c>
      <c r="Q165" s="7">
        <f t="shared" si="209"/>
        <v>1.7614908095983736E-5</v>
      </c>
      <c r="R165" s="7">
        <f t="shared" si="210"/>
        <v>1.0467760146236708E-4</v>
      </c>
      <c r="S165" s="7">
        <f t="shared" si="249"/>
        <v>1.1131875150011636E-4</v>
      </c>
      <c r="T165" s="7">
        <f t="shared" si="211"/>
        <v>2.405336659203964</v>
      </c>
      <c r="U165" s="7">
        <f t="shared" si="212"/>
        <v>0</v>
      </c>
      <c r="V165" s="7">
        <f t="shared" si="306"/>
        <v>2.405336659203964</v>
      </c>
      <c r="W165" s="7">
        <f>Surface_Tension_T(T_ph(F165,H165))</f>
        <v>8.0001576140648234E-2</v>
      </c>
      <c r="X165" s="7">
        <v>1</v>
      </c>
      <c r="Y165" s="7">
        <f t="shared" si="250"/>
        <v>1</v>
      </c>
      <c r="Z165" s="7">
        <f t="shared" si="307"/>
        <v>0</v>
      </c>
      <c r="AA165" s="24">
        <f t="shared" si="251"/>
        <v>794.10645776798776</v>
      </c>
      <c r="AB165" s="24">
        <f t="shared" si="252"/>
        <v>4375487.5423245914</v>
      </c>
      <c r="AC165" s="24">
        <f t="shared" si="253"/>
        <v>6.3517273128405706E-6</v>
      </c>
      <c r="AD165" s="29">
        <f t="shared" si="254"/>
        <v>9.1664678626843816E-3</v>
      </c>
      <c r="AE165" s="24">
        <f t="shared" si="213"/>
        <v>2.8559071760282047</v>
      </c>
      <c r="AF165" s="7">
        <f t="shared" si="214"/>
        <v>3.3112687097991418</v>
      </c>
      <c r="AG165" s="24" t="str">
        <f t="shared" si="255"/>
        <v>NO</v>
      </c>
      <c r="AH165" s="24">
        <f t="shared" si="309"/>
        <v>1.1499999999999999</v>
      </c>
      <c r="AI165" s="24">
        <f t="shared" si="309"/>
        <v>1.1499999999999999</v>
      </c>
      <c r="AJ165" s="24">
        <f t="shared" si="256"/>
        <v>0.26945719612277491</v>
      </c>
      <c r="AK165" s="24">
        <f t="shared" si="257"/>
        <v>0</v>
      </c>
      <c r="AL165" s="24">
        <f t="shared" si="258"/>
        <v>794.10645776798776</v>
      </c>
      <c r="AM165" s="24">
        <f t="shared" si="259"/>
        <v>4375487.5423245914</v>
      </c>
      <c r="AN165" s="24">
        <f t="shared" si="260"/>
        <v>6.3517273128405706E-6</v>
      </c>
      <c r="AO165" s="29">
        <f t="shared" si="261"/>
        <v>9.1664678626843816E-3</v>
      </c>
      <c r="AP165" s="24">
        <f t="shared" si="215"/>
        <v>0.59781098760336804</v>
      </c>
      <c r="AQ165" s="24">
        <f t="shared" si="262"/>
        <v>0.72499999999999998</v>
      </c>
      <c r="AR165" s="24">
        <f t="shared" si="263"/>
        <v>2.8559071760282047</v>
      </c>
      <c r="AS165" s="24">
        <f t="shared" si="264"/>
        <v>2.5977635919402813</v>
      </c>
      <c r="AT165" s="24" t="str">
        <f t="shared" si="265"/>
        <v>NO</v>
      </c>
      <c r="AU165" s="24">
        <f t="shared" si="216"/>
        <v>1.2</v>
      </c>
      <c r="AV165" s="7">
        <f t="shared" si="266"/>
        <v>1.203900398263051</v>
      </c>
      <c r="AW165" s="7">
        <f t="shared" si="267"/>
        <v>0.26945719612277491</v>
      </c>
      <c r="AX165" s="20">
        <f t="shared" si="217"/>
        <v>1.0807057940183205</v>
      </c>
      <c r="AY165" s="24">
        <f t="shared" si="218"/>
        <v>0</v>
      </c>
      <c r="AZ165" s="24">
        <f t="shared" si="268"/>
        <v>794.10645776798776</v>
      </c>
      <c r="BA165" s="24">
        <f t="shared" si="269"/>
        <v>4375487.5423245914</v>
      </c>
      <c r="BB165" s="24">
        <f t="shared" si="270"/>
        <v>6.3517273128405706E-6</v>
      </c>
      <c r="BC165" s="29">
        <f t="shared" si="271"/>
        <v>9.1664678626843816E-3</v>
      </c>
      <c r="BD165" s="24">
        <f t="shared" si="219"/>
        <v>2.8559071760282047</v>
      </c>
      <c r="BE165" s="24" t="str">
        <f t="shared" si="272"/>
        <v>NO</v>
      </c>
      <c r="BF165" s="24">
        <f t="shared" si="220"/>
        <v>1.2</v>
      </c>
      <c r="BG165" s="24">
        <f t="shared" si="221"/>
        <v>1.1057580464241827</v>
      </c>
      <c r="BH165" s="7">
        <f t="shared" si="273"/>
        <v>1.203900398263051</v>
      </c>
      <c r="BI165" s="7">
        <f t="shared" si="274"/>
        <v>0.49777107758648464</v>
      </c>
      <c r="BJ165" s="7">
        <f t="shared" si="275"/>
        <v>0.26945719612277491</v>
      </c>
      <c r="BK165" s="20">
        <f t="shared" si="222"/>
        <v>1.0807057940183205</v>
      </c>
      <c r="BL165" s="24">
        <f t="shared" si="276"/>
        <v>0.47604413912816618</v>
      </c>
      <c r="BM165" s="24">
        <f t="shared" si="277"/>
        <v>0</v>
      </c>
      <c r="BN165" s="24">
        <f t="shared" si="278"/>
        <v>794.10645776798776</v>
      </c>
      <c r="BO165" s="24">
        <f t="shared" si="279"/>
        <v>4375487.5423245914</v>
      </c>
      <c r="BP165" s="24">
        <f t="shared" si="280"/>
        <v>6.3517273128405706E-6</v>
      </c>
      <c r="BQ165" s="29">
        <f t="shared" si="281"/>
        <v>9.1664678626843816E-3</v>
      </c>
      <c r="BR165" s="24">
        <f t="shared" si="223"/>
        <v>0.59781098760336804</v>
      </c>
      <c r="BS165" s="24">
        <f t="shared" si="282"/>
        <v>0.72499999999999998</v>
      </c>
      <c r="BT165" s="24">
        <f t="shared" si="283"/>
        <v>2.8559071760282047</v>
      </c>
      <c r="BU165" s="24" t="str">
        <f t="shared" si="284"/>
        <v>NO</v>
      </c>
      <c r="BV165" s="24">
        <f t="shared" si="224"/>
        <v>1.1499999999999999</v>
      </c>
      <c r="BW165" s="24">
        <f t="shared" si="225"/>
        <v>1.1499999999999999</v>
      </c>
      <c r="BX165" s="7">
        <f t="shared" si="285"/>
        <v>1.203900398263051</v>
      </c>
      <c r="BY165" s="7">
        <f t="shared" si="286"/>
        <v>0.49777107758648464</v>
      </c>
      <c r="BZ165" s="24">
        <f t="shared" si="287"/>
        <v>0.26945719612277491</v>
      </c>
      <c r="CA165" s="20">
        <f t="shared" si="226"/>
        <v>1.1312993395839785</v>
      </c>
      <c r="CB165" s="24">
        <f t="shared" si="288"/>
        <v>0.52178305810943759</v>
      </c>
      <c r="CC165" s="24">
        <f t="shared" si="289"/>
        <v>0</v>
      </c>
      <c r="CD165" s="24">
        <f t="shared" si="290"/>
        <v>794.10645776798776</v>
      </c>
      <c r="CE165" s="24">
        <f t="shared" si="291"/>
        <v>4375487.5423245914</v>
      </c>
      <c r="CF165" s="24">
        <f t="shared" si="292"/>
        <v>6.3517273128405706E-6</v>
      </c>
      <c r="CG165" s="29">
        <f t="shared" si="293"/>
        <v>9.1664678626843816E-3</v>
      </c>
      <c r="CH165" s="24">
        <f t="shared" si="227"/>
        <v>0.59781098760336804</v>
      </c>
      <c r="CI165" s="24">
        <f t="shared" si="294"/>
        <v>0.72499999999999998</v>
      </c>
      <c r="CJ165" s="24">
        <f t="shared" si="295"/>
        <v>2.8559071760282047</v>
      </c>
      <c r="CK165" s="24">
        <f t="shared" si="228"/>
        <v>3.349360853182239</v>
      </c>
      <c r="CL165" s="24">
        <f t="shared" si="296"/>
        <v>2.5977635919402813</v>
      </c>
      <c r="CM165" s="24" t="str">
        <f t="shared" si="297"/>
        <v>NO</v>
      </c>
      <c r="CN165" s="46" t="str">
        <f t="shared" si="229"/>
        <v>COMPRESSED LIQUID</v>
      </c>
      <c r="CO165" s="21" t="b">
        <f t="shared" si="310"/>
        <v>0</v>
      </c>
      <c r="CP165" s="21" t="b">
        <f t="shared" si="230"/>
        <v>0</v>
      </c>
      <c r="CQ165" s="7" t="e">
        <f t="shared" si="231"/>
        <v>#DIV/0!</v>
      </c>
      <c r="CR165" s="7">
        <f>IF(J165="yes",rho_ph(F165,H165),IF(K165="yes",rho_ph(F165,H165),L165*CQ165+P165*(1-CQ165)))</f>
        <v>814.9445753811284</v>
      </c>
      <c r="CS165" s="7" t="e">
        <f t="shared" si="232"/>
        <v>#DIV/0!</v>
      </c>
      <c r="CT165" s="7">
        <f t="shared" si="233"/>
        <v>4490304.5459264312</v>
      </c>
      <c r="CU165" s="7">
        <f t="shared" si="234"/>
        <v>6.2056718655815267E-6</v>
      </c>
      <c r="CV165" s="22">
        <f t="shared" si="235"/>
        <v>9.1300473136209422E-3</v>
      </c>
      <c r="CW165" s="7">
        <f t="shared" si="236"/>
        <v>7.6370743972595245E-2</v>
      </c>
      <c r="CX165" s="7">
        <f t="shared" si="237"/>
        <v>8.4407816506249401E-4</v>
      </c>
      <c r="CY165" s="7">
        <f t="shared" si="298"/>
        <v>0.99887597309784315</v>
      </c>
      <c r="CZ165" s="7">
        <f t="shared" si="299"/>
        <v>7.7301711340787546E-2</v>
      </c>
      <c r="DA165" s="7">
        <f t="shared" si="238"/>
        <v>41.715307568490786</v>
      </c>
      <c r="DB165" s="7">
        <f>rho_ph(DA165,H165)</f>
        <v>814.91962748223</v>
      </c>
      <c r="DC165" s="7">
        <f t="shared" si="239"/>
        <v>2.3439039995654007</v>
      </c>
      <c r="DD165" s="7">
        <f t="shared" si="300"/>
        <v>-2.8113842197260572E-2</v>
      </c>
      <c r="DE165" s="47">
        <f t="shared" si="301"/>
        <v>0</v>
      </c>
      <c r="DF165" s="7">
        <f t="shared" si="240"/>
        <v>1035.4414139144965</v>
      </c>
      <c r="DG165" s="7">
        <f t="shared" si="302"/>
        <v>239.52642343000082</v>
      </c>
    </row>
    <row r="166" spans="1:111" ht="14.5" x14ac:dyDescent="0.35">
      <c r="A166" s="7">
        <f t="shared" si="303"/>
        <v>1311</v>
      </c>
      <c r="B166" s="7">
        <v>3</v>
      </c>
      <c r="C166" s="7">
        <v>17.2</v>
      </c>
      <c r="D166">
        <v>0.255</v>
      </c>
      <c r="E166" s="22">
        <v>0</v>
      </c>
      <c r="F166" s="7">
        <f t="shared" si="241"/>
        <v>41.715307568490786</v>
      </c>
      <c r="G166" s="7">
        <f t="shared" si="304"/>
        <v>97.5</v>
      </c>
      <c r="H166" s="7">
        <f t="shared" si="242"/>
        <v>1035.4414139144965</v>
      </c>
      <c r="I166" s="7">
        <f t="shared" si="305"/>
        <v>0</v>
      </c>
      <c r="J166" s="24" t="str">
        <f t="shared" si="243"/>
        <v>YES</v>
      </c>
      <c r="K166" s="24" t="str">
        <f t="shared" si="244"/>
        <v>NO</v>
      </c>
      <c r="L166" s="7">
        <f t="shared" si="245"/>
        <v>20.979011627419592</v>
      </c>
      <c r="M166" s="7">
        <v>9.81</v>
      </c>
      <c r="N166" s="7">
        <f t="shared" si="246"/>
        <v>5.1044625000000003E-2</v>
      </c>
      <c r="O166" s="7">
        <f t="shared" si="247"/>
        <v>252.85969313846442</v>
      </c>
      <c r="P166" s="7">
        <f t="shared" si="248"/>
        <v>794.60817389512886</v>
      </c>
      <c r="Q166" s="7">
        <f t="shared" si="209"/>
        <v>1.7602310269648565E-5</v>
      </c>
      <c r="R166" s="7">
        <f t="shared" si="210"/>
        <v>1.0482664047787202E-4</v>
      </c>
      <c r="S166" s="7">
        <f t="shared" si="249"/>
        <v>1.1131524912635204E-4</v>
      </c>
      <c r="T166" s="7">
        <f t="shared" si="211"/>
        <v>2.403817928044667</v>
      </c>
      <c r="U166" s="7">
        <f t="shared" si="212"/>
        <v>0</v>
      </c>
      <c r="V166" s="7">
        <f t="shared" si="306"/>
        <v>2.403817928044667</v>
      </c>
      <c r="W166" s="7">
        <f>Surface_Tension_T(T_ph(F166,H166))</f>
        <v>8.0002224675031486E-2</v>
      </c>
      <c r="X166" s="7">
        <v>1</v>
      </c>
      <c r="Y166" s="7">
        <f t="shared" si="250"/>
        <v>1</v>
      </c>
      <c r="Z166" s="7">
        <f t="shared" si="307"/>
        <v>0</v>
      </c>
      <c r="AA166" s="24">
        <f t="shared" si="251"/>
        <v>794.60817389512886</v>
      </c>
      <c r="AB166" s="24">
        <f t="shared" si="252"/>
        <v>4375625.2107293662</v>
      </c>
      <c r="AC166" s="24">
        <f t="shared" si="253"/>
        <v>6.351547834766003E-6</v>
      </c>
      <c r="AD166" s="29">
        <f t="shared" si="254"/>
        <v>9.166423495146344E-3</v>
      </c>
      <c r="AE166" s="24">
        <f t="shared" si="213"/>
        <v>2.8559694580633521</v>
      </c>
      <c r="AF166" s="7">
        <f t="shared" si="214"/>
        <v>3.3214494184894092</v>
      </c>
      <c r="AG166" s="24" t="str">
        <f t="shared" si="255"/>
        <v>NO</v>
      </c>
      <c r="AH166" s="24">
        <f t="shared" si="309"/>
        <v>1.1499999999999999</v>
      </c>
      <c r="AI166" s="24">
        <f t="shared" si="309"/>
        <v>1.1499999999999999</v>
      </c>
      <c r="AJ166" s="24">
        <f t="shared" si="256"/>
        <v>0.2694268617957124</v>
      </c>
      <c r="AK166" s="24">
        <f t="shared" si="257"/>
        <v>0</v>
      </c>
      <c r="AL166" s="24">
        <f t="shared" si="258"/>
        <v>794.60817389512886</v>
      </c>
      <c r="AM166" s="24">
        <f t="shared" si="259"/>
        <v>4375625.2107293662</v>
      </c>
      <c r="AN166" s="24">
        <f t="shared" si="260"/>
        <v>6.351547834766003E-6</v>
      </c>
      <c r="AO166" s="29">
        <f t="shared" si="261"/>
        <v>9.166423495146344E-3</v>
      </c>
      <c r="AP166" s="24">
        <f t="shared" si="215"/>
        <v>0.59734243395345887</v>
      </c>
      <c r="AQ166" s="24">
        <f t="shared" si="262"/>
        <v>0.72499999999999998</v>
      </c>
      <c r="AR166" s="24">
        <f t="shared" si="263"/>
        <v>2.8559694580633521</v>
      </c>
      <c r="AS166" s="24">
        <f t="shared" si="264"/>
        <v>2.5961233622882407</v>
      </c>
      <c r="AT166" s="24" t="str">
        <f t="shared" si="265"/>
        <v>NO</v>
      </c>
      <c r="AU166" s="24">
        <f t="shared" si="216"/>
        <v>1.2</v>
      </c>
      <c r="AV166" s="7">
        <f t="shared" si="266"/>
        <v>1.203900398263051</v>
      </c>
      <c r="AW166" s="7">
        <f t="shared" si="267"/>
        <v>0.2694268617957124</v>
      </c>
      <c r="AX166" s="20">
        <f t="shared" si="217"/>
        <v>1.0800715133006886</v>
      </c>
      <c r="AY166" s="24">
        <f t="shared" si="218"/>
        <v>0</v>
      </c>
      <c r="AZ166" s="24">
        <f t="shared" si="268"/>
        <v>794.60817389512886</v>
      </c>
      <c r="BA166" s="24">
        <f t="shared" si="269"/>
        <v>4375625.2107293662</v>
      </c>
      <c r="BB166" s="24">
        <f t="shared" si="270"/>
        <v>6.351547834766003E-6</v>
      </c>
      <c r="BC166" s="29">
        <f t="shared" si="271"/>
        <v>9.166423495146344E-3</v>
      </c>
      <c r="BD166" s="24">
        <f t="shared" si="219"/>
        <v>2.8559694580633521</v>
      </c>
      <c r="BE166" s="24" t="str">
        <f t="shared" si="272"/>
        <v>NO</v>
      </c>
      <c r="BF166" s="24">
        <f t="shared" si="220"/>
        <v>1.2</v>
      </c>
      <c r="BG166" s="24">
        <f t="shared" si="221"/>
        <v>1.105965390344223</v>
      </c>
      <c r="BH166" s="7">
        <f t="shared" si="273"/>
        <v>1.203900398263051</v>
      </c>
      <c r="BI166" s="7">
        <f t="shared" si="274"/>
        <v>0.49781417784709903</v>
      </c>
      <c r="BJ166" s="7">
        <f t="shared" si="275"/>
        <v>0.2694268617957124</v>
      </c>
      <c r="BK166" s="20">
        <f t="shared" si="222"/>
        <v>1.0800715133006886</v>
      </c>
      <c r="BL166" s="24">
        <f t="shared" si="276"/>
        <v>0.4760802511638117</v>
      </c>
      <c r="BM166" s="24">
        <f t="shared" si="277"/>
        <v>0</v>
      </c>
      <c r="BN166" s="24">
        <f t="shared" si="278"/>
        <v>794.60817389512886</v>
      </c>
      <c r="BO166" s="24">
        <f t="shared" si="279"/>
        <v>4375625.2107293662</v>
      </c>
      <c r="BP166" s="24">
        <f t="shared" si="280"/>
        <v>6.351547834766003E-6</v>
      </c>
      <c r="BQ166" s="29">
        <f t="shared" si="281"/>
        <v>9.166423495146344E-3</v>
      </c>
      <c r="BR166" s="24">
        <f t="shared" si="223"/>
        <v>0.59734243395345887</v>
      </c>
      <c r="BS166" s="24">
        <f t="shared" si="282"/>
        <v>0.72499999999999998</v>
      </c>
      <c r="BT166" s="24">
        <f t="shared" si="283"/>
        <v>2.8559694580633521</v>
      </c>
      <c r="BU166" s="24" t="str">
        <f t="shared" si="284"/>
        <v>NO</v>
      </c>
      <c r="BV166" s="24">
        <f t="shared" si="224"/>
        <v>1.1499999999999999</v>
      </c>
      <c r="BW166" s="24">
        <f t="shared" si="225"/>
        <v>1.1499999999999999</v>
      </c>
      <c r="BX166" s="7">
        <f t="shared" si="285"/>
        <v>1.203900398263051</v>
      </c>
      <c r="BY166" s="7">
        <f t="shared" si="286"/>
        <v>0.49781417784709903</v>
      </c>
      <c r="BZ166" s="24">
        <f t="shared" si="287"/>
        <v>0.2694268617957124</v>
      </c>
      <c r="CA166" s="20">
        <f t="shared" si="226"/>
        <v>1.1306353648363756</v>
      </c>
      <c r="CB166" s="24">
        <f t="shared" si="288"/>
        <v>0.52183388155305643</v>
      </c>
      <c r="CC166" s="24">
        <f t="shared" si="289"/>
        <v>0</v>
      </c>
      <c r="CD166" s="24">
        <f t="shared" si="290"/>
        <v>794.60817389512886</v>
      </c>
      <c r="CE166" s="24">
        <f t="shared" si="291"/>
        <v>4375625.2107293662</v>
      </c>
      <c r="CF166" s="24">
        <f t="shared" si="292"/>
        <v>6.351547834766003E-6</v>
      </c>
      <c r="CG166" s="29">
        <f t="shared" si="293"/>
        <v>9.166423495146344E-3</v>
      </c>
      <c r="CH166" s="24">
        <f t="shared" si="227"/>
        <v>0.59734243395345887</v>
      </c>
      <c r="CI166" s="24">
        <f t="shared" si="294"/>
        <v>0.72499999999999998</v>
      </c>
      <c r="CJ166" s="24">
        <f t="shared" si="295"/>
        <v>2.8559694580633521</v>
      </c>
      <c r="CK166" s="24">
        <f t="shared" si="228"/>
        <v>3.3596586786181284</v>
      </c>
      <c r="CL166" s="24">
        <f t="shared" si="296"/>
        <v>2.5961233622882407</v>
      </c>
      <c r="CM166" s="24" t="str">
        <f t="shared" si="297"/>
        <v>NO</v>
      </c>
      <c r="CN166" s="46" t="str">
        <f t="shared" si="229"/>
        <v>COMPRESSED LIQUID</v>
      </c>
      <c r="CO166" s="21" t="b">
        <f t="shared" si="310"/>
        <v>0</v>
      </c>
      <c r="CP166" s="21" t="b">
        <f t="shared" si="230"/>
        <v>0</v>
      </c>
      <c r="CQ166" s="7" t="e">
        <f t="shared" si="231"/>
        <v>#DIV/0!</v>
      </c>
      <c r="CR166" s="7">
        <f>IF(J166="yes",rho_ph(F166,H166),IF(K166="yes",rho_ph(F166,H166),L166*CQ166+P166*(1-CQ166)))</f>
        <v>814.92825800380206</v>
      </c>
      <c r="CS166" s="7" t="e">
        <f t="shared" si="232"/>
        <v>#DIV/0!</v>
      </c>
      <c r="CT166" s="7">
        <f t="shared" si="233"/>
        <v>4487520.7024082448</v>
      </c>
      <c r="CU166" s="7">
        <f t="shared" si="234"/>
        <v>6.2091291740896378E-6</v>
      </c>
      <c r="CV166" s="22">
        <f t="shared" si="235"/>
        <v>9.1309168237158657E-3</v>
      </c>
      <c r="CW166" s="7">
        <f t="shared" si="236"/>
        <v>7.6369214825357815E-2</v>
      </c>
      <c r="CX166" s="7">
        <f t="shared" si="237"/>
        <v>8.4307600279355651E-4</v>
      </c>
      <c r="CY166" s="7">
        <f t="shared" si="298"/>
        <v>0.99887117383540902</v>
      </c>
      <c r="CZ166" s="7">
        <f t="shared" si="299"/>
        <v>7.7299548581100788E-2</v>
      </c>
      <c r="DA166" s="7">
        <f t="shared" si="238"/>
        <v>41.483408922747486</v>
      </c>
      <c r="DB166" s="7">
        <f>rho_ph(DA166,H166)</f>
        <v>814.90330730724099</v>
      </c>
      <c r="DC166" s="7">
        <f t="shared" si="239"/>
        <v>2.3439509412369919</v>
      </c>
      <c r="DD166" s="7">
        <f t="shared" si="300"/>
        <v>-2.8113842197260572E-2</v>
      </c>
      <c r="DE166" s="47">
        <f t="shared" si="301"/>
        <v>0</v>
      </c>
      <c r="DF166" s="7">
        <f t="shared" si="240"/>
        <v>1035.4133000722993</v>
      </c>
      <c r="DG166" s="7">
        <f t="shared" si="302"/>
        <v>239.5209779498598</v>
      </c>
    </row>
    <row r="167" spans="1:111" ht="14.5" x14ac:dyDescent="0.35">
      <c r="A167" s="7">
        <f t="shared" si="303"/>
        <v>1308</v>
      </c>
      <c r="B167" s="7">
        <v>3</v>
      </c>
      <c r="C167" s="7">
        <v>17.2</v>
      </c>
      <c r="D167">
        <v>0.255</v>
      </c>
      <c r="E167" s="22">
        <v>0</v>
      </c>
      <c r="F167" s="7">
        <f t="shared" si="241"/>
        <v>41.483408922747486</v>
      </c>
      <c r="G167" s="7">
        <f t="shared" si="304"/>
        <v>97.5</v>
      </c>
      <c r="H167" s="7">
        <f t="shared" si="242"/>
        <v>1035.4133000722993</v>
      </c>
      <c r="I167" s="7">
        <f t="shared" si="305"/>
        <v>0</v>
      </c>
      <c r="J167" s="24" t="str">
        <f t="shared" si="243"/>
        <v>YES</v>
      </c>
      <c r="K167" s="24" t="str">
        <f t="shared" si="244"/>
        <v>NO</v>
      </c>
      <c r="L167" s="7">
        <f t="shared" si="245"/>
        <v>20.858487427006946</v>
      </c>
      <c r="M167" s="7">
        <v>9.81</v>
      </c>
      <c r="N167" s="7">
        <f t="shared" si="246"/>
        <v>5.1044625000000003E-2</v>
      </c>
      <c r="O167" s="7">
        <f t="shared" si="247"/>
        <v>252.52607323891777</v>
      </c>
      <c r="P167" s="7">
        <f t="shared" si="248"/>
        <v>795.11110491769773</v>
      </c>
      <c r="Q167" s="7">
        <f t="shared" si="209"/>
        <v>1.7589675708443663E-5</v>
      </c>
      <c r="R167" s="7">
        <f t="shared" si="210"/>
        <v>1.0497663021563363E-4</v>
      </c>
      <c r="S167" s="7">
        <f t="shared" si="249"/>
        <v>1.1131174656689932E-4</v>
      </c>
      <c r="T167" s="7">
        <f t="shared" si="211"/>
        <v>2.4022974429185715</v>
      </c>
      <c r="U167" s="7">
        <f t="shared" si="212"/>
        <v>0</v>
      </c>
      <c r="V167" s="7">
        <f t="shared" si="306"/>
        <v>2.4022974429185715</v>
      </c>
      <c r="W167" s="7">
        <f>Surface_Tension_T(T_ph(F167,H167))</f>
        <v>8.0002873252563805E-2</v>
      </c>
      <c r="X167" s="7">
        <v>1</v>
      </c>
      <c r="Y167" s="7">
        <f t="shared" si="250"/>
        <v>1</v>
      </c>
      <c r="Z167" s="7">
        <f t="shared" si="307"/>
        <v>0</v>
      </c>
      <c r="AA167" s="24">
        <f t="shared" si="251"/>
        <v>795.11110491769773</v>
      </c>
      <c r="AB167" s="24">
        <f t="shared" si="252"/>
        <v>4375762.8950970639</v>
      </c>
      <c r="AC167" s="24">
        <f t="shared" si="253"/>
        <v>6.3513683466004134E-6</v>
      </c>
      <c r="AD167" s="29">
        <f t="shared" si="254"/>
        <v>9.1663791241735973E-3</v>
      </c>
      <c r="AE167" s="24">
        <f t="shared" si="213"/>
        <v>2.8560310737740484</v>
      </c>
      <c r="AF167" s="7">
        <f t="shared" si="214"/>
        <v>3.331709227161848</v>
      </c>
      <c r="AG167" s="24" t="str">
        <f t="shared" si="255"/>
        <v>NO</v>
      </c>
      <c r="AH167" s="24">
        <f t="shared" si="309"/>
        <v>1.1499999999999999</v>
      </c>
      <c r="AI167" s="24">
        <f t="shared" si="309"/>
        <v>1.1499999999999999</v>
      </c>
      <c r="AJ167" s="24">
        <f t="shared" si="256"/>
        <v>0.2693964322545272</v>
      </c>
      <c r="AK167" s="24">
        <f t="shared" si="257"/>
        <v>0</v>
      </c>
      <c r="AL167" s="24">
        <f t="shared" si="258"/>
        <v>795.11110491769773</v>
      </c>
      <c r="AM167" s="24">
        <f t="shared" si="259"/>
        <v>4375762.8950970639</v>
      </c>
      <c r="AN167" s="24">
        <f t="shared" si="260"/>
        <v>6.3513683466004134E-6</v>
      </c>
      <c r="AO167" s="29">
        <f t="shared" si="261"/>
        <v>9.1663791241735973E-3</v>
      </c>
      <c r="AP167" s="24">
        <f t="shared" si="215"/>
        <v>0.59687360613883811</v>
      </c>
      <c r="AQ167" s="24">
        <f t="shared" si="262"/>
        <v>0.72499999999999998</v>
      </c>
      <c r="AR167" s="24">
        <f t="shared" si="263"/>
        <v>2.8560310737740484</v>
      </c>
      <c r="AS167" s="24">
        <f t="shared" si="264"/>
        <v>2.5944812383520572</v>
      </c>
      <c r="AT167" s="24" t="str">
        <f t="shared" si="265"/>
        <v>NO</v>
      </c>
      <c r="AU167" s="24">
        <f t="shared" si="216"/>
        <v>1.2</v>
      </c>
      <c r="AV167" s="7">
        <f t="shared" si="266"/>
        <v>1.203900398263051</v>
      </c>
      <c r="AW167" s="7">
        <f t="shared" si="267"/>
        <v>0.2693964322545272</v>
      </c>
      <c r="AX167" s="20">
        <f t="shared" si="217"/>
        <v>1.0794364793624922</v>
      </c>
      <c r="AY167" s="24">
        <f t="shared" si="218"/>
        <v>0</v>
      </c>
      <c r="AZ167" s="24">
        <f t="shared" si="268"/>
        <v>795.11110491769773</v>
      </c>
      <c r="BA167" s="24">
        <f t="shared" si="269"/>
        <v>4375762.8950970639</v>
      </c>
      <c r="BB167" s="24">
        <f t="shared" si="270"/>
        <v>6.3513683466004134E-6</v>
      </c>
      <c r="BC167" s="29">
        <f t="shared" si="271"/>
        <v>9.1663791241735973E-3</v>
      </c>
      <c r="BD167" s="24">
        <f t="shared" si="219"/>
        <v>2.8560310737740484</v>
      </c>
      <c r="BE167" s="24" t="str">
        <f t="shared" si="272"/>
        <v>NO</v>
      </c>
      <c r="BF167" s="24">
        <f t="shared" si="220"/>
        <v>1.2</v>
      </c>
      <c r="BG167" s="24">
        <f t="shared" si="221"/>
        <v>1.1061709932277335</v>
      </c>
      <c r="BH167" s="7">
        <f t="shared" si="273"/>
        <v>1.203900398263051</v>
      </c>
      <c r="BI167" s="7">
        <f t="shared" si="274"/>
        <v>0.49785719829251113</v>
      </c>
      <c r="BJ167" s="7">
        <f t="shared" si="275"/>
        <v>0.2693964322545272</v>
      </c>
      <c r="BK167" s="20">
        <f t="shared" si="222"/>
        <v>1.0794364793624922</v>
      </c>
      <c r="BL167" s="24">
        <f t="shared" si="276"/>
        <v>0.47611628191885397</v>
      </c>
      <c r="BM167" s="24">
        <f t="shared" si="277"/>
        <v>0</v>
      </c>
      <c r="BN167" s="24">
        <f t="shared" si="278"/>
        <v>795.11110491769773</v>
      </c>
      <c r="BO167" s="24">
        <f t="shared" si="279"/>
        <v>4375762.8950970639</v>
      </c>
      <c r="BP167" s="24">
        <f t="shared" si="280"/>
        <v>6.3513683466004134E-6</v>
      </c>
      <c r="BQ167" s="29">
        <f t="shared" si="281"/>
        <v>9.1663791241735973E-3</v>
      </c>
      <c r="BR167" s="24">
        <f t="shared" si="223"/>
        <v>0.59687360613883811</v>
      </c>
      <c r="BS167" s="24">
        <f t="shared" si="282"/>
        <v>0.72499999999999998</v>
      </c>
      <c r="BT167" s="24">
        <f t="shared" si="283"/>
        <v>2.8560310737740484</v>
      </c>
      <c r="BU167" s="24" t="str">
        <f t="shared" si="284"/>
        <v>NO</v>
      </c>
      <c r="BV167" s="24">
        <f t="shared" si="224"/>
        <v>1.1499999999999999</v>
      </c>
      <c r="BW167" s="24">
        <f t="shared" si="225"/>
        <v>1.1499999999999999</v>
      </c>
      <c r="BX167" s="7">
        <f t="shared" si="285"/>
        <v>1.203900398263051</v>
      </c>
      <c r="BY167" s="7">
        <f t="shared" si="286"/>
        <v>0.49785719829251113</v>
      </c>
      <c r="BZ167" s="24">
        <f t="shared" si="287"/>
        <v>0.2693964322545272</v>
      </c>
      <c r="CA167" s="20">
        <f t="shared" si="226"/>
        <v>1.1299706016059754</v>
      </c>
      <c r="CB167" s="24">
        <f t="shared" si="288"/>
        <v>0.52188462680099168</v>
      </c>
      <c r="CC167" s="24">
        <f t="shared" si="289"/>
        <v>0</v>
      </c>
      <c r="CD167" s="24">
        <f t="shared" si="290"/>
        <v>795.11110491769773</v>
      </c>
      <c r="CE167" s="24">
        <f t="shared" si="291"/>
        <v>4375762.8950970639</v>
      </c>
      <c r="CF167" s="24">
        <f t="shared" si="292"/>
        <v>6.3513683466004134E-6</v>
      </c>
      <c r="CG167" s="29">
        <f t="shared" si="293"/>
        <v>9.1663791241735973E-3</v>
      </c>
      <c r="CH167" s="24">
        <f t="shared" si="227"/>
        <v>0.59687360613883811</v>
      </c>
      <c r="CI167" s="24">
        <f t="shared" si="294"/>
        <v>0.72499999999999998</v>
      </c>
      <c r="CJ167" s="24">
        <f t="shared" si="295"/>
        <v>2.8560310737740484</v>
      </c>
      <c r="CK167" s="24">
        <f t="shared" si="228"/>
        <v>3.3700365139858568</v>
      </c>
      <c r="CL167" s="24">
        <f t="shared" si="296"/>
        <v>2.5944812383520572</v>
      </c>
      <c r="CM167" s="24" t="str">
        <f t="shared" si="297"/>
        <v>NO</v>
      </c>
      <c r="CN167" s="46" t="str">
        <f t="shared" si="229"/>
        <v>COMPRESSED LIQUID</v>
      </c>
      <c r="CO167" s="21" t="b">
        <f t="shared" si="310"/>
        <v>0</v>
      </c>
      <c r="CP167" s="21" t="b">
        <f t="shared" si="230"/>
        <v>0</v>
      </c>
      <c r="CQ167" s="7" t="e">
        <f t="shared" si="231"/>
        <v>#DIV/0!</v>
      </c>
      <c r="CR167" s="7">
        <f>IF(J167="yes",rho_ph(F167,H167),IF(K167="yes",rho_ph(F167,H167),L167*CQ167+P167*(1-CQ167)))</f>
        <v>814.91193859560246</v>
      </c>
      <c r="CS167" s="7" t="e">
        <f t="shared" si="232"/>
        <v>#DIV/0!</v>
      </c>
      <c r="CT167" s="7">
        <f t="shared" si="233"/>
        <v>4484733.5191568714</v>
      </c>
      <c r="CU167" s="7">
        <f t="shared" si="234"/>
        <v>6.21259471095865E-6</v>
      </c>
      <c r="CV167" s="22">
        <f t="shared" si="235"/>
        <v>9.1317880387681866E-3</v>
      </c>
      <c r="CW167" s="7">
        <f t="shared" si="236"/>
        <v>7.6367685487801568E-2</v>
      </c>
      <c r="CX167" s="7">
        <f t="shared" si="237"/>
        <v>8.4207327563209813E-4</v>
      </c>
      <c r="CY167" s="7">
        <f t="shared" si="298"/>
        <v>0.99886632178614998</v>
      </c>
      <c r="CZ167" s="7">
        <f t="shared" si="299"/>
        <v>7.7297389129477242E-2</v>
      </c>
      <c r="DA167" s="7">
        <f t="shared" si="238"/>
        <v>41.251516755359056</v>
      </c>
      <c r="DB167" s="7">
        <f>rho_ph(DA167,H167)</f>
        <v>814.8869850991706</v>
      </c>
      <c r="DC167" s="7">
        <f t="shared" si="239"/>
        <v>2.3439978906369325</v>
      </c>
      <c r="DD167" s="7">
        <f t="shared" si="300"/>
        <v>-2.8113842197260572E-2</v>
      </c>
      <c r="DE167" s="47">
        <f t="shared" si="301"/>
        <v>0</v>
      </c>
      <c r="DF167" s="7">
        <f t="shared" si="240"/>
        <v>1035.3851862301021</v>
      </c>
      <c r="DG167" s="7">
        <f t="shared" si="302"/>
        <v>239.51553195036786</v>
      </c>
    </row>
    <row r="168" spans="1:111" ht="14.5" x14ac:dyDescent="0.35">
      <c r="A168" s="7">
        <f t="shared" si="303"/>
        <v>1305</v>
      </c>
      <c r="B168" s="7">
        <v>3</v>
      </c>
      <c r="C168" s="7">
        <v>17.2</v>
      </c>
      <c r="D168">
        <v>0.255</v>
      </c>
      <c r="E168" s="22">
        <v>0</v>
      </c>
      <c r="F168" s="7">
        <f t="shared" si="241"/>
        <v>41.251516755359056</v>
      </c>
      <c r="G168" s="7">
        <f t="shared" si="304"/>
        <v>97.5</v>
      </c>
      <c r="H168" s="7">
        <f t="shared" si="242"/>
        <v>1035.3851862301021</v>
      </c>
      <c r="I168" s="7">
        <f t="shared" si="305"/>
        <v>0</v>
      </c>
      <c r="J168" s="24" t="str">
        <f t="shared" si="243"/>
        <v>YES</v>
      </c>
      <c r="K168" s="24" t="str">
        <f t="shared" si="244"/>
        <v>NO</v>
      </c>
      <c r="L168" s="7">
        <f t="shared" si="245"/>
        <v>20.738062144907364</v>
      </c>
      <c r="M168" s="7">
        <v>9.81</v>
      </c>
      <c r="N168" s="7">
        <f t="shared" si="246"/>
        <v>5.1044625000000003E-2</v>
      </c>
      <c r="O168" s="7">
        <f t="shared" si="247"/>
        <v>252.19103256267874</v>
      </c>
      <c r="P168" s="7">
        <f t="shared" si="248"/>
        <v>795.61526377373798</v>
      </c>
      <c r="Q168" s="7">
        <f t="shared" si="209"/>
        <v>1.7577003982026021E-5</v>
      </c>
      <c r="R168" s="7">
        <f t="shared" si="210"/>
        <v>1.0512758325987205E-4</v>
      </c>
      <c r="S168" s="7">
        <f t="shared" si="249"/>
        <v>1.1130824382138238E-4</v>
      </c>
      <c r="T168" s="7">
        <f t="shared" si="211"/>
        <v>2.4007751750765176</v>
      </c>
      <c r="U168" s="7">
        <f t="shared" si="212"/>
        <v>0</v>
      </c>
      <c r="V168" s="7">
        <f t="shared" si="306"/>
        <v>2.4007751750765176</v>
      </c>
      <c r="W168" s="7">
        <f>Surface_Tension_T(T_ph(F168,H168))</f>
        <v>8.0003521873251313E-2</v>
      </c>
      <c r="X168" s="7">
        <v>1</v>
      </c>
      <c r="Y168" s="7">
        <f t="shared" si="250"/>
        <v>1</v>
      </c>
      <c r="Z168" s="7">
        <f t="shared" si="307"/>
        <v>0</v>
      </c>
      <c r="AA168" s="24">
        <f t="shared" si="251"/>
        <v>795.61526377373798</v>
      </c>
      <c r="AB168" s="24">
        <f t="shared" si="252"/>
        <v>4375900.595444656</v>
      </c>
      <c r="AC168" s="24">
        <f t="shared" si="253"/>
        <v>6.3511888483244319E-6</v>
      </c>
      <c r="AD168" s="29">
        <f t="shared" si="254"/>
        <v>9.1663347497611541E-3</v>
      </c>
      <c r="AE168" s="24">
        <f t="shared" si="213"/>
        <v>2.8560920209617517</v>
      </c>
      <c r="AF168" s="7">
        <f t="shared" si="214"/>
        <v>3.3420492249848355</v>
      </c>
      <c r="AG168" s="24" t="str">
        <f t="shared" si="255"/>
        <v>NO</v>
      </c>
      <c r="AH168" s="24">
        <f t="shared" si="309"/>
        <v>1.1499999999999999</v>
      </c>
      <c r="AI168" s="24">
        <f t="shared" si="309"/>
        <v>1.1499999999999999</v>
      </c>
      <c r="AJ168" s="24">
        <f t="shared" si="256"/>
        <v>0.26936590666319865</v>
      </c>
      <c r="AK168" s="24">
        <f t="shared" si="257"/>
        <v>0</v>
      </c>
      <c r="AL168" s="24">
        <f t="shared" si="258"/>
        <v>795.61526377373798</v>
      </c>
      <c r="AM168" s="24">
        <f t="shared" si="259"/>
        <v>4375900.595444656</v>
      </c>
      <c r="AN168" s="24">
        <f t="shared" si="260"/>
        <v>6.3511888483244319E-6</v>
      </c>
      <c r="AO168" s="29">
        <f t="shared" si="261"/>
        <v>9.1663347497611541E-3</v>
      </c>
      <c r="AP168" s="24">
        <f t="shared" si="215"/>
        <v>0.59640449599756251</v>
      </c>
      <c r="AQ168" s="24">
        <f t="shared" si="262"/>
        <v>0.72499999999999998</v>
      </c>
      <c r="AR168" s="24">
        <f t="shared" si="263"/>
        <v>2.8560920209617517</v>
      </c>
      <c r="AS168" s="24">
        <f t="shared" si="264"/>
        <v>2.5928371890826392</v>
      </c>
      <c r="AT168" s="24" t="str">
        <f t="shared" si="265"/>
        <v>NO</v>
      </c>
      <c r="AU168" s="24">
        <f t="shared" si="216"/>
        <v>1.2</v>
      </c>
      <c r="AV168" s="7">
        <f t="shared" si="266"/>
        <v>1.203900398263051</v>
      </c>
      <c r="AW168" s="7">
        <f t="shared" si="267"/>
        <v>0.26936590666319865</v>
      </c>
      <c r="AX168" s="20">
        <f t="shared" si="217"/>
        <v>1.0788006801069392</v>
      </c>
      <c r="AY168" s="24">
        <f t="shared" si="218"/>
        <v>0</v>
      </c>
      <c r="AZ168" s="24">
        <f t="shared" si="268"/>
        <v>795.61526377373798</v>
      </c>
      <c r="BA168" s="24">
        <f t="shared" si="269"/>
        <v>4375900.595444656</v>
      </c>
      <c r="BB168" s="24">
        <f t="shared" si="270"/>
        <v>6.3511888483244319E-6</v>
      </c>
      <c r="BC168" s="29">
        <f t="shared" si="271"/>
        <v>9.1663347497611541E-3</v>
      </c>
      <c r="BD168" s="24">
        <f t="shared" si="219"/>
        <v>2.8560920209617517</v>
      </c>
      <c r="BE168" s="24" t="str">
        <f t="shared" si="272"/>
        <v>NO</v>
      </c>
      <c r="BF168" s="24">
        <f t="shared" si="220"/>
        <v>1.2</v>
      </c>
      <c r="BG168" s="24">
        <f t="shared" si="221"/>
        <v>1.1063748798719804</v>
      </c>
      <c r="BH168" s="7">
        <f t="shared" si="273"/>
        <v>1.203900398263051</v>
      </c>
      <c r="BI168" s="7">
        <f t="shared" si="274"/>
        <v>0.49790013914082154</v>
      </c>
      <c r="BJ168" s="7">
        <f t="shared" si="275"/>
        <v>0.26936590666319865</v>
      </c>
      <c r="BK168" s="20">
        <f t="shared" si="222"/>
        <v>1.0788006801069392</v>
      </c>
      <c r="BL168" s="24">
        <f t="shared" si="276"/>
        <v>0.47615223151108066</v>
      </c>
      <c r="BM168" s="24">
        <f t="shared" si="277"/>
        <v>0</v>
      </c>
      <c r="BN168" s="24">
        <f t="shared" si="278"/>
        <v>795.61526377373798</v>
      </c>
      <c r="BO168" s="24">
        <f t="shared" si="279"/>
        <v>4375900.595444656</v>
      </c>
      <c r="BP168" s="24">
        <f t="shared" si="280"/>
        <v>6.3511888483244319E-6</v>
      </c>
      <c r="BQ168" s="29">
        <f t="shared" si="281"/>
        <v>9.1663347497611541E-3</v>
      </c>
      <c r="BR168" s="24">
        <f t="shared" si="223"/>
        <v>0.59640449599756251</v>
      </c>
      <c r="BS168" s="24">
        <f t="shared" si="282"/>
        <v>0.72499999999999998</v>
      </c>
      <c r="BT168" s="24">
        <f t="shared" si="283"/>
        <v>2.8560920209617517</v>
      </c>
      <c r="BU168" s="24" t="str">
        <f t="shared" si="284"/>
        <v>NO</v>
      </c>
      <c r="BV168" s="24">
        <f t="shared" si="224"/>
        <v>1.1499999999999999</v>
      </c>
      <c r="BW168" s="24">
        <f t="shared" si="225"/>
        <v>1.1499999999999999</v>
      </c>
      <c r="BX168" s="7">
        <f t="shared" si="285"/>
        <v>1.203900398263051</v>
      </c>
      <c r="BY168" s="7">
        <f t="shared" si="286"/>
        <v>0.49790013914082154</v>
      </c>
      <c r="BZ168" s="24">
        <f t="shared" si="287"/>
        <v>0.26936590666319865</v>
      </c>
      <c r="CA168" s="20">
        <f t="shared" si="226"/>
        <v>1.1293050372296713</v>
      </c>
      <c r="CB168" s="24">
        <f t="shared" si="288"/>
        <v>0.52193529418220663</v>
      </c>
      <c r="CC168" s="24">
        <f t="shared" si="289"/>
        <v>0</v>
      </c>
      <c r="CD168" s="24">
        <f t="shared" si="290"/>
        <v>795.61526377373798</v>
      </c>
      <c r="CE168" s="24">
        <f t="shared" si="291"/>
        <v>4375900.595444656</v>
      </c>
      <c r="CF168" s="24">
        <f t="shared" si="292"/>
        <v>6.3511888483244319E-6</v>
      </c>
      <c r="CG168" s="29">
        <f t="shared" si="293"/>
        <v>9.1663347497611541E-3</v>
      </c>
      <c r="CH168" s="24">
        <f t="shared" si="227"/>
        <v>0.59640449599756251</v>
      </c>
      <c r="CI168" s="24">
        <f t="shared" si="294"/>
        <v>0.72499999999999998</v>
      </c>
      <c r="CJ168" s="24">
        <f t="shared" si="295"/>
        <v>2.8560920209617517</v>
      </c>
      <c r="CK168" s="24">
        <f t="shared" si="228"/>
        <v>3.3804954609833673</v>
      </c>
      <c r="CL168" s="24">
        <f t="shared" si="296"/>
        <v>2.5928371890826392</v>
      </c>
      <c r="CM168" s="24" t="str">
        <f t="shared" si="297"/>
        <v>NO</v>
      </c>
      <c r="CN168" s="46" t="str">
        <f t="shared" si="229"/>
        <v>COMPRESSED LIQUID</v>
      </c>
      <c r="CO168" s="21" t="b">
        <f t="shared" si="310"/>
        <v>0</v>
      </c>
      <c r="CP168" s="21" t="b">
        <f t="shared" si="230"/>
        <v>0</v>
      </c>
      <c r="CQ168" s="7" t="e">
        <f t="shared" si="231"/>
        <v>#DIV/0!</v>
      </c>
      <c r="CR168" s="7">
        <f>IF(J168="yes",rho_ph(F168,H168),IF(K168="yes",rho_ph(F168,H168),L168*CQ168+P168*(1-CQ168)))</f>
        <v>814.89561715457319</v>
      </c>
      <c r="CS168" s="7" t="e">
        <f t="shared" si="232"/>
        <v>#DIV/0!</v>
      </c>
      <c r="CT168" s="7">
        <f t="shared" si="233"/>
        <v>4481942.9423943665</v>
      </c>
      <c r="CU168" s="7">
        <f t="shared" si="234"/>
        <v>6.2160685652232523E-6</v>
      </c>
      <c r="CV168" s="22">
        <f t="shared" si="235"/>
        <v>9.1326609789100649E-3</v>
      </c>
      <c r="CW168" s="7">
        <f t="shared" si="236"/>
        <v>7.6366155959743137E-2</v>
      </c>
      <c r="CX168" s="7">
        <f t="shared" si="237"/>
        <v>8.4106996690865043E-4</v>
      </c>
      <c r="CY168" s="7">
        <f t="shared" si="298"/>
        <v>0.99886141608590051</v>
      </c>
      <c r="CZ168" s="7">
        <f t="shared" si="299"/>
        <v>7.7295233035622718E-2</v>
      </c>
      <c r="DA168" s="7">
        <f t="shared" si="238"/>
        <v>41.019631056252187</v>
      </c>
      <c r="DB168" s="7">
        <f>rho_ph(DA168,H168)</f>
        <v>814.87066085604658</v>
      </c>
      <c r="DC168" s="7">
        <f t="shared" si="239"/>
        <v>2.3440448477717113</v>
      </c>
      <c r="DD168" s="7">
        <f t="shared" si="300"/>
        <v>-2.8113842197260572E-2</v>
      </c>
      <c r="DE168" s="47">
        <f t="shared" si="301"/>
        <v>0</v>
      </c>
      <c r="DF168" s="7">
        <f t="shared" si="240"/>
        <v>1035.357072387905</v>
      </c>
      <c r="DG168" s="7">
        <f t="shared" si="302"/>
        <v>239.51008543142859</v>
      </c>
    </row>
    <row r="169" spans="1:111" ht="14.5" x14ac:dyDescent="0.35">
      <c r="A169" s="7">
        <f t="shared" si="303"/>
        <v>1302</v>
      </c>
      <c r="B169" s="7">
        <v>3</v>
      </c>
      <c r="C169" s="7">
        <v>17.2</v>
      </c>
      <c r="D169">
        <v>0.255</v>
      </c>
      <c r="E169" s="22">
        <v>0</v>
      </c>
      <c r="F169" s="7">
        <f t="shared" si="241"/>
        <v>41.019631056252187</v>
      </c>
      <c r="G169" s="7">
        <f t="shared" si="304"/>
        <v>97.5</v>
      </c>
      <c r="H169" s="7">
        <f t="shared" si="242"/>
        <v>1035.357072387905</v>
      </c>
      <c r="I169" s="7">
        <f t="shared" si="305"/>
        <v>0</v>
      </c>
      <c r="J169" s="24" t="str">
        <f t="shared" si="243"/>
        <v>YES</v>
      </c>
      <c r="K169" s="24" t="str">
        <f t="shared" si="244"/>
        <v>NO</v>
      </c>
      <c r="L169" s="7">
        <f t="shared" si="245"/>
        <v>20.617735338203246</v>
      </c>
      <c r="M169" s="7">
        <v>9.81</v>
      </c>
      <c r="N169" s="7">
        <f t="shared" si="246"/>
        <v>5.1044625000000003E-2</v>
      </c>
      <c r="O169" s="7">
        <f t="shared" si="247"/>
        <v>251.85455689505591</v>
      </c>
      <c r="P169" s="7">
        <f t="shared" si="248"/>
        <v>796.120663590243</v>
      </c>
      <c r="Q169" s="7">
        <f t="shared" si="209"/>
        <v>1.7564294654148167E-5</v>
      </c>
      <c r="R169" s="7">
        <f t="shared" si="210"/>
        <v>1.0527951243005379E-4</v>
      </c>
      <c r="S169" s="7">
        <f t="shared" si="249"/>
        <v>1.1130474088942059E-4</v>
      </c>
      <c r="T169" s="7">
        <f t="shared" si="211"/>
        <v>2.3992510953880419</v>
      </c>
      <c r="U169" s="7">
        <f t="shared" si="212"/>
        <v>0</v>
      </c>
      <c r="V169" s="7">
        <f t="shared" si="306"/>
        <v>2.3992510953880419</v>
      </c>
      <c r="W169" s="7">
        <f>Surface_Tension_T(T_ph(F169,H169))</f>
        <v>8.0004170537099933E-2</v>
      </c>
      <c r="X169" s="7">
        <v>1</v>
      </c>
      <c r="Y169" s="7">
        <f t="shared" si="250"/>
        <v>1</v>
      </c>
      <c r="Z169" s="7">
        <f t="shared" si="307"/>
        <v>0</v>
      </c>
      <c r="AA169" s="24">
        <f t="shared" si="251"/>
        <v>796.120663590243</v>
      </c>
      <c r="AB169" s="24">
        <f t="shared" si="252"/>
        <v>4376038.3117893049</v>
      </c>
      <c r="AC169" s="24">
        <f t="shared" si="253"/>
        <v>6.3510093399184454E-6</v>
      </c>
      <c r="AD169" s="29">
        <f t="shared" si="254"/>
        <v>9.1662903719039526E-3</v>
      </c>
      <c r="AE169" s="24">
        <f t="shared" si="213"/>
        <v>2.8561522973778817</v>
      </c>
      <c r="AF169" s="7">
        <f t="shared" si="214"/>
        <v>3.3524705223091575</v>
      </c>
      <c r="AG169" s="24" t="str">
        <f t="shared" si="255"/>
        <v>NO</v>
      </c>
      <c r="AH169" s="24">
        <f t="shared" si="309"/>
        <v>1.1499999999999999</v>
      </c>
      <c r="AI169" s="24">
        <f t="shared" si="309"/>
        <v>1.1499999999999999</v>
      </c>
      <c r="AJ169" s="24">
        <f t="shared" si="256"/>
        <v>0.26933528417282659</v>
      </c>
      <c r="AK169" s="24">
        <f t="shared" si="257"/>
        <v>0</v>
      </c>
      <c r="AL169" s="24">
        <f t="shared" si="258"/>
        <v>796.120663590243</v>
      </c>
      <c r="AM169" s="24">
        <f t="shared" si="259"/>
        <v>4376038.3117893049</v>
      </c>
      <c r="AN169" s="24">
        <f t="shared" si="260"/>
        <v>6.3510093399184454E-6</v>
      </c>
      <c r="AO169" s="29">
        <f t="shared" si="261"/>
        <v>9.1662903719039526E-3</v>
      </c>
      <c r="AP169" s="24">
        <f t="shared" si="215"/>
        <v>0.59593509526999278</v>
      </c>
      <c r="AQ169" s="24">
        <f t="shared" si="262"/>
        <v>0.72499999999999998</v>
      </c>
      <c r="AR169" s="24">
        <f t="shared" si="263"/>
        <v>2.8561522973778817</v>
      </c>
      <c r="AS169" s="24">
        <f t="shared" si="264"/>
        <v>2.5911911830190855</v>
      </c>
      <c r="AT169" s="24" t="str">
        <f t="shared" si="265"/>
        <v>NO</v>
      </c>
      <c r="AU169" s="24">
        <f t="shared" si="216"/>
        <v>1.2</v>
      </c>
      <c r="AV169" s="7">
        <f t="shared" si="266"/>
        <v>1.203900398263051</v>
      </c>
      <c r="AW169" s="7">
        <f t="shared" si="267"/>
        <v>0.26933528417282659</v>
      </c>
      <c r="AX169" s="20">
        <f t="shared" si="217"/>
        <v>1.0781641032761815</v>
      </c>
      <c r="AY169" s="24">
        <f t="shared" si="218"/>
        <v>0</v>
      </c>
      <c r="AZ169" s="24">
        <f t="shared" si="268"/>
        <v>796.120663590243</v>
      </c>
      <c r="BA169" s="24">
        <f t="shared" si="269"/>
        <v>4376038.3117893049</v>
      </c>
      <c r="BB169" s="24">
        <f t="shared" si="270"/>
        <v>6.3510093399184454E-6</v>
      </c>
      <c r="BC169" s="29">
        <f t="shared" si="271"/>
        <v>9.1662903719039526E-3</v>
      </c>
      <c r="BD169" s="24">
        <f t="shared" si="219"/>
        <v>2.8561522973778817</v>
      </c>
      <c r="BE169" s="24" t="str">
        <f t="shared" si="272"/>
        <v>NO</v>
      </c>
      <c r="BF169" s="24">
        <f t="shared" si="220"/>
        <v>1.2</v>
      </c>
      <c r="BG169" s="24">
        <f t="shared" si="221"/>
        <v>1.106577074651921</v>
      </c>
      <c r="BH169" s="7">
        <f t="shared" si="273"/>
        <v>1.203900398263051</v>
      </c>
      <c r="BI169" s="7">
        <f t="shared" si="274"/>
        <v>0.49794300060945357</v>
      </c>
      <c r="BJ169" s="7">
        <f t="shared" si="275"/>
        <v>0.26933528417282659</v>
      </c>
      <c r="BK169" s="20">
        <f t="shared" si="222"/>
        <v>1.0781641032761815</v>
      </c>
      <c r="BL169" s="24">
        <f t="shared" si="276"/>
        <v>0.47618810005644091</v>
      </c>
      <c r="BM169" s="24">
        <f t="shared" si="277"/>
        <v>0</v>
      </c>
      <c r="BN169" s="24">
        <f t="shared" si="278"/>
        <v>796.120663590243</v>
      </c>
      <c r="BO169" s="24">
        <f t="shared" si="279"/>
        <v>4376038.3117893049</v>
      </c>
      <c r="BP169" s="24">
        <f t="shared" si="280"/>
        <v>6.3510093399184454E-6</v>
      </c>
      <c r="BQ169" s="29">
        <f t="shared" si="281"/>
        <v>9.1662903719039526E-3</v>
      </c>
      <c r="BR169" s="24">
        <f t="shared" si="223"/>
        <v>0.59593509526999278</v>
      </c>
      <c r="BS169" s="24">
        <f t="shared" si="282"/>
        <v>0.72499999999999998</v>
      </c>
      <c r="BT169" s="24">
        <f t="shared" si="283"/>
        <v>2.8561522973778817</v>
      </c>
      <c r="BU169" s="24" t="str">
        <f t="shared" si="284"/>
        <v>NO</v>
      </c>
      <c r="BV169" s="24">
        <f t="shared" si="224"/>
        <v>1.1499999999999999</v>
      </c>
      <c r="BW169" s="24">
        <f t="shared" si="225"/>
        <v>1.1499999999999999</v>
      </c>
      <c r="BX169" s="7">
        <f t="shared" si="285"/>
        <v>1.203900398263051</v>
      </c>
      <c r="BY169" s="7">
        <f t="shared" si="286"/>
        <v>0.49794300060945357</v>
      </c>
      <c r="BZ169" s="24">
        <f t="shared" si="287"/>
        <v>0.26933528417282659</v>
      </c>
      <c r="CA169" s="20">
        <f t="shared" si="226"/>
        <v>1.1286386588757604</v>
      </c>
      <c r="CB169" s="24">
        <f t="shared" si="288"/>
        <v>0.52198588402627089</v>
      </c>
      <c r="CC169" s="24">
        <f t="shared" si="289"/>
        <v>0</v>
      </c>
      <c r="CD169" s="24">
        <f t="shared" si="290"/>
        <v>796.120663590243</v>
      </c>
      <c r="CE169" s="24">
        <f t="shared" si="291"/>
        <v>4376038.3117893049</v>
      </c>
      <c r="CF169" s="24">
        <f t="shared" si="292"/>
        <v>6.3510093399184454E-6</v>
      </c>
      <c r="CG169" s="29">
        <f t="shared" si="293"/>
        <v>9.1662903719039526E-3</v>
      </c>
      <c r="CH169" s="24">
        <f t="shared" si="227"/>
        <v>0.59593509526999278</v>
      </c>
      <c r="CI169" s="24">
        <f t="shared" si="294"/>
        <v>0.72499999999999998</v>
      </c>
      <c r="CJ169" s="24">
        <f t="shared" si="295"/>
        <v>2.8561522973778817</v>
      </c>
      <c r="CK169" s="24">
        <f t="shared" si="228"/>
        <v>3.3910366427346892</v>
      </c>
      <c r="CL169" s="24">
        <f t="shared" si="296"/>
        <v>2.5911911830190855</v>
      </c>
      <c r="CM169" s="24" t="str">
        <f t="shared" si="297"/>
        <v>NO</v>
      </c>
      <c r="CN169" s="46" t="str">
        <f t="shared" si="229"/>
        <v>COMPRESSED LIQUID</v>
      </c>
      <c r="CO169" s="21" t="b">
        <f t="shared" si="310"/>
        <v>0</v>
      </c>
      <c r="CP169" s="21" t="b">
        <f t="shared" si="230"/>
        <v>0</v>
      </c>
      <c r="CQ169" s="7" t="e">
        <f t="shared" si="231"/>
        <v>#DIV/0!</v>
      </c>
      <c r="CR169" s="7">
        <f>IF(J169="yes",rho_ph(F169,H169),IF(K169="yes",rho_ph(F169,H169),L169*CQ169+P169*(1-CQ169)))</f>
        <v>814.87929367873824</v>
      </c>
      <c r="CS169" s="7" t="e">
        <f t="shared" si="232"/>
        <v>#DIV/0!</v>
      </c>
      <c r="CT169" s="7">
        <f t="shared" si="233"/>
        <v>4479148.9176285584</v>
      </c>
      <c r="CU169" s="7">
        <f t="shared" si="234"/>
        <v>6.2195508272146925E-6</v>
      </c>
      <c r="CV169" s="22">
        <f t="shared" si="235"/>
        <v>9.1335356645600978E-3</v>
      </c>
      <c r="CW169" s="7">
        <f t="shared" si="236"/>
        <v>7.6364626240997352E-2</v>
      </c>
      <c r="CX169" s="7">
        <f t="shared" si="237"/>
        <v>8.4006605975139978E-4</v>
      </c>
      <c r="CY169" s="7">
        <f t="shared" si="298"/>
        <v>0.9988564558512838</v>
      </c>
      <c r="CZ169" s="7">
        <f t="shared" si="299"/>
        <v>7.7293080350519835E-2</v>
      </c>
      <c r="DA169" s="7">
        <f t="shared" si="238"/>
        <v>40.787751815200629</v>
      </c>
      <c r="DB169" s="7">
        <f>rho_ph(DA169,H169)</f>
        <v>814.85433457587578</v>
      </c>
      <c r="DC169" s="7">
        <f t="shared" si="239"/>
        <v>2.3440918126478785</v>
      </c>
      <c r="DD169" s="7">
        <f t="shared" si="300"/>
        <v>-2.8113842197260572E-2</v>
      </c>
      <c r="DE169" s="47">
        <f t="shared" si="301"/>
        <v>0</v>
      </c>
      <c r="DF169" s="7">
        <f t="shared" si="240"/>
        <v>1035.3289585457078</v>
      </c>
      <c r="DG169" s="7">
        <f t="shared" si="302"/>
        <v>239.50463839294503</v>
      </c>
    </row>
    <row r="170" spans="1:111" ht="14.5" x14ac:dyDescent="0.35">
      <c r="A170" s="7">
        <f t="shared" si="303"/>
        <v>1299</v>
      </c>
      <c r="B170" s="7">
        <v>3</v>
      </c>
      <c r="C170" s="7">
        <v>17.2</v>
      </c>
      <c r="D170">
        <v>0.255</v>
      </c>
      <c r="E170" s="22">
        <v>0</v>
      </c>
      <c r="F170" s="7">
        <f t="shared" si="241"/>
        <v>40.787751815200629</v>
      </c>
      <c r="G170" s="7">
        <f t="shared" si="304"/>
        <v>97.5</v>
      </c>
      <c r="H170" s="7">
        <f t="shared" si="242"/>
        <v>1035.3289585457078</v>
      </c>
      <c r="I170" s="7">
        <f t="shared" si="305"/>
        <v>0</v>
      </c>
      <c r="J170" s="24" t="str">
        <f t="shared" si="243"/>
        <v>YES</v>
      </c>
      <c r="K170" s="24" t="str">
        <f t="shared" si="244"/>
        <v>NO</v>
      </c>
      <c r="L170" s="7">
        <f t="shared" si="245"/>
        <v>20.497506562508399</v>
      </c>
      <c r="M170" s="7">
        <v>9.81</v>
      </c>
      <c r="N170" s="7">
        <f t="shared" si="246"/>
        <v>5.1044625000000003E-2</v>
      </c>
      <c r="O170" s="7">
        <f t="shared" si="247"/>
        <v>251.51663179635307</v>
      </c>
      <c r="P170" s="7">
        <f t="shared" si="248"/>
        <v>796.62731768713354</v>
      </c>
      <c r="Q170" s="7">
        <f t="shared" si="209"/>
        <v>1.7551547282530816E-5</v>
      </c>
      <c r="R170" s="7">
        <f t="shared" si="210"/>
        <v>1.0543243078667244E-4</v>
      </c>
      <c r="S170" s="7">
        <f t="shared" si="249"/>
        <v>1.113012377706303E-4</v>
      </c>
      <c r="T170" s="7">
        <f t="shared" si="211"/>
        <v>2.3977251743331669</v>
      </c>
      <c r="U170" s="7">
        <f t="shared" si="212"/>
        <v>0</v>
      </c>
      <c r="V170" s="7">
        <f t="shared" si="306"/>
        <v>2.3977251743331669</v>
      </c>
      <c r="W170" s="7">
        <f>Surface_Tension_T(T_ph(F170,H170))</f>
        <v>8.0004819244115719E-2</v>
      </c>
      <c r="X170" s="7">
        <v>1</v>
      </c>
      <c r="Y170" s="7">
        <f t="shared" si="250"/>
        <v>1</v>
      </c>
      <c r="Z170" s="7">
        <f t="shared" si="307"/>
        <v>0</v>
      </c>
      <c r="AA170" s="24">
        <f t="shared" si="251"/>
        <v>796.62731768713354</v>
      </c>
      <c r="AB170" s="24">
        <f t="shared" si="252"/>
        <v>4376176.0441482989</v>
      </c>
      <c r="AC170" s="24">
        <f t="shared" si="253"/>
        <v>6.3508298213626604E-6</v>
      </c>
      <c r="AD170" s="29">
        <f t="shared" si="254"/>
        <v>9.1662459905968996E-3</v>
      </c>
      <c r="AE170" s="24">
        <f t="shared" si="213"/>
        <v>2.8562119007228732</v>
      </c>
      <c r="AF170" s="7">
        <f t="shared" si="214"/>
        <v>3.3629742512034047</v>
      </c>
      <c r="AG170" s="24" t="str">
        <f t="shared" si="255"/>
        <v>NO</v>
      </c>
      <c r="AH170" s="24">
        <f t="shared" si="309"/>
        <v>1.1499999999999999</v>
      </c>
      <c r="AI170" s="24">
        <f t="shared" si="309"/>
        <v>1.1499999999999999</v>
      </c>
      <c r="AJ170" s="24">
        <f t="shared" si="256"/>
        <v>0.26930456392136687</v>
      </c>
      <c r="AK170" s="24">
        <f t="shared" si="257"/>
        <v>0</v>
      </c>
      <c r="AL170" s="24">
        <f t="shared" si="258"/>
        <v>796.62731768713354</v>
      </c>
      <c r="AM170" s="24">
        <f t="shared" si="259"/>
        <v>4376176.0441482989</v>
      </c>
      <c r="AN170" s="24">
        <f t="shared" si="260"/>
        <v>6.3508298213626604E-6</v>
      </c>
      <c r="AO170" s="29">
        <f t="shared" si="261"/>
        <v>9.1662459905968996E-3</v>
      </c>
      <c r="AP170" s="24">
        <f t="shared" si="215"/>
        <v>0.59546539559661504</v>
      </c>
      <c r="AQ170" s="24">
        <f t="shared" si="262"/>
        <v>0.72499999999999998</v>
      </c>
      <c r="AR170" s="24">
        <f t="shared" si="263"/>
        <v>2.8562119007228732</v>
      </c>
      <c r="AS170" s="24">
        <f t="shared" si="264"/>
        <v>2.5895431882798206</v>
      </c>
      <c r="AT170" s="24" t="str">
        <f t="shared" si="265"/>
        <v>NO</v>
      </c>
      <c r="AU170" s="24">
        <f t="shared" si="216"/>
        <v>1.2</v>
      </c>
      <c r="AV170" s="7">
        <f t="shared" si="266"/>
        <v>1.203900398263051</v>
      </c>
      <c r="AW170" s="7">
        <f t="shared" si="267"/>
        <v>0.26930456392136687</v>
      </c>
      <c r="AX170" s="20">
        <f t="shared" si="217"/>
        <v>1.0775267364478494</v>
      </c>
      <c r="AY170" s="24">
        <f t="shared" si="218"/>
        <v>0</v>
      </c>
      <c r="AZ170" s="24">
        <f t="shared" si="268"/>
        <v>796.62731768713354</v>
      </c>
      <c r="BA170" s="24">
        <f t="shared" si="269"/>
        <v>4376176.0441482989</v>
      </c>
      <c r="BB170" s="24">
        <f t="shared" si="270"/>
        <v>6.3508298213626604E-6</v>
      </c>
      <c r="BC170" s="29">
        <f t="shared" si="271"/>
        <v>9.1662459905968996E-3</v>
      </c>
      <c r="BD170" s="24">
        <f t="shared" si="219"/>
        <v>2.8562119007228732</v>
      </c>
      <c r="BE170" s="24" t="str">
        <f t="shared" si="272"/>
        <v>NO</v>
      </c>
      <c r="BF170" s="24">
        <f t="shared" si="220"/>
        <v>1.2</v>
      </c>
      <c r="BG170" s="24">
        <f t="shared" si="221"/>
        <v>1.1067776015297945</v>
      </c>
      <c r="BH170" s="7">
        <f t="shared" si="273"/>
        <v>1.203900398263051</v>
      </c>
      <c r="BI170" s="7">
        <f t="shared" si="274"/>
        <v>0.49798578291516193</v>
      </c>
      <c r="BJ170" s="7">
        <f t="shared" si="275"/>
        <v>0.26930456392136687</v>
      </c>
      <c r="BK170" s="20">
        <f t="shared" si="222"/>
        <v>1.0775267364478494</v>
      </c>
      <c r="BL170" s="24">
        <f t="shared" si="276"/>
        <v>0.47622388766902823</v>
      </c>
      <c r="BM170" s="24">
        <f t="shared" si="277"/>
        <v>0</v>
      </c>
      <c r="BN170" s="24">
        <f t="shared" si="278"/>
        <v>796.62731768713354</v>
      </c>
      <c r="BO170" s="24">
        <f t="shared" si="279"/>
        <v>4376176.0441482989</v>
      </c>
      <c r="BP170" s="24">
        <f t="shared" si="280"/>
        <v>6.3508298213626604E-6</v>
      </c>
      <c r="BQ170" s="29">
        <f t="shared" si="281"/>
        <v>9.1662459905968996E-3</v>
      </c>
      <c r="BR170" s="24">
        <f t="shared" si="223"/>
        <v>0.59546539559661504</v>
      </c>
      <c r="BS170" s="24">
        <f t="shared" si="282"/>
        <v>0.72499999999999998</v>
      </c>
      <c r="BT170" s="24">
        <f t="shared" si="283"/>
        <v>2.8562119007228732</v>
      </c>
      <c r="BU170" s="24" t="str">
        <f t="shared" si="284"/>
        <v>NO</v>
      </c>
      <c r="BV170" s="24">
        <f t="shared" si="224"/>
        <v>1.1499999999999999</v>
      </c>
      <c r="BW170" s="24">
        <f t="shared" si="225"/>
        <v>1.1499999999999999</v>
      </c>
      <c r="BX170" s="7">
        <f t="shared" si="285"/>
        <v>1.203900398263051</v>
      </c>
      <c r="BY170" s="7">
        <f t="shared" si="286"/>
        <v>0.49798578291516193</v>
      </c>
      <c r="BZ170" s="24">
        <f t="shared" si="287"/>
        <v>0.26930456392136687</v>
      </c>
      <c r="CA170" s="20">
        <f t="shared" si="226"/>
        <v>1.1279714535403167</v>
      </c>
      <c r="CB170" s="24">
        <f t="shared" si="288"/>
        <v>0.52203639666339763</v>
      </c>
      <c r="CC170" s="24">
        <f t="shared" si="289"/>
        <v>0</v>
      </c>
      <c r="CD170" s="24">
        <f t="shared" si="290"/>
        <v>796.62731768713354</v>
      </c>
      <c r="CE170" s="24">
        <f t="shared" si="291"/>
        <v>4376176.0441482989</v>
      </c>
      <c r="CF170" s="24">
        <f t="shared" si="292"/>
        <v>6.3508298213626604E-6</v>
      </c>
      <c r="CG170" s="29">
        <f t="shared" si="293"/>
        <v>9.1662459905968996E-3</v>
      </c>
      <c r="CH170" s="24">
        <f t="shared" si="227"/>
        <v>0.59546539559661504</v>
      </c>
      <c r="CI170" s="24">
        <f t="shared" si="294"/>
        <v>0.72499999999999998</v>
      </c>
      <c r="CJ170" s="24">
        <f t="shared" si="295"/>
        <v>2.8562119007228732</v>
      </c>
      <c r="CK170" s="24">
        <f t="shared" si="228"/>
        <v>3.4016612043314929</v>
      </c>
      <c r="CL170" s="24">
        <f t="shared" si="296"/>
        <v>2.5895431882798206</v>
      </c>
      <c r="CM170" s="24" t="str">
        <f t="shared" si="297"/>
        <v>NO</v>
      </c>
      <c r="CN170" s="46" t="str">
        <f t="shared" si="229"/>
        <v>COMPRESSED LIQUID</v>
      </c>
      <c r="CO170" s="21" t="b">
        <f t="shared" si="310"/>
        <v>0</v>
      </c>
      <c r="CP170" s="21" t="b">
        <f t="shared" si="230"/>
        <v>0</v>
      </c>
      <c r="CQ170" s="7" t="e">
        <f t="shared" si="231"/>
        <v>#DIV/0!</v>
      </c>
      <c r="CR170" s="7">
        <f>IF(J170="yes",rho_ph(F170,H170),IF(K170="yes",rho_ph(F170,H170),L170*CQ170+P170*(1-CQ170)))</f>
        <v>814.86296816610763</v>
      </c>
      <c r="CS170" s="7" t="e">
        <f t="shared" si="232"/>
        <v>#DIV/0!</v>
      </c>
      <c r="CT170" s="7">
        <f t="shared" si="233"/>
        <v>4476351.3896376295</v>
      </c>
      <c r="CU170" s="7">
        <f t="shared" si="234"/>
        <v>6.2230415885881018E-6</v>
      </c>
      <c r="CV170" s="22">
        <f t="shared" si="235"/>
        <v>9.1344121164294058E-3</v>
      </c>
      <c r="CW170" s="7">
        <f t="shared" si="236"/>
        <v>7.6363096331377722E-2</v>
      </c>
      <c r="CX170" s="7">
        <f t="shared" si="237"/>
        <v>8.3906153708171026E-4</v>
      </c>
      <c r="CY170" s="7">
        <f t="shared" si="298"/>
        <v>0.99885144017917304</v>
      </c>
      <c r="CZ170" s="7">
        <f t="shared" si="299"/>
        <v>7.7290931126465595E-2</v>
      </c>
      <c r="DA170" s="7">
        <f t="shared" si="238"/>
        <v>40.555879021821234</v>
      </c>
      <c r="DB170" s="7">
        <f>rho_ph(DA170,H170)</f>
        <v>814.8380062566481</v>
      </c>
      <c r="DC170" s="7">
        <f t="shared" si="239"/>
        <v>2.3441387852720341</v>
      </c>
      <c r="DD170" s="7">
        <f t="shared" si="300"/>
        <v>-2.8113842197260572E-2</v>
      </c>
      <c r="DE170" s="47">
        <f t="shared" si="301"/>
        <v>0</v>
      </c>
      <c r="DF170" s="7">
        <f t="shared" si="240"/>
        <v>1035.3008447035106</v>
      </c>
      <c r="DG170" s="7">
        <f t="shared" si="302"/>
        <v>239.49919083482098</v>
      </c>
    </row>
    <row r="171" spans="1:111" ht="14.5" x14ac:dyDescent="0.35">
      <c r="A171" s="7">
        <f t="shared" si="303"/>
        <v>1296</v>
      </c>
      <c r="B171" s="7">
        <v>3</v>
      </c>
      <c r="C171" s="7">
        <v>17.2</v>
      </c>
      <c r="D171">
        <v>0.255</v>
      </c>
      <c r="E171" s="22">
        <v>0</v>
      </c>
      <c r="F171" s="7">
        <f t="shared" si="241"/>
        <v>40.555879021821234</v>
      </c>
      <c r="G171" s="7">
        <f t="shared" si="304"/>
        <v>97.5</v>
      </c>
      <c r="H171" s="7">
        <f t="shared" si="242"/>
        <v>1035.3008447035106</v>
      </c>
      <c r="I171" s="7">
        <f t="shared" si="305"/>
        <v>0</v>
      </c>
      <c r="J171" s="24" t="str">
        <f t="shared" si="243"/>
        <v>YES</v>
      </c>
      <c r="K171" s="24" t="str">
        <f t="shared" si="244"/>
        <v>NO</v>
      </c>
      <c r="L171" s="7">
        <f t="shared" si="245"/>
        <v>20.377375371917378</v>
      </c>
      <c r="M171" s="7">
        <v>9.81</v>
      </c>
      <c r="N171" s="7">
        <f t="shared" si="246"/>
        <v>5.1044625000000003E-2</v>
      </c>
      <c r="O171" s="7">
        <f t="shared" si="247"/>
        <v>251.1772425969923</v>
      </c>
      <c r="P171" s="7">
        <f t="shared" si="248"/>
        <v>797.13523958135602</v>
      </c>
      <c r="Q171" s="7">
        <f t="shared" si="209"/>
        <v>1.7538761418731336E-5</v>
      </c>
      <c r="R171" s="7">
        <f t="shared" si="210"/>
        <v>1.0558635163720498E-4</v>
      </c>
      <c r="S171" s="7">
        <f t="shared" si="249"/>
        <v>1.1129773446462175E-4</v>
      </c>
      <c r="T171" s="7">
        <f t="shared" si="211"/>
        <v>2.3961973819939248</v>
      </c>
      <c r="U171" s="7">
        <f t="shared" si="212"/>
        <v>0</v>
      </c>
      <c r="V171" s="7">
        <f t="shared" si="306"/>
        <v>2.3961973819939248</v>
      </c>
      <c r="W171" s="7">
        <f>Surface_Tension_T(T_ph(F171,H171))</f>
        <v>8.0005467994304594E-2</v>
      </c>
      <c r="X171" s="7">
        <v>1</v>
      </c>
      <c r="Y171" s="7">
        <f t="shared" si="250"/>
        <v>1</v>
      </c>
      <c r="Z171" s="7">
        <f t="shared" si="307"/>
        <v>0</v>
      </c>
      <c r="AA171" s="24">
        <f t="shared" si="251"/>
        <v>797.13523958135602</v>
      </c>
      <c r="AB171" s="24">
        <f t="shared" si="252"/>
        <v>4376313.7925391681</v>
      </c>
      <c r="AC171" s="24">
        <f t="shared" si="253"/>
        <v>6.3506502926370159E-6</v>
      </c>
      <c r="AD171" s="29">
        <f t="shared" si="254"/>
        <v>9.1662016058348238E-3</v>
      </c>
      <c r="AE171" s="24">
        <f t="shared" si="213"/>
        <v>2.8562708286452261</v>
      </c>
      <c r="AF171" s="7">
        <f t="shared" si="214"/>
        <v>3.373561566005987</v>
      </c>
      <c r="AG171" s="24" t="str">
        <f t="shared" si="255"/>
        <v>NO</v>
      </c>
      <c r="AH171" s="24">
        <f t="shared" si="309"/>
        <v>1.1499999999999999</v>
      </c>
      <c r="AI171" s="24">
        <f t="shared" si="309"/>
        <v>1.1499999999999999</v>
      </c>
      <c r="AJ171" s="24">
        <f t="shared" si="256"/>
        <v>0.2692737450333571</v>
      </c>
      <c r="AK171" s="24">
        <f t="shared" si="257"/>
        <v>0</v>
      </c>
      <c r="AL171" s="24">
        <f t="shared" si="258"/>
        <v>797.13523958135602</v>
      </c>
      <c r="AM171" s="24">
        <f t="shared" si="259"/>
        <v>4376313.7925391681</v>
      </c>
      <c r="AN171" s="24">
        <f t="shared" si="260"/>
        <v>6.3506502926370159E-6</v>
      </c>
      <c r="AO171" s="29">
        <f t="shared" si="261"/>
        <v>9.1662016058348238E-3</v>
      </c>
      <c r="AP171" s="24">
        <f t="shared" si="215"/>
        <v>0.59499538851578104</v>
      </c>
      <c r="AQ171" s="24">
        <f t="shared" si="262"/>
        <v>0.72499999999999998</v>
      </c>
      <c r="AR171" s="24">
        <f t="shared" si="263"/>
        <v>2.8562708286452261</v>
      </c>
      <c r="AS171" s="24">
        <f t="shared" si="264"/>
        <v>2.5878931725534389</v>
      </c>
      <c r="AT171" s="24" t="str">
        <f t="shared" si="265"/>
        <v>NO</v>
      </c>
      <c r="AU171" s="24">
        <f t="shared" si="216"/>
        <v>1.2</v>
      </c>
      <c r="AV171" s="7">
        <f t="shared" si="266"/>
        <v>1.203900398263051</v>
      </c>
      <c r="AW171" s="7">
        <f t="shared" si="267"/>
        <v>0.2692737450333571</v>
      </c>
      <c r="AX171" s="20">
        <f t="shared" si="217"/>
        <v>1.0768885670314772</v>
      </c>
      <c r="AY171" s="24">
        <f t="shared" si="218"/>
        <v>0</v>
      </c>
      <c r="AZ171" s="24">
        <f t="shared" si="268"/>
        <v>797.13523958135602</v>
      </c>
      <c r="BA171" s="24">
        <f t="shared" si="269"/>
        <v>4376313.7925391681</v>
      </c>
      <c r="BB171" s="24">
        <f t="shared" si="270"/>
        <v>6.3506502926370159E-6</v>
      </c>
      <c r="BC171" s="29">
        <f t="shared" si="271"/>
        <v>9.1662016058348238E-3</v>
      </c>
      <c r="BD171" s="24">
        <f t="shared" si="219"/>
        <v>2.8562708286452261</v>
      </c>
      <c r="BE171" s="24" t="str">
        <f t="shared" si="272"/>
        <v>NO</v>
      </c>
      <c r="BF171" s="24">
        <f t="shared" si="220"/>
        <v>1.2</v>
      </c>
      <c r="BG171" s="24">
        <f t="shared" si="221"/>
        <v>1.1069764840644816</v>
      </c>
      <c r="BH171" s="7">
        <f t="shared" si="273"/>
        <v>1.203900398263051</v>
      </c>
      <c r="BI171" s="7">
        <f t="shared" si="274"/>
        <v>0.49802848627404361</v>
      </c>
      <c r="BJ171" s="7">
        <f t="shared" si="275"/>
        <v>0.2692737450333571</v>
      </c>
      <c r="BK171" s="20">
        <f t="shared" si="222"/>
        <v>1.0768885670314772</v>
      </c>
      <c r="BL171" s="24">
        <f t="shared" si="276"/>
        <v>0.47625959446106392</v>
      </c>
      <c r="BM171" s="24">
        <f t="shared" si="277"/>
        <v>0</v>
      </c>
      <c r="BN171" s="24">
        <f t="shared" si="278"/>
        <v>797.13523958135602</v>
      </c>
      <c r="BO171" s="24">
        <f t="shared" si="279"/>
        <v>4376313.7925391681</v>
      </c>
      <c r="BP171" s="24">
        <f t="shared" si="280"/>
        <v>6.3506502926370159E-6</v>
      </c>
      <c r="BQ171" s="29">
        <f t="shared" si="281"/>
        <v>9.1662016058348238E-3</v>
      </c>
      <c r="BR171" s="24">
        <f t="shared" si="223"/>
        <v>0.59499538851578104</v>
      </c>
      <c r="BS171" s="24">
        <f t="shared" si="282"/>
        <v>0.72499999999999998</v>
      </c>
      <c r="BT171" s="24">
        <f t="shared" si="283"/>
        <v>2.8562708286452261</v>
      </c>
      <c r="BU171" s="24" t="str">
        <f t="shared" si="284"/>
        <v>NO</v>
      </c>
      <c r="BV171" s="24">
        <f t="shared" si="224"/>
        <v>1.1499999999999999</v>
      </c>
      <c r="BW171" s="24">
        <f t="shared" si="225"/>
        <v>1.1499999999999999</v>
      </c>
      <c r="BX171" s="7">
        <f t="shared" si="285"/>
        <v>1.203900398263051</v>
      </c>
      <c r="BY171" s="7">
        <f t="shared" si="286"/>
        <v>0.49802848627404361</v>
      </c>
      <c r="BZ171" s="24">
        <f t="shared" si="287"/>
        <v>0.2692737450333571</v>
      </c>
      <c r="CA171" s="20">
        <f t="shared" si="226"/>
        <v>1.1273034080434479</v>
      </c>
      <c r="CB171" s="24">
        <f t="shared" si="288"/>
        <v>0.52208683242448384</v>
      </c>
      <c r="CC171" s="24">
        <f t="shared" si="289"/>
        <v>0</v>
      </c>
      <c r="CD171" s="24">
        <f t="shared" si="290"/>
        <v>797.13523958135602</v>
      </c>
      <c r="CE171" s="24">
        <f t="shared" si="291"/>
        <v>4376313.7925391681</v>
      </c>
      <c r="CF171" s="24">
        <f t="shared" si="292"/>
        <v>6.3506502926370159E-6</v>
      </c>
      <c r="CG171" s="29">
        <f t="shared" si="293"/>
        <v>9.1662016058348238E-3</v>
      </c>
      <c r="CH171" s="24">
        <f t="shared" si="227"/>
        <v>0.59499538851578104</v>
      </c>
      <c r="CI171" s="24">
        <f t="shared" si="294"/>
        <v>0.72499999999999998</v>
      </c>
      <c r="CJ171" s="24">
        <f t="shared" si="295"/>
        <v>2.8562708286452261</v>
      </c>
      <c r="CK171" s="24">
        <f t="shared" si="228"/>
        <v>3.4123703133914574</v>
      </c>
      <c r="CL171" s="24">
        <f t="shared" si="296"/>
        <v>2.5878931725534389</v>
      </c>
      <c r="CM171" s="24" t="str">
        <f t="shared" si="297"/>
        <v>NO</v>
      </c>
      <c r="CN171" s="46" t="str">
        <f t="shared" si="229"/>
        <v>COMPRESSED LIQUID</v>
      </c>
      <c r="CO171" s="21" t="b">
        <f t="shared" si="310"/>
        <v>0</v>
      </c>
      <c r="CP171" s="21" t="b">
        <f t="shared" si="230"/>
        <v>0</v>
      </c>
      <c r="CQ171" s="7" t="e">
        <f t="shared" si="231"/>
        <v>#DIV/0!</v>
      </c>
      <c r="CR171" s="7">
        <f>IF(J171="yes",rho_ph(F171,H171),IF(K171="yes",rho_ph(F171,H171),L171*CQ171+P171*(1-CQ171)))</f>
        <v>814.84664061466981</v>
      </c>
      <c r="CS171" s="7" t="e">
        <f t="shared" si="232"/>
        <v>#DIV/0!</v>
      </c>
      <c r="CT171" s="7">
        <f t="shared" si="233"/>
        <v>4473550.3024543384</v>
      </c>
      <c r="CU171" s="7">
        <f t="shared" si="234"/>
        <v>6.2265409423506472E-6</v>
      </c>
      <c r="CV171" s="22">
        <f t="shared" si="235"/>
        <v>9.1352903555278388E-3</v>
      </c>
      <c r="CW171" s="7">
        <f t="shared" si="236"/>
        <v>7.636156623069576E-2</v>
      </c>
      <c r="CX171" s="7">
        <f t="shared" si="237"/>
        <v>8.3805638160947677E-4</v>
      </c>
      <c r="CY171" s="7">
        <f t="shared" si="298"/>
        <v>0.99884636814613492</v>
      </c>
      <c r="CZ171" s="7">
        <f t="shared" si="299"/>
        <v>7.7288785417108943E-2</v>
      </c>
      <c r="DA171" s="7">
        <f t="shared" si="238"/>
        <v>40.32401266556991</v>
      </c>
      <c r="DB171" s="7">
        <f>rho_ph(DA171,H171)</f>
        <v>814.82167589633661</v>
      </c>
      <c r="DC171" s="7">
        <f t="shared" si="239"/>
        <v>2.3441857656508285</v>
      </c>
      <c r="DD171" s="7">
        <f t="shared" si="300"/>
        <v>-2.8113842197260572E-2</v>
      </c>
      <c r="DE171" s="47">
        <f t="shared" si="301"/>
        <v>0</v>
      </c>
      <c r="DF171" s="7">
        <f t="shared" si="240"/>
        <v>1035.2727308613134</v>
      </c>
      <c r="DG171" s="7">
        <f t="shared" si="302"/>
        <v>239.49374275695959</v>
      </c>
    </row>
    <row r="172" spans="1:111" ht="14.5" x14ac:dyDescent="0.35">
      <c r="A172" s="7">
        <f t="shared" si="303"/>
        <v>1293</v>
      </c>
      <c r="B172" s="7">
        <v>3</v>
      </c>
      <c r="C172" s="7">
        <v>17.2</v>
      </c>
      <c r="D172">
        <v>0.255</v>
      </c>
      <c r="E172" s="22">
        <v>0</v>
      </c>
      <c r="F172" s="7">
        <f t="shared" si="241"/>
        <v>40.32401266556991</v>
      </c>
      <c r="G172" s="7">
        <f t="shared" si="304"/>
        <v>97.5</v>
      </c>
      <c r="H172" s="7">
        <f t="shared" si="242"/>
        <v>1035.2727308613134</v>
      </c>
      <c r="I172" s="7">
        <f t="shared" si="305"/>
        <v>0</v>
      </c>
      <c r="J172" s="24" t="str">
        <f t="shared" si="243"/>
        <v>YES</v>
      </c>
      <c r="K172" s="24" t="str">
        <f t="shared" si="244"/>
        <v>NO</v>
      </c>
      <c r="L172" s="7">
        <f t="shared" si="245"/>
        <v>20.257341318952196</v>
      </c>
      <c r="M172" s="7">
        <v>9.81</v>
      </c>
      <c r="N172" s="7">
        <f t="shared" si="246"/>
        <v>5.1044625000000003E-2</v>
      </c>
      <c r="O172" s="7">
        <f t="shared" si="247"/>
        <v>250.83637439252175</v>
      </c>
      <c r="P172" s="7">
        <f t="shared" si="248"/>
        <v>797.64444299106412</v>
      </c>
      <c r="Q172" s="7">
        <f t="shared" si="209"/>
        <v>1.7525936608009919E-5</v>
      </c>
      <c r="R172" s="7">
        <f t="shared" si="210"/>
        <v>1.0574128854224702E-4</v>
      </c>
      <c r="S172" s="7">
        <f t="shared" si="249"/>
        <v>1.1129423097100177E-4</v>
      </c>
      <c r="T172" s="7">
        <f t="shared" si="211"/>
        <v>2.3946676880457423</v>
      </c>
      <c r="U172" s="7">
        <f t="shared" si="212"/>
        <v>0</v>
      </c>
      <c r="V172" s="7">
        <f t="shared" si="306"/>
        <v>2.3946676880457423</v>
      </c>
      <c r="W172" s="7">
        <f>Surface_Tension_T(T_ph(F172,H172))</f>
        <v>8.0006116787672554E-2</v>
      </c>
      <c r="X172" s="7">
        <v>1</v>
      </c>
      <c r="Y172" s="7">
        <f t="shared" si="250"/>
        <v>1</v>
      </c>
      <c r="Z172" s="7">
        <f t="shared" si="307"/>
        <v>0</v>
      </c>
      <c r="AA172" s="24">
        <f t="shared" si="251"/>
        <v>797.64444299106412</v>
      </c>
      <c r="AB172" s="24">
        <f t="shared" si="252"/>
        <v>4376451.5569795836</v>
      </c>
      <c r="AC172" s="24">
        <f t="shared" si="253"/>
        <v>6.3504707537212516E-6</v>
      </c>
      <c r="AD172" s="29">
        <f t="shared" si="254"/>
        <v>9.1661572176125108E-3</v>
      </c>
      <c r="AE172" s="24">
        <f t="shared" si="213"/>
        <v>2.8563290787405125</v>
      </c>
      <c r="AF172" s="7">
        <f t="shared" si="214"/>
        <v>3.3842336438945395</v>
      </c>
      <c r="AG172" s="24" t="str">
        <f t="shared" si="255"/>
        <v>NO</v>
      </c>
      <c r="AH172" s="24">
        <f t="shared" si="309"/>
        <v>1.1499999999999999</v>
      </c>
      <c r="AI172" s="24">
        <f t="shared" si="309"/>
        <v>1.1499999999999999</v>
      </c>
      <c r="AJ172" s="24">
        <f t="shared" si="256"/>
        <v>0.26924282661963816</v>
      </c>
      <c r="AK172" s="24">
        <f t="shared" si="257"/>
        <v>0</v>
      </c>
      <c r="AL172" s="24">
        <f t="shared" si="258"/>
        <v>797.64444299106412</v>
      </c>
      <c r="AM172" s="24">
        <f t="shared" si="259"/>
        <v>4376451.5569795836</v>
      </c>
      <c r="AN172" s="24">
        <f t="shared" si="260"/>
        <v>6.3504707537212516E-6</v>
      </c>
      <c r="AO172" s="29">
        <f t="shared" si="261"/>
        <v>9.1661572176125108E-3</v>
      </c>
      <c r="AP172" s="24">
        <f t="shared" si="215"/>
        <v>0.59452506546142114</v>
      </c>
      <c r="AQ172" s="24">
        <f t="shared" si="262"/>
        <v>0.72499999999999998</v>
      </c>
      <c r="AR172" s="24">
        <f t="shared" si="263"/>
        <v>2.8563290787405125</v>
      </c>
      <c r="AS172" s="24">
        <f t="shared" si="264"/>
        <v>2.5862411030894017</v>
      </c>
      <c r="AT172" s="24" t="str">
        <f t="shared" si="265"/>
        <v>NO</v>
      </c>
      <c r="AU172" s="24">
        <f t="shared" si="216"/>
        <v>1.2</v>
      </c>
      <c r="AV172" s="7">
        <f t="shared" si="266"/>
        <v>1.203900398263051</v>
      </c>
      <c r="AW172" s="7">
        <f t="shared" si="267"/>
        <v>0.26924282661963816</v>
      </c>
      <c r="AX172" s="20">
        <f t="shared" si="217"/>
        <v>1.0762495822648668</v>
      </c>
      <c r="AY172" s="24">
        <f t="shared" si="218"/>
        <v>0</v>
      </c>
      <c r="AZ172" s="24">
        <f t="shared" si="268"/>
        <v>797.64444299106412</v>
      </c>
      <c r="BA172" s="24">
        <f t="shared" si="269"/>
        <v>4376451.5569795836</v>
      </c>
      <c r="BB172" s="24">
        <f t="shared" si="270"/>
        <v>6.3504707537212516E-6</v>
      </c>
      <c r="BC172" s="29">
        <f t="shared" si="271"/>
        <v>9.1661572176125108E-3</v>
      </c>
      <c r="BD172" s="24">
        <f t="shared" si="219"/>
        <v>2.8563290787405125</v>
      </c>
      <c r="BE172" s="24" t="str">
        <f t="shared" si="272"/>
        <v>NO</v>
      </c>
      <c r="BF172" s="24">
        <f t="shared" si="220"/>
        <v>1.2</v>
      </c>
      <c r="BG172" s="24">
        <f t="shared" si="221"/>
        <v>1.1071737454206187</v>
      </c>
      <c r="BH172" s="7">
        <f t="shared" si="273"/>
        <v>1.203900398263051</v>
      </c>
      <c r="BI172" s="7">
        <f t="shared" si="274"/>
        <v>0.49807111090154738</v>
      </c>
      <c r="BJ172" s="7">
        <f t="shared" si="275"/>
        <v>0.26924282661963816</v>
      </c>
      <c r="BK172" s="20">
        <f t="shared" si="222"/>
        <v>1.0762495822648668</v>
      </c>
      <c r="BL172" s="24">
        <f t="shared" si="276"/>
        <v>0.47629522054287943</v>
      </c>
      <c r="BM172" s="24">
        <f t="shared" si="277"/>
        <v>0</v>
      </c>
      <c r="BN172" s="24">
        <f t="shared" si="278"/>
        <v>797.64444299106412</v>
      </c>
      <c r="BO172" s="24">
        <f t="shared" si="279"/>
        <v>4376451.5569795836</v>
      </c>
      <c r="BP172" s="24">
        <f t="shared" si="280"/>
        <v>6.3504707537212516E-6</v>
      </c>
      <c r="BQ172" s="29">
        <f t="shared" si="281"/>
        <v>9.1661572176125108E-3</v>
      </c>
      <c r="BR172" s="24">
        <f t="shared" si="223"/>
        <v>0.59452506546142114</v>
      </c>
      <c r="BS172" s="24">
        <f t="shared" si="282"/>
        <v>0.72499999999999998</v>
      </c>
      <c r="BT172" s="24">
        <f t="shared" si="283"/>
        <v>2.8563290787405125</v>
      </c>
      <c r="BU172" s="24" t="str">
        <f t="shared" si="284"/>
        <v>NO</v>
      </c>
      <c r="BV172" s="24">
        <f t="shared" si="224"/>
        <v>1.1499999999999999</v>
      </c>
      <c r="BW172" s="24">
        <f t="shared" si="225"/>
        <v>1.1499999999999999</v>
      </c>
      <c r="BX172" s="7">
        <f t="shared" si="285"/>
        <v>1.203900398263051</v>
      </c>
      <c r="BY172" s="7">
        <f t="shared" si="286"/>
        <v>0.49807111090154738</v>
      </c>
      <c r="BZ172" s="24">
        <f t="shared" si="287"/>
        <v>0.26924282661963816</v>
      </c>
      <c r="CA172" s="20">
        <f t="shared" si="226"/>
        <v>1.1266345090254899</v>
      </c>
      <c r="CB172" s="24">
        <f t="shared" si="288"/>
        <v>0.52213719164115113</v>
      </c>
      <c r="CC172" s="24">
        <f t="shared" si="289"/>
        <v>0</v>
      </c>
      <c r="CD172" s="24">
        <f t="shared" si="290"/>
        <v>797.64444299106412</v>
      </c>
      <c r="CE172" s="24">
        <f t="shared" si="291"/>
        <v>4376451.5569795836</v>
      </c>
      <c r="CF172" s="24">
        <f t="shared" si="292"/>
        <v>6.3504707537212516E-6</v>
      </c>
      <c r="CG172" s="29">
        <f t="shared" si="293"/>
        <v>9.1661572176125108E-3</v>
      </c>
      <c r="CH172" s="24">
        <f t="shared" si="227"/>
        <v>0.59452506546142114</v>
      </c>
      <c r="CI172" s="24">
        <f t="shared" si="294"/>
        <v>0.72499999999999998</v>
      </c>
      <c r="CJ172" s="24">
        <f t="shared" si="295"/>
        <v>2.8563290787405125</v>
      </c>
      <c r="CK172" s="24">
        <f t="shared" si="228"/>
        <v>3.4231651606342224</v>
      </c>
      <c r="CL172" s="24">
        <f t="shared" si="296"/>
        <v>2.5862411030894017</v>
      </c>
      <c r="CM172" s="24" t="str">
        <f t="shared" si="297"/>
        <v>NO</v>
      </c>
      <c r="CN172" s="46" t="str">
        <f t="shared" si="229"/>
        <v>COMPRESSED LIQUID</v>
      </c>
      <c r="CO172" s="21" t="b">
        <f t="shared" si="310"/>
        <v>0</v>
      </c>
      <c r="CP172" s="21" t="b">
        <f t="shared" si="230"/>
        <v>0</v>
      </c>
      <c r="CQ172" s="7" t="e">
        <f t="shared" si="231"/>
        <v>#DIV/0!</v>
      </c>
      <c r="CR172" s="7">
        <f>IF(J172="yes",rho_ph(F172,H172),IF(K172="yes",rho_ph(F172,H172),L172*CQ172+P172*(1-CQ172)))</f>
        <v>814.83031102239863</v>
      </c>
      <c r="CS172" s="7" t="e">
        <f t="shared" si="232"/>
        <v>#DIV/0!</v>
      </c>
      <c r="CT172" s="7">
        <f t="shared" si="233"/>
        <v>4470745.5993498154</v>
      </c>
      <c r="CU172" s="7">
        <f t="shared" si="234"/>
        <v>6.2300489828901923E-6</v>
      </c>
      <c r="CV172" s="22">
        <f t="shared" si="235"/>
        <v>9.1361704031703815E-3</v>
      </c>
      <c r="CW172" s="7">
        <f t="shared" si="236"/>
        <v>7.6360035938761561E-2</v>
      </c>
      <c r="CX172" s="7">
        <f t="shared" si="237"/>
        <v>8.3705057582843527E-4</v>
      </c>
      <c r="CY172" s="7">
        <f t="shared" si="298"/>
        <v>0.99884123880785347</v>
      </c>
      <c r="CZ172" s="7">
        <f t="shared" si="299"/>
        <v>7.7286643277491227E-2</v>
      </c>
      <c r="DA172" s="7">
        <f t="shared" si="238"/>
        <v>40.092152735737436</v>
      </c>
      <c r="DB172" s="7">
        <f>rho_ph(DA172,H172)</f>
        <v>814.80534349289314</v>
      </c>
      <c r="DC172" s="7">
        <f t="shared" si="239"/>
        <v>2.344232753790974</v>
      </c>
      <c r="DD172" s="7">
        <f t="shared" si="300"/>
        <v>-2.8113842197260572E-2</v>
      </c>
      <c r="DE172" s="47">
        <f t="shared" si="301"/>
        <v>0</v>
      </c>
      <c r="DF172" s="7">
        <f t="shared" si="240"/>
        <v>1035.2446170191163</v>
      </c>
      <c r="DG172" s="7">
        <f t="shared" si="302"/>
        <v>239.48829415926446</v>
      </c>
    </row>
    <row r="173" spans="1:111" ht="14.5" x14ac:dyDescent="0.35">
      <c r="A173" s="7">
        <f t="shared" si="303"/>
        <v>1290</v>
      </c>
      <c r="B173" s="7">
        <v>3</v>
      </c>
      <c r="C173" s="7">
        <v>17.2</v>
      </c>
      <c r="D173">
        <v>0.255</v>
      </c>
      <c r="E173" s="22">
        <v>0</v>
      </c>
      <c r="F173" s="7">
        <f t="shared" si="241"/>
        <v>40.092152735737436</v>
      </c>
      <c r="G173" s="7">
        <f t="shared" si="304"/>
        <v>97.5</v>
      </c>
      <c r="H173" s="7">
        <f t="shared" si="242"/>
        <v>1035.2446170191163</v>
      </c>
      <c r="I173" s="7">
        <f t="shared" si="305"/>
        <v>0</v>
      </c>
      <c r="J173" s="24" t="str">
        <f t="shared" si="243"/>
        <v>YES</v>
      </c>
      <c r="K173" s="24" t="str">
        <f t="shared" si="244"/>
        <v>NO</v>
      </c>
      <c r="L173" s="7">
        <f t="shared" si="245"/>
        <v>20.137403954510219</v>
      </c>
      <c r="M173" s="7">
        <v>9.81</v>
      </c>
      <c r="N173" s="7">
        <f t="shared" si="246"/>
        <v>5.1044625000000003E-2</v>
      </c>
      <c r="O173" s="7">
        <f t="shared" si="247"/>
        <v>250.49401203845946</v>
      </c>
      <c r="P173" s="7">
        <f t="shared" si="248"/>
        <v>798.15494183994929</v>
      </c>
      <c r="Q173" s="7">
        <f t="shared" si="209"/>
        <v>1.7513072389190596E-5</v>
      </c>
      <c r="R173" s="7">
        <f t="shared" si="210"/>
        <v>1.0589725532184171E-4</v>
      </c>
      <c r="S173" s="7">
        <f t="shared" si="249"/>
        <v>1.1129072728937202E-4</v>
      </c>
      <c r="T173" s="7">
        <f t="shared" si="211"/>
        <v>2.3931360617484825</v>
      </c>
      <c r="U173" s="7">
        <f t="shared" si="212"/>
        <v>0</v>
      </c>
      <c r="V173" s="7">
        <f t="shared" si="306"/>
        <v>2.3931360617484825</v>
      </c>
      <c r="W173" s="7">
        <f>Surface_Tension_T(T_ph(F173,H173))</f>
        <v>8.0006765624225568E-2</v>
      </c>
      <c r="X173" s="7">
        <v>1</v>
      </c>
      <c r="Y173" s="7">
        <f t="shared" si="250"/>
        <v>1</v>
      </c>
      <c r="Z173" s="7">
        <f t="shared" si="307"/>
        <v>0</v>
      </c>
      <c r="AA173" s="24">
        <f t="shared" si="251"/>
        <v>798.15494183994929</v>
      </c>
      <c r="AB173" s="24">
        <f t="shared" si="252"/>
        <v>4376589.3374874219</v>
      </c>
      <c r="AC173" s="24">
        <f t="shared" si="253"/>
        <v>6.3502912045948152E-6</v>
      </c>
      <c r="AD173" s="29">
        <f t="shared" si="254"/>
        <v>9.1661128259246747E-3</v>
      </c>
      <c r="AE173" s="24">
        <f t="shared" si="213"/>
        <v>2.8563866485503526</v>
      </c>
      <c r="AF173" s="7">
        <f t="shared" si="214"/>
        <v>3.3949916854730966</v>
      </c>
      <c r="AG173" s="24" t="str">
        <f t="shared" si="255"/>
        <v>NO</v>
      </c>
      <c r="AH173" s="24">
        <f t="shared" si="309"/>
        <v>1.1499999999999999</v>
      </c>
      <c r="AI173" s="24">
        <f t="shared" si="309"/>
        <v>1.1499999999999999</v>
      </c>
      <c r="AJ173" s="24">
        <f t="shared" si="256"/>
        <v>0.2692118077770651</v>
      </c>
      <c r="AK173" s="24">
        <f t="shared" si="257"/>
        <v>0</v>
      </c>
      <c r="AL173" s="24">
        <f t="shared" si="258"/>
        <v>798.15494183994929</v>
      </c>
      <c r="AM173" s="24">
        <f t="shared" si="259"/>
        <v>4376589.3374874219</v>
      </c>
      <c r="AN173" s="24">
        <f t="shared" si="260"/>
        <v>6.3502912045948152E-6</v>
      </c>
      <c r="AO173" s="29">
        <f t="shared" si="261"/>
        <v>9.1661128259246747E-3</v>
      </c>
      <c r="AP173" s="24">
        <f t="shared" si="215"/>
        <v>0.5940544177606617</v>
      </c>
      <c r="AQ173" s="24">
        <f t="shared" si="262"/>
        <v>0.72499999999999998</v>
      </c>
      <c r="AR173" s="24">
        <f t="shared" si="263"/>
        <v>2.8563866485503526</v>
      </c>
      <c r="AS173" s="24">
        <f t="shared" si="264"/>
        <v>2.5845869466883613</v>
      </c>
      <c r="AT173" s="24" t="str">
        <f t="shared" si="265"/>
        <v>NO</v>
      </c>
      <c r="AU173" s="24">
        <f t="shared" si="216"/>
        <v>1.2</v>
      </c>
      <c r="AV173" s="7">
        <f t="shared" si="266"/>
        <v>1.203900398263051</v>
      </c>
      <c r="AW173" s="7">
        <f t="shared" si="267"/>
        <v>0.2692118077770651</v>
      </c>
      <c r="AX173" s="20">
        <f t="shared" si="217"/>
        <v>1.0756097692103099</v>
      </c>
      <c r="AY173" s="24">
        <f t="shared" si="218"/>
        <v>0</v>
      </c>
      <c r="AZ173" s="24">
        <f t="shared" si="268"/>
        <v>798.15494183994929</v>
      </c>
      <c r="BA173" s="24">
        <f t="shared" si="269"/>
        <v>4376589.3374874219</v>
      </c>
      <c r="BB173" s="24">
        <f t="shared" si="270"/>
        <v>6.3502912045948152E-6</v>
      </c>
      <c r="BC173" s="29">
        <f t="shared" si="271"/>
        <v>9.1661128259246747E-3</v>
      </c>
      <c r="BD173" s="24">
        <f t="shared" si="219"/>
        <v>2.8563866485503526</v>
      </c>
      <c r="BE173" s="24" t="str">
        <f t="shared" si="272"/>
        <v>NO</v>
      </c>
      <c r="BF173" s="24">
        <f t="shared" si="220"/>
        <v>1.2</v>
      </c>
      <c r="BG173" s="24">
        <f t="shared" si="221"/>
        <v>1.1073694083775028</v>
      </c>
      <c r="BH173" s="7">
        <f t="shared" si="273"/>
        <v>1.203900398263051</v>
      </c>
      <c r="BI173" s="7">
        <f t="shared" si="274"/>
        <v>0.49811365701248456</v>
      </c>
      <c r="BJ173" s="7">
        <f t="shared" si="275"/>
        <v>0.2692118077770651</v>
      </c>
      <c r="BK173" s="20">
        <f t="shared" si="222"/>
        <v>1.0756097692103099</v>
      </c>
      <c r="BL173" s="24">
        <f t="shared" si="276"/>
        <v>0.47633076602289848</v>
      </c>
      <c r="BM173" s="24">
        <f t="shared" si="277"/>
        <v>0</v>
      </c>
      <c r="BN173" s="24">
        <f t="shared" si="278"/>
        <v>798.15494183994929</v>
      </c>
      <c r="BO173" s="24">
        <f t="shared" si="279"/>
        <v>4376589.3374874219</v>
      </c>
      <c r="BP173" s="24">
        <f t="shared" si="280"/>
        <v>6.3502912045948152E-6</v>
      </c>
      <c r="BQ173" s="29">
        <f t="shared" si="281"/>
        <v>9.1661128259246747E-3</v>
      </c>
      <c r="BR173" s="24">
        <f t="shared" si="223"/>
        <v>0.5940544177606617</v>
      </c>
      <c r="BS173" s="24">
        <f t="shared" si="282"/>
        <v>0.72499999999999998</v>
      </c>
      <c r="BT173" s="24">
        <f t="shared" si="283"/>
        <v>2.8563866485503526</v>
      </c>
      <c r="BU173" s="24" t="str">
        <f t="shared" si="284"/>
        <v>NO</v>
      </c>
      <c r="BV173" s="24">
        <f t="shared" si="224"/>
        <v>1.1499999999999999</v>
      </c>
      <c r="BW173" s="24">
        <f t="shared" si="225"/>
        <v>1.1499999999999999</v>
      </c>
      <c r="BX173" s="7">
        <f t="shared" si="285"/>
        <v>1.203900398263051</v>
      </c>
      <c r="BY173" s="7">
        <f t="shared" si="286"/>
        <v>0.49811365701248456</v>
      </c>
      <c r="BZ173" s="24">
        <f t="shared" si="287"/>
        <v>0.2692118077770651</v>
      </c>
      <c r="CA173" s="20">
        <f t="shared" si="226"/>
        <v>1.1259647429430524</v>
      </c>
      <c r="CB173" s="24">
        <f t="shared" si="288"/>
        <v>0.52218747464578708</v>
      </c>
      <c r="CC173" s="24">
        <f t="shared" si="289"/>
        <v>0</v>
      </c>
      <c r="CD173" s="24">
        <f t="shared" si="290"/>
        <v>798.15494183994929</v>
      </c>
      <c r="CE173" s="24">
        <f t="shared" si="291"/>
        <v>4376589.3374874219</v>
      </c>
      <c r="CF173" s="24">
        <f t="shared" si="292"/>
        <v>6.3502912045948152E-6</v>
      </c>
      <c r="CG173" s="29">
        <f t="shared" si="293"/>
        <v>9.1661128259246747E-3</v>
      </c>
      <c r="CH173" s="24">
        <f t="shared" si="227"/>
        <v>0.5940544177606617</v>
      </c>
      <c r="CI173" s="24">
        <f t="shared" si="294"/>
        <v>0.72499999999999998</v>
      </c>
      <c r="CJ173" s="24">
        <f t="shared" si="295"/>
        <v>2.8563866485503526</v>
      </c>
      <c r="CK173" s="24">
        <f t="shared" si="228"/>
        <v>3.4340469604753205</v>
      </c>
      <c r="CL173" s="24">
        <f t="shared" si="296"/>
        <v>2.5845869466883613</v>
      </c>
      <c r="CM173" s="24" t="str">
        <f t="shared" si="297"/>
        <v>NO</v>
      </c>
      <c r="CN173" s="46" t="str">
        <f t="shared" si="229"/>
        <v>COMPRESSED LIQUID</v>
      </c>
      <c r="CO173" s="21" t="b">
        <f t="shared" si="310"/>
        <v>0</v>
      </c>
      <c r="CP173" s="21" t="b">
        <f t="shared" si="230"/>
        <v>0</v>
      </c>
      <c r="CQ173" s="7" t="e">
        <f t="shared" si="231"/>
        <v>#DIV/0!</v>
      </c>
      <c r="CR173" s="7">
        <f>IF(J173="yes",rho_ph(F173,H173),IF(K173="yes",rho_ph(F173,H173),L173*CQ173+P173*(1-CQ173)))</f>
        <v>814.81397938724672</v>
      </c>
      <c r="CS173" s="7" t="e">
        <f t="shared" si="232"/>
        <v>#DIV/0!</v>
      </c>
      <c r="CT173" s="7">
        <f t="shared" si="233"/>
        <v>4467937.2228168407</v>
      </c>
      <c r="CU173" s="7">
        <f t="shared" si="234"/>
        <v>6.2335658060051226E-6</v>
      </c>
      <c r="CV173" s="22">
        <f t="shared" si="235"/>
        <v>9.1370522809837203E-3</v>
      </c>
      <c r="CW173" s="7">
        <f t="shared" si="236"/>
        <v>7.635850545538328E-2</v>
      </c>
      <c r="CX173" s="7">
        <f t="shared" si="237"/>
        <v>8.3604410201125457E-4</v>
      </c>
      <c r="CY173" s="7">
        <f t="shared" si="298"/>
        <v>0.99883605119853458</v>
      </c>
      <c r="CZ173" s="7">
        <f t="shared" si="299"/>
        <v>7.7284504764086548E-2</v>
      </c>
      <c r="DA173" s="7">
        <f t="shared" si="238"/>
        <v>39.860299221445175</v>
      </c>
      <c r="DB173" s="7">
        <f>rho_ph(DA173,H173)</f>
        <v>814.789009044252</v>
      </c>
      <c r="DC173" s="7">
        <f t="shared" si="239"/>
        <v>2.3442797496992336</v>
      </c>
      <c r="DD173" s="7">
        <f t="shared" si="300"/>
        <v>-2.8113842197260572E-2</v>
      </c>
      <c r="DE173" s="47">
        <f t="shared" si="301"/>
        <v>0</v>
      </c>
      <c r="DF173" s="7">
        <f t="shared" si="240"/>
        <v>1035.2165031769191</v>
      </c>
      <c r="DG173" s="7">
        <f t="shared" si="302"/>
        <v>239.48284504163951</v>
      </c>
    </row>
    <row r="174" spans="1:111" ht="14.5" x14ac:dyDescent="0.35">
      <c r="A174" s="7">
        <f t="shared" si="303"/>
        <v>1287</v>
      </c>
      <c r="B174" s="7">
        <v>3</v>
      </c>
      <c r="C174" s="7">
        <v>17.2</v>
      </c>
      <c r="D174">
        <v>0.255</v>
      </c>
      <c r="E174" s="22">
        <v>0</v>
      </c>
      <c r="F174" s="7">
        <f t="shared" si="241"/>
        <v>39.860299221445175</v>
      </c>
      <c r="G174" s="7">
        <f t="shared" si="304"/>
        <v>97.5</v>
      </c>
      <c r="H174" s="7">
        <f t="shared" si="242"/>
        <v>1035.2165031769191</v>
      </c>
      <c r="I174" s="7">
        <f t="shared" si="305"/>
        <v>0</v>
      </c>
      <c r="J174" s="24" t="str">
        <f t="shared" si="243"/>
        <v>YES</v>
      </c>
      <c r="K174" s="24" t="str">
        <f t="shared" si="244"/>
        <v>NO</v>
      </c>
      <c r="L174" s="7">
        <f t="shared" si="245"/>
        <v>20.017562827808682</v>
      </c>
      <c r="M174" s="7">
        <v>9.81</v>
      </c>
      <c r="N174" s="7">
        <f t="shared" si="246"/>
        <v>5.1044625000000003E-2</v>
      </c>
      <c r="O174" s="7">
        <f t="shared" si="247"/>
        <v>250.15014014501958</v>
      </c>
      <c r="P174" s="7">
        <f t="shared" si="248"/>
        <v>798.66675026165296</v>
      </c>
      <c r="Q174" s="7">
        <f t="shared" si="209"/>
        <v>1.7499915509475148E-5</v>
      </c>
      <c r="R174" s="7">
        <f t="shared" si="210"/>
        <v>1.060542660619999E-4</v>
      </c>
      <c r="S174" s="7">
        <f t="shared" si="249"/>
        <v>1.1128722341932892E-4</v>
      </c>
      <c r="T174" s="7">
        <f t="shared" si="211"/>
        <v>2.3916024719373574</v>
      </c>
      <c r="U174" s="7">
        <f t="shared" si="212"/>
        <v>0</v>
      </c>
      <c r="V174" s="7">
        <f t="shared" si="306"/>
        <v>2.3916024719373574</v>
      </c>
      <c r="W174" s="7">
        <f>Surface_Tension_T(T_ph(F174,H174))</f>
        <v>8.0007414503969559E-2</v>
      </c>
      <c r="X174" s="7">
        <v>1</v>
      </c>
      <c r="Y174" s="7">
        <f t="shared" si="250"/>
        <v>1</v>
      </c>
      <c r="Z174" s="7">
        <f t="shared" si="307"/>
        <v>0</v>
      </c>
      <c r="AA174" s="24">
        <f t="shared" si="251"/>
        <v>798.66675026165296</v>
      </c>
      <c r="AB174" s="24">
        <f t="shared" si="252"/>
        <v>4376727.1340807723</v>
      </c>
      <c r="AC174" s="24">
        <f t="shared" si="253"/>
        <v>6.3501116452369407E-6</v>
      </c>
      <c r="AD174" s="29">
        <f t="shared" si="254"/>
        <v>9.1660684307659675E-3</v>
      </c>
      <c r="AE174" s="24">
        <f t="shared" si="213"/>
        <v>2.8564435355613811</v>
      </c>
      <c r="AF174" s="7">
        <f t="shared" si="214"/>
        <v>3.4058369153780235</v>
      </c>
      <c r="AG174" s="24" t="str">
        <f t="shared" si="255"/>
        <v>NO</v>
      </c>
      <c r="AH174" s="24">
        <f t="shared" si="309"/>
        <v>1.1499999999999999</v>
      </c>
      <c r="AI174" s="24">
        <f t="shared" si="309"/>
        <v>1.1499999999999999</v>
      </c>
      <c r="AJ174" s="24">
        <f t="shared" si="256"/>
        <v>0.26918068758821301</v>
      </c>
      <c r="AK174" s="24">
        <f t="shared" si="257"/>
        <v>0</v>
      </c>
      <c r="AL174" s="24">
        <f t="shared" si="258"/>
        <v>798.66675026165296</v>
      </c>
      <c r="AM174" s="24">
        <f t="shared" si="259"/>
        <v>4376727.1340807723</v>
      </c>
      <c r="AN174" s="24">
        <f t="shared" si="260"/>
        <v>6.3501116452369407E-6</v>
      </c>
      <c r="AO174" s="29">
        <f t="shared" si="261"/>
        <v>9.1660684307659675E-3</v>
      </c>
      <c r="AP174" s="24">
        <f t="shared" si="215"/>
        <v>0.59358343663141033</v>
      </c>
      <c r="AQ174" s="24">
        <f t="shared" si="262"/>
        <v>0.72499999999999998</v>
      </c>
      <c r="AR174" s="24">
        <f t="shared" si="263"/>
        <v>2.8564435355613811</v>
      </c>
      <c r="AS174" s="24">
        <f t="shared" si="264"/>
        <v>2.5829306696923462</v>
      </c>
      <c r="AT174" s="24" t="str">
        <f t="shared" si="265"/>
        <v>NO</v>
      </c>
      <c r="AU174" s="24">
        <f t="shared" si="216"/>
        <v>1.2</v>
      </c>
      <c r="AV174" s="7">
        <f t="shared" si="266"/>
        <v>1.203900398263051</v>
      </c>
      <c r="AW174" s="7">
        <f t="shared" si="267"/>
        <v>0.26918068758821301</v>
      </c>
      <c r="AX174" s="20">
        <f t="shared" si="217"/>
        <v>1.0749691147507532</v>
      </c>
      <c r="AY174" s="24">
        <f t="shared" si="218"/>
        <v>0</v>
      </c>
      <c r="AZ174" s="24">
        <f t="shared" si="268"/>
        <v>798.66675026165296</v>
      </c>
      <c r="BA174" s="24">
        <f t="shared" si="269"/>
        <v>4376727.1340807723</v>
      </c>
      <c r="BB174" s="24">
        <f t="shared" si="270"/>
        <v>6.3501116452369407E-6</v>
      </c>
      <c r="BC174" s="29">
        <f t="shared" si="271"/>
        <v>9.1660684307659675E-3</v>
      </c>
      <c r="BD174" s="24">
        <f t="shared" si="219"/>
        <v>2.8564435355613811</v>
      </c>
      <c r="BE174" s="24" t="str">
        <f t="shared" si="272"/>
        <v>NO</v>
      </c>
      <c r="BF174" s="24">
        <f t="shared" si="220"/>
        <v>1.2</v>
      </c>
      <c r="BG174" s="24">
        <f t="shared" si="221"/>
        <v>1.1075634953377653</v>
      </c>
      <c r="BH174" s="7">
        <f t="shared" si="273"/>
        <v>1.203900398263051</v>
      </c>
      <c r="BI174" s="7">
        <f t="shared" si="274"/>
        <v>0.49815612482103894</v>
      </c>
      <c r="BJ174" s="7">
        <f t="shared" si="275"/>
        <v>0.26918068758821301</v>
      </c>
      <c r="BK174" s="20">
        <f t="shared" si="222"/>
        <v>1.0749691147507532</v>
      </c>
      <c r="BL174" s="24">
        <f t="shared" si="276"/>
        <v>0.4763662310076181</v>
      </c>
      <c r="BM174" s="24">
        <f t="shared" si="277"/>
        <v>0</v>
      </c>
      <c r="BN174" s="24">
        <f t="shared" si="278"/>
        <v>798.66675026165296</v>
      </c>
      <c r="BO174" s="24">
        <f t="shared" si="279"/>
        <v>4376727.1340807723</v>
      </c>
      <c r="BP174" s="24">
        <f t="shared" si="280"/>
        <v>6.3501116452369407E-6</v>
      </c>
      <c r="BQ174" s="29">
        <f t="shared" si="281"/>
        <v>9.1660684307659675E-3</v>
      </c>
      <c r="BR174" s="24">
        <f t="shared" si="223"/>
        <v>0.59358343663141033</v>
      </c>
      <c r="BS174" s="24">
        <f t="shared" si="282"/>
        <v>0.72499999999999998</v>
      </c>
      <c r="BT174" s="24">
        <f t="shared" si="283"/>
        <v>2.8564435355613811</v>
      </c>
      <c r="BU174" s="24" t="str">
        <f t="shared" si="284"/>
        <v>NO</v>
      </c>
      <c r="BV174" s="24">
        <f t="shared" si="224"/>
        <v>1.1499999999999999</v>
      </c>
      <c r="BW174" s="24">
        <f t="shared" si="225"/>
        <v>1.1499999999999999</v>
      </c>
      <c r="BX174" s="7">
        <f t="shared" si="285"/>
        <v>1.203900398263051</v>
      </c>
      <c r="BY174" s="7">
        <f t="shared" si="286"/>
        <v>0.49815612482103894</v>
      </c>
      <c r="BZ174" s="24">
        <f t="shared" si="287"/>
        <v>0.26918068758821301</v>
      </c>
      <c r="CA174" s="20">
        <f t="shared" si="226"/>
        <v>1.1252940960650033</v>
      </c>
      <c r="CB174" s="24">
        <f t="shared" si="288"/>
        <v>0.52223768177158814</v>
      </c>
      <c r="CC174" s="24">
        <f t="shared" si="289"/>
        <v>0</v>
      </c>
      <c r="CD174" s="24">
        <f t="shared" si="290"/>
        <v>798.66675026165296</v>
      </c>
      <c r="CE174" s="24">
        <f t="shared" si="291"/>
        <v>4376727.1340807723</v>
      </c>
      <c r="CF174" s="24">
        <f t="shared" si="292"/>
        <v>6.3501116452369407E-6</v>
      </c>
      <c r="CG174" s="29">
        <f t="shared" si="293"/>
        <v>9.1660684307659675E-3</v>
      </c>
      <c r="CH174" s="24">
        <f t="shared" si="227"/>
        <v>0.59358343663141033</v>
      </c>
      <c r="CI174" s="24">
        <f t="shared" si="294"/>
        <v>0.72499999999999998</v>
      </c>
      <c r="CJ174" s="24">
        <f t="shared" si="295"/>
        <v>2.8564435355613811</v>
      </c>
      <c r="CK174" s="24">
        <f t="shared" si="228"/>
        <v>3.4450169516390781</v>
      </c>
      <c r="CL174" s="24">
        <f t="shared" si="296"/>
        <v>2.5829306696923462</v>
      </c>
      <c r="CM174" s="24" t="str">
        <f t="shared" si="297"/>
        <v>NO</v>
      </c>
      <c r="CN174" s="46" t="str">
        <f t="shared" si="229"/>
        <v>COMPRESSED LIQUID</v>
      </c>
      <c r="CO174" s="21" t="b">
        <f t="shared" si="310"/>
        <v>0</v>
      </c>
      <c r="CP174" s="21" t="b">
        <f t="shared" si="230"/>
        <v>0</v>
      </c>
      <c r="CQ174" s="7" t="e">
        <f t="shared" si="231"/>
        <v>#DIV/0!</v>
      </c>
      <c r="CR174" s="7">
        <f>IF(J174="yes",rho_ph(F174,H174),IF(K174="yes",rho_ph(F174,H174),L174*CQ174+P174*(1-CQ174)))</f>
        <v>814.79764570714724</v>
      </c>
      <c r="CS174" s="7" t="e">
        <f t="shared" si="232"/>
        <v>#DIV/0!</v>
      </c>
      <c r="CT174" s="7">
        <f t="shared" si="233"/>
        <v>4465125.1145528341</v>
      </c>
      <c r="CU174" s="7">
        <f t="shared" si="234"/>
        <v>6.2370915089345629E-6</v>
      </c>
      <c r="CV174" s="22">
        <f t="shared" si="235"/>
        <v>9.1379360109129764E-3</v>
      </c>
      <c r="CW174" s="7">
        <f t="shared" si="236"/>
        <v>7.6356974780367223E-2</v>
      </c>
      <c r="CX174" s="7">
        <f t="shared" si="237"/>
        <v>8.3503694220458263E-4</v>
      </c>
      <c r="CY174" s="7">
        <f t="shared" si="298"/>
        <v>0.99883080433029003</v>
      </c>
      <c r="CZ174" s="7">
        <f t="shared" si="299"/>
        <v>7.7282369934844553E-2</v>
      </c>
      <c r="DA174" s="7">
        <f t="shared" si="238"/>
        <v>39.628452111640641</v>
      </c>
      <c r="DB174" s="7">
        <f>rho_ph(DA174,H174)</f>
        <v>814.77267254832657</v>
      </c>
      <c r="DC174" s="7">
        <f t="shared" si="239"/>
        <v>2.3443267533824317</v>
      </c>
      <c r="DD174" s="7">
        <f t="shared" si="300"/>
        <v>-2.8113842197260572E-2</v>
      </c>
      <c r="DE174" s="47">
        <f t="shared" si="301"/>
        <v>0</v>
      </c>
      <c r="DF174" s="7">
        <f t="shared" si="240"/>
        <v>1035.1883893347219</v>
      </c>
      <c r="DG174" s="7">
        <f t="shared" si="302"/>
        <v>239.47739540398925</v>
      </c>
    </row>
    <row r="175" spans="1:111" ht="14.5" x14ac:dyDescent="0.35">
      <c r="A175" s="7">
        <f t="shared" si="303"/>
        <v>1284</v>
      </c>
      <c r="B175" s="7">
        <v>3</v>
      </c>
      <c r="C175" s="7">
        <v>17.2</v>
      </c>
      <c r="D175">
        <v>0.255</v>
      </c>
      <c r="E175" s="22">
        <v>0</v>
      </c>
      <c r="F175" s="7">
        <f t="shared" si="241"/>
        <v>39.628452111640641</v>
      </c>
      <c r="G175" s="7">
        <f t="shared" si="304"/>
        <v>97.5</v>
      </c>
      <c r="H175" s="7">
        <f t="shared" si="242"/>
        <v>1035.1883893347219</v>
      </c>
      <c r="I175" s="7">
        <f t="shared" si="305"/>
        <v>0</v>
      </c>
      <c r="J175" s="24" t="str">
        <f t="shared" si="243"/>
        <v>YES</v>
      </c>
      <c r="K175" s="24" t="str">
        <f t="shared" si="244"/>
        <v>NO</v>
      </c>
      <c r="L175" s="7">
        <f t="shared" si="245"/>
        <v>19.89781748633056</v>
      </c>
      <c r="M175" s="7">
        <v>9.81</v>
      </c>
      <c r="N175" s="7">
        <f t="shared" si="246"/>
        <v>5.1044625000000003E-2</v>
      </c>
      <c r="O175" s="7">
        <f t="shared" si="247"/>
        <v>249.80474307166332</v>
      </c>
      <c r="P175" s="7">
        <f t="shared" si="248"/>
        <v>799.17988260433549</v>
      </c>
      <c r="Q175" s="7">
        <f t="shared" si="209"/>
        <v>1.7487102171535782E-5</v>
      </c>
      <c r="R175" s="7">
        <f t="shared" si="210"/>
        <v>1.062123351214302E-4</v>
      </c>
      <c r="S175" s="7">
        <f t="shared" si="249"/>
        <v>1.1128371936046422E-4</v>
      </c>
      <c r="T175" s="7">
        <f t="shared" si="211"/>
        <v>2.3900668870134836</v>
      </c>
      <c r="U175" s="7">
        <f t="shared" si="212"/>
        <v>0</v>
      </c>
      <c r="V175" s="7">
        <f t="shared" si="306"/>
        <v>2.3900668870134836</v>
      </c>
      <c r="W175" s="7">
        <f>Surface_Tension_T(T_ph(F175,H175))</f>
        <v>8.00080634269104E-2</v>
      </c>
      <c r="X175" s="7">
        <v>1</v>
      </c>
      <c r="Y175" s="7">
        <f t="shared" si="250"/>
        <v>1</v>
      </c>
      <c r="Z175" s="7">
        <f t="shared" si="307"/>
        <v>0</v>
      </c>
      <c r="AA175" s="24">
        <f t="shared" si="251"/>
        <v>799.17988260433549</v>
      </c>
      <c r="AB175" s="24">
        <f t="shared" si="252"/>
        <v>4376864.9467779091</v>
      </c>
      <c r="AC175" s="24">
        <f t="shared" si="253"/>
        <v>6.3499320756265761E-6</v>
      </c>
      <c r="AD175" s="29">
        <f t="shared" si="254"/>
        <v>9.1660240321309785E-3</v>
      </c>
      <c r="AE175" s="24">
        <f t="shared" si="213"/>
        <v>2.8564997372041652</v>
      </c>
      <c r="AF175" s="7">
        <f t="shared" si="214"/>
        <v>3.4167705829030721</v>
      </c>
      <c r="AG175" s="24" t="str">
        <f t="shared" si="255"/>
        <v>NO</v>
      </c>
      <c r="AH175" s="24">
        <f t="shared" si="309"/>
        <v>1.1499999999999999</v>
      </c>
      <c r="AI175" s="24">
        <f t="shared" si="309"/>
        <v>1.1499999999999999</v>
      </c>
      <c r="AJ175" s="24">
        <f t="shared" si="256"/>
        <v>0.26914946512107146</v>
      </c>
      <c r="AK175" s="24">
        <f t="shared" si="257"/>
        <v>0</v>
      </c>
      <c r="AL175" s="24">
        <f t="shared" si="258"/>
        <v>799.17988260433549</v>
      </c>
      <c r="AM175" s="24">
        <f t="shared" si="259"/>
        <v>4376864.9467779091</v>
      </c>
      <c r="AN175" s="24">
        <f t="shared" si="260"/>
        <v>6.3499320756265761E-6</v>
      </c>
      <c r="AO175" s="29">
        <f t="shared" si="261"/>
        <v>9.1660240321309785E-3</v>
      </c>
      <c r="AP175" s="24">
        <f t="shared" si="215"/>
        <v>0.59311211317984569</v>
      </c>
      <c r="AQ175" s="24">
        <f t="shared" si="262"/>
        <v>0.72499999999999998</v>
      </c>
      <c r="AR175" s="24">
        <f t="shared" si="263"/>
        <v>2.8564997372041652</v>
      </c>
      <c r="AS175" s="24">
        <f t="shared" si="264"/>
        <v>2.5812722379745625</v>
      </c>
      <c r="AT175" s="24" t="str">
        <f t="shared" si="265"/>
        <v>NO</v>
      </c>
      <c r="AU175" s="24">
        <f t="shared" si="216"/>
        <v>1.2</v>
      </c>
      <c r="AV175" s="7">
        <f t="shared" si="266"/>
        <v>1.203900398263051</v>
      </c>
      <c r="AW175" s="7">
        <f t="shared" si="267"/>
        <v>0.26914946512107146</v>
      </c>
      <c r="AX175" s="20">
        <f t="shared" si="217"/>
        <v>1.0743276055858146</v>
      </c>
      <c r="AY175" s="24">
        <f t="shared" si="218"/>
        <v>0</v>
      </c>
      <c r="AZ175" s="24">
        <f t="shared" si="268"/>
        <v>799.17988260433549</v>
      </c>
      <c r="BA175" s="24">
        <f t="shared" si="269"/>
        <v>4376864.9467779091</v>
      </c>
      <c r="BB175" s="24">
        <f t="shared" si="270"/>
        <v>6.3499320756265761E-6</v>
      </c>
      <c r="BC175" s="29">
        <f t="shared" si="271"/>
        <v>9.1660240321309785E-3</v>
      </c>
      <c r="BD175" s="24">
        <f t="shared" si="219"/>
        <v>2.8564997372041652</v>
      </c>
      <c r="BE175" s="24" t="str">
        <f t="shared" si="272"/>
        <v>NO</v>
      </c>
      <c r="BF175" s="24">
        <f t="shared" si="220"/>
        <v>1.2</v>
      </c>
      <c r="BG175" s="24">
        <f t="shared" si="221"/>
        <v>1.1077560283358494</v>
      </c>
      <c r="BH175" s="7">
        <f t="shared" si="273"/>
        <v>1.203900398263051</v>
      </c>
      <c r="BI175" s="7">
        <f t="shared" si="274"/>
        <v>0.4981985145407769</v>
      </c>
      <c r="BJ175" s="7">
        <f t="shared" si="275"/>
        <v>0.26914946512107146</v>
      </c>
      <c r="BK175" s="20">
        <f t="shared" si="222"/>
        <v>1.0743276055858146</v>
      </c>
      <c r="BL175" s="24">
        <f t="shared" si="276"/>
        <v>0.47640161560158861</v>
      </c>
      <c r="BM175" s="24">
        <f t="shared" si="277"/>
        <v>0</v>
      </c>
      <c r="BN175" s="24">
        <f t="shared" si="278"/>
        <v>799.17988260433549</v>
      </c>
      <c r="BO175" s="24">
        <f t="shared" si="279"/>
        <v>4376864.9467779091</v>
      </c>
      <c r="BP175" s="24">
        <f t="shared" si="280"/>
        <v>6.3499320756265761E-6</v>
      </c>
      <c r="BQ175" s="29">
        <f t="shared" si="281"/>
        <v>9.1660240321309785E-3</v>
      </c>
      <c r="BR175" s="24">
        <f t="shared" si="223"/>
        <v>0.59311211317984569</v>
      </c>
      <c r="BS175" s="24">
        <f t="shared" si="282"/>
        <v>0.72499999999999998</v>
      </c>
      <c r="BT175" s="24">
        <f t="shared" si="283"/>
        <v>2.8564997372041652</v>
      </c>
      <c r="BU175" s="24" t="str">
        <f t="shared" si="284"/>
        <v>NO</v>
      </c>
      <c r="BV175" s="24">
        <f t="shared" si="224"/>
        <v>1.1499999999999999</v>
      </c>
      <c r="BW175" s="24">
        <f t="shared" si="225"/>
        <v>1.1499999999999999</v>
      </c>
      <c r="BX175" s="7">
        <f t="shared" si="285"/>
        <v>1.203900398263051</v>
      </c>
      <c r="BY175" s="7">
        <f t="shared" si="286"/>
        <v>0.4981985145407769</v>
      </c>
      <c r="BZ175" s="24">
        <f t="shared" si="287"/>
        <v>0.26914946512107146</v>
      </c>
      <c r="CA175" s="20">
        <f t="shared" si="226"/>
        <v>1.1246225544682993</v>
      </c>
      <c r="CB175" s="24">
        <f t="shared" si="288"/>
        <v>0.52228781335260166</v>
      </c>
      <c r="CC175" s="24">
        <f t="shared" si="289"/>
        <v>0</v>
      </c>
      <c r="CD175" s="24">
        <f t="shared" si="290"/>
        <v>799.17988260433549</v>
      </c>
      <c r="CE175" s="24">
        <f t="shared" si="291"/>
        <v>4376864.9467779091</v>
      </c>
      <c r="CF175" s="24">
        <f t="shared" si="292"/>
        <v>6.3499320756265761E-6</v>
      </c>
      <c r="CG175" s="29">
        <f t="shared" si="293"/>
        <v>9.1660240321309785E-3</v>
      </c>
      <c r="CH175" s="24">
        <f t="shared" si="227"/>
        <v>0.59311211317984569</v>
      </c>
      <c r="CI175" s="24">
        <f t="shared" si="294"/>
        <v>0.72499999999999998</v>
      </c>
      <c r="CJ175" s="24">
        <f t="shared" si="295"/>
        <v>2.8564997372041652</v>
      </c>
      <c r="CK175" s="24">
        <f t="shared" si="228"/>
        <v>3.4560763977908611</v>
      </c>
      <c r="CL175" s="24">
        <f t="shared" si="296"/>
        <v>2.5812722379745625</v>
      </c>
      <c r="CM175" s="24" t="str">
        <f t="shared" si="297"/>
        <v>NO</v>
      </c>
      <c r="CN175" s="46" t="str">
        <f t="shared" si="229"/>
        <v>COMPRESSED LIQUID</v>
      </c>
      <c r="CO175" s="21" t="b">
        <f t="shared" si="310"/>
        <v>0</v>
      </c>
      <c r="CP175" s="21" t="b">
        <f t="shared" si="230"/>
        <v>0</v>
      </c>
      <c r="CQ175" s="7" t="e">
        <f t="shared" si="231"/>
        <v>#DIV/0!</v>
      </c>
      <c r="CR175" s="7">
        <f>IF(J175="yes",rho_ph(F175,H175),IF(K175="yes",rho_ph(F175,H175),L175*CQ175+P175*(1-CQ175)))</f>
        <v>814.7813099800145</v>
      </c>
      <c r="CS175" s="7" t="e">
        <f t="shared" si="232"/>
        <v>#DIV/0!</v>
      </c>
      <c r="CT175" s="7">
        <f t="shared" si="233"/>
        <v>4462309.2154421629</v>
      </c>
      <c r="CU175" s="7">
        <f t="shared" si="234"/>
        <v>6.2406261903897795E-6</v>
      </c>
      <c r="CV175" s="22">
        <f t="shared" si="235"/>
        <v>9.1388216152286494E-3</v>
      </c>
      <c r="CW175" s="7">
        <f t="shared" si="236"/>
        <v>7.6355443913517951E-2</v>
      </c>
      <c r="CX175" s="7">
        <f t="shared" si="237"/>
        <v>8.3402907822388247E-4</v>
      </c>
      <c r="CY175" s="7">
        <f t="shared" si="298"/>
        <v>0.9988254971924998</v>
      </c>
      <c r="CZ175" s="7">
        <f t="shared" si="299"/>
        <v>7.7280238849234545E-2</v>
      </c>
      <c r="DA175" s="7">
        <f t="shared" si="238"/>
        <v>39.39661139509294</v>
      </c>
      <c r="DB175" s="7">
        <f>rho_ph(DA175,H175)</f>
        <v>814.75633400301035</v>
      </c>
      <c r="DC175" s="7">
        <f t="shared" si="239"/>
        <v>2.3443737648474516</v>
      </c>
      <c r="DD175" s="7">
        <f t="shared" si="300"/>
        <v>-2.8113842197260572E-2</v>
      </c>
      <c r="DE175" s="47">
        <f t="shared" si="301"/>
        <v>0</v>
      </c>
      <c r="DF175" s="7">
        <f t="shared" si="240"/>
        <v>1035.1602754925248</v>
      </c>
      <c r="DG175" s="7">
        <f t="shared" si="302"/>
        <v>239.4719452462175</v>
      </c>
    </row>
    <row r="176" spans="1:111" ht="14.5" x14ac:dyDescent="0.35">
      <c r="A176" s="7">
        <f t="shared" si="303"/>
        <v>1281</v>
      </c>
      <c r="B176" s="7">
        <v>3</v>
      </c>
      <c r="C176" s="7">
        <v>17.2</v>
      </c>
      <c r="D176">
        <v>0.255</v>
      </c>
      <c r="E176" s="22">
        <v>0</v>
      </c>
      <c r="F176" s="7">
        <f t="shared" si="241"/>
        <v>39.39661139509294</v>
      </c>
      <c r="G176" s="7">
        <f t="shared" si="304"/>
        <v>97.5</v>
      </c>
      <c r="H176" s="7">
        <f t="shared" si="242"/>
        <v>1035.1602754925248</v>
      </c>
      <c r="I176" s="7">
        <f t="shared" si="305"/>
        <v>0</v>
      </c>
      <c r="J176" s="24" t="str">
        <f t="shared" si="243"/>
        <v>YES</v>
      </c>
      <c r="K176" s="24" t="str">
        <f t="shared" si="244"/>
        <v>NO</v>
      </c>
      <c r="L176" s="7">
        <f t="shared" si="245"/>
        <v>19.778167475766416</v>
      </c>
      <c r="M176" s="7">
        <v>9.81</v>
      </c>
      <c r="N176" s="7">
        <f t="shared" si="246"/>
        <v>5.1044625000000003E-2</v>
      </c>
      <c r="O176" s="7">
        <f t="shared" si="247"/>
        <v>249.45780492152915</v>
      </c>
      <c r="P176" s="7">
        <f t="shared" si="248"/>
        <v>799.69435343532757</v>
      </c>
      <c r="Q176" s="7">
        <f t="shared" si="209"/>
        <v>1.7474216281711852E-5</v>
      </c>
      <c r="R176" s="7">
        <f t="shared" si="210"/>
        <v>1.0637147713846863E-4</v>
      </c>
      <c r="S176" s="7">
        <f t="shared" si="249"/>
        <v>1.1128021511236448E-4</v>
      </c>
      <c r="T176" s="7">
        <f t="shared" si="211"/>
        <v>2.3885292749343106</v>
      </c>
      <c r="U176" s="7">
        <f t="shared" si="212"/>
        <v>0</v>
      </c>
      <c r="V176" s="7">
        <f t="shared" si="306"/>
        <v>2.3885292749343106</v>
      </c>
      <c r="W176" s="7">
        <f>Surface_Tension_T(T_ph(F176,H176))</f>
        <v>8.0008712393053946E-2</v>
      </c>
      <c r="X176" s="7">
        <v>1</v>
      </c>
      <c r="Y176" s="7">
        <f t="shared" si="250"/>
        <v>1</v>
      </c>
      <c r="Z176" s="7">
        <f t="shared" si="307"/>
        <v>0</v>
      </c>
      <c r="AA176" s="24">
        <f t="shared" si="251"/>
        <v>799.69435343532757</v>
      </c>
      <c r="AB176" s="24">
        <f t="shared" si="252"/>
        <v>4377002.7755973199</v>
      </c>
      <c r="AC176" s="24">
        <f t="shared" si="253"/>
        <v>6.3497524957424192E-6</v>
      </c>
      <c r="AD176" s="29">
        <f t="shared" si="254"/>
        <v>9.1659796300142381E-3</v>
      </c>
      <c r="AE176" s="24">
        <f t="shared" si="213"/>
        <v>2.8565552508521095</v>
      </c>
      <c r="AF176" s="7">
        <f t="shared" si="214"/>
        <v>3.4277939626446678</v>
      </c>
      <c r="AG176" s="24" t="str">
        <f t="shared" si="255"/>
        <v>NO</v>
      </c>
      <c r="AH176" s="24">
        <f t="shared" si="309"/>
        <v>1.1499999999999999</v>
      </c>
      <c r="AI176" s="24">
        <f t="shared" si="309"/>
        <v>1.1499999999999999</v>
      </c>
      <c r="AJ176" s="24">
        <f t="shared" si="256"/>
        <v>0.26911813942873491</v>
      </c>
      <c r="AK176" s="24">
        <f t="shared" si="257"/>
        <v>0</v>
      </c>
      <c r="AL176" s="24">
        <f t="shared" si="258"/>
        <v>799.69435343532757</v>
      </c>
      <c r="AM176" s="24">
        <f t="shared" si="259"/>
        <v>4377002.7755973199</v>
      </c>
      <c r="AN176" s="24">
        <f t="shared" si="260"/>
        <v>6.3497524957424192E-6</v>
      </c>
      <c r="AO176" s="29">
        <f t="shared" si="261"/>
        <v>9.1659796300142381E-3</v>
      </c>
      <c r="AP176" s="24">
        <f t="shared" si="215"/>
        <v>0.59264043839787561</v>
      </c>
      <c r="AQ176" s="24">
        <f t="shared" si="262"/>
        <v>0.72499999999999998</v>
      </c>
      <c r="AR176" s="24">
        <f t="shared" si="263"/>
        <v>2.8565552508521095</v>
      </c>
      <c r="AS176" s="24">
        <f t="shared" si="264"/>
        <v>2.5796116169290557</v>
      </c>
      <c r="AT176" s="24" t="str">
        <f t="shared" si="265"/>
        <v>NO</v>
      </c>
      <c r="AU176" s="24">
        <f t="shared" si="216"/>
        <v>1.2</v>
      </c>
      <c r="AV176" s="7">
        <f t="shared" si="266"/>
        <v>1.203900398263051</v>
      </c>
      <c r="AW176" s="7">
        <f t="shared" si="267"/>
        <v>0.26911813942873491</v>
      </c>
      <c r="AX176" s="20">
        <f t="shared" si="217"/>
        <v>1.0736852282277443</v>
      </c>
      <c r="AY176" s="24">
        <f t="shared" si="218"/>
        <v>0</v>
      </c>
      <c r="AZ176" s="24">
        <f t="shared" si="268"/>
        <v>799.69435343532757</v>
      </c>
      <c r="BA176" s="24">
        <f t="shared" si="269"/>
        <v>4377002.7755973199</v>
      </c>
      <c r="BB176" s="24">
        <f t="shared" si="270"/>
        <v>6.3497524957424192E-6</v>
      </c>
      <c r="BC176" s="29">
        <f t="shared" si="271"/>
        <v>9.1659796300142381E-3</v>
      </c>
      <c r="BD176" s="24">
        <f t="shared" si="219"/>
        <v>2.8565552508521095</v>
      </c>
      <c r="BE176" s="24" t="str">
        <f t="shared" si="272"/>
        <v>NO</v>
      </c>
      <c r="BF176" s="24">
        <f t="shared" si="220"/>
        <v>1.2</v>
      </c>
      <c r="BG176" s="24">
        <f t="shared" si="221"/>
        <v>1.1079470290462676</v>
      </c>
      <c r="BH176" s="7">
        <f t="shared" si="273"/>
        <v>1.203900398263051</v>
      </c>
      <c r="BI176" s="7">
        <f t="shared" si="274"/>
        <v>0.49824082638465894</v>
      </c>
      <c r="BJ176" s="7">
        <f t="shared" si="275"/>
        <v>0.26911813942873491</v>
      </c>
      <c r="BK176" s="20">
        <f t="shared" si="222"/>
        <v>1.0736852282277443</v>
      </c>
      <c r="BL176" s="24">
        <f t="shared" si="276"/>
        <v>0.47643691990739462</v>
      </c>
      <c r="BM176" s="24">
        <f t="shared" si="277"/>
        <v>0</v>
      </c>
      <c r="BN176" s="24">
        <f t="shared" si="278"/>
        <v>799.69435343532757</v>
      </c>
      <c r="BO176" s="24">
        <f t="shared" si="279"/>
        <v>4377002.7755973199</v>
      </c>
      <c r="BP176" s="24">
        <f t="shared" si="280"/>
        <v>6.3497524957424192E-6</v>
      </c>
      <c r="BQ176" s="29">
        <f t="shared" si="281"/>
        <v>9.1659796300142381E-3</v>
      </c>
      <c r="BR176" s="24">
        <f t="shared" si="223"/>
        <v>0.59264043839787561</v>
      </c>
      <c r="BS176" s="24">
        <f t="shared" si="282"/>
        <v>0.72499999999999998</v>
      </c>
      <c r="BT176" s="24">
        <f t="shared" si="283"/>
        <v>2.8565552508521095</v>
      </c>
      <c r="BU176" s="24" t="str">
        <f t="shared" si="284"/>
        <v>NO</v>
      </c>
      <c r="BV176" s="24">
        <f t="shared" si="224"/>
        <v>1.1499999999999999</v>
      </c>
      <c r="BW176" s="24">
        <f t="shared" si="225"/>
        <v>1.1499999999999999</v>
      </c>
      <c r="BX176" s="7">
        <f t="shared" si="285"/>
        <v>1.203900398263051</v>
      </c>
      <c r="BY176" s="7">
        <f t="shared" si="286"/>
        <v>0.49824082638465894</v>
      </c>
      <c r="BZ176" s="24">
        <f t="shared" si="287"/>
        <v>0.26911813942873491</v>
      </c>
      <c r="CA176" s="20">
        <f t="shared" si="226"/>
        <v>1.1239501040337581</v>
      </c>
      <c r="CB176" s="24">
        <f t="shared" si="288"/>
        <v>0.52233786972377272</v>
      </c>
      <c r="CC176" s="24">
        <f t="shared" si="289"/>
        <v>0</v>
      </c>
      <c r="CD176" s="24">
        <f t="shared" si="290"/>
        <v>799.69435343532757</v>
      </c>
      <c r="CE176" s="24">
        <f t="shared" si="291"/>
        <v>4377002.7755973199</v>
      </c>
      <c r="CF176" s="24">
        <f t="shared" si="292"/>
        <v>6.3497524957424192E-6</v>
      </c>
      <c r="CG176" s="29">
        <f t="shared" si="293"/>
        <v>9.1659796300142381E-3</v>
      </c>
      <c r="CH176" s="24">
        <f t="shared" si="227"/>
        <v>0.59264043839787561</v>
      </c>
      <c r="CI176" s="24">
        <f t="shared" si="294"/>
        <v>0.72499999999999998</v>
      </c>
      <c r="CJ176" s="24">
        <f t="shared" si="295"/>
        <v>2.8565552508521095</v>
      </c>
      <c r="CK176" s="24">
        <f t="shared" si="228"/>
        <v>3.4672265881897859</v>
      </c>
      <c r="CL176" s="24">
        <f t="shared" si="296"/>
        <v>2.5796116169290557</v>
      </c>
      <c r="CM176" s="24" t="str">
        <f t="shared" si="297"/>
        <v>NO</v>
      </c>
      <c r="CN176" s="46" t="str">
        <f t="shared" si="229"/>
        <v>COMPRESSED LIQUID</v>
      </c>
      <c r="CO176" s="21" t="b">
        <f t="shared" si="310"/>
        <v>0</v>
      </c>
      <c r="CP176" s="21" t="b">
        <f t="shared" si="230"/>
        <v>0</v>
      </c>
      <c r="CQ176" s="7" t="e">
        <f t="shared" si="231"/>
        <v>#DIV/0!</v>
      </c>
      <c r="CR176" s="7">
        <f>IF(J176="yes",rho_ph(F176,H176),IF(K176="yes",rho_ph(F176,H176),L176*CQ176+P176*(1-CQ176)))</f>
        <v>814.7649722037421</v>
      </c>
      <c r="CS176" s="7" t="e">
        <f t="shared" si="232"/>
        <v>#DIV/0!</v>
      </c>
      <c r="CT176" s="7">
        <f t="shared" si="233"/>
        <v>4459489.4655382326</v>
      </c>
      <c r="CU176" s="7">
        <f t="shared" si="234"/>
        <v>6.2441699505861467E-6</v>
      </c>
      <c r="CV176" s="22">
        <f t="shared" si="235"/>
        <v>9.139709116533716E-3</v>
      </c>
      <c r="CW176" s="7">
        <f t="shared" si="236"/>
        <v>7.6353912854638023E-2</v>
      </c>
      <c r="CX176" s="7">
        <f t="shared" si="237"/>
        <v>8.3302049164821603E-4</v>
      </c>
      <c r="CY176" s="7">
        <f t="shared" si="298"/>
        <v>0.99882012875115211</v>
      </c>
      <c r="CZ176" s="7">
        <f t="shared" si="299"/>
        <v>7.7278111568290925E-2</v>
      </c>
      <c r="DA176" s="7">
        <f t="shared" si="238"/>
        <v>39.164777060388069</v>
      </c>
      <c r="DB176" s="7">
        <f>rho_ph(DA176,H176)</f>
        <v>814.73999340617536</v>
      </c>
      <c r="DC176" s="7">
        <f t="shared" si="239"/>
        <v>2.3444207841012408</v>
      </c>
      <c r="DD176" s="7">
        <f t="shared" si="300"/>
        <v>-2.8113842197260572E-2</v>
      </c>
      <c r="DE176" s="47">
        <f t="shared" si="301"/>
        <v>0</v>
      </c>
      <c r="DF176" s="7">
        <f t="shared" si="240"/>
        <v>1035.1321616503276</v>
      </c>
      <c r="DG176" s="7">
        <f t="shared" si="302"/>
        <v>239.46649456822877</v>
      </c>
    </row>
    <row r="177" spans="1:111" ht="14.5" x14ac:dyDescent="0.35">
      <c r="A177" s="7">
        <f t="shared" si="303"/>
        <v>1278</v>
      </c>
      <c r="B177" s="7">
        <v>3</v>
      </c>
      <c r="C177" s="7">
        <v>17.2</v>
      </c>
      <c r="D177">
        <v>0.255</v>
      </c>
      <c r="E177" s="22">
        <v>0</v>
      </c>
      <c r="F177" s="7">
        <f t="shared" si="241"/>
        <v>39.164777060388069</v>
      </c>
      <c r="G177" s="7">
        <f t="shared" si="304"/>
        <v>97.5</v>
      </c>
      <c r="H177" s="7">
        <f t="shared" si="242"/>
        <v>1035.1321616503276</v>
      </c>
      <c r="I177" s="7">
        <f t="shared" si="305"/>
        <v>0</v>
      </c>
      <c r="J177" s="24" t="str">
        <f t="shared" si="243"/>
        <v>YES</v>
      </c>
      <c r="K177" s="24" t="str">
        <f t="shared" si="244"/>
        <v>NO</v>
      </c>
      <c r="L177" s="7">
        <f t="shared" si="245"/>
        <v>19.658612339957873</v>
      </c>
      <c r="M177" s="7">
        <v>9.81</v>
      </c>
      <c r="N177" s="7">
        <f t="shared" si="246"/>
        <v>5.1044625000000003E-2</v>
      </c>
      <c r="O177" s="7">
        <f t="shared" si="247"/>
        <v>249.10930953567265</v>
      </c>
      <c r="P177" s="7">
        <f t="shared" si="248"/>
        <v>800.21017754595493</v>
      </c>
      <c r="Q177" s="7">
        <f t="shared" si="209"/>
        <v>1.7461260748855092E-5</v>
      </c>
      <c r="R177" s="7">
        <f t="shared" si="210"/>
        <v>1.0653170703823582E-4</v>
      </c>
      <c r="S177" s="7">
        <f t="shared" si="249"/>
        <v>1.1127671067461093E-4</v>
      </c>
      <c r="T177" s="7">
        <f t="shared" si="211"/>
        <v>2.3869896032036548</v>
      </c>
      <c r="U177" s="7">
        <f t="shared" si="212"/>
        <v>0</v>
      </c>
      <c r="V177" s="7">
        <f t="shared" si="306"/>
        <v>2.3869896032036548</v>
      </c>
      <c r="W177" s="7">
        <f>Surface_Tension_T(T_ph(F177,H177))</f>
        <v>8.0009361402406109E-2</v>
      </c>
      <c r="X177" s="7">
        <v>1</v>
      </c>
      <c r="Y177" s="7">
        <f t="shared" si="250"/>
        <v>1</v>
      </c>
      <c r="Z177" s="7">
        <f t="shared" si="307"/>
        <v>0</v>
      </c>
      <c r="AA177" s="24">
        <f t="shared" si="251"/>
        <v>800.21017754595493</v>
      </c>
      <c r="AB177" s="24">
        <f t="shared" si="252"/>
        <v>4377140.6205576994</v>
      </c>
      <c r="AC177" s="24">
        <f t="shared" si="253"/>
        <v>6.3495729055629241E-6</v>
      </c>
      <c r="AD177" s="29">
        <f t="shared" si="254"/>
        <v>9.1659352244101971E-3</v>
      </c>
      <c r="AE177" s="24">
        <f t="shared" si="213"/>
        <v>2.8566100738203142</v>
      </c>
      <c r="AF177" s="7">
        <f t="shared" si="214"/>
        <v>3.438908355167793</v>
      </c>
      <c r="AG177" s="24" t="str">
        <f t="shared" si="255"/>
        <v>NO</v>
      </c>
      <c r="AH177" s="24">
        <f t="shared" si="309"/>
        <v>1.1499999999999999</v>
      </c>
      <c r="AI177" s="24">
        <f t="shared" si="309"/>
        <v>1.1499999999999999</v>
      </c>
      <c r="AJ177" s="24">
        <f t="shared" si="256"/>
        <v>0.26908670954908043</v>
      </c>
      <c r="AK177" s="24">
        <f t="shared" si="257"/>
        <v>0</v>
      </c>
      <c r="AL177" s="24">
        <f t="shared" si="258"/>
        <v>800.21017754595493</v>
      </c>
      <c r="AM177" s="24">
        <f t="shared" si="259"/>
        <v>4377140.6205576994</v>
      </c>
      <c r="AN177" s="24">
        <f t="shared" si="260"/>
        <v>6.3495729055629241E-6</v>
      </c>
      <c r="AO177" s="29">
        <f t="shared" si="261"/>
        <v>9.1659352244101971E-3</v>
      </c>
      <c r="AP177" s="24">
        <f t="shared" si="215"/>
        <v>0.59216840316049002</v>
      </c>
      <c r="AQ177" s="24">
        <f t="shared" si="262"/>
        <v>0.72499999999999998</v>
      </c>
      <c r="AR177" s="24">
        <f t="shared" si="263"/>
        <v>2.8566100738203142</v>
      </c>
      <c r="AS177" s="24">
        <f t="shared" si="264"/>
        <v>2.5779487714599476</v>
      </c>
      <c r="AT177" s="24" t="str">
        <f t="shared" si="265"/>
        <v>NO</v>
      </c>
      <c r="AU177" s="24">
        <f t="shared" si="216"/>
        <v>1.2</v>
      </c>
      <c r="AV177" s="7">
        <f t="shared" si="266"/>
        <v>1.203900398263051</v>
      </c>
      <c r="AW177" s="7">
        <f t="shared" si="267"/>
        <v>0.26908670954908043</v>
      </c>
      <c r="AX177" s="20">
        <f t="shared" si="217"/>
        <v>1.0730419689972208</v>
      </c>
      <c r="AY177" s="24">
        <f t="shared" si="218"/>
        <v>0</v>
      </c>
      <c r="AZ177" s="24">
        <f t="shared" si="268"/>
        <v>800.21017754595493</v>
      </c>
      <c r="BA177" s="24">
        <f t="shared" si="269"/>
        <v>4377140.6205576994</v>
      </c>
      <c r="BB177" s="24">
        <f t="shared" si="270"/>
        <v>6.3495729055629241E-6</v>
      </c>
      <c r="BC177" s="29">
        <f t="shared" si="271"/>
        <v>9.1659352244101971E-3</v>
      </c>
      <c r="BD177" s="24">
        <f t="shared" si="219"/>
        <v>2.8566100738203142</v>
      </c>
      <c r="BE177" s="24" t="str">
        <f t="shared" si="272"/>
        <v>NO</v>
      </c>
      <c r="BF177" s="24">
        <f t="shared" si="220"/>
        <v>1.2</v>
      </c>
      <c r="BG177" s="24">
        <f t="shared" si="221"/>
        <v>1.1081365187916741</v>
      </c>
      <c r="BH177" s="7">
        <f t="shared" si="273"/>
        <v>1.203900398263051</v>
      </c>
      <c r="BI177" s="7">
        <f t="shared" si="274"/>
        <v>0.49828306056504873</v>
      </c>
      <c r="BJ177" s="7">
        <f t="shared" si="275"/>
        <v>0.26908670954908043</v>
      </c>
      <c r="BK177" s="20">
        <f t="shared" si="222"/>
        <v>1.0730419689972208</v>
      </c>
      <c r="BL177" s="24">
        <f t="shared" si="276"/>
        <v>0.47647214402563265</v>
      </c>
      <c r="BM177" s="24">
        <f t="shared" si="277"/>
        <v>0</v>
      </c>
      <c r="BN177" s="24">
        <f t="shared" si="278"/>
        <v>800.21017754595493</v>
      </c>
      <c r="BO177" s="24">
        <f t="shared" si="279"/>
        <v>4377140.6205576994</v>
      </c>
      <c r="BP177" s="24">
        <f t="shared" si="280"/>
        <v>6.3495729055629241E-6</v>
      </c>
      <c r="BQ177" s="29">
        <f t="shared" si="281"/>
        <v>9.1659352244101971E-3</v>
      </c>
      <c r="BR177" s="24">
        <f t="shared" si="223"/>
        <v>0.59216840316049002</v>
      </c>
      <c r="BS177" s="24">
        <f t="shared" si="282"/>
        <v>0.72499999999999998</v>
      </c>
      <c r="BT177" s="24">
        <f t="shared" si="283"/>
        <v>2.8566100738203142</v>
      </c>
      <c r="BU177" s="24" t="str">
        <f t="shared" si="284"/>
        <v>NO</v>
      </c>
      <c r="BV177" s="24">
        <f t="shared" si="224"/>
        <v>1.1499999999999999</v>
      </c>
      <c r="BW177" s="24">
        <f t="shared" si="225"/>
        <v>1.1499999999999999</v>
      </c>
      <c r="BX177" s="7">
        <f t="shared" si="285"/>
        <v>1.203900398263051</v>
      </c>
      <c r="BY177" s="7">
        <f t="shared" si="286"/>
        <v>0.49828306056504873</v>
      </c>
      <c r="BZ177" s="24">
        <f t="shared" si="287"/>
        <v>0.26908670954908043</v>
      </c>
      <c r="CA177" s="20">
        <f t="shared" si="226"/>
        <v>1.1232767304416564</v>
      </c>
      <c r="CB177" s="24">
        <f t="shared" si="288"/>
        <v>0.52238785122098652</v>
      </c>
      <c r="CC177" s="24">
        <f t="shared" si="289"/>
        <v>0</v>
      </c>
      <c r="CD177" s="24">
        <f t="shared" si="290"/>
        <v>800.21017754595493</v>
      </c>
      <c r="CE177" s="24">
        <f t="shared" si="291"/>
        <v>4377140.6205576994</v>
      </c>
      <c r="CF177" s="24">
        <f t="shared" si="292"/>
        <v>6.3495729055629241E-6</v>
      </c>
      <c r="CG177" s="29">
        <f t="shared" si="293"/>
        <v>9.1659352244101971E-3</v>
      </c>
      <c r="CH177" s="24">
        <f t="shared" si="227"/>
        <v>0.59216840316049002</v>
      </c>
      <c r="CI177" s="24">
        <f t="shared" si="294"/>
        <v>0.72499999999999998</v>
      </c>
      <c r="CJ177" s="24">
        <f t="shared" si="295"/>
        <v>2.8566100738203142</v>
      </c>
      <c r="CK177" s="24">
        <f t="shared" si="228"/>
        <v>3.4784688383622631</v>
      </c>
      <c r="CL177" s="24">
        <f t="shared" si="296"/>
        <v>2.5779487714599476</v>
      </c>
      <c r="CM177" s="24" t="str">
        <f t="shared" si="297"/>
        <v>NO</v>
      </c>
      <c r="CN177" s="46" t="str">
        <f t="shared" si="229"/>
        <v>COMPRESSED LIQUID</v>
      </c>
      <c r="CO177" s="21" t="b">
        <f t="shared" si="310"/>
        <v>0</v>
      </c>
      <c r="CP177" s="21" t="b">
        <f t="shared" si="230"/>
        <v>0</v>
      </c>
      <c r="CQ177" s="7" t="e">
        <f t="shared" si="231"/>
        <v>#DIV/0!</v>
      </c>
      <c r="CR177" s="7">
        <f>IF(J177="yes",rho_ph(F177,H177),IF(K177="yes",rho_ph(F177,H177),L177*CQ177+P177*(1-CQ177)))</f>
        <v>814.7486323762032</v>
      </c>
      <c r="CS177" s="7" t="e">
        <f t="shared" si="232"/>
        <v>#DIV/0!</v>
      </c>
      <c r="CT177" s="7">
        <f t="shared" si="233"/>
        <v>4456665.8040448446</v>
      </c>
      <c r="CU177" s="7">
        <f t="shared" si="234"/>
        <v>6.2477228912762272E-6</v>
      </c>
      <c r="CV177" s="22">
        <f t="shared" si="235"/>
        <v>9.1405985377709612E-3</v>
      </c>
      <c r="CW177" s="7">
        <f t="shared" si="236"/>
        <v>7.6352381603528155E-2</v>
      </c>
      <c r="CX177" s="7">
        <f t="shared" si="237"/>
        <v>8.3201116381479583E-4</v>
      </c>
      <c r="CY177" s="7">
        <f t="shared" si="298"/>
        <v>0.99881469794816069</v>
      </c>
      <c r="CZ177" s="7">
        <f t="shared" si="299"/>
        <v>7.7275988154660594E-2</v>
      </c>
      <c r="DA177" s="7">
        <f t="shared" si="238"/>
        <v>38.932949095924087</v>
      </c>
      <c r="DB177" s="7">
        <f>rho_ph(DA177,H177)</f>
        <v>814.72365075567438</v>
      </c>
      <c r="DC177" s="7">
        <f t="shared" si="239"/>
        <v>2.3444678111508011</v>
      </c>
      <c r="DD177" s="7">
        <f t="shared" si="300"/>
        <v>-2.8113842197260572E-2</v>
      </c>
      <c r="DE177" s="47">
        <f t="shared" si="301"/>
        <v>0</v>
      </c>
      <c r="DF177" s="7">
        <f t="shared" si="240"/>
        <v>1035.1040478081304</v>
      </c>
      <c r="DG177" s="7">
        <f t="shared" si="302"/>
        <v>239.46104336992732</v>
      </c>
    </row>
    <row r="178" spans="1:111" ht="14.5" x14ac:dyDescent="0.35">
      <c r="A178" s="7">
        <f t="shared" si="303"/>
        <v>1275</v>
      </c>
      <c r="B178" s="7">
        <v>3</v>
      </c>
      <c r="C178" s="7">
        <v>17.2</v>
      </c>
      <c r="D178">
        <v>0.255</v>
      </c>
      <c r="E178" s="22">
        <v>0</v>
      </c>
      <c r="F178" s="7">
        <f t="shared" si="241"/>
        <v>38.932949095924087</v>
      </c>
      <c r="G178" s="7">
        <f t="shared" si="304"/>
        <v>97.5</v>
      </c>
      <c r="H178" s="7">
        <f t="shared" si="242"/>
        <v>1035.1040478081304</v>
      </c>
      <c r="I178" s="7">
        <f t="shared" si="305"/>
        <v>0</v>
      </c>
      <c r="J178" s="24" t="str">
        <f t="shared" si="243"/>
        <v>YES</v>
      </c>
      <c r="K178" s="24" t="str">
        <f t="shared" si="244"/>
        <v>NO</v>
      </c>
      <c r="L178" s="7">
        <f t="shared" si="245"/>
        <v>19.539151620837991</v>
      </c>
      <c r="M178" s="7">
        <v>9.81</v>
      </c>
      <c r="N178" s="7">
        <f t="shared" si="246"/>
        <v>5.1044625000000003E-2</v>
      </c>
      <c r="O178" s="7">
        <f t="shared" si="247"/>
        <v>248.75924048716433</v>
      </c>
      <c r="P178" s="7">
        <f t="shared" si="248"/>
        <v>800.72736995646403</v>
      </c>
      <c r="Q178" s="7">
        <f t="shared" si="209"/>
        <v>1.744823819135689E-5</v>
      </c>
      <c r="R178" s="7">
        <f t="shared" si="210"/>
        <v>1.0669304004001948E-4</v>
      </c>
      <c r="S178" s="7">
        <f t="shared" si="249"/>
        <v>1.1127320604677951E-4</v>
      </c>
      <c r="T178" s="7">
        <f t="shared" si="211"/>
        <v>2.3854478388615568</v>
      </c>
      <c r="U178" s="7">
        <f t="shared" si="212"/>
        <v>0</v>
      </c>
      <c r="V178" s="7">
        <f t="shared" si="306"/>
        <v>2.3854478388615568</v>
      </c>
      <c r="W178" s="7">
        <f>Surface_Tension_T(T_ph(F178,H178))</f>
        <v>8.0010010454972705E-2</v>
      </c>
      <c r="X178" s="7">
        <v>1</v>
      </c>
      <c r="Y178" s="7">
        <f t="shared" si="250"/>
        <v>1</v>
      </c>
      <c r="Z178" s="7">
        <f t="shared" si="307"/>
        <v>0</v>
      </c>
      <c r="AA178" s="24">
        <f t="shared" si="251"/>
        <v>800.72736995646403</v>
      </c>
      <c r="AB178" s="24">
        <f t="shared" si="252"/>
        <v>4377278.4816779625</v>
      </c>
      <c r="AC178" s="24">
        <f t="shared" si="253"/>
        <v>6.3493933050662095E-6</v>
      </c>
      <c r="AD178" s="29">
        <f t="shared" si="254"/>
        <v>9.1658908153132435E-3</v>
      </c>
      <c r="AE178" s="24">
        <f t="shared" si="213"/>
        <v>2.8566642033644021</v>
      </c>
      <c r="AF178" s="7">
        <f t="shared" si="214"/>
        <v>3.4501150876935887</v>
      </c>
      <c r="AG178" s="24" t="str">
        <f t="shared" si="255"/>
        <v>NO</v>
      </c>
      <c r="AH178" s="24">
        <f t="shared" si="309"/>
        <v>1.1499999999999999</v>
      </c>
      <c r="AI178" s="24">
        <f t="shared" si="309"/>
        <v>1.1499999999999999</v>
      </c>
      <c r="AJ178" s="24">
        <f t="shared" si="256"/>
        <v>0.26905517450443878</v>
      </c>
      <c r="AK178" s="24">
        <f t="shared" si="257"/>
        <v>0</v>
      </c>
      <c r="AL178" s="24">
        <f t="shared" si="258"/>
        <v>800.72736995646403</v>
      </c>
      <c r="AM178" s="24">
        <f t="shared" si="259"/>
        <v>4377278.4816779625</v>
      </c>
      <c r="AN178" s="24">
        <f t="shared" si="260"/>
        <v>6.3493933050662095E-6</v>
      </c>
      <c r="AO178" s="29">
        <f t="shared" si="261"/>
        <v>9.1658908153132435E-3</v>
      </c>
      <c r="AP178" s="24">
        <f t="shared" si="215"/>
        <v>0.59169599822306873</v>
      </c>
      <c r="AQ178" s="24">
        <f t="shared" si="262"/>
        <v>0.72499999999999998</v>
      </c>
      <c r="AR178" s="24">
        <f t="shared" si="263"/>
        <v>2.8566642033644021</v>
      </c>
      <c r="AS178" s="24">
        <f t="shared" si="264"/>
        <v>2.5762836659704815</v>
      </c>
      <c r="AT178" s="24" t="str">
        <f t="shared" si="265"/>
        <v>NO</v>
      </c>
      <c r="AU178" s="24">
        <f t="shared" si="216"/>
        <v>1.2</v>
      </c>
      <c r="AV178" s="7">
        <f t="shared" si="266"/>
        <v>1.203900398263051</v>
      </c>
      <c r="AW178" s="7">
        <f t="shared" si="267"/>
        <v>0.26905517450443878</v>
      </c>
      <c r="AX178" s="20">
        <f t="shared" si="217"/>
        <v>1.0723978140190706</v>
      </c>
      <c r="AY178" s="24">
        <f t="shared" si="218"/>
        <v>0</v>
      </c>
      <c r="AZ178" s="24">
        <f t="shared" si="268"/>
        <v>800.72736995646403</v>
      </c>
      <c r="BA178" s="24">
        <f t="shared" si="269"/>
        <v>4377278.4816779625</v>
      </c>
      <c r="BB178" s="24">
        <f t="shared" si="270"/>
        <v>6.3493933050662095E-6</v>
      </c>
      <c r="BC178" s="29">
        <f t="shared" si="271"/>
        <v>9.1658908153132435E-3</v>
      </c>
      <c r="BD178" s="24">
        <f t="shared" si="219"/>
        <v>2.8566642033644021</v>
      </c>
      <c r="BE178" s="24" t="str">
        <f t="shared" si="272"/>
        <v>NO</v>
      </c>
      <c r="BF178" s="24">
        <f t="shared" si="220"/>
        <v>1.2</v>
      </c>
      <c r="BG178" s="24">
        <f t="shared" si="221"/>
        <v>1.1083245185507369</v>
      </c>
      <c r="BH178" s="7">
        <f t="shared" si="273"/>
        <v>1.203900398263051</v>
      </c>
      <c r="BI178" s="7">
        <f t="shared" si="274"/>
        <v>0.49832521729372525</v>
      </c>
      <c r="BJ178" s="7">
        <f t="shared" si="275"/>
        <v>0.26905517450443878</v>
      </c>
      <c r="BK178" s="20">
        <f t="shared" si="222"/>
        <v>1.0723978140190706</v>
      </c>
      <c r="BL178" s="24">
        <f t="shared" si="276"/>
        <v>0.47650728805489073</v>
      </c>
      <c r="BM178" s="24">
        <f t="shared" si="277"/>
        <v>0</v>
      </c>
      <c r="BN178" s="24">
        <f t="shared" si="278"/>
        <v>800.72736995646403</v>
      </c>
      <c r="BO178" s="24">
        <f t="shared" si="279"/>
        <v>4377278.4816779625</v>
      </c>
      <c r="BP178" s="24">
        <f t="shared" si="280"/>
        <v>6.3493933050662095E-6</v>
      </c>
      <c r="BQ178" s="29">
        <f t="shared" si="281"/>
        <v>9.1658908153132435E-3</v>
      </c>
      <c r="BR178" s="24">
        <f t="shared" si="223"/>
        <v>0.59169599822306873</v>
      </c>
      <c r="BS178" s="24">
        <f t="shared" si="282"/>
        <v>0.72499999999999998</v>
      </c>
      <c r="BT178" s="24">
        <f t="shared" si="283"/>
        <v>2.8566642033644021</v>
      </c>
      <c r="BU178" s="24" t="str">
        <f t="shared" si="284"/>
        <v>NO</v>
      </c>
      <c r="BV178" s="24">
        <f t="shared" si="224"/>
        <v>1.1499999999999999</v>
      </c>
      <c r="BW178" s="24">
        <f t="shared" si="225"/>
        <v>1.1499999999999999</v>
      </c>
      <c r="BX178" s="7">
        <f t="shared" si="285"/>
        <v>1.203900398263051</v>
      </c>
      <c r="BY178" s="7">
        <f t="shared" si="286"/>
        <v>0.49832521729372525</v>
      </c>
      <c r="BZ178" s="24">
        <f t="shared" si="287"/>
        <v>0.26905517450443878</v>
      </c>
      <c r="CA178" s="20">
        <f t="shared" si="226"/>
        <v>1.1226024191672512</v>
      </c>
      <c r="CB178" s="24">
        <f t="shared" si="288"/>
        <v>0.5224377581811176</v>
      </c>
      <c r="CC178" s="24">
        <f t="shared" si="289"/>
        <v>0</v>
      </c>
      <c r="CD178" s="24">
        <f t="shared" si="290"/>
        <v>800.72736995646403</v>
      </c>
      <c r="CE178" s="24">
        <f t="shared" si="291"/>
        <v>4377278.4816779625</v>
      </c>
      <c r="CF178" s="24">
        <f t="shared" si="292"/>
        <v>6.3493933050662095E-6</v>
      </c>
      <c r="CG178" s="29">
        <f t="shared" si="293"/>
        <v>9.1658908153132435E-3</v>
      </c>
      <c r="CH178" s="24">
        <f t="shared" si="227"/>
        <v>0.59169599822306873</v>
      </c>
      <c r="CI178" s="24">
        <f t="shared" si="294"/>
        <v>0.72499999999999998</v>
      </c>
      <c r="CJ178" s="24">
        <f t="shared" si="295"/>
        <v>2.8566642033644021</v>
      </c>
      <c r="CK178" s="24">
        <f t="shared" si="228"/>
        <v>3.4898044907975079</v>
      </c>
      <c r="CL178" s="24">
        <f t="shared" si="296"/>
        <v>2.5762836659704815</v>
      </c>
      <c r="CM178" s="24" t="str">
        <f t="shared" si="297"/>
        <v>NO</v>
      </c>
      <c r="CN178" s="46" t="str">
        <f t="shared" si="229"/>
        <v>COMPRESSED LIQUID</v>
      </c>
      <c r="CO178" s="21" t="b">
        <f t="shared" si="310"/>
        <v>0</v>
      </c>
      <c r="CP178" s="21" t="b">
        <f t="shared" si="230"/>
        <v>0</v>
      </c>
      <c r="CQ178" s="7" t="e">
        <f t="shared" si="231"/>
        <v>#DIV/0!</v>
      </c>
      <c r="CR178" s="7">
        <f>IF(J178="yes",rho_ph(F178,H178),IF(K178="yes",rho_ph(F178,H178),L178*CQ178+P178*(1-CQ178)))</f>
        <v>814.73229049524832</v>
      </c>
      <c r="CS178" s="7" t="e">
        <f t="shared" si="232"/>
        <v>#DIV/0!</v>
      </c>
      <c r="CT178" s="7">
        <f t="shared" si="233"/>
        <v>4453838.1692971876</v>
      </c>
      <c r="CU178" s="7">
        <f t="shared" si="234"/>
        <v>6.2512851157836182E-6</v>
      </c>
      <c r="CV178" s="22">
        <f t="shared" si="235"/>
        <v>9.1414899022304857E-3</v>
      </c>
      <c r="CW178" s="7">
        <f t="shared" si="236"/>
        <v>7.635085015998691E-2</v>
      </c>
      <c r="CX178" s="7">
        <f t="shared" si="237"/>
        <v>8.310010758134543E-4</v>
      </c>
      <c r="CY178" s="7">
        <f t="shared" si="298"/>
        <v>0.99880920370065729</v>
      </c>
      <c r="CZ178" s="7">
        <f t="shared" si="299"/>
        <v>7.7273868672651652E-2</v>
      </c>
      <c r="DA178" s="7">
        <f t="shared" si="238"/>
        <v>38.701127489906135</v>
      </c>
      <c r="DB178" s="7">
        <f>rho_ph(DA178,H178)</f>
        <v>814.70730604933544</v>
      </c>
      <c r="DC178" s="7">
        <f t="shared" si="239"/>
        <v>2.3445148460032073</v>
      </c>
      <c r="DD178" s="7">
        <f t="shared" si="300"/>
        <v>-2.8113842197260572E-2</v>
      </c>
      <c r="DE178" s="47">
        <f t="shared" si="301"/>
        <v>0</v>
      </c>
      <c r="DF178" s="7">
        <f t="shared" si="240"/>
        <v>1035.0759339659332</v>
      </c>
      <c r="DG178" s="7">
        <f t="shared" si="302"/>
        <v>239.45559165121767</v>
      </c>
    </row>
    <row r="179" spans="1:111" ht="14.5" x14ac:dyDescent="0.35">
      <c r="A179" s="7">
        <f t="shared" si="303"/>
        <v>1272</v>
      </c>
      <c r="B179" s="7">
        <v>3</v>
      </c>
      <c r="C179" s="7">
        <v>17.2</v>
      </c>
      <c r="D179">
        <v>0.255</v>
      </c>
      <c r="E179" s="22">
        <v>0</v>
      </c>
      <c r="F179" s="7">
        <f t="shared" si="241"/>
        <v>38.701127489906135</v>
      </c>
      <c r="G179" s="7">
        <f t="shared" si="304"/>
        <v>97.5</v>
      </c>
      <c r="H179" s="7">
        <f t="shared" si="242"/>
        <v>1035.0759339659332</v>
      </c>
      <c r="I179" s="7">
        <f t="shared" si="305"/>
        <v>0</v>
      </c>
      <c r="J179" s="24" t="str">
        <f t="shared" si="243"/>
        <v>YES</v>
      </c>
      <c r="K179" s="24" t="str">
        <f t="shared" si="244"/>
        <v>NO</v>
      </c>
      <c r="L179" s="7">
        <f t="shared" si="245"/>
        <v>19.419784858371344</v>
      </c>
      <c r="M179" s="7">
        <v>9.81</v>
      </c>
      <c r="N179" s="7">
        <f t="shared" si="246"/>
        <v>5.1044625000000003E-2</v>
      </c>
      <c r="O179" s="7">
        <f t="shared" si="247"/>
        <v>248.40758107500676</v>
      </c>
      <c r="P179" s="7">
        <f t="shared" si="248"/>
        <v>801.2459459211052</v>
      </c>
      <c r="Q179" s="7">
        <f t="shared" si="209"/>
        <v>1.7435150954011174E-5</v>
      </c>
      <c r="R179" s="7">
        <f t="shared" si="210"/>
        <v>1.068554916648895E-4</v>
      </c>
      <c r="S179" s="7">
        <f t="shared" si="249"/>
        <v>1.1126970122844037E-4</v>
      </c>
      <c r="T179" s="7">
        <f t="shared" si="211"/>
        <v>2.3839039484737974</v>
      </c>
      <c r="U179" s="7">
        <f t="shared" si="212"/>
        <v>0</v>
      </c>
      <c r="V179" s="7">
        <f t="shared" si="306"/>
        <v>2.3839039484737974</v>
      </c>
      <c r="W179" s="7">
        <f>Surface_Tension_T(T_ph(F179,H179))</f>
        <v>8.0010659550759602E-2</v>
      </c>
      <c r="X179" s="7">
        <v>1</v>
      </c>
      <c r="Y179" s="7">
        <f t="shared" si="250"/>
        <v>1</v>
      </c>
      <c r="Z179" s="7">
        <f t="shared" si="307"/>
        <v>0</v>
      </c>
      <c r="AA179" s="24">
        <f t="shared" si="251"/>
        <v>801.2459459211052</v>
      </c>
      <c r="AB179" s="24">
        <f t="shared" si="252"/>
        <v>4377416.3589772517</v>
      </c>
      <c r="AC179" s="24">
        <f t="shared" si="253"/>
        <v>6.3492136942301482E-6</v>
      </c>
      <c r="AD179" s="29">
        <f t="shared" si="254"/>
        <v>9.1658464027177013E-3</v>
      </c>
      <c r="AE179" s="24">
        <f t="shared" si="213"/>
        <v>2.8567176366793277</v>
      </c>
      <c r="AF179" s="7">
        <f t="shared" si="214"/>
        <v>3.4614155148093175</v>
      </c>
      <c r="AG179" s="24" t="str">
        <f t="shared" si="255"/>
        <v>NO</v>
      </c>
      <c r="AH179" s="24">
        <f t="shared" si="309"/>
        <v>1.1499999999999999</v>
      </c>
      <c r="AI179" s="24">
        <f t="shared" si="309"/>
        <v>1.1499999999999999</v>
      </c>
      <c r="AJ179" s="24">
        <f t="shared" si="256"/>
        <v>0.26902353330125556</v>
      </c>
      <c r="AK179" s="24">
        <f t="shared" si="257"/>
        <v>0</v>
      </c>
      <c r="AL179" s="24">
        <f t="shared" si="258"/>
        <v>801.2459459211052</v>
      </c>
      <c r="AM179" s="24">
        <f t="shared" si="259"/>
        <v>4377416.3589772517</v>
      </c>
      <c r="AN179" s="24">
        <f t="shared" si="260"/>
        <v>6.3492136942301482E-6</v>
      </c>
      <c r="AO179" s="29">
        <f t="shared" si="261"/>
        <v>9.1658464027177013E-3</v>
      </c>
      <c r="AP179" s="24">
        <f t="shared" si="215"/>
        <v>0.59122321421859714</v>
      </c>
      <c r="AQ179" s="24">
        <f t="shared" si="262"/>
        <v>0.72499999999999998</v>
      </c>
      <c r="AR179" s="24">
        <f t="shared" si="263"/>
        <v>2.8567176366793277</v>
      </c>
      <c r="AS179" s="24">
        <f t="shared" si="264"/>
        <v>2.5746162643517012</v>
      </c>
      <c r="AT179" s="24" t="str">
        <f t="shared" si="265"/>
        <v>NO</v>
      </c>
      <c r="AU179" s="24">
        <f t="shared" si="216"/>
        <v>1.2</v>
      </c>
      <c r="AV179" s="7">
        <f t="shared" si="266"/>
        <v>1.203900398263051</v>
      </c>
      <c r="AW179" s="7">
        <f t="shared" si="267"/>
        <v>0.26902353330125556</v>
      </c>
      <c r="AX179" s="20">
        <f t="shared" si="217"/>
        <v>1.071752749217846</v>
      </c>
      <c r="AY179" s="24">
        <f t="shared" si="218"/>
        <v>0</v>
      </c>
      <c r="AZ179" s="24">
        <f t="shared" si="268"/>
        <v>801.2459459211052</v>
      </c>
      <c r="BA179" s="24">
        <f t="shared" si="269"/>
        <v>4377416.3589772517</v>
      </c>
      <c r="BB179" s="24">
        <f t="shared" si="270"/>
        <v>6.3492136942301482E-6</v>
      </c>
      <c r="BC179" s="29">
        <f t="shared" si="271"/>
        <v>9.1658464027177013E-3</v>
      </c>
      <c r="BD179" s="24">
        <f t="shared" si="219"/>
        <v>2.8567176366793277</v>
      </c>
      <c r="BE179" s="24" t="str">
        <f t="shared" si="272"/>
        <v>NO</v>
      </c>
      <c r="BF179" s="24">
        <f t="shared" si="220"/>
        <v>1.2</v>
      </c>
      <c r="BG179" s="24">
        <f t="shared" si="221"/>
        <v>1.1085110489658305</v>
      </c>
      <c r="BH179" s="7">
        <f t="shared" si="273"/>
        <v>1.203900398263051</v>
      </c>
      <c r="BI179" s="7">
        <f t="shared" si="274"/>
        <v>0.49836729678189257</v>
      </c>
      <c r="BJ179" s="7">
        <f t="shared" si="275"/>
        <v>0.26902353330125556</v>
      </c>
      <c r="BK179" s="20">
        <f t="shared" si="222"/>
        <v>1.071752749217846</v>
      </c>
      <c r="BL179" s="24">
        <f t="shared" si="276"/>
        <v>0.47654235209172496</v>
      </c>
      <c r="BM179" s="24">
        <f t="shared" si="277"/>
        <v>0</v>
      </c>
      <c r="BN179" s="24">
        <f t="shared" si="278"/>
        <v>801.2459459211052</v>
      </c>
      <c r="BO179" s="24">
        <f t="shared" si="279"/>
        <v>4377416.3589772517</v>
      </c>
      <c r="BP179" s="24">
        <f t="shared" si="280"/>
        <v>6.3492136942301482E-6</v>
      </c>
      <c r="BQ179" s="29">
        <f t="shared" si="281"/>
        <v>9.1658464027177013E-3</v>
      </c>
      <c r="BR179" s="24">
        <f t="shared" si="223"/>
        <v>0.59122321421859714</v>
      </c>
      <c r="BS179" s="24">
        <f t="shared" si="282"/>
        <v>0.72499999999999998</v>
      </c>
      <c r="BT179" s="24">
        <f t="shared" si="283"/>
        <v>2.8567176366793277</v>
      </c>
      <c r="BU179" s="24" t="str">
        <f t="shared" si="284"/>
        <v>NO</v>
      </c>
      <c r="BV179" s="24">
        <f t="shared" si="224"/>
        <v>1.1499999999999999</v>
      </c>
      <c r="BW179" s="24">
        <f t="shared" si="225"/>
        <v>1.1499999999999999</v>
      </c>
      <c r="BX179" s="7">
        <f t="shared" si="285"/>
        <v>1.203900398263051</v>
      </c>
      <c r="BY179" s="7">
        <f t="shared" si="286"/>
        <v>0.49836729678189257</v>
      </c>
      <c r="BZ179" s="24">
        <f t="shared" si="287"/>
        <v>0.26902353330125556</v>
      </c>
      <c r="CA179" s="20">
        <f t="shared" si="226"/>
        <v>1.1219271554761483</v>
      </c>
      <c r="CB179" s="24">
        <f t="shared" si="288"/>
        <v>0.52248759094207531</v>
      </c>
      <c r="CC179" s="24">
        <f t="shared" si="289"/>
        <v>0</v>
      </c>
      <c r="CD179" s="24">
        <f t="shared" si="290"/>
        <v>801.2459459211052</v>
      </c>
      <c r="CE179" s="24">
        <f t="shared" si="291"/>
        <v>4377416.3589772517</v>
      </c>
      <c r="CF179" s="24">
        <f t="shared" si="292"/>
        <v>6.3492136942301482E-6</v>
      </c>
      <c r="CG179" s="29">
        <f t="shared" si="293"/>
        <v>9.1658464027177013E-3</v>
      </c>
      <c r="CH179" s="24">
        <f t="shared" si="227"/>
        <v>0.59122321421859714</v>
      </c>
      <c r="CI179" s="24">
        <f t="shared" si="294"/>
        <v>0.72499999999999998</v>
      </c>
      <c r="CJ179" s="24">
        <f t="shared" si="295"/>
        <v>2.8567176366793277</v>
      </c>
      <c r="CK179" s="24">
        <f t="shared" si="228"/>
        <v>3.5012349156656715</v>
      </c>
      <c r="CL179" s="24">
        <f t="shared" si="296"/>
        <v>2.5746162643517012</v>
      </c>
      <c r="CM179" s="24" t="str">
        <f t="shared" si="297"/>
        <v>NO</v>
      </c>
      <c r="CN179" s="46" t="str">
        <f t="shared" si="229"/>
        <v>COMPRESSED LIQUID</v>
      </c>
      <c r="CO179" s="21" t="b">
        <f t="shared" si="310"/>
        <v>0</v>
      </c>
      <c r="CP179" s="21" t="b">
        <f t="shared" si="230"/>
        <v>0</v>
      </c>
      <c r="CQ179" s="7" t="e">
        <f t="shared" si="231"/>
        <v>#DIV/0!</v>
      </c>
      <c r="CR179" s="7">
        <f>IF(J179="yes",rho_ph(F179,H179),IF(K179="yes",rho_ph(F179,H179),L179*CQ179+P179*(1-CQ179)))</f>
        <v>814.71594655870751</v>
      </c>
      <c r="CS179" s="7" t="e">
        <f t="shared" si="232"/>
        <v>#DIV/0!</v>
      </c>
      <c r="CT179" s="7">
        <f t="shared" si="233"/>
        <v>4451006.4987422526</v>
      </c>
      <c r="CU179" s="7">
        <f t="shared" si="234"/>
        <v>6.2548567290378853E-6</v>
      </c>
      <c r="CV179" s="22">
        <f t="shared" si="235"/>
        <v>9.1423832335574256E-3</v>
      </c>
      <c r="CW179" s="7">
        <f t="shared" si="236"/>
        <v>7.6349318523810952E-2</v>
      </c>
      <c r="CX179" s="7">
        <f t="shared" si="237"/>
        <v>8.299902084809214E-4</v>
      </c>
      <c r="CY179" s="7">
        <f t="shared" si="298"/>
        <v>0.99880364490026008</v>
      </c>
      <c r="CZ179" s="7">
        <f t="shared" si="299"/>
        <v>7.7271753188284512E-2</v>
      </c>
      <c r="DA179" s="7">
        <f t="shared" si="238"/>
        <v>38.469312230341281</v>
      </c>
      <c r="DB179" s="7">
        <f>rho_ph(DA179,H179)</f>
        <v>814.69095928496517</v>
      </c>
      <c r="DC179" s="7">
        <f t="shared" si="239"/>
        <v>2.3445618886655977</v>
      </c>
      <c r="DD179" s="7">
        <f t="shared" si="300"/>
        <v>-2.8113842197260572E-2</v>
      </c>
      <c r="DE179" s="47">
        <f t="shared" si="301"/>
        <v>0</v>
      </c>
      <c r="DF179" s="7">
        <f t="shared" si="240"/>
        <v>1035.0478201237361</v>
      </c>
      <c r="DG179" s="7">
        <f t="shared" si="302"/>
        <v>239.45013941200511</v>
      </c>
    </row>
    <row r="180" spans="1:111" ht="14.5" x14ac:dyDescent="0.35">
      <c r="A180" s="7">
        <f t="shared" si="303"/>
        <v>1269</v>
      </c>
      <c r="B180" s="7">
        <v>3</v>
      </c>
      <c r="C180" s="7">
        <v>17.2</v>
      </c>
      <c r="D180">
        <v>0.255</v>
      </c>
      <c r="E180" s="22">
        <v>0</v>
      </c>
      <c r="F180" s="7">
        <f t="shared" si="241"/>
        <v>38.469312230341281</v>
      </c>
      <c r="G180" s="7">
        <f t="shared" si="304"/>
        <v>97.5</v>
      </c>
      <c r="H180" s="7">
        <f t="shared" si="242"/>
        <v>1035.0478201237361</v>
      </c>
      <c r="I180" s="7">
        <f t="shared" si="305"/>
        <v>0</v>
      </c>
      <c r="J180" s="24" t="str">
        <f t="shared" si="243"/>
        <v>YES</v>
      </c>
      <c r="K180" s="24" t="str">
        <f t="shared" si="244"/>
        <v>NO</v>
      </c>
      <c r="L180" s="7">
        <f t="shared" si="245"/>
        <v>19.300511590492079</v>
      </c>
      <c r="M180" s="7">
        <v>9.81</v>
      </c>
      <c r="N180" s="7">
        <f t="shared" si="246"/>
        <v>5.1044625000000003E-2</v>
      </c>
      <c r="O180" s="7">
        <f t="shared" si="247"/>
        <v>248.05431431788486</v>
      </c>
      <c r="P180" s="7">
        <f t="shared" si="248"/>
        <v>801.76592093334114</v>
      </c>
      <c r="Q180" s="7">
        <f t="shared" si="209"/>
        <v>1.7422001124054958E-5</v>
      </c>
      <c r="R180" s="7">
        <f t="shared" si="210"/>
        <v>1.0701907774355571E-4</v>
      </c>
      <c r="S180" s="7">
        <f t="shared" si="249"/>
        <v>1.1126619621915837E-4</v>
      </c>
      <c r="T180" s="7">
        <f t="shared" si="211"/>
        <v>2.3823578981211782</v>
      </c>
      <c r="U180" s="7">
        <f t="shared" si="212"/>
        <v>0</v>
      </c>
      <c r="V180" s="7">
        <f t="shared" si="306"/>
        <v>2.3823578981211782</v>
      </c>
      <c r="W180" s="7">
        <f>Surface_Tension_T(T_ph(F180,H180))</f>
        <v>8.0011308689772548E-2</v>
      </c>
      <c r="X180" s="7">
        <v>1</v>
      </c>
      <c r="Y180" s="7">
        <f t="shared" si="250"/>
        <v>1</v>
      </c>
      <c r="Z180" s="7">
        <f t="shared" si="307"/>
        <v>0</v>
      </c>
      <c r="AA180" s="24">
        <f t="shared" si="251"/>
        <v>801.76592093334114</v>
      </c>
      <c r="AB180" s="24">
        <f t="shared" si="252"/>
        <v>4377554.2524749245</v>
      </c>
      <c r="AC180" s="24">
        <f t="shared" si="253"/>
        <v>6.3490340730323447E-6</v>
      </c>
      <c r="AD180" s="29">
        <f t="shared" si="254"/>
        <v>9.1658019866178095E-3</v>
      </c>
      <c r="AE180" s="24">
        <f t="shared" si="213"/>
        <v>2.8567703708981407</v>
      </c>
      <c r="AF180" s="7">
        <f t="shared" si="214"/>
        <v>3.4728110192016648</v>
      </c>
      <c r="AG180" s="24" t="str">
        <f t="shared" si="255"/>
        <v>NO</v>
      </c>
      <c r="AH180" s="24">
        <f t="shared" si="309"/>
        <v>1.1499999999999999</v>
      </c>
      <c r="AI180" s="24">
        <f t="shared" si="309"/>
        <v>1.1499999999999999</v>
      </c>
      <c r="AJ180" s="24">
        <f t="shared" si="256"/>
        <v>0.26899178492974329</v>
      </c>
      <c r="AK180" s="24">
        <f t="shared" si="257"/>
        <v>0</v>
      </c>
      <c r="AL180" s="24">
        <f t="shared" si="258"/>
        <v>801.76592093334114</v>
      </c>
      <c r="AM180" s="24">
        <f t="shared" si="259"/>
        <v>4377554.2524749245</v>
      </c>
      <c r="AN180" s="24">
        <f t="shared" si="260"/>
        <v>6.3490340730323447E-6</v>
      </c>
      <c r="AO180" s="29">
        <f t="shared" si="261"/>
        <v>9.1658019866178095E-3</v>
      </c>
      <c r="AP180" s="24">
        <f t="shared" si="215"/>
        <v>0.59075004165481959</v>
      </c>
      <c r="AQ180" s="24">
        <f t="shared" si="262"/>
        <v>0.72499999999999998</v>
      </c>
      <c r="AR180" s="24">
        <f t="shared" si="263"/>
        <v>2.8567703708981407</v>
      </c>
      <c r="AS180" s="24">
        <f t="shared" si="264"/>
        <v>2.5729465299708725</v>
      </c>
      <c r="AT180" s="24" t="str">
        <f t="shared" si="265"/>
        <v>NO</v>
      </c>
      <c r="AU180" s="24">
        <f t="shared" si="216"/>
        <v>1.2</v>
      </c>
      <c r="AV180" s="7">
        <f t="shared" si="266"/>
        <v>1.203900398263051</v>
      </c>
      <c r="AW180" s="7">
        <f t="shared" si="267"/>
        <v>0.26899178492974329</v>
      </c>
      <c r="AX180" s="20">
        <f t="shared" si="217"/>
        <v>1.0711067603133024</v>
      </c>
      <c r="AY180" s="24">
        <f t="shared" si="218"/>
        <v>0</v>
      </c>
      <c r="AZ180" s="24">
        <f t="shared" si="268"/>
        <v>801.76592093334114</v>
      </c>
      <c r="BA180" s="24">
        <f t="shared" si="269"/>
        <v>4377554.2524749245</v>
      </c>
      <c r="BB180" s="24">
        <f t="shared" si="270"/>
        <v>6.3490340730323447E-6</v>
      </c>
      <c r="BC180" s="29">
        <f t="shared" si="271"/>
        <v>9.1658019866178095E-3</v>
      </c>
      <c r="BD180" s="24">
        <f t="shared" si="219"/>
        <v>2.8567703708981407</v>
      </c>
      <c r="BE180" s="24" t="str">
        <f t="shared" si="272"/>
        <v>NO</v>
      </c>
      <c r="BF180" s="24">
        <f t="shared" si="220"/>
        <v>1.2</v>
      </c>
      <c r="BG180" s="24">
        <f t="shared" si="221"/>
        <v>1.108696130350542</v>
      </c>
      <c r="BH180" s="7">
        <f t="shared" si="273"/>
        <v>1.203900398263051</v>
      </c>
      <c r="BI180" s="7">
        <f t="shared" si="274"/>
        <v>0.49840929924019128</v>
      </c>
      <c r="BJ180" s="7">
        <f t="shared" si="275"/>
        <v>0.26899178492974329</v>
      </c>
      <c r="BK180" s="20">
        <f t="shared" si="222"/>
        <v>1.0711067603133024</v>
      </c>
      <c r="BL180" s="24">
        <f t="shared" si="276"/>
        <v>0.47657733623063681</v>
      </c>
      <c r="BM180" s="24">
        <f t="shared" si="277"/>
        <v>0</v>
      </c>
      <c r="BN180" s="24">
        <f t="shared" si="278"/>
        <v>801.76592093334114</v>
      </c>
      <c r="BO180" s="24">
        <f t="shared" si="279"/>
        <v>4377554.2524749245</v>
      </c>
      <c r="BP180" s="24">
        <f t="shared" si="280"/>
        <v>6.3490340730323447E-6</v>
      </c>
      <c r="BQ180" s="29">
        <f t="shared" si="281"/>
        <v>9.1658019866178095E-3</v>
      </c>
      <c r="BR180" s="24">
        <f t="shared" si="223"/>
        <v>0.59075004165481959</v>
      </c>
      <c r="BS180" s="24">
        <f t="shared" si="282"/>
        <v>0.72499999999999998</v>
      </c>
      <c r="BT180" s="24">
        <f t="shared" si="283"/>
        <v>2.8567703708981407</v>
      </c>
      <c r="BU180" s="24" t="str">
        <f t="shared" si="284"/>
        <v>NO</v>
      </c>
      <c r="BV180" s="24">
        <f t="shared" si="224"/>
        <v>1.1499999999999999</v>
      </c>
      <c r="BW180" s="24">
        <f t="shared" si="225"/>
        <v>1.1499999999999999</v>
      </c>
      <c r="BX180" s="7">
        <f t="shared" si="285"/>
        <v>1.203900398263051</v>
      </c>
      <c r="BY180" s="7">
        <f t="shared" si="286"/>
        <v>0.49840929924019128</v>
      </c>
      <c r="BZ180" s="24">
        <f t="shared" si="287"/>
        <v>0.26899178492974329</v>
      </c>
      <c r="CA180" s="20">
        <f t="shared" si="226"/>
        <v>1.1212509244195696</v>
      </c>
      <c r="CB180" s="24">
        <f t="shared" si="288"/>
        <v>0.52253734984285416</v>
      </c>
      <c r="CC180" s="24">
        <f t="shared" si="289"/>
        <v>0</v>
      </c>
      <c r="CD180" s="24">
        <f t="shared" si="290"/>
        <v>801.76592093334114</v>
      </c>
      <c r="CE180" s="24">
        <f t="shared" si="291"/>
        <v>4377554.2524749245</v>
      </c>
      <c r="CF180" s="24">
        <f t="shared" si="292"/>
        <v>6.3490340730323447E-6</v>
      </c>
      <c r="CG180" s="29">
        <f t="shared" si="293"/>
        <v>9.1658019866178095E-3</v>
      </c>
      <c r="CH180" s="24">
        <f t="shared" si="227"/>
        <v>0.59075004165481959</v>
      </c>
      <c r="CI180" s="24">
        <f t="shared" si="294"/>
        <v>0.72499999999999998</v>
      </c>
      <c r="CJ180" s="24">
        <f t="shared" si="295"/>
        <v>2.8567703708981407</v>
      </c>
      <c r="CK180" s="24">
        <f t="shared" si="228"/>
        <v>3.5127615115595789</v>
      </c>
      <c r="CL180" s="24">
        <f t="shared" si="296"/>
        <v>2.5729465299708725</v>
      </c>
      <c r="CM180" s="24" t="str">
        <f t="shared" si="297"/>
        <v>NO</v>
      </c>
      <c r="CN180" s="46" t="str">
        <f t="shared" si="229"/>
        <v>COMPRESSED LIQUID</v>
      </c>
      <c r="CO180" s="21" t="b">
        <f t="shared" si="310"/>
        <v>0</v>
      </c>
      <c r="CP180" s="21" t="b">
        <f t="shared" si="230"/>
        <v>0</v>
      </c>
      <c r="CQ180" s="7" t="e">
        <f t="shared" si="231"/>
        <v>#DIV/0!</v>
      </c>
      <c r="CR180" s="7">
        <f>IF(J180="yes",rho_ph(F180,H180),IF(K180="yes",rho_ph(F180,H180),L180*CQ180+P180*(1-CQ180)))</f>
        <v>814.69960056438799</v>
      </c>
      <c r="CS180" s="7" t="e">
        <f t="shared" si="232"/>
        <v>#DIV/0!</v>
      </c>
      <c r="CT180" s="7">
        <f t="shared" si="233"/>
        <v>4448170.7289187321</v>
      </c>
      <c r="CU180" s="7">
        <f t="shared" si="234"/>
        <v>6.2584378376102635E-6</v>
      </c>
      <c r="CV180" s="22">
        <f t="shared" si="235"/>
        <v>9.1432785557599046E-3</v>
      </c>
      <c r="CW180" s="7">
        <f t="shared" si="236"/>
        <v>7.6347786694794764E-2</v>
      </c>
      <c r="CX180" s="7">
        <f t="shared" si="237"/>
        <v>8.2897854239497991E-4</v>
      </c>
      <c r="CY180" s="7">
        <f t="shared" si="298"/>
        <v>0.99879802041231414</v>
      </c>
      <c r="CZ180" s="7">
        <f t="shared" si="299"/>
        <v>7.7269641769344297E-2</v>
      </c>
      <c r="DA180" s="7">
        <f t="shared" si="238"/>
        <v>38.23750330503325</v>
      </c>
      <c r="DB180" s="7">
        <f>rho_ph(DA180,H180)</f>
        <v>814.67461046034725</v>
      </c>
      <c r="DC180" s="7">
        <f t="shared" si="239"/>
        <v>2.3446089391451772</v>
      </c>
      <c r="DD180" s="7">
        <f t="shared" si="300"/>
        <v>-2.8113842197260572E-2</v>
      </c>
      <c r="DE180" s="47">
        <f t="shared" si="301"/>
        <v>0</v>
      </c>
      <c r="DF180" s="7">
        <f t="shared" si="240"/>
        <v>1035.0197062815389</v>
      </c>
      <c r="DG180" s="7">
        <f t="shared" si="302"/>
        <v>239.44468665219472</v>
      </c>
    </row>
    <row r="181" spans="1:111" ht="14.5" x14ac:dyDescent="0.35">
      <c r="A181" s="7">
        <f t="shared" si="303"/>
        <v>1266</v>
      </c>
      <c r="B181" s="7">
        <v>3</v>
      </c>
      <c r="C181" s="7">
        <v>17.2</v>
      </c>
      <c r="D181">
        <v>0.255</v>
      </c>
      <c r="E181" s="22">
        <v>0</v>
      </c>
      <c r="F181" s="7">
        <f t="shared" si="241"/>
        <v>38.23750330503325</v>
      </c>
      <c r="G181" s="7">
        <f t="shared" si="304"/>
        <v>97.5</v>
      </c>
      <c r="H181" s="7">
        <f t="shared" si="242"/>
        <v>1035.0197062815389</v>
      </c>
      <c r="I181" s="7">
        <f t="shared" si="305"/>
        <v>0</v>
      </c>
      <c r="J181" s="24" t="str">
        <f t="shared" si="243"/>
        <v>YES</v>
      </c>
      <c r="K181" s="24" t="str">
        <f t="shared" si="244"/>
        <v>NO</v>
      </c>
      <c r="L181" s="7">
        <f t="shared" si="245"/>
        <v>19.181331353041525</v>
      </c>
      <c r="M181" s="7">
        <v>9.81</v>
      </c>
      <c r="N181" s="7">
        <f t="shared" si="246"/>
        <v>5.1044625000000003E-2</v>
      </c>
      <c r="O181" s="7">
        <f t="shared" si="247"/>
        <v>247.69942294772466</v>
      </c>
      <c r="P181" s="7">
        <f t="shared" si="248"/>
        <v>802.28731073122412</v>
      </c>
      <c r="Q181" s="7">
        <f t="shared" si="209"/>
        <v>1.740879054640807E-5</v>
      </c>
      <c r="R181" s="7">
        <f t="shared" si="210"/>
        <v>1.0718381442448486E-4</v>
      </c>
      <c r="S181" s="7">
        <f t="shared" si="249"/>
        <v>1.1126269101849173E-4</v>
      </c>
      <c r="T181" s="7">
        <f t="shared" si="211"/>
        <v>2.3808096533884351</v>
      </c>
      <c r="U181" s="7">
        <f t="shared" si="212"/>
        <v>0</v>
      </c>
      <c r="V181" s="7">
        <f t="shared" si="306"/>
        <v>2.3808096533884351</v>
      </c>
      <c r="W181" s="7">
        <f>Surface_Tension_T(T_ph(F181,H181))</f>
        <v>8.0011957872017272E-2</v>
      </c>
      <c r="X181" s="7">
        <v>1</v>
      </c>
      <c r="Y181" s="7">
        <f t="shared" si="250"/>
        <v>1</v>
      </c>
      <c r="Z181" s="7">
        <f t="shared" si="307"/>
        <v>0</v>
      </c>
      <c r="AA181" s="24">
        <f t="shared" si="251"/>
        <v>802.28731073122412</v>
      </c>
      <c r="AB181" s="24">
        <f t="shared" si="252"/>
        <v>4377692.1621906031</v>
      </c>
      <c r="AC181" s="24">
        <f t="shared" si="253"/>
        <v>6.3488544414500122E-6</v>
      </c>
      <c r="AD181" s="29">
        <f t="shared" si="254"/>
        <v>9.165757567007736E-3</v>
      </c>
      <c r="AE181" s="24">
        <f t="shared" si="213"/>
        <v>2.8568224030907072</v>
      </c>
      <c r="AF181" s="7">
        <f t="shared" si="214"/>
        <v>3.4843030124141863</v>
      </c>
      <c r="AG181" s="24" t="str">
        <f t="shared" si="255"/>
        <v>NO</v>
      </c>
      <c r="AH181" s="24">
        <f t="shared" si="309"/>
        <v>1.1499999999999999</v>
      </c>
      <c r="AI181" s="24">
        <f t="shared" si="309"/>
        <v>1.1499999999999999</v>
      </c>
      <c r="AJ181" s="24">
        <f t="shared" si="256"/>
        <v>0.26895992836352267</v>
      </c>
      <c r="AK181" s="24">
        <f t="shared" si="257"/>
        <v>0</v>
      </c>
      <c r="AL181" s="24">
        <f t="shared" si="258"/>
        <v>802.28731073122412</v>
      </c>
      <c r="AM181" s="24">
        <f t="shared" si="259"/>
        <v>4377692.1621906031</v>
      </c>
      <c r="AN181" s="24">
        <f t="shared" si="260"/>
        <v>6.3488544414500122E-6</v>
      </c>
      <c r="AO181" s="29">
        <f t="shared" si="261"/>
        <v>9.165757567007736E-3</v>
      </c>
      <c r="AP181" s="24">
        <f t="shared" si="215"/>
        <v>0.59027647091129964</v>
      </c>
      <c r="AQ181" s="24">
        <f t="shared" si="262"/>
        <v>0.72499999999999998</v>
      </c>
      <c r="AR181" s="24">
        <f t="shared" si="263"/>
        <v>2.8568224030907072</v>
      </c>
      <c r="AS181" s="24">
        <f t="shared" si="264"/>
        <v>2.5712744256595101</v>
      </c>
      <c r="AT181" s="24" t="str">
        <f t="shared" si="265"/>
        <v>NO</v>
      </c>
      <c r="AU181" s="24">
        <f t="shared" si="216"/>
        <v>1.2</v>
      </c>
      <c r="AV181" s="7">
        <f t="shared" si="266"/>
        <v>1.203900398263051</v>
      </c>
      <c r="AW181" s="7">
        <f t="shared" si="267"/>
        <v>0.26895992836352267</v>
      </c>
      <c r="AX181" s="20">
        <f t="shared" si="217"/>
        <v>1.07045983281572</v>
      </c>
      <c r="AY181" s="24">
        <f t="shared" si="218"/>
        <v>0</v>
      </c>
      <c r="AZ181" s="24">
        <f t="shared" si="268"/>
        <v>802.28731073122412</v>
      </c>
      <c r="BA181" s="24">
        <f t="shared" si="269"/>
        <v>4377692.1621906031</v>
      </c>
      <c r="BB181" s="24">
        <f t="shared" si="270"/>
        <v>6.3488544414500122E-6</v>
      </c>
      <c r="BC181" s="29">
        <f t="shared" si="271"/>
        <v>9.165757567007736E-3</v>
      </c>
      <c r="BD181" s="24">
        <f t="shared" si="219"/>
        <v>2.8568224030907072</v>
      </c>
      <c r="BE181" s="24" t="str">
        <f t="shared" si="272"/>
        <v>NO</v>
      </c>
      <c r="BF181" s="24">
        <f t="shared" si="220"/>
        <v>1.2</v>
      </c>
      <c r="BG181" s="24">
        <f t="shared" si="221"/>
        <v>1.1088797826970107</v>
      </c>
      <c r="BH181" s="7">
        <f t="shared" si="273"/>
        <v>1.203900398263051</v>
      </c>
      <c r="BI181" s="7">
        <f t="shared" si="274"/>
        <v>0.49845122487870952</v>
      </c>
      <c r="BJ181" s="7">
        <f t="shared" si="275"/>
        <v>0.26895992836352267</v>
      </c>
      <c r="BK181" s="20">
        <f t="shared" si="222"/>
        <v>1.07045983281572</v>
      </c>
      <c r="BL181" s="24">
        <f t="shared" si="276"/>
        <v>0.47661224056404911</v>
      </c>
      <c r="BM181" s="24">
        <f t="shared" si="277"/>
        <v>0</v>
      </c>
      <c r="BN181" s="24">
        <f t="shared" si="278"/>
        <v>802.28731073122412</v>
      </c>
      <c r="BO181" s="24">
        <f t="shared" si="279"/>
        <v>4377692.1621906031</v>
      </c>
      <c r="BP181" s="24">
        <f t="shared" si="280"/>
        <v>6.3488544414500122E-6</v>
      </c>
      <c r="BQ181" s="29">
        <f t="shared" si="281"/>
        <v>9.165757567007736E-3</v>
      </c>
      <c r="BR181" s="24">
        <f t="shared" si="223"/>
        <v>0.59027647091129964</v>
      </c>
      <c r="BS181" s="24">
        <f t="shared" si="282"/>
        <v>0.72499999999999998</v>
      </c>
      <c r="BT181" s="24">
        <f t="shared" si="283"/>
        <v>2.8568224030907072</v>
      </c>
      <c r="BU181" s="24" t="str">
        <f t="shared" si="284"/>
        <v>NO</v>
      </c>
      <c r="BV181" s="24">
        <f t="shared" si="224"/>
        <v>1.1499999999999999</v>
      </c>
      <c r="BW181" s="24">
        <f t="shared" si="225"/>
        <v>1.1499999999999999</v>
      </c>
      <c r="BX181" s="7">
        <f t="shared" si="285"/>
        <v>1.203900398263051</v>
      </c>
      <c r="BY181" s="7">
        <f t="shared" si="286"/>
        <v>0.49845122487870952</v>
      </c>
      <c r="BZ181" s="24">
        <f t="shared" si="287"/>
        <v>0.26895992836352267</v>
      </c>
      <c r="CA181" s="20">
        <f t="shared" si="226"/>
        <v>1.1205737108294551</v>
      </c>
      <c r="CB181" s="24">
        <f t="shared" si="288"/>
        <v>0.52258703522358241</v>
      </c>
      <c r="CC181" s="24">
        <f t="shared" si="289"/>
        <v>0</v>
      </c>
      <c r="CD181" s="24">
        <f t="shared" si="290"/>
        <v>802.28731073122412</v>
      </c>
      <c r="CE181" s="24">
        <f t="shared" si="291"/>
        <v>4377692.1621906031</v>
      </c>
      <c r="CF181" s="24">
        <f t="shared" si="292"/>
        <v>6.3488544414500122E-6</v>
      </c>
      <c r="CG181" s="29">
        <f t="shared" si="293"/>
        <v>9.165757567007736E-3</v>
      </c>
      <c r="CH181" s="24">
        <f t="shared" si="227"/>
        <v>0.59027647091129964</v>
      </c>
      <c r="CI181" s="24">
        <f t="shared" si="294"/>
        <v>0.72499999999999998</v>
      </c>
      <c r="CJ181" s="24">
        <f t="shared" si="295"/>
        <v>2.8568224030907072</v>
      </c>
      <c r="CK181" s="24">
        <f t="shared" si="228"/>
        <v>3.5243857062608872</v>
      </c>
      <c r="CL181" s="24">
        <f t="shared" si="296"/>
        <v>2.5712744256595101</v>
      </c>
      <c r="CM181" s="24" t="str">
        <f t="shared" si="297"/>
        <v>NO</v>
      </c>
      <c r="CN181" s="46" t="str">
        <f t="shared" si="229"/>
        <v>COMPRESSED LIQUID</v>
      </c>
      <c r="CO181" s="21" t="b">
        <f t="shared" si="310"/>
        <v>0</v>
      </c>
      <c r="CP181" s="21" t="b">
        <f t="shared" si="230"/>
        <v>0</v>
      </c>
      <c r="CQ181" s="7" t="e">
        <f t="shared" si="231"/>
        <v>#DIV/0!</v>
      </c>
      <c r="CR181" s="7">
        <f>IF(J181="yes",rho_ph(F181,H181),IF(K181="yes",rho_ph(F181,H181),L181*CQ181+P181*(1-CQ181)))</f>
        <v>814.68325251007275</v>
      </c>
      <c r="CS181" s="7" t="e">
        <f t="shared" si="232"/>
        <v>#DIV/0!</v>
      </c>
      <c r="CT181" s="7">
        <f t="shared" si="233"/>
        <v>4445330.7954363143</v>
      </c>
      <c r="CU181" s="7">
        <f t="shared" si="234"/>
        <v>6.2620285497506199E-6</v>
      </c>
      <c r="CV181" s="22">
        <f t="shared" si="235"/>
        <v>9.1441758932171782E-3</v>
      </c>
      <c r="CW181" s="7">
        <f t="shared" si="236"/>
        <v>7.6346254672730582E-2</v>
      </c>
      <c r="CX181" s="7">
        <f t="shared" si="237"/>
        <v>8.2796605786841261E-4</v>
      </c>
      <c r="CY181" s="7">
        <f t="shared" si="298"/>
        <v>0.99879232907510662</v>
      </c>
      <c r="CZ181" s="7">
        <f t="shared" si="299"/>
        <v>7.726753448543526E-2</v>
      </c>
      <c r="DA181" s="7">
        <f t="shared" si="238"/>
        <v>38.005700701576941</v>
      </c>
      <c r="DB181" s="7">
        <f>rho_ph(DA181,H181)</f>
        <v>814.65825957324284</v>
      </c>
      <c r="DC181" s="7">
        <f t="shared" si="239"/>
        <v>2.3446559974492178</v>
      </c>
      <c r="DD181" s="7">
        <f t="shared" si="300"/>
        <v>-2.8113842197260572E-2</v>
      </c>
      <c r="DE181" s="47">
        <f t="shared" si="301"/>
        <v>0</v>
      </c>
      <c r="DF181" s="7">
        <f t="shared" si="240"/>
        <v>1034.9915924393417</v>
      </c>
      <c r="DG181" s="7">
        <f t="shared" si="302"/>
        <v>239.43923337169122</v>
      </c>
    </row>
    <row r="182" spans="1:111" ht="14.5" x14ac:dyDescent="0.35">
      <c r="A182" s="7">
        <f t="shared" si="303"/>
        <v>1263</v>
      </c>
      <c r="B182" s="7">
        <v>3</v>
      </c>
      <c r="C182" s="7">
        <v>17.2</v>
      </c>
      <c r="D182">
        <v>0.255</v>
      </c>
      <c r="E182" s="22">
        <v>0</v>
      </c>
      <c r="F182" s="7">
        <f t="shared" si="241"/>
        <v>38.005700701576941</v>
      </c>
      <c r="G182" s="7">
        <f t="shared" si="304"/>
        <v>97.5</v>
      </c>
      <c r="H182" s="7">
        <f t="shared" si="242"/>
        <v>1034.9915924393417</v>
      </c>
      <c r="I182" s="7">
        <f t="shared" si="305"/>
        <v>0</v>
      </c>
      <c r="J182" s="24" t="str">
        <f t="shared" si="243"/>
        <v>YES</v>
      </c>
      <c r="K182" s="24" t="str">
        <f t="shared" si="244"/>
        <v>NO</v>
      </c>
      <c r="L182" s="7">
        <f t="shared" si="245"/>
        <v>19.062243679703482</v>
      </c>
      <c r="M182" s="7">
        <v>9.81</v>
      </c>
      <c r="N182" s="7">
        <f t="shared" si="246"/>
        <v>5.1044625000000003E-2</v>
      </c>
      <c r="O182" s="7">
        <f t="shared" si="247"/>
        <v>247.3428894030742</v>
      </c>
      <c r="P182" s="7">
        <f t="shared" si="248"/>
        <v>802.81013130290421</v>
      </c>
      <c r="Q182" s="7">
        <f t="shared" si="209"/>
        <v>1.739552083815275E-5</v>
      </c>
      <c r="R182" s="7">
        <f t="shared" si="210"/>
        <v>1.073497181822765E-4</v>
      </c>
      <c r="S182" s="7">
        <f t="shared" si="249"/>
        <v>1.1125918562599366E-4</v>
      </c>
      <c r="T182" s="7">
        <f t="shared" si="211"/>
        <v>2.3792591793529043</v>
      </c>
      <c r="U182" s="7">
        <f t="shared" si="212"/>
        <v>0</v>
      </c>
      <c r="V182" s="7">
        <f t="shared" si="306"/>
        <v>2.3792591793529043</v>
      </c>
      <c r="W182" s="7">
        <f>Surface_Tension_T(T_ph(F182,H182))</f>
        <v>8.0012607097499619E-2</v>
      </c>
      <c r="X182" s="7">
        <v>1</v>
      </c>
      <c r="Y182" s="7">
        <f t="shared" si="250"/>
        <v>1</v>
      </c>
      <c r="Z182" s="7">
        <f t="shared" si="307"/>
        <v>0</v>
      </c>
      <c r="AA182" s="24">
        <f t="shared" si="251"/>
        <v>802.81013130290421</v>
      </c>
      <c r="AB182" s="24">
        <f t="shared" si="252"/>
        <v>4377830.0881441133</v>
      </c>
      <c r="AC182" s="24">
        <f t="shared" si="253"/>
        <v>6.348674799460163E-6</v>
      </c>
      <c r="AD182" s="29">
        <f t="shared" si="254"/>
        <v>9.1657131438815757E-3</v>
      </c>
      <c r="AE182" s="24">
        <f t="shared" si="213"/>
        <v>2.856873730262405</v>
      </c>
      <c r="AF182" s="7">
        <f t="shared" si="214"/>
        <v>3.4958929356299775</v>
      </c>
      <c r="AG182" s="24" t="str">
        <f t="shared" si="255"/>
        <v>NO</v>
      </c>
      <c r="AH182" s="24">
        <f t="shared" si="309"/>
        <v>1.1499999999999999</v>
      </c>
      <c r="AI182" s="24">
        <f t="shared" si="309"/>
        <v>1.1499999999999999</v>
      </c>
      <c r="AJ182" s="24">
        <f t="shared" si="256"/>
        <v>0.26892796255925511</v>
      </c>
      <c r="AK182" s="24">
        <f t="shared" si="257"/>
        <v>0</v>
      </c>
      <c r="AL182" s="24">
        <f t="shared" si="258"/>
        <v>802.81013130290421</v>
      </c>
      <c r="AM182" s="24">
        <f t="shared" si="259"/>
        <v>4377830.0881441133</v>
      </c>
      <c r="AN182" s="24">
        <f t="shared" si="260"/>
        <v>6.348674799460163E-6</v>
      </c>
      <c r="AO182" s="29">
        <f t="shared" si="261"/>
        <v>9.1657131438815757E-3</v>
      </c>
      <c r="AP182" s="24">
        <f t="shared" si="215"/>
        <v>0.58980249223641223</v>
      </c>
      <c r="AQ182" s="24">
        <f t="shared" si="262"/>
        <v>0.72499999999999998</v>
      </c>
      <c r="AR182" s="24">
        <f t="shared" si="263"/>
        <v>2.856873730262405</v>
      </c>
      <c r="AS182" s="24">
        <f t="shared" si="264"/>
        <v>2.5695999137011367</v>
      </c>
      <c r="AT182" s="24" t="str">
        <f t="shared" si="265"/>
        <v>NO</v>
      </c>
      <c r="AU182" s="24">
        <f t="shared" si="216"/>
        <v>1.2</v>
      </c>
      <c r="AV182" s="7">
        <f t="shared" si="266"/>
        <v>1.203900398263051</v>
      </c>
      <c r="AW182" s="7">
        <f t="shared" si="267"/>
        <v>0.26892796255925511</v>
      </c>
      <c r="AX182" s="20">
        <f t="shared" si="217"/>
        <v>1.0698119520211227</v>
      </c>
      <c r="AY182" s="24">
        <f t="shared" si="218"/>
        <v>0</v>
      </c>
      <c r="AZ182" s="24">
        <f t="shared" si="268"/>
        <v>802.81013130290421</v>
      </c>
      <c r="BA182" s="24">
        <f t="shared" si="269"/>
        <v>4377830.0881441133</v>
      </c>
      <c r="BB182" s="24">
        <f t="shared" si="270"/>
        <v>6.348674799460163E-6</v>
      </c>
      <c r="BC182" s="29">
        <f t="shared" si="271"/>
        <v>9.1657131438815757E-3</v>
      </c>
      <c r="BD182" s="24">
        <f t="shared" si="219"/>
        <v>2.856873730262405</v>
      </c>
      <c r="BE182" s="24" t="str">
        <f t="shared" si="272"/>
        <v>NO</v>
      </c>
      <c r="BF182" s="24">
        <f t="shared" si="220"/>
        <v>1.2</v>
      </c>
      <c r="BG182" s="24">
        <f t="shared" si="221"/>
        <v>1.1090620256830865</v>
      </c>
      <c r="BH182" s="7">
        <f t="shared" si="273"/>
        <v>1.203900398263051</v>
      </c>
      <c r="BI182" s="7">
        <f t="shared" si="274"/>
        <v>0.49849307390699393</v>
      </c>
      <c r="BJ182" s="7">
        <f t="shared" si="275"/>
        <v>0.26892796255925511</v>
      </c>
      <c r="BK182" s="20">
        <f t="shared" si="222"/>
        <v>1.0698119520211227</v>
      </c>
      <c r="BL182" s="24">
        <f t="shared" si="276"/>
        <v>0.47664706518228067</v>
      </c>
      <c r="BM182" s="24">
        <f t="shared" si="277"/>
        <v>0</v>
      </c>
      <c r="BN182" s="24">
        <f t="shared" si="278"/>
        <v>802.81013130290421</v>
      </c>
      <c r="BO182" s="24">
        <f t="shared" si="279"/>
        <v>4377830.0881441133</v>
      </c>
      <c r="BP182" s="24">
        <f t="shared" si="280"/>
        <v>6.348674799460163E-6</v>
      </c>
      <c r="BQ182" s="29">
        <f t="shared" si="281"/>
        <v>9.1657131438815757E-3</v>
      </c>
      <c r="BR182" s="24">
        <f t="shared" si="223"/>
        <v>0.58980249223641223</v>
      </c>
      <c r="BS182" s="24">
        <f t="shared" si="282"/>
        <v>0.72499999999999998</v>
      </c>
      <c r="BT182" s="24">
        <f t="shared" si="283"/>
        <v>2.856873730262405</v>
      </c>
      <c r="BU182" s="24" t="str">
        <f t="shared" si="284"/>
        <v>NO</v>
      </c>
      <c r="BV182" s="24">
        <f t="shared" si="224"/>
        <v>1.1499999999999999</v>
      </c>
      <c r="BW182" s="24">
        <f t="shared" si="225"/>
        <v>1.1499999999999999</v>
      </c>
      <c r="BX182" s="7">
        <f t="shared" si="285"/>
        <v>1.203900398263051</v>
      </c>
      <c r="BY182" s="7">
        <f t="shared" si="286"/>
        <v>0.49849307390699393</v>
      </c>
      <c r="BZ182" s="24">
        <f t="shared" si="287"/>
        <v>0.26892796255925511</v>
      </c>
      <c r="CA182" s="20">
        <f t="shared" si="226"/>
        <v>1.1198954993134576</v>
      </c>
      <c r="CB182" s="24">
        <f t="shared" si="288"/>
        <v>0.52263664742557392</v>
      </c>
      <c r="CC182" s="24">
        <f t="shared" si="289"/>
        <v>0</v>
      </c>
      <c r="CD182" s="24">
        <f t="shared" si="290"/>
        <v>802.81013130290421</v>
      </c>
      <c r="CE182" s="24">
        <f t="shared" si="291"/>
        <v>4377830.0881441133</v>
      </c>
      <c r="CF182" s="24">
        <f t="shared" si="292"/>
        <v>6.348674799460163E-6</v>
      </c>
      <c r="CG182" s="29">
        <f t="shared" si="293"/>
        <v>9.1657131438815757E-3</v>
      </c>
      <c r="CH182" s="24">
        <f t="shared" si="227"/>
        <v>0.58980249223641223</v>
      </c>
      <c r="CI182" s="24">
        <f t="shared" si="294"/>
        <v>0.72499999999999998</v>
      </c>
      <c r="CJ182" s="24">
        <f t="shared" si="295"/>
        <v>2.856873730262405</v>
      </c>
      <c r="CK182" s="24">
        <f t="shared" si="228"/>
        <v>3.5361089575317615</v>
      </c>
      <c r="CL182" s="24">
        <f t="shared" si="296"/>
        <v>2.5695999137011367</v>
      </c>
      <c r="CM182" s="24" t="str">
        <f t="shared" si="297"/>
        <v>NO</v>
      </c>
      <c r="CN182" s="46" t="str">
        <f t="shared" si="229"/>
        <v>COMPRESSED LIQUID</v>
      </c>
      <c r="CO182" s="21" t="b">
        <f t="shared" si="310"/>
        <v>0</v>
      </c>
      <c r="CP182" s="21" t="b">
        <f t="shared" si="230"/>
        <v>0</v>
      </c>
      <c r="CQ182" s="7" t="e">
        <f t="shared" si="231"/>
        <v>#DIV/0!</v>
      </c>
      <c r="CR182" s="7">
        <f>IF(J182="yes",rho_ph(F182,H182),IF(K182="yes",rho_ph(F182,H182),L182*CQ182+P182*(1-CQ182)))</f>
        <v>814.66690239352272</v>
      </c>
      <c r="CS182" s="7" t="e">
        <f t="shared" si="232"/>
        <v>#DIV/0!</v>
      </c>
      <c r="CT182" s="7">
        <f t="shared" si="233"/>
        <v>4442486.6329544103</v>
      </c>
      <c r="CU182" s="7">
        <f t="shared" si="234"/>
        <v>6.2656289754252795E-6</v>
      </c>
      <c r="CV182" s="22">
        <f t="shared" si="235"/>
        <v>9.14507527068807E-3</v>
      </c>
      <c r="CW182" s="7">
        <f t="shared" si="236"/>
        <v>7.6344722457408615E-2</v>
      </c>
      <c r="CX182" s="7">
        <f t="shared" si="237"/>
        <v>8.2695273494283038E-4</v>
      </c>
      <c r="CY182" s="7">
        <f t="shared" si="298"/>
        <v>0.998786569699052</v>
      </c>
      <c r="CZ182" s="7">
        <f t="shared" si="299"/>
        <v>7.726543140803778E-2</v>
      </c>
      <c r="DA182" s="7">
        <f t="shared" si="238"/>
        <v>37.773904407352831</v>
      </c>
      <c r="DB182" s="7">
        <f>rho_ph(DA182,H182)</f>
        <v>814.64190662138571</v>
      </c>
      <c r="DC182" s="7">
        <f t="shared" si="239"/>
        <v>2.3447030635850696</v>
      </c>
      <c r="DD182" s="7">
        <f t="shared" si="300"/>
        <v>-2.8113842197260572E-2</v>
      </c>
      <c r="DE182" s="47">
        <f t="shared" si="301"/>
        <v>0</v>
      </c>
      <c r="DF182" s="7">
        <f t="shared" si="240"/>
        <v>1034.9634785971446</v>
      </c>
      <c r="DG182" s="7">
        <f t="shared" si="302"/>
        <v>239.43377957040059</v>
      </c>
    </row>
    <row r="183" spans="1:111" ht="14.5" x14ac:dyDescent="0.35">
      <c r="A183" s="7">
        <f t="shared" si="303"/>
        <v>1260</v>
      </c>
      <c r="B183" s="7">
        <v>3</v>
      </c>
      <c r="C183" s="7">
        <v>17.2</v>
      </c>
      <c r="D183">
        <v>0.255</v>
      </c>
      <c r="E183" s="22">
        <v>0</v>
      </c>
      <c r="F183" s="7">
        <f t="shared" si="241"/>
        <v>37.773904407352831</v>
      </c>
      <c r="G183" s="7">
        <f t="shared" si="304"/>
        <v>97.5</v>
      </c>
      <c r="H183" s="7">
        <f t="shared" si="242"/>
        <v>1034.9634785971446</v>
      </c>
      <c r="I183" s="7">
        <f t="shared" si="305"/>
        <v>0</v>
      </c>
      <c r="J183" s="24" t="str">
        <f t="shared" si="243"/>
        <v>YES</v>
      </c>
      <c r="K183" s="24" t="str">
        <f t="shared" si="244"/>
        <v>NO</v>
      </c>
      <c r="L183" s="7">
        <f t="shared" si="245"/>
        <v>18.943248101939034</v>
      </c>
      <c r="M183" s="7">
        <v>9.81</v>
      </c>
      <c r="N183" s="7">
        <f t="shared" si="246"/>
        <v>5.1044625000000003E-2</v>
      </c>
      <c r="O183" s="7">
        <f t="shared" si="247"/>
        <v>246.98469582228051</v>
      </c>
      <c r="P183" s="7">
        <f t="shared" si="248"/>
        <v>803.33439889231454</v>
      </c>
      <c r="Q183" s="7">
        <f t="shared" si="209"/>
        <v>1.7382193402279923E-5</v>
      </c>
      <c r="R183" s="7">
        <f t="shared" si="210"/>
        <v>1.07516805826313E-4</v>
      </c>
      <c r="S183" s="7">
        <f t="shared" si="249"/>
        <v>1.1125568004121024E-4</v>
      </c>
      <c r="T183" s="7">
        <f t="shared" si="211"/>
        <v>2.3777064405728132</v>
      </c>
      <c r="U183" s="7">
        <f t="shared" si="212"/>
        <v>0</v>
      </c>
      <c r="V183" s="7">
        <f t="shared" si="306"/>
        <v>2.3777064405728132</v>
      </c>
      <c r="W183" s="7">
        <f>Surface_Tension_T(T_ph(F183,H183))</f>
        <v>8.0013256366225236E-2</v>
      </c>
      <c r="X183" s="7">
        <v>1</v>
      </c>
      <c r="Y183" s="7">
        <f t="shared" si="250"/>
        <v>1</v>
      </c>
      <c r="Z183" s="7">
        <f t="shared" si="307"/>
        <v>0</v>
      </c>
      <c r="AA183" s="24">
        <f t="shared" si="251"/>
        <v>803.33439889231454</v>
      </c>
      <c r="AB183" s="24">
        <f t="shared" si="252"/>
        <v>4377968.0303555652</v>
      </c>
      <c r="AC183" s="24">
        <f t="shared" si="253"/>
        <v>6.3484951470394062E-6</v>
      </c>
      <c r="AD183" s="29">
        <f t="shared" si="254"/>
        <v>9.1656687172333388E-3</v>
      </c>
      <c r="AE183" s="24">
        <f t="shared" si="213"/>
        <v>2.8569243493527785</v>
      </c>
      <c r="AF183" s="7">
        <f t="shared" si="214"/>
        <v>3.5075822604804157</v>
      </c>
      <c r="AG183" s="24" t="str">
        <f t="shared" si="255"/>
        <v>NO</v>
      </c>
      <c r="AH183" s="24">
        <f t="shared" ref="AH183:AI202" si="311">VLOOKUP($AJ$1,$DJ$10:$DK$14,2,FALSE)</f>
        <v>1.1499999999999999</v>
      </c>
      <c r="AI183" s="24">
        <f t="shared" si="311"/>
        <v>1.1499999999999999</v>
      </c>
      <c r="AJ183" s="24">
        <f t="shared" si="256"/>
        <v>0.26889588645626306</v>
      </c>
      <c r="AK183" s="24">
        <f t="shared" si="257"/>
        <v>0</v>
      </c>
      <c r="AL183" s="24">
        <f t="shared" si="258"/>
        <v>803.33439889231454</v>
      </c>
      <c r="AM183" s="24">
        <f t="shared" si="259"/>
        <v>4377968.0303555652</v>
      </c>
      <c r="AN183" s="24">
        <f t="shared" si="260"/>
        <v>6.3484951470394062E-6</v>
      </c>
      <c r="AO183" s="29">
        <f t="shared" si="261"/>
        <v>9.1656687172333388E-3</v>
      </c>
      <c r="AP183" s="24">
        <f t="shared" si="215"/>
        <v>0.58932809574423739</v>
      </c>
      <c r="AQ183" s="24">
        <f t="shared" si="262"/>
        <v>0.72499999999999998</v>
      </c>
      <c r="AR183" s="24">
        <f t="shared" si="263"/>
        <v>2.8569243493527785</v>
      </c>
      <c r="AS183" s="24">
        <f t="shared" si="264"/>
        <v>2.5679229558186383</v>
      </c>
      <c r="AT183" s="24" t="str">
        <f t="shared" si="265"/>
        <v>NO</v>
      </c>
      <c r="AU183" s="24">
        <f t="shared" si="216"/>
        <v>1.2</v>
      </c>
      <c r="AV183" s="7">
        <f t="shared" si="266"/>
        <v>1.203900398263051</v>
      </c>
      <c r="AW183" s="7">
        <f t="shared" si="267"/>
        <v>0.26889588645626306</v>
      </c>
      <c r="AX183" s="20">
        <f t="shared" si="217"/>
        <v>1.0691631030063369</v>
      </c>
      <c r="AY183" s="24">
        <f t="shared" si="218"/>
        <v>0</v>
      </c>
      <c r="AZ183" s="24">
        <f t="shared" si="268"/>
        <v>803.33439889231454</v>
      </c>
      <c r="BA183" s="24">
        <f t="shared" si="269"/>
        <v>4377968.0303555652</v>
      </c>
      <c r="BB183" s="24">
        <f t="shared" si="270"/>
        <v>6.3484951470394062E-6</v>
      </c>
      <c r="BC183" s="29">
        <f t="shared" si="271"/>
        <v>9.1656687172333388E-3</v>
      </c>
      <c r="BD183" s="24">
        <f t="shared" si="219"/>
        <v>2.8569243493527785</v>
      </c>
      <c r="BE183" s="24" t="str">
        <f t="shared" si="272"/>
        <v>NO</v>
      </c>
      <c r="BF183" s="24">
        <f t="shared" si="220"/>
        <v>1.2</v>
      </c>
      <c r="BG183" s="24">
        <f t="shared" si="221"/>
        <v>1.10924287867934</v>
      </c>
      <c r="BH183" s="7">
        <f t="shared" si="273"/>
        <v>1.203900398263051</v>
      </c>
      <c r="BI183" s="7">
        <f t="shared" si="274"/>
        <v>0.49853484653406105</v>
      </c>
      <c r="BJ183" s="7">
        <f t="shared" si="275"/>
        <v>0.26889588645626306</v>
      </c>
      <c r="BK183" s="20">
        <f t="shared" si="222"/>
        <v>1.0691631030063369</v>
      </c>
      <c r="BL183" s="24">
        <f t="shared" si="276"/>
        <v>0.47668181017352057</v>
      </c>
      <c r="BM183" s="24">
        <f t="shared" si="277"/>
        <v>0</v>
      </c>
      <c r="BN183" s="24">
        <f t="shared" si="278"/>
        <v>803.33439889231454</v>
      </c>
      <c r="BO183" s="24">
        <f t="shared" si="279"/>
        <v>4377968.0303555652</v>
      </c>
      <c r="BP183" s="24">
        <f t="shared" si="280"/>
        <v>6.3484951470394062E-6</v>
      </c>
      <c r="BQ183" s="29">
        <f t="shared" si="281"/>
        <v>9.1656687172333388E-3</v>
      </c>
      <c r="BR183" s="24">
        <f t="shared" si="223"/>
        <v>0.58932809574423739</v>
      </c>
      <c r="BS183" s="24">
        <f t="shared" si="282"/>
        <v>0.72499999999999998</v>
      </c>
      <c r="BT183" s="24">
        <f t="shared" si="283"/>
        <v>2.8569243493527785</v>
      </c>
      <c r="BU183" s="24" t="str">
        <f t="shared" si="284"/>
        <v>NO</v>
      </c>
      <c r="BV183" s="24">
        <f t="shared" si="224"/>
        <v>1.1499999999999999</v>
      </c>
      <c r="BW183" s="24">
        <f t="shared" si="225"/>
        <v>1.1499999999999999</v>
      </c>
      <c r="BX183" s="7">
        <f t="shared" si="285"/>
        <v>1.203900398263051</v>
      </c>
      <c r="BY183" s="7">
        <f t="shared" si="286"/>
        <v>0.49853484653406105</v>
      </c>
      <c r="BZ183" s="24">
        <f t="shared" si="287"/>
        <v>0.26889588645626306</v>
      </c>
      <c r="CA183" s="20">
        <f t="shared" si="226"/>
        <v>1.1192162742497711</v>
      </c>
      <c r="CB183" s="24">
        <f t="shared" si="288"/>
        <v>0.52268618679138013</v>
      </c>
      <c r="CC183" s="24">
        <f t="shared" si="289"/>
        <v>0</v>
      </c>
      <c r="CD183" s="24">
        <f t="shared" si="290"/>
        <v>803.33439889231454</v>
      </c>
      <c r="CE183" s="24">
        <f t="shared" si="291"/>
        <v>4377968.0303555652</v>
      </c>
      <c r="CF183" s="24">
        <f t="shared" si="292"/>
        <v>6.3484951470394062E-6</v>
      </c>
      <c r="CG183" s="29">
        <f t="shared" si="293"/>
        <v>9.1656687172333388E-3</v>
      </c>
      <c r="CH183" s="24">
        <f t="shared" si="227"/>
        <v>0.58932809574423739</v>
      </c>
      <c r="CI183" s="24">
        <f t="shared" si="294"/>
        <v>0.72499999999999998</v>
      </c>
      <c r="CJ183" s="24">
        <f t="shared" si="295"/>
        <v>2.8569243493527785</v>
      </c>
      <c r="CK183" s="24">
        <f t="shared" si="228"/>
        <v>3.5479327539329191</v>
      </c>
      <c r="CL183" s="24">
        <f t="shared" si="296"/>
        <v>2.5679229558186383</v>
      </c>
      <c r="CM183" s="24" t="str">
        <f t="shared" si="297"/>
        <v>NO</v>
      </c>
      <c r="CN183" s="46" t="str">
        <f t="shared" si="229"/>
        <v>COMPRESSED LIQUID</v>
      </c>
      <c r="CO183" s="21" t="b">
        <f t="shared" si="310"/>
        <v>0</v>
      </c>
      <c r="CP183" s="21" t="b">
        <f t="shared" si="230"/>
        <v>0</v>
      </c>
      <c r="CQ183" s="7" t="e">
        <f t="shared" si="231"/>
        <v>#DIV/0!</v>
      </c>
      <c r="CR183" s="7">
        <f>IF(J183="yes",rho_ph(F183,H183),IF(K183="yes",rho_ph(F183,H183),L183*CQ183+P183*(1-CQ183)))</f>
        <v>814.65055021247269</v>
      </c>
      <c r="CS183" s="7" t="e">
        <f t="shared" si="232"/>
        <v>#DIV/0!</v>
      </c>
      <c r="CT183" s="7">
        <f t="shared" si="233"/>
        <v>4439638.1751603065</v>
      </c>
      <c r="CU183" s="7">
        <f t="shared" si="234"/>
        <v>6.2692392263560476E-6</v>
      </c>
      <c r="CV183" s="22">
        <f t="shared" si="235"/>
        <v>9.1459767133195719E-3</v>
      </c>
      <c r="CW183" s="7">
        <f t="shared" si="236"/>
        <v>7.6343190048616533E-2</v>
      </c>
      <c r="CX183" s="7">
        <f t="shared" si="237"/>
        <v>8.2593855338227774E-4</v>
      </c>
      <c r="CY183" s="7">
        <f t="shared" si="298"/>
        <v>0.99878074106584858</v>
      </c>
      <c r="CZ183" s="7">
        <f t="shared" si="299"/>
        <v>7.726333261056656E-2</v>
      </c>
      <c r="DA183" s="7">
        <f t="shared" si="238"/>
        <v>37.542114409521133</v>
      </c>
      <c r="DB183" s="7">
        <f>rho_ph(DA183,H183)</f>
        <v>814.62555160248951</v>
      </c>
      <c r="DC183" s="7">
        <f t="shared" si="239"/>
        <v>2.3447501375601436</v>
      </c>
      <c r="DD183" s="7">
        <f t="shared" si="300"/>
        <v>-2.8113842197260572E-2</v>
      </c>
      <c r="DE183" s="47">
        <f t="shared" si="301"/>
        <v>0</v>
      </c>
      <c r="DF183" s="7">
        <f t="shared" si="240"/>
        <v>1034.9353647549474</v>
      </c>
      <c r="DG183" s="7">
        <f t="shared" si="302"/>
        <v>239.42832524822825</v>
      </c>
    </row>
    <row r="184" spans="1:111" ht="14.5" x14ac:dyDescent="0.35">
      <c r="A184" s="7">
        <f t="shared" si="303"/>
        <v>1257</v>
      </c>
      <c r="B184" s="7">
        <v>3</v>
      </c>
      <c r="C184" s="7">
        <v>17.2</v>
      </c>
      <c r="D184">
        <v>0.255</v>
      </c>
      <c r="E184" s="22">
        <v>0</v>
      </c>
      <c r="F184" s="7">
        <f t="shared" si="241"/>
        <v>37.542114409521133</v>
      </c>
      <c r="G184" s="7">
        <f t="shared" si="304"/>
        <v>97.5</v>
      </c>
      <c r="H184" s="7">
        <f t="shared" si="242"/>
        <v>1034.9353647549474</v>
      </c>
      <c r="I184" s="7">
        <f t="shared" si="305"/>
        <v>0</v>
      </c>
      <c r="J184" s="24" t="str">
        <f t="shared" si="243"/>
        <v>YES</v>
      </c>
      <c r="K184" s="24" t="str">
        <f t="shared" si="244"/>
        <v>NO</v>
      </c>
      <c r="L184" s="7">
        <f t="shared" si="245"/>
        <v>18.824344148919195</v>
      </c>
      <c r="M184" s="7">
        <v>9.81</v>
      </c>
      <c r="N184" s="7">
        <f t="shared" si="246"/>
        <v>5.1044625000000003E-2</v>
      </c>
      <c r="O184" s="7">
        <f t="shared" si="247"/>
        <v>246.6248240364713</v>
      </c>
      <c r="P184" s="7">
        <f t="shared" si="248"/>
        <v>803.86013000500907</v>
      </c>
      <c r="Q184" s="7">
        <f t="shared" si="209"/>
        <v>1.7368809440734306E-5</v>
      </c>
      <c r="R184" s="7">
        <f t="shared" si="210"/>
        <v>1.0768509450969542E-4</v>
      </c>
      <c r="S184" s="7">
        <f t="shared" si="249"/>
        <v>1.1125217426368212E-4</v>
      </c>
      <c r="T184" s="7">
        <f t="shared" si="211"/>
        <v>2.3761514010752629</v>
      </c>
      <c r="U184" s="7">
        <f t="shared" si="212"/>
        <v>0</v>
      </c>
      <c r="V184" s="7">
        <f t="shared" si="306"/>
        <v>2.3761514010752629</v>
      </c>
      <c r="W184" s="7">
        <f>Surface_Tension_T(T_ph(F184,H184))</f>
        <v>8.0013905678199812E-2</v>
      </c>
      <c r="X184" s="7">
        <v>1</v>
      </c>
      <c r="Y184" s="7">
        <f t="shared" si="250"/>
        <v>1</v>
      </c>
      <c r="Z184" s="7">
        <f t="shared" si="307"/>
        <v>0</v>
      </c>
      <c r="AA184" s="24">
        <f t="shared" si="251"/>
        <v>803.86013000500907</v>
      </c>
      <c r="AB184" s="24">
        <f t="shared" si="252"/>
        <v>4378105.988845286</v>
      </c>
      <c r="AC184" s="24">
        <f t="shared" si="253"/>
        <v>6.3483154841640954E-6</v>
      </c>
      <c r="AD184" s="29">
        <f t="shared" si="254"/>
        <v>9.165624287056964E-3</v>
      </c>
      <c r="AE184" s="24">
        <f t="shared" si="213"/>
        <v>2.8569742572341479</v>
      </c>
      <c r="AF184" s="7">
        <f t="shared" si="214"/>
        <v>3.5193724898811536</v>
      </c>
      <c r="AG184" s="24" t="str">
        <f t="shared" si="255"/>
        <v>NO</v>
      </c>
      <c r="AH184" s="24">
        <f t="shared" si="311"/>
        <v>1.1499999999999999</v>
      </c>
      <c r="AI184" s="24">
        <f t="shared" si="311"/>
        <v>1.1499999999999999</v>
      </c>
      <c r="AJ184" s="24">
        <f t="shared" si="256"/>
        <v>0.26886369897614043</v>
      </c>
      <c r="AK184" s="24">
        <f t="shared" si="257"/>
        <v>0</v>
      </c>
      <c r="AL184" s="24">
        <f t="shared" si="258"/>
        <v>803.86013000500907</v>
      </c>
      <c r="AM184" s="24">
        <f t="shared" si="259"/>
        <v>4378105.988845286</v>
      </c>
      <c r="AN184" s="24">
        <f t="shared" si="260"/>
        <v>6.3483154841640954E-6</v>
      </c>
      <c r="AO184" s="29">
        <f t="shared" si="261"/>
        <v>9.165624287056964E-3</v>
      </c>
      <c r="AP184" s="24">
        <f t="shared" si="215"/>
        <v>0.58885327141137245</v>
      </c>
      <c r="AQ184" s="24">
        <f t="shared" si="262"/>
        <v>0.72499999999999998</v>
      </c>
      <c r="AR184" s="24">
        <f t="shared" si="263"/>
        <v>2.8569742572341479</v>
      </c>
      <c r="AS184" s="24">
        <f t="shared" si="264"/>
        <v>2.5662435131612842</v>
      </c>
      <c r="AT184" s="24" t="str">
        <f t="shared" si="265"/>
        <v>NO</v>
      </c>
      <c r="AU184" s="24">
        <f t="shared" si="216"/>
        <v>1.2</v>
      </c>
      <c r="AV184" s="7">
        <f t="shared" si="266"/>
        <v>1.203900398263051</v>
      </c>
      <c r="AW184" s="7">
        <f t="shared" si="267"/>
        <v>0.26886369897614043</v>
      </c>
      <c r="AX184" s="20">
        <f t="shared" si="217"/>
        <v>1.068513270623922</v>
      </c>
      <c r="AY184" s="24">
        <f t="shared" si="218"/>
        <v>0</v>
      </c>
      <c r="AZ184" s="24">
        <f t="shared" si="268"/>
        <v>803.86013000500907</v>
      </c>
      <c r="BA184" s="24">
        <f t="shared" si="269"/>
        <v>4378105.988845286</v>
      </c>
      <c r="BB184" s="24">
        <f t="shared" si="270"/>
        <v>6.3483154841640954E-6</v>
      </c>
      <c r="BC184" s="29">
        <f t="shared" si="271"/>
        <v>9.165624287056964E-3</v>
      </c>
      <c r="BD184" s="24">
        <f t="shared" si="219"/>
        <v>2.8569742572341479</v>
      </c>
      <c r="BE184" s="24" t="str">
        <f t="shared" si="272"/>
        <v>NO</v>
      </c>
      <c r="BF184" s="24">
        <f t="shared" si="220"/>
        <v>1.2</v>
      </c>
      <c r="BG184" s="24">
        <f t="shared" si="221"/>
        <v>1.1094223607559015</v>
      </c>
      <c r="BH184" s="7">
        <f t="shared" si="273"/>
        <v>1.203900398263051</v>
      </c>
      <c r="BI184" s="7">
        <f t="shared" si="274"/>
        <v>0.49857654296840898</v>
      </c>
      <c r="BJ184" s="7">
        <f t="shared" si="275"/>
        <v>0.26886369897614043</v>
      </c>
      <c r="BK184" s="20">
        <f t="shared" si="222"/>
        <v>1.068513270623922</v>
      </c>
      <c r="BL184" s="24">
        <f t="shared" si="276"/>
        <v>0.47671647562380187</v>
      </c>
      <c r="BM184" s="24">
        <f t="shared" si="277"/>
        <v>0</v>
      </c>
      <c r="BN184" s="24">
        <f t="shared" si="278"/>
        <v>803.86013000500907</v>
      </c>
      <c r="BO184" s="24">
        <f t="shared" si="279"/>
        <v>4378105.988845286</v>
      </c>
      <c r="BP184" s="24">
        <f t="shared" si="280"/>
        <v>6.3483154841640954E-6</v>
      </c>
      <c r="BQ184" s="29">
        <f t="shared" si="281"/>
        <v>9.165624287056964E-3</v>
      </c>
      <c r="BR184" s="24">
        <f t="shared" si="223"/>
        <v>0.58885327141137245</v>
      </c>
      <c r="BS184" s="24">
        <f t="shared" si="282"/>
        <v>0.72499999999999998</v>
      </c>
      <c r="BT184" s="24">
        <f t="shared" si="283"/>
        <v>2.8569742572341479</v>
      </c>
      <c r="BU184" s="24" t="str">
        <f t="shared" si="284"/>
        <v>NO</v>
      </c>
      <c r="BV184" s="24">
        <f t="shared" si="224"/>
        <v>1.1499999999999999</v>
      </c>
      <c r="BW184" s="24">
        <f t="shared" si="225"/>
        <v>1.1499999999999999</v>
      </c>
      <c r="BX184" s="7">
        <f t="shared" si="285"/>
        <v>1.203900398263051</v>
      </c>
      <c r="BY184" s="7">
        <f t="shared" si="286"/>
        <v>0.49857654296840898</v>
      </c>
      <c r="BZ184" s="24">
        <f t="shared" si="287"/>
        <v>0.26886369897614043</v>
      </c>
      <c r="CA184" s="20">
        <f t="shared" si="226"/>
        <v>1.1185360197818233</v>
      </c>
      <c r="CB184" s="24">
        <f t="shared" si="288"/>
        <v>0.52273565366484387</v>
      </c>
      <c r="CC184" s="24">
        <f t="shared" si="289"/>
        <v>0</v>
      </c>
      <c r="CD184" s="24">
        <f t="shared" si="290"/>
        <v>803.86013000500907</v>
      </c>
      <c r="CE184" s="24">
        <f t="shared" si="291"/>
        <v>4378105.988845286</v>
      </c>
      <c r="CF184" s="24">
        <f t="shared" si="292"/>
        <v>6.3483154841640954E-6</v>
      </c>
      <c r="CG184" s="29">
        <f t="shared" si="293"/>
        <v>9.165624287056964E-3</v>
      </c>
      <c r="CH184" s="24">
        <f t="shared" si="227"/>
        <v>0.58885327141137245</v>
      </c>
      <c r="CI184" s="24">
        <f t="shared" si="294"/>
        <v>0.72499999999999998</v>
      </c>
      <c r="CJ184" s="24">
        <f t="shared" si="295"/>
        <v>2.8569742572341479</v>
      </c>
      <c r="CK184" s="24">
        <f t="shared" si="228"/>
        <v>3.5598586156692398</v>
      </c>
      <c r="CL184" s="24">
        <f t="shared" si="296"/>
        <v>2.5662435131612842</v>
      </c>
      <c r="CM184" s="24" t="str">
        <f t="shared" si="297"/>
        <v>NO</v>
      </c>
      <c r="CN184" s="46" t="str">
        <f t="shared" si="229"/>
        <v>COMPRESSED LIQUID</v>
      </c>
      <c r="CO184" s="21" t="b">
        <f t="shared" si="310"/>
        <v>0</v>
      </c>
      <c r="CP184" s="21" t="b">
        <f t="shared" si="230"/>
        <v>0</v>
      </c>
      <c r="CQ184" s="7" t="e">
        <f t="shared" si="231"/>
        <v>#DIV/0!</v>
      </c>
      <c r="CR184" s="7">
        <f>IF(J184="yes",rho_ph(F184,H184),IF(K184="yes",rho_ph(F184,H184),L184*CQ184+P184*(1-CQ184)))</f>
        <v>814.63419596463518</v>
      </c>
      <c r="CS184" s="7" t="e">
        <f t="shared" si="232"/>
        <v>#DIV/0!</v>
      </c>
      <c r="CT184" s="7">
        <f t="shared" si="233"/>
        <v>4436785.3547466137</v>
      </c>
      <c r="CU184" s="7">
        <f t="shared" si="234"/>
        <v>6.2728594160602578E-6</v>
      </c>
      <c r="CV184" s="22">
        <f t="shared" si="235"/>
        <v>9.1468802466557458E-3</v>
      </c>
      <c r="CW184" s="7">
        <f t="shared" si="236"/>
        <v>7.6341657446140007E-2</v>
      </c>
      <c r="CX184" s="7">
        <f t="shared" si="237"/>
        <v>8.24923492666689E-4</v>
      </c>
      <c r="CY184" s="7">
        <f t="shared" si="298"/>
        <v>0.99877484192760313</v>
      </c>
      <c r="CZ184" s="7">
        <f t="shared" si="299"/>
        <v>7.7261238168432125E-2</v>
      </c>
      <c r="DA184" s="7">
        <f t="shared" si="238"/>
        <v>37.310330695015836</v>
      </c>
      <c r="DB184" s="7">
        <f>rho_ph(DA184,H184)</f>
        <v>814.60919451423626</v>
      </c>
      <c r="DC184" s="7">
        <f t="shared" si="239"/>
        <v>2.3447972193819426</v>
      </c>
      <c r="DD184" s="7">
        <f t="shared" si="300"/>
        <v>-2.8113842197260572E-2</v>
      </c>
      <c r="DE184" s="47">
        <f t="shared" si="301"/>
        <v>0</v>
      </c>
      <c r="DF184" s="7">
        <f t="shared" si="240"/>
        <v>1034.9072509127502</v>
      </c>
      <c r="DG184" s="7">
        <f t="shared" si="302"/>
        <v>239.42287040507983</v>
      </c>
    </row>
    <row r="185" spans="1:111" ht="14.5" x14ac:dyDescent="0.35">
      <c r="A185" s="7">
        <f t="shared" si="303"/>
        <v>1254</v>
      </c>
      <c r="B185" s="7">
        <v>3</v>
      </c>
      <c r="C185" s="7">
        <v>17.2</v>
      </c>
      <c r="D185">
        <v>0.255</v>
      </c>
      <c r="E185" s="22">
        <v>0</v>
      </c>
      <c r="F185" s="7">
        <f t="shared" si="241"/>
        <v>37.310330695015836</v>
      </c>
      <c r="G185" s="7">
        <f t="shared" si="304"/>
        <v>97.5</v>
      </c>
      <c r="H185" s="7">
        <f t="shared" si="242"/>
        <v>1034.9072509127502</v>
      </c>
      <c r="I185" s="7">
        <f t="shared" si="305"/>
        <v>0</v>
      </c>
      <c r="J185" s="24" t="str">
        <f t="shared" si="243"/>
        <v>YES</v>
      </c>
      <c r="K185" s="24" t="str">
        <f t="shared" si="244"/>
        <v>NO</v>
      </c>
      <c r="L185" s="7">
        <f t="shared" si="245"/>
        <v>18.705531347456176</v>
      </c>
      <c r="M185" s="7">
        <v>9.81</v>
      </c>
      <c r="N185" s="7">
        <f t="shared" si="246"/>
        <v>5.1044625000000003E-2</v>
      </c>
      <c r="O185" s="7">
        <f t="shared" si="247"/>
        <v>246.26325556232769</v>
      </c>
      <c r="P185" s="7">
        <f t="shared" si="248"/>
        <v>804.38734141416523</v>
      </c>
      <c r="Q185" s="7">
        <f t="shared" si="209"/>
        <v>1.735536996678191E-5</v>
      </c>
      <c r="R185" s="7">
        <f t="shared" si="210"/>
        <v>1.0785460173847204E-4</v>
      </c>
      <c r="S185" s="7">
        <f t="shared" si="249"/>
        <v>1.1124866829294296E-4</v>
      </c>
      <c r="T185" s="7">
        <f t="shared" si="211"/>
        <v>2.3745940243438901</v>
      </c>
      <c r="U185" s="7">
        <f t="shared" si="212"/>
        <v>0</v>
      </c>
      <c r="V185" s="7">
        <f t="shared" si="306"/>
        <v>2.3745940243438901</v>
      </c>
      <c r="W185" s="7">
        <f>Surface_Tension_T(T_ph(F185,H185))</f>
        <v>8.0014555033429066E-2</v>
      </c>
      <c r="X185" s="7">
        <v>1</v>
      </c>
      <c r="Y185" s="7">
        <f t="shared" si="250"/>
        <v>1</v>
      </c>
      <c r="Z185" s="7">
        <f t="shared" si="307"/>
        <v>0</v>
      </c>
      <c r="AA185" s="24">
        <f t="shared" si="251"/>
        <v>804.38734141416523</v>
      </c>
      <c r="AB185" s="24">
        <f t="shared" si="252"/>
        <v>4378243.9636338865</v>
      </c>
      <c r="AC185" s="24">
        <f t="shared" si="253"/>
        <v>6.3481358108102136E-6</v>
      </c>
      <c r="AD185" s="29">
        <f t="shared" si="254"/>
        <v>9.1655798533462982E-3</v>
      </c>
      <c r="AE185" s="24">
        <f t="shared" si="213"/>
        <v>2.8570234507101917</v>
      </c>
      <c r="AF185" s="7">
        <f t="shared" si="214"/>
        <v>3.5312651588963684</v>
      </c>
      <c r="AG185" s="24" t="str">
        <f t="shared" si="255"/>
        <v>NO</v>
      </c>
      <c r="AH185" s="24">
        <f t="shared" si="311"/>
        <v>1.1499999999999999</v>
      </c>
      <c r="AI185" s="24">
        <f t="shared" si="311"/>
        <v>1.1499999999999999</v>
      </c>
      <c r="AJ185" s="24">
        <f t="shared" si="256"/>
        <v>0.2688313990223522</v>
      </c>
      <c r="AK185" s="24">
        <f t="shared" si="257"/>
        <v>0</v>
      </c>
      <c r="AL185" s="24">
        <f t="shared" si="258"/>
        <v>804.38734141416523</v>
      </c>
      <c r="AM185" s="24">
        <f t="shared" si="259"/>
        <v>4378243.9636338865</v>
      </c>
      <c r="AN185" s="24">
        <f t="shared" si="260"/>
        <v>6.3481358108102136E-6</v>
      </c>
      <c r="AO185" s="29">
        <f t="shared" si="261"/>
        <v>9.1655798533462982E-3</v>
      </c>
      <c r="AP185" s="24">
        <f t="shared" si="215"/>
        <v>0.58837800907365989</v>
      </c>
      <c r="AQ185" s="24">
        <f t="shared" si="262"/>
        <v>0.72499999999999998</v>
      </c>
      <c r="AR185" s="24">
        <f t="shared" si="263"/>
        <v>2.8570234507101917</v>
      </c>
      <c r="AS185" s="24">
        <f t="shared" si="264"/>
        <v>2.5645615462914013</v>
      </c>
      <c r="AT185" s="24" t="str">
        <f t="shared" si="265"/>
        <v>NO</v>
      </c>
      <c r="AU185" s="24">
        <f t="shared" si="216"/>
        <v>1.2</v>
      </c>
      <c r="AV185" s="7">
        <f t="shared" si="266"/>
        <v>1.203900398263051</v>
      </c>
      <c r="AW185" s="7">
        <f t="shared" si="267"/>
        <v>0.2688313990223522</v>
      </c>
      <c r="AX185" s="20">
        <f t="shared" si="217"/>
        <v>1.0678624394969636</v>
      </c>
      <c r="AY185" s="24">
        <f t="shared" si="218"/>
        <v>0</v>
      </c>
      <c r="AZ185" s="24">
        <f t="shared" si="268"/>
        <v>804.38734141416523</v>
      </c>
      <c r="BA185" s="24">
        <f t="shared" si="269"/>
        <v>4378243.9636338865</v>
      </c>
      <c r="BB185" s="24">
        <f t="shared" si="270"/>
        <v>6.3481358108102136E-6</v>
      </c>
      <c r="BC185" s="29">
        <f t="shared" si="271"/>
        <v>9.1655798533462982E-3</v>
      </c>
      <c r="BD185" s="24">
        <f t="shared" si="219"/>
        <v>2.8570234507101917</v>
      </c>
      <c r="BE185" s="24" t="str">
        <f t="shared" si="272"/>
        <v>NO</v>
      </c>
      <c r="BF185" s="24">
        <f t="shared" si="220"/>
        <v>1.2</v>
      </c>
      <c r="BG185" s="24">
        <f t="shared" si="221"/>
        <v>1.1096004906891488</v>
      </c>
      <c r="BH185" s="7">
        <f t="shared" si="273"/>
        <v>1.203900398263051</v>
      </c>
      <c r="BI185" s="7">
        <f t="shared" si="274"/>
        <v>0.49861816341802856</v>
      </c>
      <c r="BJ185" s="7">
        <f t="shared" si="275"/>
        <v>0.2688313990223522</v>
      </c>
      <c r="BK185" s="20">
        <f t="shared" si="222"/>
        <v>1.0678624394969636</v>
      </c>
      <c r="BL185" s="24">
        <f t="shared" si="276"/>
        <v>0.47675106161697339</v>
      </c>
      <c r="BM185" s="24">
        <f t="shared" si="277"/>
        <v>0</v>
      </c>
      <c r="BN185" s="24">
        <f t="shared" si="278"/>
        <v>804.38734141416523</v>
      </c>
      <c r="BO185" s="24">
        <f t="shared" si="279"/>
        <v>4378243.9636338865</v>
      </c>
      <c r="BP185" s="24">
        <f t="shared" si="280"/>
        <v>6.3481358108102136E-6</v>
      </c>
      <c r="BQ185" s="29">
        <f t="shared" si="281"/>
        <v>9.1655798533462982E-3</v>
      </c>
      <c r="BR185" s="24">
        <f t="shared" si="223"/>
        <v>0.58837800907365989</v>
      </c>
      <c r="BS185" s="24">
        <f t="shared" si="282"/>
        <v>0.72499999999999998</v>
      </c>
      <c r="BT185" s="24">
        <f t="shared" si="283"/>
        <v>2.8570234507101917</v>
      </c>
      <c r="BU185" s="24" t="str">
        <f t="shared" si="284"/>
        <v>NO</v>
      </c>
      <c r="BV185" s="24">
        <f t="shared" si="224"/>
        <v>1.1499999999999999</v>
      </c>
      <c r="BW185" s="24">
        <f t="shared" si="225"/>
        <v>1.1499999999999999</v>
      </c>
      <c r="BX185" s="7">
        <f t="shared" si="285"/>
        <v>1.203900398263051</v>
      </c>
      <c r="BY185" s="7">
        <f t="shared" si="286"/>
        <v>0.49861816341802856</v>
      </c>
      <c r="BZ185" s="24">
        <f t="shared" si="287"/>
        <v>0.2688313990223522</v>
      </c>
      <c r="CA185" s="20">
        <f t="shared" si="226"/>
        <v>1.1178547198128252</v>
      </c>
      <c r="CB185" s="24">
        <f t="shared" si="288"/>
        <v>0.52278504839115447</v>
      </c>
      <c r="CC185" s="24">
        <f t="shared" si="289"/>
        <v>0</v>
      </c>
      <c r="CD185" s="24">
        <f t="shared" si="290"/>
        <v>804.38734141416523</v>
      </c>
      <c r="CE185" s="24">
        <f t="shared" si="291"/>
        <v>4378243.9636338865</v>
      </c>
      <c r="CF185" s="24">
        <f t="shared" si="292"/>
        <v>6.3481358108102136E-6</v>
      </c>
      <c r="CG185" s="29">
        <f t="shared" si="293"/>
        <v>9.1655798533462982E-3</v>
      </c>
      <c r="CH185" s="24">
        <f t="shared" si="227"/>
        <v>0.58837800907365989</v>
      </c>
      <c r="CI185" s="24">
        <f t="shared" si="294"/>
        <v>0.72499999999999998</v>
      </c>
      <c r="CJ185" s="24">
        <f t="shared" si="295"/>
        <v>2.8570234507101917</v>
      </c>
      <c r="CK185" s="24">
        <f t="shared" si="228"/>
        <v>3.5718880954639589</v>
      </c>
      <c r="CL185" s="24">
        <f t="shared" si="296"/>
        <v>2.5645615462914013</v>
      </c>
      <c r="CM185" s="24" t="str">
        <f t="shared" si="297"/>
        <v>NO</v>
      </c>
      <c r="CN185" s="46" t="str">
        <f t="shared" si="229"/>
        <v>COMPRESSED LIQUID</v>
      </c>
      <c r="CO185" s="21" t="b">
        <f t="shared" si="310"/>
        <v>0</v>
      </c>
      <c r="CP185" s="21" t="b">
        <f t="shared" si="230"/>
        <v>0</v>
      </c>
      <c r="CQ185" s="7" t="e">
        <f t="shared" si="231"/>
        <v>#DIV/0!</v>
      </c>
      <c r="CR185" s="7">
        <f>IF(J185="yes",rho_ph(F185,H185),IF(K185="yes",rho_ph(F185,H185),L185*CQ185+P185*(1-CQ185)))</f>
        <v>814.61783964769438</v>
      </c>
      <c r="CS185" s="7" t="e">
        <f t="shared" si="232"/>
        <v>#DIV/0!</v>
      </c>
      <c r="CT185" s="7">
        <f t="shared" si="233"/>
        <v>4433928.1033882108</v>
      </c>
      <c r="CU185" s="7">
        <f t="shared" si="234"/>
        <v>6.2764896598921051E-6</v>
      </c>
      <c r="CV185" s="22">
        <f t="shared" si="235"/>
        <v>9.1477858966468577E-3</v>
      </c>
      <c r="CW185" s="7">
        <f t="shared" si="236"/>
        <v>7.634012464976199E-2</v>
      </c>
      <c r="CX185" s="7">
        <f t="shared" si="237"/>
        <v>8.239075319851594E-4</v>
      </c>
      <c r="CY185" s="7">
        <f t="shared" si="298"/>
        <v>0.99876887100592437</v>
      </c>
      <c r="CZ185" s="7">
        <f t="shared" si="299"/>
        <v>7.7259148159103411E-2</v>
      </c>
      <c r="DA185" s="7">
        <f t="shared" si="238"/>
        <v>37.078553250538526</v>
      </c>
      <c r="DB185" s="7">
        <f>rho_ph(DA185,H185)</f>
        <v>814.59283535428551</v>
      </c>
      <c r="DC185" s="7">
        <f t="shared" si="239"/>
        <v>2.3448443090580349</v>
      </c>
      <c r="DD185" s="7">
        <f t="shared" si="300"/>
        <v>-2.8113842197260572E-2</v>
      </c>
      <c r="DE185" s="47">
        <f t="shared" si="301"/>
        <v>0</v>
      </c>
      <c r="DF185" s="7">
        <f t="shared" si="240"/>
        <v>1034.879137070553</v>
      </c>
      <c r="DG185" s="7">
        <f t="shared" si="302"/>
        <v>239.4174150408619</v>
      </c>
    </row>
    <row r="186" spans="1:111" ht="14.5" x14ac:dyDescent="0.35">
      <c r="A186" s="7">
        <f t="shared" si="303"/>
        <v>1251</v>
      </c>
      <c r="B186" s="7">
        <v>3</v>
      </c>
      <c r="C186" s="7">
        <v>17.2</v>
      </c>
      <c r="D186">
        <v>0.255</v>
      </c>
      <c r="E186" s="22">
        <v>0</v>
      </c>
      <c r="F186" s="7">
        <f t="shared" si="241"/>
        <v>37.078553250538526</v>
      </c>
      <c r="G186" s="7">
        <f t="shared" si="304"/>
        <v>97.5</v>
      </c>
      <c r="H186" s="7">
        <f t="shared" si="242"/>
        <v>1034.879137070553</v>
      </c>
      <c r="I186" s="7">
        <f t="shared" si="305"/>
        <v>0</v>
      </c>
      <c r="J186" s="24" t="str">
        <f t="shared" si="243"/>
        <v>YES</v>
      </c>
      <c r="K186" s="24" t="str">
        <f t="shared" si="244"/>
        <v>NO</v>
      </c>
      <c r="L186" s="7">
        <f t="shared" si="245"/>
        <v>18.586809221933461</v>
      </c>
      <c r="M186" s="7">
        <v>9.81</v>
      </c>
      <c r="N186" s="7">
        <f t="shared" si="246"/>
        <v>5.1044625000000003E-2</v>
      </c>
      <c r="O186" s="7">
        <f t="shared" si="247"/>
        <v>245.89997159463564</v>
      </c>
      <c r="P186" s="7">
        <f t="shared" si="248"/>
        <v>804.91605016678147</v>
      </c>
      <c r="Q186" s="7">
        <f t="shared" si="209"/>
        <v>1.7341875816737431E-5</v>
      </c>
      <c r="R186" s="7">
        <f t="shared" si="210"/>
        <v>1.0802534538117656E-4</v>
      </c>
      <c r="S186" s="7">
        <f t="shared" si="249"/>
        <v>1.1124516212851941E-4</v>
      </c>
      <c r="T186" s="7">
        <f t="shared" si="211"/>
        <v>2.3730342733061009</v>
      </c>
      <c r="U186" s="7">
        <f t="shared" si="212"/>
        <v>0</v>
      </c>
      <c r="V186" s="7">
        <f t="shared" si="306"/>
        <v>2.3730342733061009</v>
      </c>
      <c r="W186" s="7">
        <f>Surface_Tension_T(T_ph(F186,H186))</f>
        <v>8.0015204431918591E-2</v>
      </c>
      <c r="X186" s="7">
        <v>1</v>
      </c>
      <c r="Y186" s="7">
        <f t="shared" si="250"/>
        <v>1</v>
      </c>
      <c r="Z186" s="7">
        <f t="shared" si="307"/>
        <v>0</v>
      </c>
      <c r="AA186" s="24">
        <f t="shared" si="251"/>
        <v>804.91605016678147</v>
      </c>
      <c r="AB186" s="24">
        <f t="shared" si="252"/>
        <v>4378381.9547422566</v>
      </c>
      <c r="AC186" s="24">
        <f t="shared" si="253"/>
        <v>6.3479561269533749E-6</v>
      </c>
      <c r="AD186" s="29">
        <f t="shared" si="254"/>
        <v>9.1655354160951035E-3</v>
      </c>
      <c r="AE186" s="24">
        <f t="shared" si="213"/>
        <v>2.8570719265144593</v>
      </c>
      <c r="AF186" s="7">
        <f t="shared" si="214"/>
        <v>3.5432618356324137</v>
      </c>
      <c r="AG186" s="24" t="str">
        <f t="shared" si="255"/>
        <v>NO</v>
      </c>
      <c r="AH186" s="24">
        <f t="shared" si="311"/>
        <v>1.1499999999999999</v>
      </c>
      <c r="AI186" s="24">
        <f t="shared" si="311"/>
        <v>1.1499999999999999</v>
      </c>
      <c r="AJ186" s="24">
        <f t="shared" si="256"/>
        <v>0.2687989854798204</v>
      </c>
      <c r="AK186" s="24">
        <f t="shared" si="257"/>
        <v>0</v>
      </c>
      <c r="AL186" s="24">
        <f t="shared" si="258"/>
        <v>804.91605016678147</v>
      </c>
      <c r="AM186" s="24">
        <f t="shared" si="259"/>
        <v>4378381.9547422566</v>
      </c>
      <c r="AN186" s="24">
        <f t="shared" si="260"/>
        <v>6.3479561269533749E-6</v>
      </c>
      <c r="AO186" s="29">
        <f t="shared" si="261"/>
        <v>9.1655354160951035E-3</v>
      </c>
      <c r="AP186" s="24">
        <f t="shared" si="215"/>
        <v>0.58790229842280406</v>
      </c>
      <c r="AQ186" s="24">
        <f t="shared" si="262"/>
        <v>0.72499999999999998</v>
      </c>
      <c r="AR186" s="24">
        <f t="shared" si="263"/>
        <v>2.8570719265144593</v>
      </c>
      <c r="AS186" s="24">
        <f t="shared" si="264"/>
        <v>2.5628770151705891</v>
      </c>
      <c r="AT186" s="24" t="str">
        <f t="shared" si="265"/>
        <v>NO</v>
      </c>
      <c r="AU186" s="24">
        <f t="shared" si="216"/>
        <v>1.2</v>
      </c>
      <c r="AV186" s="7">
        <f t="shared" si="266"/>
        <v>1.203900398263051</v>
      </c>
      <c r="AW186" s="7">
        <f t="shared" si="267"/>
        <v>0.2687989854798204</v>
      </c>
      <c r="AX186" s="20">
        <f t="shared" si="217"/>
        <v>1.067210594013688</v>
      </c>
      <c r="AY186" s="24">
        <f t="shared" si="218"/>
        <v>0</v>
      </c>
      <c r="AZ186" s="24">
        <f t="shared" si="268"/>
        <v>804.91605016678147</v>
      </c>
      <c r="BA186" s="24">
        <f t="shared" si="269"/>
        <v>4378381.9547422566</v>
      </c>
      <c r="BB186" s="24">
        <f t="shared" si="270"/>
        <v>6.3479561269533749E-6</v>
      </c>
      <c r="BC186" s="29">
        <f t="shared" si="271"/>
        <v>9.1655354160951035E-3</v>
      </c>
      <c r="BD186" s="24">
        <f t="shared" si="219"/>
        <v>2.8570719265144593</v>
      </c>
      <c r="BE186" s="24" t="str">
        <f t="shared" si="272"/>
        <v>NO</v>
      </c>
      <c r="BF186" s="24">
        <f t="shared" si="220"/>
        <v>1.2</v>
      </c>
      <c r="BG186" s="24">
        <f t="shared" si="221"/>
        <v>1.1097772869682521</v>
      </c>
      <c r="BH186" s="7">
        <f t="shared" si="273"/>
        <v>1.203900398263051</v>
      </c>
      <c r="BI186" s="7">
        <f t="shared" si="274"/>
        <v>0.4986597080904156</v>
      </c>
      <c r="BJ186" s="7">
        <f t="shared" si="275"/>
        <v>0.2687989854798204</v>
      </c>
      <c r="BK186" s="20">
        <f t="shared" si="222"/>
        <v>1.067210594013688</v>
      </c>
      <c r="BL186" s="24">
        <f t="shared" si="276"/>
        <v>0.47678556823467122</v>
      </c>
      <c r="BM186" s="24">
        <f t="shared" si="277"/>
        <v>0</v>
      </c>
      <c r="BN186" s="24">
        <f t="shared" si="278"/>
        <v>804.91605016678147</v>
      </c>
      <c r="BO186" s="24">
        <f t="shared" si="279"/>
        <v>4378381.9547422566</v>
      </c>
      <c r="BP186" s="24">
        <f t="shared" si="280"/>
        <v>6.3479561269533749E-6</v>
      </c>
      <c r="BQ186" s="29">
        <f t="shared" si="281"/>
        <v>9.1655354160951035E-3</v>
      </c>
      <c r="BR186" s="24">
        <f t="shared" si="223"/>
        <v>0.58790229842280406</v>
      </c>
      <c r="BS186" s="24">
        <f t="shared" si="282"/>
        <v>0.72499999999999998</v>
      </c>
      <c r="BT186" s="24">
        <f t="shared" si="283"/>
        <v>2.8570719265144593</v>
      </c>
      <c r="BU186" s="24" t="str">
        <f t="shared" si="284"/>
        <v>NO</v>
      </c>
      <c r="BV186" s="24">
        <f t="shared" si="224"/>
        <v>1.1499999999999999</v>
      </c>
      <c r="BW186" s="24">
        <f t="shared" si="225"/>
        <v>1.1499999999999999</v>
      </c>
      <c r="BX186" s="7">
        <f t="shared" si="285"/>
        <v>1.203900398263051</v>
      </c>
      <c r="BY186" s="7">
        <f t="shared" si="286"/>
        <v>0.4986597080904156</v>
      </c>
      <c r="BZ186" s="24">
        <f t="shared" si="287"/>
        <v>0.2687989854798204</v>
      </c>
      <c r="CA186" s="20">
        <f t="shared" si="226"/>
        <v>1.117172358000134</v>
      </c>
      <c r="CB186" s="24">
        <f t="shared" si="288"/>
        <v>0.52283437131690369</v>
      </c>
      <c r="CC186" s="24">
        <f t="shared" si="289"/>
        <v>0</v>
      </c>
      <c r="CD186" s="24">
        <f t="shared" si="290"/>
        <v>804.91605016678147</v>
      </c>
      <c r="CE186" s="24">
        <f t="shared" si="291"/>
        <v>4378381.9547422566</v>
      </c>
      <c r="CF186" s="24">
        <f t="shared" si="292"/>
        <v>6.3479561269533749E-6</v>
      </c>
      <c r="CG186" s="29">
        <f t="shared" si="293"/>
        <v>9.1655354160951035E-3</v>
      </c>
      <c r="CH186" s="24">
        <f t="shared" si="227"/>
        <v>0.58790229842280406</v>
      </c>
      <c r="CI186" s="24">
        <f t="shared" si="294"/>
        <v>0.72499999999999998</v>
      </c>
      <c r="CJ186" s="24">
        <f t="shared" si="295"/>
        <v>2.8570719265144593</v>
      </c>
      <c r="CK186" s="24">
        <f t="shared" si="228"/>
        <v>3.5840227794625972</v>
      </c>
      <c r="CL186" s="24">
        <f t="shared" si="296"/>
        <v>2.5628770151705891</v>
      </c>
      <c r="CM186" s="24" t="str">
        <f t="shared" si="297"/>
        <v>NO</v>
      </c>
      <c r="CN186" s="46" t="str">
        <f t="shared" si="229"/>
        <v>COMPRESSED LIQUID</v>
      </c>
      <c r="CO186" s="21" t="b">
        <f t="shared" si="310"/>
        <v>0</v>
      </c>
      <c r="CP186" s="21" t="b">
        <f t="shared" si="230"/>
        <v>0</v>
      </c>
      <c r="CQ186" s="7" t="e">
        <f t="shared" si="231"/>
        <v>#DIV/0!</v>
      </c>
      <c r="CR186" s="7">
        <f>IF(J186="yes",rho_ph(F186,H186),IF(K186="yes",rho_ph(F186,H186),L186*CQ186+P186*(1-CQ186)))</f>
        <v>814.60148125930925</v>
      </c>
      <c r="CS186" s="7" t="e">
        <f t="shared" si="232"/>
        <v>#DIV/0!</v>
      </c>
      <c r="CT186" s="7">
        <f t="shared" si="233"/>
        <v>4431066.3517183587</v>
      </c>
      <c r="CU186" s="7">
        <f t="shared" si="234"/>
        <v>6.2801300750850177E-6</v>
      </c>
      <c r="CV186" s="22">
        <f t="shared" si="235"/>
        <v>9.1486936896587948E-3</v>
      </c>
      <c r="CW186" s="7">
        <f t="shared" si="236"/>
        <v>7.6338591659263128E-2</v>
      </c>
      <c r="CX186" s="7">
        <f t="shared" si="237"/>
        <v>8.2289065022898703E-4</v>
      </c>
      <c r="CY186" s="7">
        <f t="shared" si="298"/>
        <v>0.99876282699098184</v>
      </c>
      <c r="CZ186" s="7">
        <f t="shared" si="299"/>
        <v>7.7257062662173775E-2</v>
      </c>
      <c r="DA186" s="7">
        <f t="shared" si="238"/>
        <v>36.846782062552002</v>
      </c>
      <c r="DB186" s="7">
        <f>rho_ph(DA186,H186)</f>
        <v>814.57647412026927</v>
      </c>
      <c r="DC186" s="7">
        <f t="shared" si="239"/>
        <v>2.3448914065960702</v>
      </c>
      <c r="DD186" s="7">
        <f t="shared" si="300"/>
        <v>-2.8113842197260572E-2</v>
      </c>
      <c r="DE186" s="47">
        <f t="shared" si="301"/>
        <v>0</v>
      </c>
      <c r="DF186" s="7">
        <f t="shared" si="240"/>
        <v>1034.8510232283559</v>
      </c>
      <c r="DG186" s="7">
        <f t="shared" si="302"/>
        <v>239.41195915548076</v>
      </c>
    </row>
    <row r="187" spans="1:111" ht="14.5" x14ac:dyDescent="0.35">
      <c r="A187" s="7">
        <f t="shared" si="303"/>
        <v>1248</v>
      </c>
      <c r="B187" s="7">
        <v>3</v>
      </c>
      <c r="C187" s="7">
        <v>17.2</v>
      </c>
      <c r="D187">
        <v>0.255</v>
      </c>
      <c r="E187" s="22">
        <v>0</v>
      </c>
      <c r="F187" s="7">
        <f t="shared" si="241"/>
        <v>36.846782062552002</v>
      </c>
      <c r="G187" s="7">
        <f t="shared" si="304"/>
        <v>97.5</v>
      </c>
      <c r="H187" s="7">
        <f t="shared" si="242"/>
        <v>1034.8510232283559</v>
      </c>
      <c r="I187" s="7">
        <f t="shared" si="305"/>
        <v>0</v>
      </c>
      <c r="J187" s="24" t="str">
        <f t="shared" si="243"/>
        <v>YES</v>
      </c>
      <c r="K187" s="24" t="str">
        <f t="shared" si="244"/>
        <v>NO</v>
      </c>
      <c r="L187" s="7">
        <f t="shared" si="245"/>
        <v>18.46817729423395</v>
      </c>
      <c r="M187" s="7">
        <v>9.81</v>
      </c>
      <c r="N187" s="7">
        <f t="shared" si="246"/>
        <v>5.1044625000000003E-2</v>
      </c>
      <c r="O187" s="7">
        <f t="shared" si="247"/>
        <v>245.53495299861663</v>
      </c>
      <c r="P187" s="7">
        <f t="shared" si="248"/>
        <v>805.44627359003448</v>
      </c>
      <c r="Q187" s="7">
        <f t="shared" si="209"/>
        <v>1.7328327661065737E-5</v>
      </c>
      <c r="R187" s="7">
        <f t="shared" si="210"/>
        <v>1.0819734367868431E-4</v>
      </c>
      <c r="S187" s="7">
        <f t="shared" si="249"/>
        <v>1.1124165576993175E-4</v>
      </c>
      <c r="T187" s="7">
        <f t="shared" si="211"/>
        <v>2.3714721103200076</v>
      </c>
      <c r="U187" s="7">
        <f t="shared" si="212"/>
        <v>0</v>
      </c>
      <c r="V187" s="7">
        <f t="shared" si="306"/>
        <v>2.3714721103200076</v>
      </c>
      <c r="W187" s="7">
        <f>Surface_Tension_T(T_ph(F187,H187))</f>
        <v>8.0015853873673964E-2</v>
      </c>
      <c r="X187" s="7">
        <v>1</v>
      </c>
      <c r="Y187" s="7">
        <f t="shared" si="250"/>
        <v>1</v>
      </c>
      <c r="Z187" s="7">
        <f t="shared" si="307"/>
        <v>0</v>
      </c>
      <c r="AA187" s="24">
        <f t="shared" si="251"/>
        <v>805.44627359003448</v>
      </c>
      <c r="AB187" s="24">
        <f t="shared" si="252"/>
        <v>4378519.9621915417</v>
      </c>
      <c r="AC187" s="24">
        <f t="shared" si="253"/>
        <v>6.3477764325689144E-6</v>
      </c>
      <c r="AD187" s="29">
        <f t="shared" si="254"/>
        <v>9.165490975297055E-3</v>
      </c>
      <c r="AE187" s="24">
        <f t="shared" si="213"/>
        <v>2.8571196813088822</v>
      </c>
      <c r="AF187" s="7">
        <f t="shared" si="214"/>
        <v>3.5553641221620866</v>
      </c>
      <c r="AG187" s="24" t="str">
        <f t="shared" si="255"/>
        <v>NO</v>
      </c>
      <c r="AH187" s="24">
        <f t="shared" si="311"/>
        <v>1.1499999999999999</v>
      </c>
      <c r="AI187" s="24">
        <f t="shared" si="311"/>
        <v>1.1499999999999999</v>
      </c>
      <c r="AJ187" s="24">
        <f t="shared" si="256"/>
        <v>0.26876645721450032</v>
      </c>
      <c r="AK187" s="24">
        <f t="shared" si="257"/>
        <v>0</v>
      </c>
      <c r="AL187" s="24">
        <f t="shared" si="258"/>
        <v>805.44627359003448</v>
      </c>
      <c r="AM187" s="24">
        <f t="shared" si="259"/>
        <v>4378519.9621915417</v>
      </c>
      <c r="AN187" s="24">
        <f t="shared" si="260"/>
        <v>6.3477764325689144E-6</v>
      </c>
      <c r="AO187" s="29">
        <f t="shared" si="261"/>
        <v>9.165490975297055E-3</v>
      </c>
      <c r="AP187" s="24">
        <f t="shared" si="215"/>
        <v>0.58742612900290325</v>
      </c>
      <c r="AQ187" s="24">
        <f t="shared" si="262"/>
        <v>0.72499999999999998</v>
      </c>
      <c r="AR187" s="24">
        <f t="shared" si="263"/>
        <v>2.8571196813088822</v>
      </c>
      <c r="AS187" s="24">
        <f t="shared" si="264"/>
        <v>2.5611898791456085</v>
      </c>
      <c r="AT187" s="24" t="str">
        <f t="shared" si="265"/>
        <v>NO</v>
      </c>
      <c r="AU187" s="24">
        <f t="shared" si="216"/>
        <v>1.2</v>
      </c>
      <c r="AV187" s="7">
        <f t="shared" si="266"/>
        <v>1.203900398263051</v>
      </c>
      <c r="AW187" s="7">
        <f t="shared" si="267"/>
        <v>0.26876645721450032</v>
      </c>
      <c r="AX187" s="20">
        <f t="shared" si="217"/>
        <v>1.0665577183219506</v>
      </c>
      <c r="AY187" s="24">
        <f t="shared" si="218"/>
        <v>0</v>
      </c>
      <c r="AZ187" s="24">
        <f t="shared" si="268"/>
        <v>805.44627359003448</v>
      </c>
      <c r="BA187" s="24">
        <f t="shared" si="269"/>
        <v>4378519.9621915417</v>
      </c>
      <c r="BB187" s="24">
        <f t="shared" si="270"/>
        <v>6.3477764325689144E-6</v>
      </c>
      <c r="BC187" s="29">
        <f t="shared" si="271"/>
        <v>9.165490975297055E-3</v>
      </c>
      <c r="BD187" s="24">
        <f t="shared" si="219"/>
        <v>2.8571196813088822</v>
      </c>
      <c r="BE187" s="24" t="str">
        <f t="shared" si="272"/>
        <v>NO</v>
      </c>
      <c r="BF187" s="24">
        <f t="shared" si="220"/>
        <v>1.2</v>
      </c>
      <c r="BG187" s="24">
        <f t="shared" si="221"/>
        <v>1.1099527678015664</v>
      </c>
      <c r="BH187" s="7">
        <f t="shared" si="273"/>
        <v>1.203900398263051</v>
      </c>
      <c r="BI187" s="7">
        <f t="shared" si="274"/>
        <v>0.49870117719258233</v>
      </c>
      <c r="BJ187" s="7">
        <f t="shared" si="275"/>
        <v>0.26876645721450032</v>
      </c>
      <c r="BK187" s="20">
        <f t="shared" si="222"/>
        <v>1.0665577183219506</v>
      </c>
      <c r="BL187" s="24">
        <f t="shared" si="276"/>
        <v>0.47681999555628946</v>
      </c>
      <c r="BM187" s="24">
        <f t="shared" si="277"/>
        <v>0</v>
      </c>
      <c r="BN187" s="24">
        <f t="shared" si="278"/>
        <v>805.44627359003448</v>
      </c>
      <c r="BO187" s="24">
        <f t="shared" si="279"/>
        <v>4378519.9621915417</v>
      </c>
      <c r="BP187" s="24">
        <f t="shared" si="280"/>
        <v>6.3477764325689144E-6</v>
      </c>
      <c r="BQ187" s="29">
        <f t="shared" si="281"/>
        <v>9.165490975297055E-3</v>
      </c>
      <c r="BR187" s="24">
        <f t="shared" si="223"/>
        <v>0.58742612900290325</v>
      </c>
      <c r="BS187" s="24">
        <f t="shared" si="282"/>
        <v>0.72499999999999998</v>
      </c>
      <c r="BT187" s="24">
        <f t="shared" si="283"/>
        <v>2.8571196813088822</v>
      </c>
      <c r="BU187" s="24" t="str">
        <f t="shared" si="284"/>
        <v>NO</v>
      </c>
      <c r="BV187" s="24">
        <f t="shared" si="224"/>
        <v>1.1499999999999999</v>
      </c>
      <c r="BW187" s="24">
        <f t="shared" si="225"/>
        <v>1.1499999999999999</v>
      </c>
      <c r="BX187" s="7">
        <f t="shared" si="285"/>
        <v>1.203900398263051</v>
      </c>
      <c r="BY187" s="7">
        <f t="shared" si="286"/>
        <v>0.49870117719258233</v>
      </c>
      <c r="BZ187" s="24">
        <f t="shared" si="287"/>
        <v>0.26876645721450032</v>
      </c>
      <c r="CA187" s="20">
        <f t="shared" si="226"/>
        <v>1.1164889177494817</v>
      </c>
      <c r="CB187" s="24">
        <f t="shared" si="288"/>
        <v>0.52288362279014422</v>
      </c>
      <c r="CC187" s="24">
        <f t="shared" si="289"/>
        <v>0</v>
      </c>
      <c r="CD187" s="24">
        <f t="shared" si="290"/>
        <v>805.44627359003448</v>
      </c>
      <c r="CE187" s="24">
        <f t="shared" si="291"/>
        <v>4378519.9621915417</v>
      </c>
      <c r="CF187" s="24">
        <f t="shared" si="292"/>
        <v>6.3477764325689144E-6</v>
      </c>
      <c r="CG187" s="29">
        <f t="shared" si="293"/>
        <v>9.165490975297055E-3</v>
      </c>
      <c r="CH187" s="24">
        <f t="shared" si="227"/>
        <v>0.58742612900290325</v>
      </c>
      <c r="CI187" s="24">
        <f t="shared" si="294"/>
        <v>0.72499999999999998</v>
      </c>
      <c r="CJ187" s="24">
        <f t="shared" si="295"/>
        <v>2.8571196813088822</v>
      </c>
      <c r="CK187" s="24">
        <f t="shared" si="228"/>
        <v>3.5962642881678635</v>
      </c>
      <c r="CL187" s="24">
        <f t="shared" si="296"/>
        <v>2.5611898791456085</v>
      </c>
      <c r="CM187" s="24" t="str">
        <f t="shared" si="297"/>
        <v>NO</v>
      </c>
      <c r="CN187" s="46" t="str">
        <f t="shared" si="229"/>
        <v>COMPRESSED LIQUID</v>
      </c>
      <c r="CO187" s="21" t="b">
        <f t="shared" si="310"/>
        <v>0</v>
      </c>
      <c r="CP187" s="21" t="b">
        <f t="shared" si="230"/>
        <v>0</v>
      </c>
      <c r="CQ187" s="7" t="e">
        <f t="shared" si="231"/>
        <v>#DIV/0!</v>
      </c>
      <c r="CR187" s="7">
        <f>IF(J187="yes",rho_ph(F187,H187),IF(K187="yes",rho_ph(F187,H187),L187*CQ187+P187*(1-CQ187)))</f>
        <v>814.58512079711181</v>
      </c>
      <c r="CS187" s="7" t="e">
        <f t="shared" si="232"/>
        <v>#DIV/0!</v>
      </c>
      <c r="CT187" s="7">
        <f t="shared" si="233"/>
        <v>4428200.0293042157</v>
      </c>
      <c r="CU187" s="7">
        <f t="shared" si="234"/>
        <v>6.2837807807954631E-6</v>
      </c>
      <c r="CV187" s="22">
        <f t="shared" si="235"/>
        <v>9.1496036524827441E-3</v>
      </c>
      <c r="CW187" s="7">
        <f t="shared" si="236"/>
        <v>7.6337058474421488E-2</v>
      </c>
      <c r="CX187" s="7">
        <f t="shared" si="237"/>
        <v>8.2187282598455633E-4</v>
      </c>
      <c r="CY187" s="7">
        <f t="shared" si="298"/>
        <v>0.99875670854053011</v>
      </c>
      <c r="CZ187" s="7">
        <f t="shared" si="299"/>
        <v>7.7254981759429048E-2</v>
      </c>
      <c r="DA187" s="7">
        <f t="shared" si="238"/>
        <v>36.615017117273716</v>
      </c>
      <c r="DB187" s="7">
        <f>rho_ph(DA187,H187)</f>
        <v>814.56011080979215</v>
      </c>
      <c r="DC187" s="7">
        <f t="shared" si="239"/>
        <v>2.3449385120037767</v>
      </c>
      <c r="DD187" s="7">
        <f t="shared" si="300"/>
        <v>-2.8113842197260572E-2</v>
      </c>
      <c r="DE187" s="47">
        <f t="shared" si="301"/>
        <v>0</v>
      </c>
      <c r="DF187" s="7">
        <f t="shared" si="240"/>
        <v>1034.8229093861587</v>
      </c>
      <c r="DG187" s="7">
        <f t="shared" si="302"/>
        <v>239.40650274884274</v>
      </c>
    </row>
    <row r="188" spans="1:111" ht="14.5" x14ac:dyDescent="0.35">
      <c r="A188" s="7">
        <f t="shared" si="303"/>
        <v>1245</v>
      </c>
      <c r="B188" s="7">
        <v>3</v>
      </c>
      <c r="C188" s="7">
        <v>17.2</v>
      </c>
      <c r="D188">
        <v>0.255</v>
      </c>
      <c r="E188" s="22">
        <v>0</v>
      </c>
      <c r="F188" s="7">
        <f t="shared" si="241"/>
        <v>36.615017117273716</v>
      </c>
      <c r="G188" s="7">
        <f t="shared" si="304"/>
        <v>97.5</v>
      </c>
      <c r="H188" s="7">
        <f t="shared" si="242"/>
        <v>1034.8229093861587</v>
      </c>
      <c r="I188" s="7">
        <f t="shared" si="305"/>
        <v>0</v>
      </c>
      <c r="J188" s="24" t="str">
        <f t="shared" si="243"/>
        <v>YES</v>
      </c>
      <c r="K188" s="24" t="str">
        <f t="shared" si="244"/>
        <v>NO</v>
      </c>
      <c r="L188" s="7">
        <f t="shared" si="245"/>
        <v>18.349635083666321</v>
      </c>
      <c r="M188" s="7">
        <v>9.81</v>
      </c>
      <c r="N188" s="7">
        <f t="shared" si="246"/>
        <v>5.1044625000000003E-2</v>
      </c>
      <c r="O188" s="7">
        <f t="shared" si="247"/>
        <v>245.16818030202842</v>
      </c>
      <c r="P188" s="7">
        <f t="shared" si="248"/>
        <v>805.97802929783347</v>
      </c>
      <c r="Q188" s="7">
        <f t="shared" si="209"/>
        <v>1.7314726014891249E-5</v>
      </c>
      <c r="R188" s="7">
        <f t="shared" si="210"/>
        <v>1.0837061525439803E-4</v>
      </c>
      <c r="S188" s="7">
        <f t="shared" si="249"/>
        <v>1.1123814921669315E-4</v>
      </c>
      <c r="T188" s="7">
        <f t="shared" si="211"/>
        <v>2.3699074971609528</v>
      </c>
      <c r="U188" s="7">
        <f t="shared" si="212"/>
        <v>0</v>
      </c>
      <c r="V188" s="7">
        <f t="shared" si="306"/>
        <v>2.3699074971609528</v>
      </c>
      <c r="W188" s="7">
        <f>Surface_Tension_T(T_ph(F188,H188))</f>
        <v>8.0016503358700808E-2</v>
      </c>
      <c r="X188" s="7">
        <v>1</v>
      </c>
      <c r="Y188" s="7">
        <f t="shared" si="250"/>
        <v>1</v>
      </c>
      <c r="Z188" s="7">
        <f t="shared" si="307"/>
        <v>0</v>
      </c>
      <c r="AA188" s="24">
        <f t="shared" si="251"/>
        <v>805.97802929783347</v>
      </c>
      <c r="AB188" s="24">
        <f t="shared" si="252"/>
        <v>4378657.9860031735</v>
      </c>
      <c r="AC188" s="24">
        <f t="shared" si="253"/>
        <v>6.3475967276317202E-6</v>
      </c>
      <c r="AD188" s="29">
        <f t="shared" si="254"/>
        <v>9.1654465309457447E-3</v>
      </c>
      <c r="AE188" s="24">
        <f t="shared" si="213"/>
        <v>2.8571667116821922</v>
      </c>
      <c r="AF188" s="7">
        <f t="shared" si="214"/>
        <v>3.567573655480774</v>
      </c>
      <c r="AG188" s="24" t="str">
        <f t="shared" si="255"/>
        <v>NO</v>
      </c>
      <c r="AH188" s="24">
        <f t="shared" si="311"/>
        <v>1.1499999999999999</v>
      </c>
      <c r="AI188" s="24">
        <f t="shared" si="311"/>
        <v>1.1499999999999999</v>
      </c>
      <c r="AJ188" s="24">
        <f t="shared" si="256"/>
        <v>0.26873381307294253</v>
      </c>
      <c r="AK188" s="24">
        <f t="shared" si="257"/>
        <v>0</v>
      </c>
      <c r="AL188" s="24">
        <f t="shared" si="258"/>
        <v>805.97802929783347</v>
      </c>
      <c r="AM188" s="24">
        <f t="shared" si="259"/>
        <v>4378657.9860031735</v>
      </c>
      <c r="AN188" s="24">
        <f t="shared" si="260"/>
        <v>6.3475967276317202E-6</v>
      </c>
      <c r="AO188" s="29">
        <f t="shared" si="261"/>
        <v>9.1654465309457447E-3</v>
      </c>
      <c r="AP188" s="24">
        <f t="shared" si="215"/>
        <v>0.58694949020688547</v>
      </c>
      <c r="AQ188" s="24">
        <f t="shared" si="262"/>
        <v>0.72499999999999998</v>
      </c>
      <c r="AR188" s="24">
        <f t="shared" si="263"/>
        <v>2.8571667116821922</v>
      </c>
      <c r="AS188" s="24">
        <f t="shared" si="264"/>
        <v>2.5595000969338293</v>
      </c>
      <c r="AT188" s="24" t="str">
        <f t="shared" si="265"/>
        <v>NO</v>
      </c>
      <c r="AU188" s="24">
        <f t="shared" si="216"/>
        <v>1.2</v>
      </c>
      <c r="AV188" s="7">
        <f t="shared" si="266"/>
        <v>1.203900398263051</v>
      </c>
      <c r="AW188" s="7">
        <f t="shared" si="267"/>
        <v>0.26873381307294253</v>
      </c>
      <c r="AX188" s="20">
        <f t="shared" si="217"/>
        <v>1.0659037963235489</v>
      </c>
      <c r="AY188" s="24">
        <f t="shared" si="218"/>
        <v>0</v>
      </c>
      <c r="AZ188" s="24">
        <f t="shared" si="268"/>
        <v>805.97802929783347</v>
      </c>
      <c r="BA188" s="24">
        <f t="shared" si="269"/>
        <v>4378657.9860031735</v>
      </c>
      <c r="BB188" s="24">
        <f t="shared" si="270"/>
        <v>6.3475967276317202E-6</v>
      </c>
      <c r="BC188" s="29">
        <f t="shared" si="271"/>
        <v>9.1654465309457447E-3</v>
      </c>
      <c r="BD188" s="24">
        <f t="shared" si="219"/>
        <v>2.8571667116821922</v>
      </c>
      <c r="BE188" s="24" t="str">
        <f t="shared" si="272"/>
        <v>NO</v>
      </c>
      <c r="BF188" s="24">
        <f t="shared" si="220"/>
        <v>1.2</v>
      </c>
      <c r="BG188" s="24">
        <f t="shared" si="221"/>
        <v>1.1101269511228899</v>
      </c>
      <c r="BH188" s="7">
        <f t="shared" si="273"/>
        <v>1.203900398263051</v>
      </c>
      <c r="BI188" s="7">
        <f t="shared" si="274"/>
        <v>0.49874257093106972</v>
      </c>
      <c r="BJ188" s="7">
        <f t="shared" si="275"/>
        <v>0.26873381307294253</v>
      </c>
      <c r="BK188" s="20">
        <f t="shared" si="222"/>
        <v>1.0659037963235489</v>
      </c>
      <c r="BL188" s="24">
        <f t="shared" si="276"/>
        <v>0.47685434365894858</v>
      </c>
      <c r="BM188" s="24">
        <f t="shared" si="277"/>
        <v>0</v>
      </c>
      <c r="BN188" s="24">
        <f t="shared" si="278"/>
        <v>805.97802929783347</v>
      </c>
      <c r="BO188" s="24">
        <f t="shared" si="279"/>
        <v>4378657.9860031735</v>
      </c>
      <c r="BP188" s="24">
        <f t="shared" si="280"/>
        <v>6.3475967276317202E-6</v>
      </c>
      <c r="BQ188" s="29">
        <f t="shared" si="281"/>
        <v>9.1654465309457447E-3</v>
      </c>
      <c r="BR188" s="24">
        <f t="shared" si="223"/>
        <v>0.58694949020688547</v>
      </c>
      <c r="BS188" s="24">
        <f t="shared" si="282"/>
        <v>0.72499999999999998</v>
      </c>
      <c r="BT188" s="24">
        <f t="shared" si="283"/>
        <v>2.8571667116821922</v>
      </c>
      <c r="BU188" s="24" t="str">
        <f t="shared" si="284"/>
        <v>NO</v>
      </c>
      <c r="BV188" s="24">
        <f t="shared" si="224"/>
        <v>1.1499999999999999</v>
      </c>
      <c r="BW188" s="24">
        <f t="shared" si="225"/>
        <v>1.1499999999999999</v>
      </c>
      <c r="BX188" s="7">
        <f t="shared" si="285"/>
        <v>1.203900398263051</v>
      </c>
      <c r="BY188" s="7">
        <f t="shared" si="286"/>
        <v>0.49874257093106972</v>
      </c>
      <c r="BZ188" s="24">
        <f t="shared" si="287"/>
        <v>0.26873381307294253</v>
      </c>
      <c r="CA188" s="20">
        <f t="shared" si="226"/>
        <v>1.1158043822090244</v>
      </c>
      <c r="CB188" s="24">
        <f t="shared" si="288"/>
        <v>0.52293280316044832</v>
      </c>
      <c r="CC188" s="24">
        <f t="shared" si="289"/>
        <v>0</v>
      </c>
      <c r="CD188" s="24">
        <f t="shared" si="290"/>
        <v>805.97802929783347</v>
      </c>
      <c r="CE188" s="24">
        <f t="shared" si="291"/>
        <v>4378657.9860031735</v>
      </c>
      <c r="CF188" s="24">
        <f t="shared" si="292"/>
        <v>6.3475967276317202E-6</v>
      </c>
      <c r="CG188" s="29">
        <f t="shared" si="293"/>
        <v>9.1654465309457447E-3</v>
      </c>
      <c r="CH188" s="24">
        <f t="shared" si="227"/>
        <v>0.58694949020688547</v>
      </c>
      <c r="CI188" s="24">
        <f t="shared" si="294"/>
        <v>0.72499999999999998</v>
      </c>
      <c r="CJ188" s="24">
        <f t="shared" si="295"/>
        <v>2.8571667116821922</v>
      </c>
      <c r="CK188" s="24">
        <f t="shared" si="228"/>
        <v>3.6086142774067964</v>
      </c>
      <c r="CL188" s="24">
        <f t="shared" si="296"/>
        <v>2.5595000969338293</v>
      </c>
      <c r="CM188" s="24" t="str">
        <f t="shared" si="297"/>
        <v>NO</v>
      </c>
      <c r="CN188" s="46" t="str">
        <f t="shared" si="229"/>
        <v>COMPRESSED LIQUID</v>
      </c>
      <c r="CO188" s="21" t="b">
        <f t="shared" si="310"/>
        <v>0</v>
      </c>
      <c r="CP188" s="21" t="b">
        <f t="shared" si="230"/>
        <v>0</v>
      </c>
      <c r="CQ188" s="7" t="e">
        <f t="shared" si="231"/>
        <v>#DIV/0!</v>
      </c>
      <c r="CR188" s="7">
        <f>IF(J188="yes",rho_ph(F188,H188),IF(K188="yes",rho_ph(F188,H188),L188*CQ188+P188*(1-CQ188)))</f>
        <v>814.56875825870634</v>
      </c>
      <c r="CS188" s="7" t="e">
        <f t="shared" si="232"/>
        <v>#DIV/0!</v>
      </c>
      <c r="CT188" s="7">
        <f t="shared" si="233"/>
        <v>4425329.0646216385</v>
      </c>
      <c r="CU188" s="7">
        <f t="shared" si="234"/>
        <v>6.2874418981478779E-6</v>
      </c>
      <c r="CV188" s="22">
        <f t="shared" si="235"/>
        <v>9.1505158123451544E-3</v>
      </c>
      <c r="CW188" s="7">
        <f t="shared" si="236"/>
        <v>7.6335525095012555E-2</v>
      </c>
      <c r="CX188" s="7">
        <f t="shared" si="237"/>
        <v>8.208540375259964E-4</v>
      </c>
      <c r="CY188" s="7">
        <f t="shared" si="298"/>
        <v>0.99875051427889638</v>
      </c>
      <c r="CZ188" s="7">
        <f t="shared" si="299"/>
        <v>7.725290553491819E-2</v>
      </c>
      <c r="DA188" s="7">
        <f t="shared" si="238"/>
        <v>36.383258400668964</v>
      </c>
      <c r="DB188" s="7">
        <f>rho_ph(DA188,H188)</f>
        <v>814.54374542042922</v>
      </c>
      <c r="DC188" s="7">
        <f t="shared" si="239"/>
        <v>2.3449856252889707</v>
      </c>
      <c r="DD188" s="7">
        <f t="shared" si="300"/>
        <v>-2.8113842197260572E-2</v>
      </c>
      <c r="DE188" s="47">
        <f t="shared" si="301"/>
        <v>0</v>
      </c>
      <c r="DF188" s="7">
        <f t="shared" si="240"/>
        <v>1034.7947955439615</v>
      </c>
      <c r="DG188" s="7">
        <f t="shared" si="302"/>
        <v>239.40104582085439</v>
      </c>
    </row>
    <row r="189" spans="1:111" ht="14.5" x14ac:dyDescent="0.35">
      <c r="A189" s="7">
        <f t="shared" si="303"/>
        <v>1242</v>
      </c>
      <c r="B189" s="7">
        <v>3</v>
      </c>
      <c r="C189" s="7">
        <v>17.2</v>
      </c>
      <c r="D189">
        <v>0.255</v>
      </c>
      <c r="E189" s="22">
        <v>0</v>
      </c>
      <c r="F189" s="7">
        <f t="shared" si="241"/>
        <v>36.383258400668964</v>
      </c>
      <c r="G189" s="7">
        <f t="shared" si="304"/>
        <v>97.5</v>
      </c>
      <c r="H189" s="7">
        <f t="shared" si="242"/>
        <v>1034.7947955439615</v>
      </c>
      <c r="I189" s="7">
        <f t="shared" si="305"/>
        <v>0</v>
      </c>
      <c r="J189" s="24" t="str">
        <f t="shared" si="243"/>
        <v>YES</v>
      </c>
      <c r="K189" s="24" t="str">
        <f t="shared" si="244"/>
        <v>NO</v>
      </c>
      <c r="L189" s="7">
        <f t="shared" si="245"/>
        <v>18.231182106890255</v>
      </c>
      <c r="M189" s="7">
        <v>9.81</v>
      </c>
      <c r="N189" s="7">
        <f t="shared" si="246"/>
        <v>5.1044625000000003E-2</v>
      </c>
      <c r="O189" s="7">
        <f t="shared" si="247"/>
        <v>244.79963368701578</v>
      </c>
      <c r="P189" s="7">
        <f t="shared" si="248"/>
        <v>806.51133519758002</v>
      </c>
      <c r="Q189" s="7">
        <f t="shared" si="209"/>
        <v>1.7301071247936261E-5</v>
      </c>
      <c r="R189" s="7">
        <f t="shared" si="210"/>
        <v>1.0854517912478538E-4</v>
      </c>
      <c r="S189" s="7">
        <f t="shared" si="249"/>
        <v>1.1123464246830954E-4</v>
      </c>
      <c r="T189" s="7">
        <f t="shared" si="211"/>
        <v>2.3683403950076021</v>
      </c>
      <c r="U189" s="7">
        <f t="shared" si="212"/>
        <v>0</v>
      </c>
      <c r="V189" s="7">
        <f t="shared" si="306"/>
        <v>2.3683403950076021</v>
      </c>
      <c r="W189" s="7">
        <f>Surface_Tension_T(T_ph(F189,H189))</f>
        <v>8.0017152887004686E-2</v>
      </c>
      <c r="X189" s="7">
        <v>1</v>
      </c>
      <c r="Y189" s="7">
        <f t="shared" si="250"/>
        <v>1</v>
      </c>
      <c r="Z189" s="7">
        <f t="shared" si="307"/>
        <v>0</v>
      </c>
      <c r="AA189" s="24">
        <f t="shared" si="251"/>
        <v>806.51133519758002</v>
      </c>
      <c r="AB189" s="24">
        <f t="shared" si="252"/>
        <v>4378796.0261988714</v>
      </c>
      <c r="AC189" s="24">
        <f t="shared" si="253"/>
        <v>6.347417012116389E-6</v>
      </c>
      <c r="AD189" s="29">
        <f t="shared" si="254"/>
        <v>9.1654020830346655E-3</v>
      </c>
      <c r="AE189" s="24">
        <f t="shared" si="213"/>
        <v>2.8572130141483281</v>
      </c>
      <c r="AF189" s="7">
        <f t="shared" si="214"/>
        <v>3.5798921084957138</v>
      </c>
      <c r="AG189" s="24" t="str">
        <f t="shared" si="255"/>
        <v>NO</v>
      </c>
      <c r="AH189" s="24">
        <f t="shared" si="311"/>
        <v>1.1499999999999999</v>
      </c>
      <c r="AI189" s="24">
        <f t="shared" si="311"/>
        <v>1.1499999999999999</v>
      </c>
      <c r="AJ189" s="24">
        <f t="shared" si="256"/>
        <v>0.26870105188184212</v>
      </c>
      <c r="AK189" s="24">
        <f t="shared" si="257"/>
        <v>0</v>
      </c>
      <c r="AL189" s="24">
        <f t="shared" si="258"/>
        <v>806.51133519758002</v>
      </c>
      <c r="AM189" s="24">
        <f t="shared" si="259"/>
        <v>4378796.0261988714</v>
      </c>
      <c r="AN189" s="24">
        <f t="shared" si="260"/>
        <v>6.347417012116389E-6</v>
      </c>
      <c r="AO189" s="29">
        <f t="shared" si="261"/>
        <v>9.1654020830346655E-3</v>
      </c>
      <c r="AP189" s="24">
        <f t="shared" si="215"/>
        <v>0.58647237127281504</v>
      </c>
      <c r="AQ189" s="24">
        <f t="shared" si="262"/>
        <v>0.72499999999999998</v>
      </c>
      <c r="AR189" s="24">
        <f t="shared" si="263"/>
        <v>2.8572130141483281</v>
      </c>
      <c r="AS189" s="24">
        <f t="shared" si="264"/>
        <v>2.5578076266082106</v>
      </c>
      <c r="AT189" s="24" t="str">
        <f t="shared" si="265"/>
        <v>NO</v>
      </c>
      <c r="AU189" s="24">
        <f t="shared" si="216"/>
        <v>1.2</v>
      </c>
      <c r="AV189" s="7">
        <f t="shared" si="266"/>
        <v>1.203900398263051</v>
      </c>
      <c r="AW189" s="7">
        <f t="shared" si="267"/>
        <v>0.26870105188184212</v>
      </c>
      <c r="AX189" s="20">
        <f t="shared" si="217"/>
        <v>1.0652488116683554</v>
      </c>
      <c r="AY189" s="24">
        <f t="shared" si="218"/>
        <v>0</v>
      </c>
      <c r="AZ189" s="24">
        <f t="shared" si="268"/>
        <v>806.51133519758002</v>
      </c>
      <c r="BA189" s="24">
        <f t="shared" si="269"/>
        <v>4378796.0261988714</v>
      </c>
      <c r="BB189" s="24">
        <f t="shared" si="270"/>
        <v>6.347417012116389E-6</v>
      </c>
      <c r="BC189" s="29">
        <f t="shared" si="271"/>
        <v>9.1654020830346655E-3</v>
      </c>
      <c r="BD189" s="24">
        <f t="shared" si="219"/>
        <v>2.8572130141483281</v>
      </c>
      <c r="BE189" s="24" t="str">
        <f t="shared" si="272"/>
        <v>NO</v>
      </c>
      <c r="BF189" s="24">
        <f t="shared" si="220"/>
        <v>1.2</v>
      </c>
      <c r="BG189" s="24">
        <f t="shared" si="221"/>
        <v>1.1102998545975855</v>
      </c>
      <c r="BH189" s="7">
        <f t="shared" si="273"/>
        <v>1.203900398263051</v>
      </c>
      <c r="BI189" s="7">
        <f t="shared" si="274"/>
        <v>0.49878388951195973</v>
      </c>
      <c r="BJ189" s="7">
        <f t="shared" si="275"/>
        <v>0.26870105188184212</v>
      </c>
      <c r="BK189" s="20">
        <f t="shared" si="222"/>
        <v>1.0652488116683554</v>
      </c>
      <c r="BL189" s="24">
        <f t="shared" si="276"/>
        <v>0.47688861261746468</v>
      </c>
      <c r="BM189" s="24">
        <f t="shared" si="277"/>
        <v>0</v>
      </c>
      <c r="BN189" s="24">
        <f t="shared" si="278"/>
        <v>806.51133519758002</v>
      </c>
      <c r="BO189" s="24">
        <f t="shared" si="279"/>
        <v>4378796.0261988714</v>
      </c>
      <c r="BP189" s="24">
        <f t="shared" si="280"/>
        <v>6.347417012116389E-6</v>
      </c>
      <c r="BQ189" s="29">
        <f t="shared" si="281"/>
        <v>9.1654020830346655E-3</v>
      </c>
      <c r="BR189" s="24">
        <f t="shared" si="223"/>
        <v>0.58647237127281504</v>
      </c>
      <c r="BS189" s="24">
        <f t="shared" si="282"/>
        <v>0.72499999999999998</v>
      </c>
      <c r="BT189" s="24">
        <f t="shared" si="283"/>
        <v>2.8572130141483281</v>
      </c>
      <c r="BU189" s="24" t="str">
        <f t="shared" si="284"/>
        <v>NO</v>
      </c>
      <c r="BV189" s="24">
        <f t="shared" si="224"/>
        <v>1.1499999999999999</v>
      </c>
      <c r="BW189" s="24">
        <f t="shared" si="225"/>
        <v>1.1499999999999999</v>
      </c>
      <c r="BX189" s="7">
        <f t="shared" si="285"/>
        <v>1.203900398263051</v>
      </c>
      <c r="BY189" s="7">
        <f t="shared" si="286"/>
        <v>0.49878388951195973</v>
      </c>
      <c r="BZ189" s="24">
        <f t="shared" si="287"/>
        <v>0.26870105188184212</v>
      </c>
      <c r="CA189" s="20">
        <f t="shared" si="226"/>
        <v>1.1151187342631987</v>
      </c>
      <c r="CB189" s="24">
        <f t="shared" si="288"/>
        <v>0.52298191277896944</v>
      </c>
      <c r="CC189" s="24">
        <f t="shared" si="289"/>
        <v>0</v>
      </c>
      <c r="CD189" s="24">
        <f t="shared" si="290"/>
        <v>806.51133519758002</v>
      </c>
      <c r="CE189" s="24">
        <f t="shared" si="291"/>
        <v>4378796.0261988714</v>
      </c>
      <c r="CF189" s="24">
        <f t="shared" si="292"/>
        <v>6.347417012116389E-6</v>
      </c>
      <c r="CG189" s="29">
        <f t="shared" si="293"/>
        <v>9.1654020830346655E-3</v>
      </c>
      <c r="CH189" s="24">
        <f t="shared" si="227"/>
        <v>0.58647237127281504</v>
      </c>
      <c r="CI189" s="24">
        <f t="shared" si="294"/>
        <v>0.72499999999999998</v>
      </c>
      <c r="CJ189" s="24">
        <f t="shared" si="295"/>
        <v>2.8572130141483281</v>
      </c>
      <c r="CK189" s="24">
        <f t="shared" si="228"/>
        <v>3.62107443933141</v>
      </c>
      <c r="CL189" s="24">
        <f t="shared" si="296"/>
        <v>2.5578076266082106</v>
      </c>
      <c r="CM189" s="24" t="str">
        <f t="shared" si="297"/>
        <v>NO</v>
      </c>
      <c r="CN189" s="46" t="str">
        <f t="shared" si="229"/>
        <v>COMPRESSED LIQUID</v>
      </c>
      <c r="CO189" s="21" t="b">
        <f t="shared" si="310"/>
        <v>0</v>
      </c>
      <c r="CP189" s="21" t="b">
        <f t="shared" si="230"/>
        <v>0</v>
      </c>
      <c r="CQ189" s="7" t="e">
        <f t="shared" si="231"/>
        <v>#DIV/0!</v>
      </c>
      <c r="CR189" s="7">
        <f>IF(J189="yes",rho_ph(F189,H189),IF(K189="yes",rho_ph(F189,H189),L189*CQ189+P189*(1-CQ189)))</f>
        <v>814.55239364166846</v>
      </c>
      <c r="CS189" s="7" t="e">
        <f t="shared" si="232"/>
        <v>#DIV/0!</v>
      </c>
      <c r="CT189" s="7">
        <f t="shared" si="233"/>
        <v>4422453.3850291492</v>
      </c>
      <c r="CU189" s="7">
        <f t="shared" si="234"/>
        <v>6.2911135502811269E-6</v>
      </c>
      <c r="CV189" s="22">
        <f t="shared" si="235"/>
        <v>9.1514301969180239E-3</v>
      </c>
      <c r="CW189" s="7">
        <f t="shared" si="236"/>
        <v>7.6333991520809164E-2</v>
      </c>
      <c r="CX189" s="7">
        <f t="shared" si="237"/>
        <v>8.1983426280760215E-4</v>
      </c>
      <c r="CY189" s="7">
        <f t="shared" si="298"/>
        <v>0.99874424279592944</v>
      </c>
      <c r="CZ189" s="7">
        <f t="shared" si="299"/>
        <v>7.7250834075026933E-2</v>
      </c>
      <c r="DA189" s="7">
        <f t="shared" si="238"/>
        <v>36.151505898443887</v>
      </c>
      <c r="DB189" s="7">
        <f>rho_ph(DA189,H189)</f>
        <v>814.5273779497262</v>
      </c>
      <c r="DC189" s="7">
        <f t="shared" si="239"/>
        <v>2.3450327464595535</v>
      </c>
      <c r="DD189" s="7">
        <f t="shared" si="300"/>
        <v>-2.8113842197260572E-2</v>
      </c>
      <c r="DE189" s="47">
        <f t="shared" si="301"/>
        <v>0</v>
      </c>
      <c r="DF189" s="7">
        <f t="shared" si="240"/>
        <v>1034.7666817017644</v>
      </c>
      <c r="DG189" s="7">
        <f t="shared" si="302"/>
        <v>239.39558837142363</v>
      </c>
    </row>
    <row r="190" spans="1:111" ht="14.5" x14ac:dyDescent="0.35">
      <c r="A190" s="7">
        <f t="shared" si="303"/>
        <v>1239</v>
      </c>
      <c r="B190" s="7">
        <v>3</v>
      </c>
      <c r="C190" s="7">
        <v>17.2</v>
      </c>
      <c r="D190">
        <v>0.255</v>
      </c>
      <c r="E190" s="22">
        <v>0</v>
      </c>
      <c r="F190" s="7">
        <f t="shared" si="241"/>
        <v>36.151505898443887</v>
      </c>
      <c r="G190" s="7">
        <f t="shared" si="304"/>
        <v>97.5</v>
      </c>
      <c r="H190" s="7">
        <f t="shared" si="242"/>
        <v>1034.7666817017644</v>
      </c>
      <c r="I190" s="7">
        <f t="shared" si="305"/>
        <v>0</v>
      </c>
      <c r="J190" s="24" t="str">
        <f t="shared" si="243"/>
        <v>YES</v>
      </c>
      <c r="K190" s="24" t="str">
        <f t="shared" si="244"/>
        <v>NO</v>
      </c>
      <c r="L190" s="7">
        <f t="shared" si="245"/>
        <v>18.112817877838935</v>
      </c>
      <c r="M190" s="7">
        <v>9.81</v>
      </c>
      <c r="N190" s="7">
        <f t="shared" si="246"/>
        <v>5.1044625000000003E-2</v>
      </c>
      <c r="O190" s="7">
        <f t="shared" si="247"/>
        <v>244.42929298172521</v>
      </c>
      <c r="P190" s="7">
        <f t="shared" si="248"/>
        <v>807.04620949710204</v>
      </c>
      <c r="Q190" s="7">
        <f t="shared" si="209"/>
        <v>1.7287363593911868E-5</v>
      </c>
      <c r="R190" s="7">
        <f t="shared" si="210"/>
        <v>1.0872105471026647E-4</v>
      </c>
      <c r="S190" s="7">
        <f t="shared" si="249"/>
        <v>1.1123113552427937E-4</v>
      </c>
      <c r="T190" s="7">
        <f t="shared" si="211"/>
        <v>2.3667707644277138</v>
      </c>
      <c r="U190" s="7">
        <f t="shared" si="212"/>
        <v>0</v>
      </c>
      <c r="V190" s="7">
        <f t="shared" si="306"/>
        <v>2.3667707644277138</v>
      </c>
      <c r="W190" s="7">
        <f>Surface_Tension_T(T_ph(F190,H190))</f>
        <v>8.0017802458591011E-2</v>
      </c>
      <c r="X190" s="7">
        <v>1</v>
      </c>
      <c r="Y190" s="7">
        <f t="shared" si="250"/>
        <v>1</v>
      </c>
      <c r="Z190" s="7">
        <f t="shared" si="307"/>
        <v>0</v>
      </c>
      <c r="AA190" s="24">
        <f t="shared" si="251"/>
        <v>807.04620949710204</v>
      </c>
      <c r="AB190" s="24">
        <f t="shared" si="252"/>
        <v>4378934.0828006584</v>
      </c>
      <c r="AC190" s="24">
        <f t="shared" si="253"/>
        <v>6.3472372859970819E-6</v>
      </c>
      <c r="AD190" s="29">
        <f t="shared" si="254"/>
        <v>9.1653576315572204E-3</v>
      </c>
      <c r="AE190" s="24">
        <f t="shared" si="213"/>
        <v>2.8572585851447747</v>
      </c>
      <c r="AF190" s="7">
        <f t="shared" si="214"/>
        <v>3.5923211910498569</v>
      </c>
      <c r="AG190" s="24" t="str">
        <f t="shared" si="255"/>
        <v>NO</v>
      </c>
      <c r="AH190" s="24">
        <f t="shared" si="311"/>
        <v>1.1499999999999999</v>
      </c>
      <c r="AI190" s="24">
        <f t="shared" si="311"/>
        <v>1.1499999999999999</v>
      </c>
      <c r="AJ190" s="24">
        <f t="shared" si="256"/>
        <v>0.26866817244757601</v>
      </c>
      <c r="AK190" s="24">
        <f t="shared" si="257"/>
        <v>0</v>
      </c>
      <c r="AL190" s="24">
        <f t="shared" si="258"/>
        <v>807.04620949710204</v>
      </c>
      <c r="AM190" s="24">
        <f t="shared" si="259"/>
        <v>4378934.0828006584</v>
      </c>
      <c r="AN190" s="24">
        <f t="shared" si="260"/>
        <v>6.3472372859970819E-6</v>
      </c>
      <c r="AO190" s="29">
        <f t="shared" si="261"/>
        <v>9.1653576315572204E-3</v>
      </c>
      <c r="AP190" s="24">
        <f t="shared" si="215"/>
        <v>0.58599476128012662</v>
      </c>
      <c r="AQ190" s="24">
        <f t="shared" si="262"/>
        <v>0.72499999999999998</v>
      </c>
      <c r="AR190" s="24">
        <f t="shared" si="263"/>
        <v>2.8572585851447747</v>
      </c>
      <c r="AS190" s="24">
        <f t="shared" si="264"/>
        <v>2.5561124255819312</v>
      </c>
      <c r="AT190" s="24" t="str">
        <f t="shared" si="265"/>
        <v>NO</v>
      </c>
      <c r="AU190" s="24">
        <f t="shared" si="216"/>
        <v>1.2</v>
      </c>
      <c r="AV190" s="7">
        <f t="shared" si="266"/>
        <v>1.203900398263051</v>
      </c>
      <c r="AW190" s="7">
        <f t="shared" si="267"/>
        <v>0.26866817244757601</v>
      </c>
      <c r="AX190" s="20">
        <f t="shared" si="217"/>
        <v>1.0645927477483126</v>
      </c>
      <c r="AY190" s="24">
        <f t="shared" si="218"/>
        <v>0</v>
      </c>
      <c r="AZ190" s="24">
        <f t="shared" si="268"/>
        <v>807.04620949710204</v>
      </c>
      <c r="BA190" s="24">
        <f t="shared" si="269"/>
        <v>4378934.0828006584</v>
      </c>
      <c r="BB190" s="24">
        <f t="shared" si="270"/>
        <v>6.3472372859970819E-6</v>
      </c>
      <c r="BC190" s="29">
        <f t="shared" si="271"/>
        <v>9.1653576315572204E-3</v>
      </c>
      <c r="BD190" s="24">
        <f t="shared" si="219"/>
        <v>2.8572585851447747</v>
      </c>
      <c r="BE190" s="24" t="str">
        <f t="shared" si="272"/>
        <v>NO</v>
      </c>
      <c r="BF190" s="24">
        <f t="shared" si="220"/>
        <v>1.2</v>
      </c>
      <c r="BG190" s="24">
        <f t="shared" si="221"/>
        <v>1.1104714956285675</v>
      </c>
      <c r="BH190" s="7">
        <f t="shared" si="273"/>
        <v>1.203900398263051</v>
      </c>
      <c r="BI190" s="7">
        <f t="shared" si="274"/>
        <v>0.49882513314088778</v>
      </c>
      <c r="BJ190" s="7">
        <f t="shared" si="275"/>
        <v>0.26866817244757601</v>
      </c>
      <c r="BK190" s="20">
        <f t="shared" si="222"/>
        <v>1.0645927477483126</v>
      </c>
      <c r="BL190" s="24">
        <f t="shared" si="276"/>
        <v>0.47692280250431601</v>
      </c>
      <c r="BM190" s="24">
        <f t="shared" si="277"/>
        <v>0</v>
      </c>
      <c r="BN190" s="24">
        <f t="shared" si="278"/>
        <v>807.04620949710204</v>
      </c>
      <c r="BO190" s="24">
        <f t="shared" si="279"/>
        <v>4378934.0828006584</v>
      </c>
      <c r="BP190" s="24">
        <f t="shared" si="280"/>
        <v>6.3472372859970819E-6</v>
      </c>
      <c r="BQ190" s="29">
        <f t="shared" si="281"/>
        <v>9.1653576315572204E-3</v>
      </c>
      <c r="BR190" s="24">
        <f t="shared" si="223"/>
        <v>0.58599476128012662</v>
      </c>
      <c r="BS190" s="24">
        <f t="shared" si="282"/>
        <v>0.72499999999999998</v>
      </c>
      <c r="BT190" s="24">
        <f t="shared" si="283"/>
        <v>2.8572585851447747</v>
      </c>
      <c r="BU190" s="24" t="str">
        <f t="shared" si="284"/>
        <v>NO</v>
      </c>
      <c r="BV190" s="24">
        <f t="shared" si="224"/>
        <v>1.1499999999999999</v>
      </c>
      <c r="BW190" s="24">
        <f t="shared" si="225"/>
        <v>1.1499999999999999</v>
      </c>
      <c r="BX190" s="7">
        <f t="shared" si="285"/>
        <v>1.203900398263051</v>
      </c>
      <c r="BY190" s="7">
        <f t="shared" si="286"/>
        <v>0.49882513314088778</v>
      </c>
      <c r="BZ190" s="24">
        <f t="shared" si="287"/>
        <v>0.26866817244757601</v>
      </c>
      <c r="CA190" s="20">
        <f t="shared" si="226"/>
        <v>1.1144319565264362</v>
      </c>
      <c r="CB190" s="24">
        <f t="shared" si="288"/>
        <v>0.52303095199850413</v>
      </c>
      <c r="CC190" s="24">
        <f t="shared" si="289"/>
        <v>0</v>
      </c>
      <c r="CD190" s="24">
        <f t="shared" si="290"/>
        <v>807.04620949710204</v>
      </c>
      <c r="CE190" s="24">
        <f t="shared" si="291"/>
        <v>4378934.0828006584</v>
      </c>
      <c r="CF190" s="24">
        <f t="shared" si="292"/>
        <v>6.3472372859970819E-6</v>
      </c>
      <c r="CG190" s="29">
        <f t="shared" si="293"/>
        <v>9.1653576315572204E-3</v>
      </c>
      <c r="CH190" s="24">
        <f t="shared" si="227"/>
        <v>0.58599476128012662</v>
      </c>
      <c r="CI190" s="24">
        <f t="shared" si="294"/>
        <v>0.72499999999999998</v>
      </c>
      <c r="CJ190" s="24">
        <f t="shared" si="295"/>
        <v>2.8572585851447747</v>
      </c>
      <c r="CK190" s="24">
        <f t="shared" si="228"/>
        <v>3.6336465034543313</v>
      </c>
      <c r="CL190" s="24">
        <f t="shared" si="296"/>
        <v>2.5561124255819312</v>
      </c>
      <c r="CM190" s="24" t="str">
        <f t="shared" si="297"/>
        <v>NO</v>
      </c>
      <c r="CN190" s="46" t="str">
        <f t="shared" si="229"/>
        <v>COMPRESSED LIQUID</v>
      </c>
      <c r="CO190" s="21" t="b">
        <f t="shared" si="310"/>
        <v>0</v>
      </c>
      <c r="CP190" s="21" t="b">
        <f t="shared" si="230"/>
        <v>0</v>
      </c>
      <c r="CQ190" s="7" t="e">
        <f t="shared" si="231"/>
        <v>#DIV/0!</v>
      </c>
      <c r="CR190" s="7">
        <f>IF(J190="yes",rho_ph(F190,H190),IF(K190="yes",rho_ph(F190,H190),L190*CQ190+P190*(1-CQ190)))</f>
        <v>814.53602694354481</v>
      </c>
      <c r="CS190" s="7" t="e">
        <f t="shared" si="232"/>
        <v>#DIV/0!</v>
      </c>
      <c r="CT190" s="7">
        <f t="shared" si="233"/>
        <v>4419572.9167413078</v>
      </c>
      <c r="CU190" s="7">
        <f t="shared" si="234"/>
        <v>6.2947958623960428E-6</v>
      </c>
      <c r="CV190" s="22">
        <f t="shared" si="235"/>
        <v>9.1523468343294254E-3</v>
      </c>
      <c r="CW190" s="7">
        <f t="shared" si="236"/>
        <v>7.6332457751581359E-2</v>
      </c>
      <c r="CX190" s="7">
        <f t="shared" si="237"/>
        <v>8.1881347945608729E-4</v>
      </c>
      <c r="CY190" s="7">
        <f t="shared" si="298"/>
        <v>0.99873789264590873</v>
      </c>
      <c r="CZ190" s="7">
        <f t="shared" si="299"/>
        <v>7.7248767468553997E-2</v>
      </c>
      <c r="DA190" s="7">
        <f t="shared" si="238"/>
        <v>35.919759596038226</v>
      </c>
      <c r="DB190" s="7">
        <f>rho_ph(DA190,H190)</f>
        <v>814.5110083951995</v>
      </c>
      <c r="DC190" s="7">
        <f t="shared" si="239"/>
        <v>2.3450798755235129</v>
      </c>
      <c r="DD190" s="7">
        <f t="shared" si="300"/>
        <v>-2.8113842197260572E-2</v>
      </c>
      <c r="DE190" s="47">
        <f t="shared" si="301"/>
        <v>0</v>
      </c>
      <c r="DF190" s="7">
        <f t="shared" si="240"/>
        <v>1034.7385678595672</v>
      </c>
      <c r="DG190" s="7">
        <f t="shared" si="302"/>
        <v>239.39013040045734</v>
      </c>
    </row>
    <row r="191" spans="1:111" ht="14.5" x14ac:dyDescent="0.35">
      <c r="A191" s="7">
        <f t="shared" si="303"/>
        <v>1236</v>
      </c>
      <c r="B191" s="7">
        <v>3</v>
      </c>
      <c r="C191" s="7">
        <v>17.2</v>
      </c>
      <c r="D191">
        <v>0.255</v>
      </c>
      <c r="E191" s="22">
        <v>0</v>
      </c>
      <c r="F191" s="7">
        <f t="shared" si="241"/>
        <v>35.919759596038226</v>
      </c>
      <c r="G191" s="7">
        <f t="shared" si="304"/>
        <v>97.5</v>
      </c>
      <c r="H191" s="7">
        <f t="shared" si="242"/>
        <v>1034.7385678595672</v>
      </c>
      <c r="I191" s="7">
        <f t="shared" si="305"/>
        <v>0</v>
      </c>
      <c r="J191" s="24" t="str">
        <f t="shared" si="243"/>
        <v>YES</v>
      </c>
      <c r="K191" s="24" t="str">
        <f t="shared" si="244"/>
        <v>NO</v>
      </c>
      <c r="L191" s="7">
        <f t="shared" si="245"/>
        <v>17.994541907640919</v>
      </c>
      <c r="M191" s="7">
        <v>9.81</v>
      </c>
      <c r="N191" s="7">
        <f t="shared" si="246"/>
        <v>5.1044625000000003E-2</v>
      </c>
      <c r="O191" s="7">
        <f t="shared" si="247"/>
        <v>244.05713765164307</v>
      </c>
      <c r="P191" s="7">
        <f t="shared" si="248"/>
        <v>807.58267071183127</v>
      </c>
      <c r="Q191" s="7">
        <f t="shared" si="209"/>
        <v>1.7273603159385036E-5</v>
      </c>
      <c r="R191" s="7">
        <f t="shared" si="210"/>
        <v>1.0889826184648559E-4</v>
      </c>
      <c r="S191" s="7">
        <f t="shared" si="249"/>
        <v>1.1122762838409279E-4</v>
      </c>
      <c r="T191" s="7">
        <f t="shared" si="211"/>
        <v>2.3651985653633743</v>
      </c>
      <c r="U191" s="7">
        <f t="shared" si="212"/>
        <v>0</v>
      </c>
      <c r="V191" s="7">
        <f t="shared" si="306"/>
        <v>2.3651985653633743</v>
      </c>
      <c r="W191" s="7">
        <f>Surface_Tension_T(T_ph(F191,H191))</f>
        <v>8.0018452073465335E-2</v>
      </c>
      <c r="X191" s="7">
        <v>1</v>
      </c>
      <c r="Y191" s="7">
        <f t="shared" si="250"/>
        <v>1</v>
      </c>
      <c r="Z191" s="7">
        <f t="shared" si="307"/>
        <v>0</v>
      </c>
      <c r="AA191" s="24">
        <f t="shared" si="251"/>
        <v>807.58267071183127</v>
      </c>
      <c r="AB191" s="24">
        <f t="shared" si="252"/>
        <v>4379072.155830889</v>
      </c>
      <c r="AC191" s="24">
        <f t="shared" si="253"/>
        <v>6.3470575492475774E-6</v>
      </c>
      <c r="AD191" s="29">
        <f t="shared" si="254"/>
        <v>9.1653131765066977E-3</v>
      </c>
      <c r="AE191" s="24">
        <f t="shared" si="213"/>
        <v>2.8573034210308652</v>
      </c>
      <c r="AF191" s="7">
        <f t="shared" si="214"/>
        <v>3.6048626509816164</v>
      </c>
      <c r="AG191" s="24" t="str">
        <f t="shared" si="255"/>
        <v>NO</v>
      </c>
      <c r="AH191" s="24">
        <f t="shared" si="311"/>
        <v>1.1499999999999999</v>
      </c>
      <c r="AI191" s="24">
        <f t="shared" si="311"/>
        <v>1.1499999999999999</v>
      </c>
      <c r="AJ191" s="24">
        <f t="shared" si="256"/>
        <v>0.26863517355572358</v>
      </c>
      <c r="AK191" s="24">
        <f t="shared" si="257"/>
        <v>0</v>
      </c>
      <c r="AL191" s="24">
        <f t="shared" si="258"/>
        <v>807.58267071183127</v>
      </c>
      <c r="AM191" s="24">
        <f t="shared" si="259"/>
        <v>4379072.155830889</v>
      </c>
      <c r="AN191" s="24">
        <f t="shared" si="260"/>
        <v>6.3470575492475774E-6</v>
      </c>
      <c r="AO191" s="29">
        <f t="shared" si="261"/>
        <v>9.1653131765066977E-3</v>
      </c>
      <c r="AP191" s="24">
        <f t="shared" si="215"/>
        <v>0.58551664914571089</v>
      </c>
      <c r="AQ191" s="24">
        <f t="shared" si="262"/>
        <v>0.72499999999999998</v>
      </c>
      <c r="AR191" s="24">
        <f t="shared" si="263"/>
        <v>2.8573034210308652</v>
      </c>
      <c r="AS191" s="24">
        <f t="shared" si="264"/>
        <v>2.5544144505924442</v>
      </c>
      <c r="AT191" s="24" t="str">
        <f t="shared" si="265"/>
        <v>NO</v>
      </c>
      <c r="AU191" s="24">
        <f t="shared" si="216"/>
        <v>1.2</v>
      </c>
      <c r="AV191" s="7">
        <f t="shared" si="266"/>
        <v>1.203900398263051</v>
      </c>
      <c r="AW191" s="7">
        <f t="shared" si="267"/>
        <v>0.26863517355572358</v>
      </c>
      <c r="AX191" s="20">
        <f t="shared" si="217"/>
        <v>1.0639355876912042</v>
      </c>
      <c r="AY191" s="24">
        <f t="shared" si="218"/>
        <v>0</v>
      </c>
      <c r="AZ191" s="24">
        <f t="shared" si="268"/>
        <v>807.58267071183127</v>
      </c>
      <c r="BA191" s="24">
        <f t="shared" si="269"/>
        <v>4379072.155830889</v>
      </c>
      <c r="BB191" s="24">
        <f t="shared" si="270"/>
        <v>6.3470575492475774E-6</v>
      </c>
      <c r="BC191" s="29">
        <f t="shared" si="271"/>
        <v>9.1653131765066977E-3</v>
      </c>
      <c r="BD191" s="24">
        <f t="shared" si="219"/>
        <v>2.8573034210308652</v>
      </c>
      <c r="BE191" s="24" t="str">
        <f t="shared" si="272"/>
        <v>NO</v>
      </c>
      <c r="BF191" s="24">
        <f t="shared" si="220"/>
        <v>1.2</v>
      </c>
      <c r="BG191" s="24">
        <f t="shared" si="221"/>
        <v>1.1106418913621696</v>
      </c>
      <c r="BH191" s="7">
        <f t="shared" si="273"/>
        <v>1.203900398263051</v>
      </c>
      <c r="BI191" s="7">
        <f t="shared" si="274"/>
        <v>0.49886630202305521</v>
      </c>
      <c r="BJ191" s="7">
        <f t="shared" si="275"/>
        <v>0.26863517355572358</v>
      </c>
      <c r="BK191" s="20">
        <f t="shared" si="222"/>
        <v>1.0639355876912042</v>
      </c>
      <c r="BL191" s="24">
        <f t="shared" si="276"/>
        <v>0.47695691338960922</v>
      </c>
      <c r="BM191" s="24">
        <f t="shared" si="277"/>
        <v>0</v>
      </c>
      <c r="BN191" s="24">
        <f t="shared" si="278"/>
        <v>807.58267071183127</v>
      </c>
      <c r="BO191" s="24">
        <f t="shared" si="279"/>
        <v>4379072.155830889</v>
      </c>
      <c r="BP191" s="24">
        <f t="shared" si="280"/>
        <v>6.3470575492475774E-6</v>
      </c>
      <c r="BQ191" s="29">
        <f t="shared" si="281"/>
        <v>9.1653131765066977E-3</v>
      </c>
      <c r="BR191" s="24">
        <f t="shared" si="223"/>
        <v>0.58551664914571089</v>
      </c>
      <c r="BS191" s="24">
        <f t="shared" si="282"/>
        <v>0.72499999999999998</v>
      </c>
      <c r="BT191" s="24">
        <f t="shared" si="283"/>
        <v>2.8573034210308652</v>
      </c>
      <c r="BU191" s="24" t="str">
        <f t="shared" si="284"/>
        <v>NO</v>
      </c>
      <c r="BV191" s="24">
        <f t="shared" si="224"/>
        <v>1.1499999999999999</v>
      </c>
      <c r="BW191" s="24">
        <f t="shared" si="225"/>
        <v>1.1499999999999999</v>
      </c>
      <c r="BX191" s="7">
        <f t="shared" si="285"/>
        <v>1.203900398263051</v>
      </c>
      <c r="BY191" s="7">
        <f t="shared" si="286"/>
        <v>0.49886630202305521</v>
      </c>
      <c r="BZ191" s="24">
        <f t="shared" si="287"/>
        <v>0.26863517355572358</v>
      </c>
      <c r="CA191" s="20">
        <f t="shared" si="226"/>
        <v>1.1137440313366429</v>
      </c>
      <c r="CB191" s="24">
        <f t="shared" si="288"/>
        <v>0.52307992117355684</v>
      </c>
      <c r="CC191" s="24">
        <f t="shared" si="289"/>
        <v>0</v>
      </c>
      <c r="CD191" s="24">
        <f t="shared" si="290"/>
        <v>807.58267071183127</v>
      </c>
      <c r="CE191" s="24">
        <f t="shared" si="291"/>
        <v>4379072.155830889</v>
      </c>
      <c r="CF191" s="24">
        <f t="shared" si="292"/>
        <v>6.3470575492475774E-6</v>
      </c>
      <c r="CG191" s="29">
        <f t="shared" si="293"/>
        <v>9.1653131765066977E-3</v>
      </c>
      <c r="CH191" s="24">
        <f t="shared" si="227"/>
        <v>0.58551664914571089</v>
      </c>
      <c r="CI191" s="24">
        <f t="shared" si="294"/>
        <v>0.72499999999999998</v>
      </c>
      <c r="CJ191" s="24">
        <f t="shared" si="295"/>
        <v>2.8573034210308652</v>
      </c>
      <c r="CK191" s="24">
        <f t="shared" si="228"/>
        <v>3.646332237720741</v>
      </c>
      <c r="CL191" s="24">
        <f t="shared" si="296"/>
        <v>2.5544144505924442</v>
      </c>
      <c r="CM191" s="24" t="str">
        <f t="shared" si="297"/>
        <v>NO</v>
      </c>
      <c r="CN191" s="46" t="str">
        <f t="shared" si="229"/>
        <v>COMPRESSED LIQUID</v>
      </c>
      <c r="CO191" s="21" t="b">
        <f t="shared" si="310"/>
        <v>0</v>
      </c>
      <c r="CP191" s="21" t="b">
        <f t="shared" si="230"/>
        <v>0</v>
      </c>
      <c r="CQ191" s="7" t="e">
        <f t="shared" si="231"/>
        <v>#DIV/0!</v>
      </c>
      <c r="CR191" s="7">
        <f>IF(J191="yes",rho_ph(F191,H191),IF(K191="yes",rho_ph(F191,H191),L191*CQ191+P191*(1-CQ191)))</f>
        <v>814.51965816185043</v>
      </c>
      <c r="CS191" s="7" t="e">
        <f t="shared" si="232"/>
        <v>#DIV/0!</v>
      </c>
      <c r="CT191" s="7">
        <f t="shared" si="233"/>
        <v>4416687.5848010909</v>
      </c>
      <c r="CU191" s="7">
        <f t="shared" si="234"/>
        <v>6.2984889618047177E-6</v>
      </c>
      <c r="CV191" s="22">
        <f t="shared" si="235"/>
        <v>9.153265753174435E-3</v>
      </c>
      <c r="CW191" s="7">
        <f t="shared" si="236"/>
        <v>7.63309237870963E-2</v>
      </c>
      <c r="CX191" s="7">
        <f t="shared" si="237"/>
        <v>8.177916647625381E-4</v>
      </c>
      <c r="CY191" s="7">
        <f t="shared" si="298"/>
        <v>0.99873146234641186</v>
      </c>
      <c r="CZ191" s="7">
        <f t="shared" si="299"/>
        <v>7.7246705806790397E-2</v>
      </c>
      <c r="DA191" s="7">
        <f t="shared" si="238"/>
        <v>35.688019478617854</v>
      </c>
      <c r="DB191" s="7">
        <f>rho_ph(DA191,H191)</f>
        <v>814.49463675433469</v>
      </c>
      <c r="DC191" s="7">
        <f t="shared" si="239"/>
        <v>2.3451270124889256</v>
      </c>
      <c r="DD191" s="7">
        <f t="shared" si="300"/>
        <v>-2.8113842197260572E-2</v>
      </c>
      <c r="DE191" s="47">
        <f t="shared" si="301"/>
        <v>0</v>
      </c>
      <c r="DF191" s="7">
        <f t="shared" si="240"/>
        <v>1034.71045401737</v>
      </c>
      <c r="DG191" s="7">
        <f t="shared" si="302"/>
        <v>239.38467190786332</v>
      </c>
    </row>
    <row r="192" spans="1:111" ht="14.5" x14ac:dyDescent="0.35">
      <c r="A192" s="7">
        <f t="shared" si="303"/>
        <v>1233</v>
      </c>
      <c r="B192" s="7">
        <v>3</v>
      </c>
      <c r="C192" s="7">
        <v>17.2</v>
      </c>
      <c r="D192">
        <v>0.255</v>
      </c>
      <c r="E192" s="22">
        <v>0</v>
      </c>
      <c r="F192" s="7">
        <f t="shared" si="241"/>
        <v>35.688019478617854</v>
      </c>
      <c r="G192" s="7">
        <f t="shared" si="304"/>
        <v>97.5</v>
      </c>
      <c r="H192" s="7">
        <f t="shared" si="242"/>
        <v>1034.71045401737</v>
      </c>
      <c r="I192" s="7">
        <f t="shared" si="305"/>
        <v>0</v>
      </c>
      <c r="J192" s="24" t="str">
        <f t="shared" si="243"/>
        <v>YES</v>
      </c>
      <c r="K192" s="24" t="str">
        <f t="shared" si="244"/>
        <v>NO</v>
      </c>
      <c r="L192" s="7">
        <f t="shared" si="245"/>
        <v>17.876353704538861</v>
      </c>
      <c r="M192" s="7">
        <v>9.81</v>
      </c>
      <c r="N192" s="7">
        <f t="shared" si="246"/>
        <v>5.1044625000000003E-2</v>
      </c>
      <c r="O192" s="7">
        <f t="shared" si="247"/>
        <v>243.68314679068169</v>
      </c>
      <c r="P192" s="7">
        <f t="shared" si="248"/>
        <v>808.12073767216827</v>
      </c>
      <c r="Q192" s="7">
        <f t="shared" si="209"/>
        <v>1.7259789932140331E-5</v>
      </c>
      <c r="R192" s="7">
        <f t="shared" si="210"/>
        <v>1.0907682079596225E-4</v>
      </c>
      <c r="S192" s="7">
        <f t="shared" si="249"/>
        <v>1.1122412104723343E-4</v>
      </c>
      <c r="T192" s="7">
        <f t="shared" si="211"/>
        <v>2.3636237571158785</v>
      </c>
      <c r="U192" s="7">
        <f t="shared" si="212"/>
        <v>0</v>
      </c>
      <c r="V192" s="7">
        <f t="shared" si="306"/>
        <v>2.3636237571158785</v>
      </c>
      <c r="W192" s="7">
        <f>Surface_Tension_T(T_ph(F192,H192))</f>
        <v>8.0019101731633055E-2</v>
      </c>
      <c r="X192" s="7">
        <v>1</v>
      </c>
      <c r="Y192" s="7">
        <f t="shared" si="250"/>
        <v>1</v>
      </c>
      <c r="Z192" s="7">
        <f t="shared" si="307"/>
        <v>0</v>
      </c>
      <c r="AA192" s="24">
        <f t="shared" si="251"/>
        <v>808.12073767216827</v>
      </c>
      <c r="AB192" s="24">
        <f t="shared" si="252"/>
        <v>4379210.2453121748</v>
      </c>
      <c r="AC192" s="24">
        <f t="shared" si="253"/>
        <v>6.3468778018412668E-6</v>
      </c>
      <c r="AD192" s="29">
        <f t="shared" si="254"/>
        <v>9.1652687178763112E-3</v>
      </c>
      <c r="AE192" s="24">
        <f t="shared" si="213"/>
        <v>2.8573475180860153</v>
      </c>
      <c r="AF192" s="7">
        <f t="shared" si="214"/>
        <v>3.6175182752221771</v>
      </c>
      <c r="AG192" s="24" t="str">
        <f t="shared" si="255"/>
        <v>NO</v>
      </c>
      <c r="AH192" s="24">
        <f t="shared" si="311"/>
        <v>1.1499999999999999</v>
      </c>
      <c r="AI192" s="24">
        <f t="shared" si="311"/>
        <v>1.1499999999999999</v>
      </c>
      <c r="AJ192" s="24">
        <f t="shared" si="256"/>
        <v>0.26860205397057535</v>
      </c>
      <c r="AK192" s="24">
        <f t="shared" si="257"/>
        <v>0</v>
      </c>
      <c r="AL192" s="24">
        <f t="shared" si="258"/>
        <v>808.12073767216827</v>
      </c>
      <c r="AM192" s="24">
        <f t="shared" si="259"/>
        <v>4379210.2453121748</v>
      </c>
      <c r="AN192" s="24">
        <f t="shared" si="260"/>
        <v>6.3468778018412668E-6</v>
      </c>
      <c r="AO192" s="29">
        <f t="shared" si="261"/>
        <v>9.1652687178763112E-3</v>
      </c>
      <c r="AP192" s="24">
        <f t="shared" si="215"/>
        <v>0.58503802361990931</v>
      </c>
      <c r="AQ192" s="24">
        <f t="shared" si="262"/>
        <v>0.72499999999999998</v>
      </c>
      <c r="AR192" s="24">
        <f t="shared" si="263"/>
        <v>2.8573475180860153</v>
      </c>
      <c r="AS192" s="24">
        <f t="shared" si="264"/>
        <v>2.5527136576851488</v>
      </c>
      <c r="AT192" s="24" t="str">
        <f t="shared" si="265"/>
        <v>NO</v>
      </c>
      <c r="AU192" s="24">
        <f t="shared" si="216"/>
        <v>1.2</v>
      </c>
      <c r="AV192" s="7">
        <f t="shared" si="266"/>
        <v>1.203900398263051</v>
      </c>
      <c r="AW192" s="7">
        <f t="shared" si="267"/>
        <v>0.26860205397057535</v>
      </c>
      <c r="AX192" s="20">
        <f t="shared" si="217"/>
        <v>1.0632773143542751</v>
      </c>
      <c r="AY192" s="24">
        <f t="shared" si="218"/>
        <v>0</v>
      </c>
      <c r="AZ192" s="24">
        <f t="shared" si="268"/>
        <v>808.12073767216827</v>
      </c>
      <c r="BA192" s="24">
        <f t="shared" si="269"/>
        <v>4379210.2453121748</v>
      </c>
      <c r="BB192" s="24">
        <f t="shared" si="270"/>
        <v>6.3468778018412668E-6</v>
      </c>
      <c r="BC192" s="29">
        <f t="shared" si="271"/>
        <v>9.1652687178763112E-3</v>
      </c>
      <c r="BD192" s="24">
        <f t="shared" si="219"/>
        <v>2.8573475180860153</v>
      </c>
      <c r="BE192" s="24" t="str">
        <f t="shared" si="272"/>
        <v>NO</v>
      </c>
      <c r="BF192" s="24">
        <f t="shared" si="220"/>
        <v>1.2</v>
      </c>
      <c r="BG192" s="24">
        <f t="shared" si="221"/>
        <v>1.1108110586938826</v>
      </c>
      <c r="BH192" s="7">
        <f t="shared" si="273"/>
        <v>1.203900398263051</v>
      </c>
      <c r="BI192" s="7">
        <f t="shared" si="274"/>
        <v>0.49890739636324205</v>
      </c>
      <c r="BJ192" s="7">
        <f t="shared" si="275"/>
        <v>0.26860205397057535</v>
      </c>
      <c r="BK192" s="20">
        <f t="shared" si="222"/>
        <v>1.0632773143542751</v>
      </c>
      <c r="BL192" s="24">
        <f t="shared" si="276"/>
        <v>0.47699094534104353</v>
      </c>
      <c r="BM192" s="24">
        <f t="shared" si="277"/>
        <v>0</v>
      </c>
      <c r="BN192" s="24">
        <f t="shared" si="278"/>
        <v>808.12073767216827</v>
      </c>
      <c r="BO192" s="24">
        <f t="shared" si="279"/>
        <v>4379210.2453121748</v>
      </c>
      <c r="BP192" s="24">
        <f t="shared" si="280"/>
        <v>6.3468778018412668E-6</v>
      </c>
      <c r="BQ192" s="29">
        <f t="shared" si="281"/>
        <v>9.1652687178763112E-3</v>
      </c>
      <c r="BR192" s="24">
        <f t="shared" si="223"/>
        <v>0.58503802361990931</v>
      </c>
      <c r="BS192" s="24">
        <f t="shared" si="282"/>
        <v>0.72499999999999998</v>
      </c>
      <c r="BT192" s="24">
        <f t="shared" si="283"/>
        <v>2.8573475180860153</v>
      </c>
      <c r="BU192" s="24" t="str">
        <f t="shared" si="284"/>
        <v>NO</v>
      </c>
      <c r="BV192" s="24">
        <f t="shared" si="224"/>
        <v>1.1499999999999999</v>
      </c>
      <c r="BW192" s="24">
        <f t="shared" si="225"/>
        <v>1.1499999999999999</v>
      </c>
      <c r="BX192" s="7">
        <f t="shared" si="285"/>
        <v>1.203900398263051</v>
      </c>
      <c r="BY192" s="7">
        <f t="shared" si="286"/>
        <v>0.49890739636324205</v>
      </c>
      <c r="BZ192" s="24">
        <f t="shared" si="287"/>
        <v>0.26860205397057535</v>
      </c>
      <c r="CA192" s="20">
        <f t="shared" si="226"/>
        <v>1.1130549407485213</v>
      </c>
      <c r="CB192" s="24">
        <f t="shared" si="288"/>
        <v>0.52312882066040522</v>
      </c>
      <c r="CC192" s="24">
        <f t="shared" si="289"/>
        <v>0</v>
      </c>
      <c r="CD192" s="24">
        <f t="shared" si="290"/>
        <v>808.12073767216827</v>
      </c>
      <c r="CE192" s="24">
        <f t="shared" si="291"/>
        <v>4379210.2453121748</v>
      </c>
      <c r="CF192" s="24">
        <f t="shared" si="292"/>
        <v>6.3468778018412668E-6</v>
      </c>
      <c r="CG192" s="29">
        <f t="shared" si="293"/>
        <v>9.1652687178763112E-3</v>
      </c>
      <c r="CH192" s="24">
        <f t="shared" si="227"/>
        <v>0.58503802361990931</v>
      </c>
      <c r="CI192" s="24">
        <f t="shared" si="294"/>
        <v>0.72499999999999998</v>
      </c>
      <c r="CJ192" s="24">
        <f t="shared" si="295"/>
        <v>2.8573475180860153</v>
      </c>
      <c r="CK192" s="24">
        <f t="shared" si="228"/>
        <v>3.6591334496183063</v>
      </c>
      <c r="CL192" s="24">
        <f t="shared" si="296"/>
        <v>2.5527136576851488</v>
      </c>
      <c r="CM192" s="24" t="str">
        <f t="shared" si="297"/>
        <v>NO</v>
      </c>
      <c r="CN192" s="46" t="str">
        <f t="shared" si="229"/>
        <v>COMPRESSED LIQUID</v>
      </c>
      <c r="CO192" s="21" t="b">
        <f t="shared" si="310"/>
        <v>0</v>
      </c>
      <c r="CP192" s="21" t="b">
        <f t="shared" si="230"/>
        <v>0</v>
      </c>
      <c r="CQ192" s="7" t="e">
        <f t="shared" si="231"/>
        <v>#DIV/0!</v>
      </c>
      <c r="CR192" s="7">
        <f>IF(J192="yes",rho_ph(F192,H192),IF(K192="yes",rho_ph(F192,H192),L192*CQ192+P192*(1-CQ192)))</f>
        <v>814.50328729407261</v>
      </c>
      <c r="CS192" s="7" t="e">
        <f t="shared" si="232"/>
        <v>#DIV/0!</v>
      </c>
      <c r="CT192" s="7">
        <f t="shared" si="233"/>
        <v>4413797.3130515451</v>
      </c>
      <c r="CU192" s="7">
        <f t="shared" si="234"/>
        <v>6.3021929779811393E-6</v>
      </c>
      <c r="CV192" s="22">
        <f t="shared" si="235"/>
        <v>9.1541869825263328E-3</v>
      </c>
      <c r="CW192" s="7">
        <f t="shared" si="236"/>
        <v>7.6329389627118507E-2</v>
      </c>
      <c r="CX192" s="7">
        <f t="shared" si="237"/>
        <v>8.167687956741887E-4</v>
      </c>
      <c r="CY192" s="7">
        <f t="shared" si="298"/>
        <v>0.99872495037713804</v>
      </c>
      <c r="CZ192" s="7">
        <f t="shared" si="299"/>
        <v>7.7244649183602354E-2</v>
      </c>
      <c r="DA192" s="7">
        <f t="shared" si="238"/>
        <v>35.456285531067046</v>
      </c>
      <c r="DB192" s="7">
        <f>rho_ph(DA192,H192)</f>
        <v>814.47826302458441</v>
      </c>
      <c r="DC192" s="7">
        <f t="shared" si="239"/>
        <v>2.3451741573639646</v>
      </c>
      <c r="DD192" s="7">
        <f t="shared" si="300"/>
        <v>-2.8113842197260572E-2</v>
      </c>
      <c r="DE192" s="47">
        <f t="shared" si="301"/>
        <v>0</v>
      </c>
      <c r="DF192" s="7">
        <f t="shared" si="240"/>
        <v>1034.6823401751728</v>
      </c>
      <c r="DG192" s="7">
        <f t="shared" si="302"/>
        <v>239.37921289354938</v>
      </c>
    </row>
    <row r="193" spans="1:111" ht="14.5" x14ac:dyDescent="0.35">
      <c r="A193" s="7">
        <f t="shared" si="303"/>
        <v>1230</v>
      </c>
      <c r="B193" s="7">
        <v>3</v>
      </c>
      <c r="C193" s="7">
        <v>17.2</v>
      </c>
      <c r="D193">
        <v>0.255</v>
      </c>
      <c r="E193" s="22">
        <v>0</v>
      </c>
      <c r="F193" s="7">
        <f t="shared" si="241"/>
        <v>35.456285531067046</v>
      </c>
      <c r="G193" s="7">
        <f t="shared" si="304"/>
        <v>97.5</v>
      </c>
      <c r="H193" s="7">
        <f t="shared" si="242"/>
        <v>1034.6823401751728</v>
      </c>
      <c r="I193" s="7">
        <f t="shared" si="305"/>
        <v>0</v>
      </c>
      <c r="J193" s="24" t="str">
        <f t="shared" si="243"/>
        <v>YES</v>
      </c>
      <c r="K193" s="24" t="str">
        <f t="shared" si="244"/>
        <v>NO</v>
      </c>
      <c r="L193" s="7">
        <f t="shared" si="245"/>
        <v>17.758252773807456</v>
      </c>
      <c r="M193" s="7">
        <v>9.81</v>
      </c>
      <c r="N193" s="7">
        <f t="shared" si="246"/>
        <v>5.1044625000000003E-2</v>
      </c>
      <c r="O193" s="7">
        <f t="shared" si="247"/>
        <v>243.30729911197091</v>
      </c>
      <c r="P193" s="7">
        <f t="shared" si="248"/>
        <v>808.66042953109445</v>
      </c>
      <c r="Q193" s="7">
        <f t="shared" si="209"/>
        <v>1.7245923789061833E-5</v>
      </c>
      <c r="R193" s="7">
        <f t="shared" si="210"/>
        <v>1.0925675226015635E-4</v>
      </c>
      <c r="S193" s="7">
        <f t="shared" si="249"/>
        <v>1.1122061351317563E-4</v>
      </c>
      <c r="T193" s="7">
        <f t="shared" si="211"/>
        <v>2.3620462983300938</v>
      </c>
      <c r="U193" s="7">
        <f t="shared" si="212"/>
        <v>0</v>
      </c>
      <c r="V193" s="7">
        <f t="shared" si="306"/>
        <v>2.3620462983300938</v>
      </c>
      <c r="W193" s="7">
        <f>Surface_Tension_T(T_ph(F193,H193))</f>
        <v>8.0019751433099612E-2</v>
      </c>
      <c r="X193" s="7">
        <v>1</v>
      </c>
      <c r="Y193" s="7">
        <f t="shared" si="250"/>
        <v>1</v>
      </c>
      <c r="Z193" s="7">
        <f t="shared" si="307"/>
        <v>0</v>
      </c>
      <c r="AA193" s="24">
        <f t="shared" si="251"/>
        <v>808.66042953109445</v>
      </c>
      <c r="AB193" s="24">
        <f t="shared" si="252"/>
        <v>4379348.3512675054</v>
      </c>
      <c r="AC193" s="24">
        <f t="shared" si="253"/>
        <v>6.3466980437511119E-6</v>
      </c>
      <c r="AD193" s="29">
        <f t="shared" si="254"/>
        <v>9.1652242556591497E-3</v>
      </c>
      <c r="AE193" s="24">
        <f t="shared" si="213"/>
        <v>2.8573908725079176</v>
      </c>
      <c r="AF193" s="7">
        <f t="shared" si="214"/>
        <v>3.630289890931774</v>
      </c>
      <c r="AG193" s="24" t="str">
        <f t="shared" si="255"/>
        <v>NO</v>
      </c>
      <c r="AH193" s="24">
        <f t="shared" si="311"/>
        <v>1.1499999999999999</v>
      </c>
      <c r="AI193" s="24">
        <f t="shared" si="311"/>
        <v>1.1499999999999999</v>
      </c>
      <c r="AJ193" s="24">
        <f t="shared" si="256"/>
        <v>0.26856881243462521</v>
      </c>
      <c r="AK193" s="24">
        <f t="shared" si="257"/>
        <v>0</v>
      </c>
      <c r="AL193" s="24">
        <f t="shared" si="258"/>
        <v>808.66042953109445</v>
      </c>
      <c r="AM193" s="24">
        <f t="shared" si="259"/>
        <v>4379348.3512675054</v>
      </c>
      <c r="AN193" s="24">
        <f t="shared" si="260"/>
        <v>6.3466980437511119E-6</v>
      </c>
      <c r="AO193" s="29">
        <f t="shared" si="261"/>
        <v>9.1652242556591497E-3</v>
      </c>
      <c r="AP193" s="24">
        <f t="shared" si="215"/>
        <v>0.58455887328237266</v>
      </c>
      <c r="AQ193" s="24">
        <f t="shared" si="262"/>
        <v>0.72499999999999998</v>
      </c>
      <c r="AR193" s="24">
        <f t="shared" si="263"/>
        <v>2.8573908725079176</v>
      </c>
      <c r="AS193" s="24">
        <f t="shared" si="264"/>
        <v>2.5510100021965014</v>
      </c>
      <c r="AT193" s="24" t="str">
        <f t="shared" si="265"/>
        <v>NO</v>
      </c>
      <c r="AU193" s="24">
        <f t="shared" si="216"/>
        <v>1.2</v>
      </c>
      <c r="AV193" s="7">
        <f t="shared" si="266"/>
        <v>1.203900398263051</v>
      </c>
      <c r="AW193" s="7">
        <f t="shared" si="267"/>
        <v>0.26856881243462521</v>
      </c>
      <c r="AX193" s="20">
        <f t="shared" si="217"/>
        <v>1.0626179103176332</v>
      </c>
      <c r="AY193" s="24">
        <f t="shared" si="218"/>
        <v>0</v>
      </c>
      <c r="AZ193" s="24">
        <f t="shared" si="268"/>
        <v>808.66042953109445</v>
      </c>
      <c r="BA193" s="24">
        <f t="shared" si="269"/>
        <v>4379348.3512675054</v>
      </c>
      <c r="BB193" s="24">
        <f t="shared" si="270"/>
        <v>6.3466980437511119E-6</v>
      </c>
      <c r="BC193" s="29">
        <f t="shared" si="271"/>
        <v>9.1652242556591497E-3</v>
      </c>
      <c r="BD193" s="24">
        <f t="shared" si="219"/>
        <v>2.8573908725079176</v>
      </c>
      <c r="BE193" s="24" t="str">
        <f t="shared" si="272"/>
        <v>NO</v>
      </c>
      <c r="BF193" s="24">
        <f t="shared" si="220"/>
        <v>1.2</v>
      </c>
      <c r="BG193" s="24">
        <f t="shared" si="221"/>
        <v>1.1109790142739779</v>
      </c>
      <c r="BH193" s="7">
        <f t="shared" si="273"/>
        <v>1.203900398263051</v>
      </c>
      <c r="BI193" s="7">
        <f t="shared" si="274"/>
        <v>0.49894841636582027</v>
      </c>
      <c r="BJ193" s="7">
        <f t="shared" si="275"/>
        <v>0.26856881243462521</v>
      </c>
      <c r="BK193" s="20">
        <f t="shared" si="222"/>
        <v>1.0626179103176332</v>
      </c>
      <c r="BL193" s="24">
        <f t="shared" si="276"/>
        <v>0.47702489842387474</v>
      </c>
      <c r="BM193" s="24">
        <f t="shared" si="277"/>
        <v>0</v>
      </c>
      <c r="BN193" s="24">
        <f t="shared" si="278"/>
        <v>808.66042953109445</v>
      </c>
      <c r="BO193" s="24">
        <f t="shared" si="279"/>
        <v>4379348.3512675054</v>
      </c>
      <c r="BP193" s="24">
        <f t="shared" si="280"/>
        <v>6.3466980437511119E-6</v>
      </c>
      <c r="BQ193" s="29">
        <f t="shared" si="281"/>
        <v>9.1652242556591497E-3</v>
      </c>
      <c r="BR193" s="24">
        <f t="shared" si="223"/>
        <v>0.58455887328237266</v>
      </c>
      <c r="BS193" s="24">
        <f t="shared" si="282"/>
        <v>0.72499999999999998</v>
      </c>
      <c r="BT193" s="24">
        <f t="shared" si="283"/>
        <v>2.8573908725079176</v>
      </c>
      <c r="BU193" s="24" t="str">
        <f t="shared" si="284"/>
        <v>NO</v>
      </c>
      <c r="BV193" s="24">
        <f t="shared" si="224"/>
        <v>1.1499999999999999</v>
      </c>
      <c r="BW193" s="24">
        <f t="shared" si="225"/>
        <v>1.1499999999999999</v>
      </c>
      <c r="BX193" s="7">
        <f t="shared" si="285"/>
        <v>1.203900398263051</v>
      </c>
      <c r="BY193" s="7">
        <f t="shared" si="286"/>
        <v>0.49894841636582027</v>
      </c>
      <c r="BZ193" s="24">
        <f t="shared" si="287"/>
        <v>0.26856881243462521</v>
      </c>
      <c r="CA193" s="20">
        <f t="shared" si="226"/>
        <v>1.1123646665266613</v>
      </c>
      <c r="CB193" s="24">
        <f t="shared" si="288"/>
        <v>0.52317765081716816</v>
      </c>
      <c r="CC193" s="24">
        <f t="shared" si="289"/>
        <v>0</v>
      </c>
      <c r="CD193" s="24">
        <f t="shared" si="290"/>
        <v>808.66042953109445</v>
      </c>
      <c r="CE193" s="24">
        <f t="shared" si="291"/>
        <v>4379348.3512675054</v>
      </c>
      <c r="CF193" s="24">
        <f t="shared" si="292"/>
        <v>6.3466980437511119E-6</v>
      </c>
      <c r="CG193" s="29">
        <f t="shared" si="293"/>
        <v>9.1652242556591497E-3</v>
      </c>
      <c r="CH193" s="24">
        <f t="shared" si="227"/>
        <v>0.58455887328237266</v>
      </c>
      <c r="CI193" s="24">
        <f t="shared" si="294"/>
        <v>0.72499999999999998</v>
      </c>
      <c r="CJ193" s="24">
        <f t="shared" si="295"/>
        <v>2.8573908725079176</v>
      </c>
      <c r="CK193" s="24">
        <f t="shared" si="228"/>
        <v>3.6720519873265336</v>
      </c>
      <c r="CL193" s="24">
        <f t="shared" si="296"/>
        <v>2.5510100021965014</v>
      </c>
      <c r="CM193" s="24" t="str">
        <f t="shared" si="297"/>
        <v>NO</v>
      </c>
      <c r="CN193" s="46" t="str">
        <f t="shared" si="229"/>
        <v>COMPRESSED LIQUID</v>
      </c>
      <c r="CO193" s="21" t="b">
        <f t="shared" si="310"/>
        <v>0</v>
      </c>
      <c r="CP193" s="21" t="b">
        <f t="shared" si="230"/>
        <v>0</v>
      </c>
      <c r="CQ193" s="7" t="e">
        <f t="shared" si="231"/>
        <v>#DIV/0!</v>
      </c>
      <c r="CR193" s="7">
        <f>IF(J193="yes",rho_ph(F193,H193),IF(K193="yes",rho_ph(F193,H193),L193*CQ193+P193*(1-CQ193)))</f>
        <v>814.48691433766328</v>
      </c>
      <c r="CS193" s="7" t="e">
        <f t="shared" si="232"/>
        <v>#DIV/0!</v>
      </c>
      <c r="CT193" s="7">
        <f t="shared" si="233"/>
        <v>4410902.0241065826</v>
      </c>
      <c r="CU193" s="7">
        <f t="shared" si="234"/>
        <v>6.3059080426134079E-6</v>
      </c>
      <c r="CV193" s="22">
        <f t="shared" si="235"/>
        <v>9.1551105519481531E-3</v>
      </c>
      <c r="CW193" s="7">
        <f t="shared" si="236"/>
        <v>7.6327855271409187E-2</v>
      </c>
      <c r="CX193" s="7">
        <f t="shared" si="237"/>
        <v>8.1574484878589712E-4</v>
      </c>
      <c r="CY193" s="7">
        <f t="shared" si="298"/>
        <v>0.99871835517868668</v>
      </c>
      <c r="CZ193" s="7">
        <f t="shared" si="299"/>
        <v>7.7242597695516335E-2</v>
      </c>
      <c r="DA193" s="7">
        <f t="shared" si="238"/>
        <v>35.224557737980497</v>
      </c>
      <c r="DB193" s="7">
        <f>rho_ph(DA193,H193)</f>
        <v>814.46188720337034</v>
      </c>
      <c r="DC193" s="7">
        <f t="shared" si="239"/>
        <v>2.3452213101568948</v>
      </c>
      <c r="DD193" s="7">
        <f t="shared" si="300"/>
        <v>-2.8113842197260572E-2</v>
      </c>
      <c r="DE193" s="47">
        <f t="shared" si="301"/>
        <v>0</v>
      </c>
      <c r="DF193" s="7">
        <f t="shared" si="240"/>
        <v>1034.6542263329757</v>
      </c>
      <c r="DG193" s="7">
        <f t="shared" si="302"/>
        <v>239.37375335742411</v>
      </c>
    </row>
    <row r="194" spans="1:111" ht="14.5" x14ac:dyDescent="0.35">
      <c r="A194" s="7">
        <f t="shared" si="303"/>
        <v>1227</v>
      </c>
      <c r="B194" s="7">
        <v>3</v>
      </c>
      <c r="C194" s="7">
        <v>17.2</v>
      </c>
      <c r="D194">
        <v>0.255</v>
      </c>
      <c r="E194" s="22">
        <v>0</v>
      </c>
      <c r="F194" s="7">
        <f t="shared" si="241"/>
        <v>35.224557737980497</v>
      </c>
      <c r="G194" s="7">
        <f t="shared" si="304"/>
        <v>97.5</v>
      </c>
      <c r="H194" s="7">
        <f t="shared" si="242"/>
        <v>1034.6542263329757</v>
      </c>
      <c r="I194" s="7">
        <f t="shared" si="305"/>
        <v>0</v>
      </c>
      <c r="J194" s="24" t="str">
        <f t="shared" si="243"/>
        <v>YES</v>
      </c>
      <c r="K194" s="24" t="str">
        <f t="shared" si="244"/>
        <v>NO</v>
      </c>
      <c r="L194" s="7">
        <f t="shared" si="245"/>
        <v>17.640238617668352</v>
      </c>
      <c r="M194" s="7">
        <v>9.81</v>
      </c>
      <c r="N194" s="7">
        <f t="shared" si="246"/>
        <v>5.1044625000000003E-2</v>
      </c>
      <c r="O194" s="7">
        <f t="shared" si="247"/>
        <v>242.92957293837162</v>
      </c>
      <c r="P194" s="7">
        <f t="shared" si="248"/>
        <v>809.20176577200084</v>
      </c>
      <c r="Q194" s="7">
        <f t="shared" si="209"/>
        <v>1.7232004503550375E-5</v>
      </c>
      <c r="R194" s="7">
        <f t="shared" si="210"/>
        <v>1.0943807739194962E-4</v>
      </c>
      <c r="S194" s="7">
        <f t="shared" si="249"/>
        <v>1.1121710578138614E-4</v>
      </c>
      <c r="T194" s="7">
        <f t="shared" si="211"/>
        <v>2.360466146978391</v>
      </c>
      <c r="U194" s="7">
        <f t="shared" si="212"/>
        <v>0</v>
      </c>
      <c r="V194" s="7">
        <f t="shared" si="306"/>
        <v>2.360466146978391</v>
      </c>
      <c r="W194" s="7">
        <f>Surface_Tension_T(T_ph(F194,H194))</f>
        <v>8.0020401177870293E-2</v>
      </c>
      <c r="X194" s="7">
        <v>1</v>
      </c>
      <c r="Y194" s="7">
        <f t="shared" si="250"/>
        <v>1</v>
      </c>
      <c r="Z194" s="7">
        <f t="shared" si="307"/>
        <v>0</v>
      </c>
      <c r="AA194" s="24">
        <f t="shared" si="251"/>
        <v>809.20176577200084</v>
      </c>
      <c r="AB194" s="24">
        <f t="shared" si="252"/>
        <v>4379486.4737201715</v>
      </c>
      <c r="AC194" s="24">
        <f t="shared" si="253"/>
        <v>6.3465182749496401E-6</v>
      </c>
      <c r="AD194" s="29">
        <f t="shared" si="254"/>
        <v>9.1651797898482153E-3</v>
      </c>
      <c r="AE194" s="24">
        <f t="shared" si="213"/>
        <v>2.8574334804106658</v>
      </c>
      <c r="AF194" s="7">
        <f t="shared" si="214"/>
        <v>3.6431793666767511</v>
      </c>
      <c r="AG194" s="24" t="str">
        <f t="shared" si="255"/>
        <v>NO</v>
      </c>
      <c r="AH194" s="24">
        <f t="shared" si="311"/>
        <v>1.1499999999999999</v>
      </c>
      <c r="AI194" s="24">
        <f t="shared" si="311"/>
        <v>1.1499999999999999</v>
      </c>
      <c r="AJ194" s="24">
        <f t="shared" si="256"/>
        <v>0.2685354476680476</v>
      </c>
      <c r="AK194" s="24">
        <f t="shared" si="257"/>
        <v>0</v>
      </c>
      <c r="AL194" s="24">
        <f t="shared" si="258"/>
        <v>809.20176577200084</v>
      </c>
      <c r="AM194" s="24">
        <f t="shared" si="259"/>
        <v>4379486.4737201715</v>
      </c>
      <c r="AN194" s="24">
        <f t="shared" si="260"/>
        <v>6.3465182749496401E-6</v>
      </c>
      <c r="AO194" s="29">
        <f t="shared" si="261"/>
        <v>9.1651797898482153E-3</v>
      </c>
      <c r="AP194" s="24">
        <f t="shared" si="215"/>
        <v>0.58407918653780666</v>
      </c>
      <c r="AQ194" s="24">
        <f t="shared" si="262"/>
        <v>0.72499999999999998</v>
      </c>
      <c r="AR194" s="24">
        <f t="shared" si="263"/>
        <v>2.8574334804106658</v>
      </c>
      <c r="AS194" s="24">
        <f t="shared" si="264"/>
        <v>2.5493034387366622</v>
      </c>
      <c r="AT194" s="24" t="str">
        <f t="shared" si="265"/>
        <v>NO</v>
      </c>
      <c r="AU194" s="24">
        <f t="shared" si="216"/>
        <v>1.2</v>
      </c>
      <c r="AV194" s="7">
        <f t="shared" si="266"/>
        <v>1.203900398263051</v>
      </c>
      <c r="AW194" s="7">
        <f t="shared" si="267"/>
        <v>0.2685354476680476</v>
      </c>
      <c r="AX194" s="20">
        <f t="shared" si="217"/>
        <v>1.0619573578774695</v>
      </c>
      <c r="AY194" s="24">
        <f t="shared" si="218"/>
        <v>0</v>
      </c>
      <c r="AZ194" s="24">
        <f t="shared" si="268"/>
        <v>809.20176577200084</v>
      </c>
      <c r="BA194" s="24">
        <f t="shared" si="269"/>
        <v>4379486.4737201715</v>
      </c>
      <c r="BB194" s="24">
        <f t="shared" si="270"/>
        <v>6.3465182749496401E-6</v>
      </c>
      <c r="BC194" s="29">
        <f t="shared" si="271"/>
        <v>9.1651797898482153E-3</v>
      </c>
      <c r="BD194" s="24">
        <f t="shared" si="219"/>
        <v>2.8574334804106658</v>
      </c>
      <c r="BE194" s="24" t="str">
        <f t="shared" si="272"/>
        <v>NO</v>
      </c>
      <c r="BF194" s="24">
        <f t="shared" si="220"/>
        <v>1.2</v>
      </c>
      <c r="BG194" s="24">
        <f t="shared" si="221"/>
        <v>1.1111457745130133</v>
      </c>
      <c r="BH194" s="7">
        <f t="shared" si="273"/>
        <v>1.203900398263051</v>
      </c>
      <c r="BI194" s="7">
        <f t="shared" si="274"/>
        <v>0.49898936223476686</v>
      </c>
      <c r="BJ194" s="7">
        <f t="shared" si="275"/>
        <v>0.2685354476680476</v>
      </c>
      <c r="BK194" s="20">
        <f t="shared" si="222"/>
        <v>1.0619573578774695</v>
      </c>
      <c r="BL194" s="24">
        <f t="shared" si="276"/>
        <v>0.47705877270087749</v>
      </c>
      <c r="BM194" s="24">
        <f t="shared" si="277"/>
        <v>0</v>
      </c>
      <c r="BN194" s="24">
        <f t="shared" si="278"/>
        <v>809.20176577200084</v>
      </c>
      <c r="BO194" s="24">
        <f t="shared" si="279"/>
        <v>4379486.4737201715</v>
      </c>
      <c r="BP194" s="24">
        <f t="shared" si="280"/>
        <v>6.3465182749496401E-6</v>
      </c>
      <c r="BQ194" s="29">
        <f t="shared" si="281"/>
        <v>9.1651797898482153E-3</v>
      </c>
      <c r="BR194" s="24">
        <f t="shared" si="223"/>
        <v>0.58407918653780666</v>
      </c>
      <c r="BS194" s="24">
        <f t="shared" si="282"/>
        <v>0.72499999999999998</v>
      </c>
      <c r="BT194" s="24">
        <f t="shared" si="283"/>
        <v>2.8574334804106658</v>
      </c>
      <c r="BU194" s="24" t="str">
        <f t="shared" si="284"/>
        <v>NO</v>
      </c>
      <c r="BV194" s="24">
        <f t="shared" si="224"/>
        <v>1.1499999999999999</v>
      </c>
      <c r="BW194" s="24">
        <f t="shared" si="225"/>
        <v>1.1499999999999999</v>
      </c>
      <c r="BX194" s="7">
        <f t="shared" si="285"/>
        <v>1.203900398263051</v>
      </c>
      <c r="BY194" s="7">
        <f t="shared" si="286"/>
        <v>0.49898936223476686</v>
      </c>
      <c r="BZ194" s="24">
        <f t="shared" si="287"/>
        <v>0.2685354476680476</v>
      </c>
      <c r="CA194" s="20">
        <f t="shared" si="226"/>
        <v>1.1116731901384462</v>
      </c>
      <c r="CB194" s="24">
        <f t="shared" si="288"/>
        <v>0.52322641200387554</v>
      </c>
      <c r="CC194" s="24">
        <f t="shared" si="289"/>
        <v>0</v>
      </c>
      <c r="CD194" s="24">
        <f t="shared" si="290"/>
        <v>809.20176577200084</v>
      </c>
      <c r="CE194" s="24">
        <f t="shared" si="291"/>
        <v>4379486.4737201715</v>
      </c>
      <c r="CF194" s="24">
        <f t="shared" si="292"/>
        <v>6.3465182749496401E-6</v>
      </c>
      <c r="CG194" s="29">
        <f t="shared" si="293"/>
        <v>9.1651797898482153E-3</v>
      </c>
      <c r="CH194" s="24">
        <f t="shared" si="227"/>
        <v>0.58407918653780666</v>
      </c>
      <c r="CI194" s="24">
        <f t="shared" si="294"/>
        <v>0.72499999999999998</v>
      </c>
      <c r="CJ194" s="24">
        <f t="shared" si="295"/>
        <v>2.8574334804106658</v>
      </c>
      <c r="CK194" s="24">
        <f t="shared" si="228"/>
        <v>3.6850897409073613</v>
      </c>
      <c r="CL194" s="24">
        <f t="shared" si="296"/>
        <v>2.5493034387366622</v>
      </c>
      <c r="CM194" s="24" t="str">
        <f t="shared" si="297"/>
        <v>NO</v>
      </c>
      <c r="CN194" s="46" t="str">
        <f t="shared" si="229"/>
        <v>COMPRESSED LIQUID</v>
      </c>
      <c r="CO194" s="21" t="b">
        <f t="shared" si="310"/>
        <v>0</v>
      </c>
      <c r="CP194" s="21" t="b">
        <f t="shared" si="230"/>
        <v>0</v>
      </c>
      <c r="CQ194" s="7" t="e">
        <f t="shared" si="231"/>
        <v>#DIV/0!</v>
      </c>
      <c r="CR194" s="7">
        <f>IF(J194="yes",rho_ph(F194,H194),IF(K194="yes",rho_ph(F194,H194),L194*CQ194+P194*(1-CQ194)))</f>
        <v>814.47053929004494</v>
      </c>
      <c r="CS194" s="7" t="e">
        <f t="shared" si="232"/>
        <v>#DIV/0!</v>
      </c>
      <c r="CT194" s="7">
        <f t="shared" si="233"/>
        <v>4408001.6393208737</v>
      </c>
      <c r="CU194" s="7">
        <f t="shared" si="234"/>
        <v>6.3096342896574237E-6</v>
      </c>
      <c r="CV194" s="22">
        <f t="shared" si="235"/>
        <v>9.1560364915046141E-3</v>
      </c>
      <c r="CW194" s="7">
        <f t="shared" si="236"/>
        <v>7.6326320719726809E-2</v>
      </c>
      <c r="CX194" s="7">
        <f t="shared" si="237"/>
        <v>8.1471980033140986E-4</v>
      </c>
      <c r="CY194" s="7">
        <f t="shared" si="298"/>
        <v>0.99871167515128656</v>
      </c>
      <c r="CZ194" s="7">
        <f t="shared" si="299"/>
        <v>7.7240551441809024E-2</v>
      </c>
      <c r="DA194" s="7">
        <f t="shared" si="238"/>
        <v>34.992836083655071</v>
      </c>
      <c r="DB194" s="7">
        <f>rho_ph(DA194,H194)</f>
        <v>814.44550928807837</v>
      </c>
      <c r="DC194" s="7">
        <f t="shared" si="239"/>
        <v>2.3452684708760847</v>
      </c>
      <c r="DD194" s="7">
        <f t="shared" si="300"/>
        <v>-2.8113842197260572E-2</v>
      </c>
      <c r="DE194" s="47">
        <f t="shared" si="301"/>
        <v>0</v>
      </c>
      <c r="DF194" s="7">
        <f t="shared" si="240"/>
        <v>1034.6261124907785</v>
      </c>
      <c r="DG194" s="7">
        <f t="shared" si="302"/>
        <v>239.36829329939553</v>
      </c>
    </row>
    <row r="195" spans="1:111" ht="14.5" x14ac:dyDescent="0.35">
      <c r="A195" s="7">
        <f t="shared" si="303"/>
        <v>1224</v>
      </c>
      <c r="B195" s="7">
        <v>3</v>
      </c>
      <c r="C195" s="7">
        <v>17.2</v>
      </c>
      <c r="D195">
        <v>0.255</v>
      </c>
      <c r="E195" s="22">
        <v>0</v>
      </c>
      <c r="F195" s="7">
        <f t="shared" si="241"/>
        <v>34.992836083655071</v>
      </c>
      <c r="G195" s="7">
        <f t="shared" si="304"/>
        <v>97.5</v>
      </c>
      <c r="H195" s="7">
        <f t="shared" si="242"/>
        <v>1034.6261124907785</v>
      </c>
      <c r="I195" s="7">
        <f t="shared" si="305"/>
        <v>0</v>
      </c>
      <c r="J195" s="24" t="str">
        <f t="shared" si="243"/>
        <v>YES</v>
      </c>
      <c r="K195" s="24" t="str">
        <f t="shared" si="244"/>
        <v>NO</v>
      </c>
      <c r="L195" s="7">
        <f t="shared" si="245"/>
        <v>17.522310735203497</v>
      </c>
      <c r="M195" s="7">
        <v>9.81</v>
      </c>
      <c r="N195" s="7">
        <f t="shared" si="246"/>
        <v>5.1044625000000003E-2</v>
      </c>
      <c r="O195" s="7">
        <f t="shared" si="247"/>
        <v>242.54994619268302</v>
      </c>
      <c r="P195" s="7">
        <f t="shared" si="248"/>
        <v>809.7447662167699</v>
      </c>
      <c r="Q195" s="7">
        <f t="shared" ref="Q195:Q258" si="312">my_ph(F195,hV_p(F195))</f>
        <v>1.7218031752498519E-5</v>
      </c>
      <c r="R195" s="7">
        <f t="shared" ref="R195:R258" si="313">my_ph(F195,hL_p(F195))</f>
        <v>1.0962081780856871E-4</v>
      </c>
      <c r="S195" s="7">
        <f t="shared" si="249"/>
        <v>1.1121359785132268E-4</v>
      </c>
      <c r="T195" s="7">
        <f t="shared" ref="T195:T258" si="314">(G195*(1-I195))/(N195*P195)</f>
        <v>2.3588832603440508</v>
      </c>
      <c r="U195" s="7">
        <f t="shared" ref="U195:U258" si="315">I195*G195/(N195*L195)</f>
        <v>0</v>
      </c>
      <c r="V195" s="7">
        <f t="shared" si="306"/>
        <v>2.3588832603440508</v>
      </c>
      <c r="W195" s="7">
        <f>Surface_Tension_T(T_ph(F195,H195))</f>
        <v>8.0021050965950524E-2</v>
      </c>
      <c r="X195" s="7">
        <v>1</v>
      </c>
      <c r="Y195" s="7">
        <f t="shared" si="250"/>
        <v>1</v>
      </c>
      <c r="Z195" s="7">
        <f t="shared" si="307"/>
        <v>0</v>
      </c>
      <c r="AA195" s="24">
        <f t="shared" si="251"/>
        <v>809.7447662167699</v>
      </c>
      <c r="AB195" s="24">
        <f t="shared" si="252"/>
        <v>4379624.6126938267</v>
      </c>
      <c r="AC195" s="24">
        <f t="shared" si="253"/>
        <v>6.3463384954089883E-6</v>
      </c>
      <c r="AD195" s="29">
        <f t="shared" si="254"/>
        <v>9.1651353204363836E-3</v>
      </c>
      <c r="AE195" s="24">
        <f t="shared" ref="AE195:AE258" si="316">((0.725+4.15*(($U195/$V195)^0.5))/(2*(AD195/6.5617/$D195)^0.4*(0.0283*$P195/$W195)^0.6*(4.3055*$W195/($M195*($P195-$L195)))^0.5))^(1/1.2)*0.3048</f>
        <v>2.8574753378228399</v>
      </c>
      <c r="AF195" s="7">
        <f t="shared" ref="AF195:AF258" si="317">3.1*COS(RADIANS(C195))^0.25*((M195*W195*(P195-L195)/(L195^2))^0.25)</f>
        <v>3.6561886136490327</v>
      </c>
      <c r="AG195" s="24" t="str">
        <f t="shared" si="255"/>
        <v>NO</v>
      </c>
      <c r="AH195" s="24">
        <f t="shared" si="311"/>
        <v>1.1499999999999999</v>
      </c>
      <c r="AI195" s="24">
        <f t="shared" si="311"/>
        <v>1.1499999999999999</v>
      </c>
      <c r="AJ195" s="24">
        <f t="shared" si="256"/>
        <v>0.2685019583681586</v>
      </c>
      <c r="AK195" s="24">
        <f t="shared" si="257"/>
        <v>0</v>
      </c>
      <c r="AL195" s="24">
        <f t="shared" si="258"/>
        <v>809.7447662167699</v>
      </c>
      <c r="AM195" s="24">
        <f t="shared" si="259"/>
        <v>4379624.6126938267</v>
      </c>
      <c r="AN195" s="24">
        <f t="shared" si="260"/>
        <v>6.3463384954089883E-6</v>
      </c>
      <c r="AO195" s="29">
        <f t="shared" si="261"/>
        <v>9.1651353204363836E-3</v>
      </c>
      <c r="AP195" s="24">
        <f t="shared" ref="AP195:AP258" si="318">(2*(AO195/6.5617/$D195)^0.4*(0.0283*$P195/$W195)^0.6*(4.3055*$W195/($M195*($P195-$L195)))^0.5)*(V195/0.30148)^1.2</f>
        <v>0.58359895161157327</v>
      </c>
      <c r="AQ195" s="24">
        <f t="shared" si="262"/>
        <v>0.72499999999999998</v>
      </c>
      <c r="AR195" s="24">
        <f t="shared" si="263"/>
        <v>2.8574753378228399</v>
      </c>
      <c r="AS195" s="24">
        <f t="shared" si="264"/>
        <v>2.547593921171575</v>
      </c>
      <c r="AT195" s="24" t="str">
        <f t="shared" si="265"/>
        <v>NO</v>
      </c>
      <c r="AU195" s="24">
        <f t="shared" ref="AU195:AU258" si="319">VLOOKUP($AW$1,$DJ$10:$DK$14,2,FALSE)</f>
        <v>1.2</v>
      </c>
      <c r="AV195" s="7">
        <f t="shared" si="266"/>
        <v>1.203900398263051</v>
      </c>
      <c r="AW195" s="7">
        <f t="shared" si="267"/>
        <v>0.2685019583681586</v>
      </c>
      <c r="AX195" s="20">
        <f t="shared" ref="AX195:AX258" si="320">((0.43*$T195)+(0.36*$AW195))*COS(RADIANS(C195))</f>
        <v>1.0612956390390573</v>
      </c>
      <c r="AY195" s="24">
        <f t="shared" ref="AY195:AY258" si="321">$U195/((AU195*$V195) +AW195)</f>
        <v>0</v>
      </c>
      <c r="AZ195" s="24">
        <f t="shared" si="268"/>
        <v>809.7447662167699</v>
      </c>
      <c r="BA195" s="24">
        <f t="shared" si="269"/>
        <v>4379624.6126938267</v>
      </c>
      <c r="BB195" s="24">
        <f t="shared" si="270"/>
        <v>6.3463384954089883E-6</v>
      </c>
      <c r="BC195" s="29">
        <f t="shared" si="271"/>
        <v>9.1651353204363836E-3</v>
      </c>
      <c r="BD195" s="24">
        <f t="shared" ref="BD195:BD258" si="322">((0.725+4.15*(($U195/$V195)^0.5))/(2*(BC195/6.5617/$D195)^0.4*(0.0283*$P195/$W195)^0.6*(4.3055*$W195/($M195*($P195-$L195)))^0.5))^(1/1.2)*0.3048</f>
        <v>2.8574753378228399</v>
      </c>
      <c r="BE195" s="24" t="str">
        <f t="shared" si="272"/>
        <v>NO</v>
      </c>
      <c r="BF195" s="24">
        <f t="shared" ref="BF195:BF258" si="323">VLOOKUP($BJ$1,$DJ$10:$DK$14,2,FALSE)</f>
        <v>1.2</v>
      </c>
      <c r="BG195" s="24">
        <f t="shared" ref="BG195:BG258" si="324">BF195*(1-EXP(-0.1*BT195/(V195-BT195)))+BV195*(EXP(-0.1*BT195/(V195-BT195)))</f>
        <v>1.1113113555872307</v>
      </c>
      <c r="BH195" s="7">
        <f t="shared" si="273"/>
        <v>1.203900398263051</v>
      </c>
      <c r="BI195" s="7">
        <f t="shared" si="274"/>
        <v>0.49903023417367726</v>
      </c>
      <c r="BJ195" s="7">
        <f t="shared" si="275"/>
        <v>0.2685019583681586</v>
      </c>
      <c r="BK195" s="20">
        <f t="shared" ref="BK195:BK258" si="325">((0.43*$T195)+(0.36*$BJ195))*COS(RADIANS(C195))</f>
        <v>1.0612956390390573</v>
      </c>
      <c r="BL195" s="24">
        <f t="shared" si="276"/>
        <v>0.47709256823230567</v>
      </c>
      <c r="BM195" s="24">
        <f t="shared" si="277"/>
        <v>0</v>
      </c>
      <c r="BN195" s="24">
        <f t="shared" si="278"/>
        <v>809.7447662167699</v>
      </c>
      <c r="BO195" s="24">
        <f t="shared" si="279"/>
        <v>4379624.6126938267</v>
      </c>
      <c r="BP195" s="24">
        <f t="shared" si="280"/>
        <v>6.3463384954089883E-6</v>
      </c>
      <c r="BQ195" s="29">
        <f t="shared" si="281"/>
        <v>9.1651353204363836E-3</v>
      </c>
      <c r="BR195" s="24">
        <f t="shared" ref="BR195:BR258" si="326">(2*(BQ195/6.5617/$D195)^0.4*(0.0283*$P195/$W195)^0.6*(4.3055*$W195/($M195*($P195-$L195)))^0.5)*(V195/0.30148)^1.2</f>
        <v>0.58359895161157327</v>
      </c>
      <c r="BS195" s="24">
        <f t="shared" si="282"/>
        <v>0.72499999999999998</v>
      </c>
      <c r="BT195" s="24">
        <f t="shared" si="283"/>
        <v>2.8574753378228399</v>
      </c>
      <c r="BU195" s="24" t="str">
        <f t="shared" si="284"/>
        <v>NO</v>
      </c>
      <c r="BV195" s="24">
        <f t="shared" ref="BV195:BV258" si="327">VLOOKUP($BZ$1,$DJ$10:$DK$14,2,FALSE)</f>
        <v>1.1499999999999999</v>
      </c>
      <c r="BW195" s="24">
        <f t="shared" ref="BW195:BW258" si="328">IF(BF195*(1-EXP(-0.1*CJ195/(V195-CJ195)))+BV195*(EXP(-0.1*CJ195/(V195-CJ195)))&lt;BV195,BV195,BF195*(1-EXP(-0.1*CJ195/(V195-CJ195)))+BV195*(EXP(-0.1*CJ195/(V195-CJ195))))</f>
        <v>1.1499999999999999</v>
      </c>
      <c r="BX195" s="7">
        <f t="shared" si="285"/>
        <v>1.203900398263051</v>
      </c>
      <c r="BY195" s="7">
        <f t="shared" si="286"/>
        <v>0.49903023417367726</v>
      </c>
      <c r="BZ195" s="24">
        <f t="shared" si="287"/>
        <v>0.2685019583681586</v>
      </c>
      <c r="CA195" s="20">
        <f t="shared" ref="CA195:CA258" si="329">((0.43*$T195)+(0.36*$AW195))*COS(RADIANS(AO195))</f>
        <v>1.1109804927467202</v>
      </c>
      <c r="CB195" s="24">
        <f t="shared" si="288"/>
        <v>0.52327510458253979</v>
      </c>
      <c r="CC195" s="24">
        <f t="shared" si="289"/>
        <v>0</v>
      </c>
      <c r="CD195" s="24">
        <f t="shared" si="290"/>
        <v>809.7447662167699</v>
      </c>
      <c r="CE195" s="24">
        <f t="shared" si="291"/>
        <v>4379624.6126938267</v>
      </c>
      <c r="CF195" s="24">
        <f t="shared" si="292"/>
        <v>6.3463384954089883E-6</v>
      </c>
      <c r="CG195" s="29">
        <f t="shared" si="293"/>
        <v>9.1651353204363836E-3</v>
      </c>
      <c r="CH195" s="24">
        <f t="shared" ref="CH195:CH258" si="330">(2*(CG195/6.5617/$D195)^0.4*(0.0283*$P195/$W195)^0.6*(4.3055*$W195/($M195*($P195-$L195)))^0.5)*(V195/0.30148)^1.2</f>
        <v>0.58359895161157327</v>
      </c>
      <c r="CI195" s="24">
        <f t="shared" si="294"/>
        <v>0.72499999999999998</v>
      </c>
      <c r="CJ195" s="24">
        <f t="shared" si="295"/>
        <v>2.8574753378228399</v>
      </c>
      <c r="CK195" s="24">
        <f t="shared" ref="CK195:CK258" si="331">3.1*((M195*W195*(P195-L195)/(L195^2))^0.25)</f>
        <v>3.6982486435386681</v>
      </c>
      <c r="CL195" s="24">
        <f t="shared" si="296"/>
        <v>2.547593921171575</v>
      </c>
      <c r="CM195" s="24" t="str">
        <f t="shared" si="297"/>
        <v>NO</v>
      </c>
      <c r="CN195" s="46" t="str">
        <f t="shared" ref="CN195:CN258" si="332">IF(J195="NO",IF(AG195&lt;&gt;"NO",AG195,IF(AT195&lt;&gt;"NO",AT195,IF(BE195&lt;&gt;"NO",BE195,IF(BU195&lt;&gt;"NO",BU195,IF(CM195&lt;&gt;"NO",CM195,"ANNULAR"))))),"COMPRESSED LIQUID")</f>
        <v>COMPRESSED LIQUID</v>
      </c>
      <c r="CO195" s="21" t="b">
        <f t="shared" si="310"/>
        <v>0</v>
      </c>
      <c r="CP195" s="21" t="b">
        <f t="shared" ref="CP195:CP258" si="333">IF(CN195=$J$2,0,IF(CN195=$K$2,0,IF(CN195=$AG$2,0,IF(CN195=$AT$2,AJ195,IF(CN195=$BE$2,AW195,IF(CN195=$BU$2,BL195,IF(CN195=$CM$2,CB195)))))))</f>
        <v>0</v>
      </c>
      <c r="CQ195" s="7" t="e">
        <f t="shared" ref="CQ195:CQ258" si="334">U195/(CO195*V195+CP195)</f>
        <v>#DIV/0!</v>
      </c>
      <c r="CR195" s="7">
        <f>IF(J195="yes",rho_ph(F195,H195),IF(K195="yes",rho_ph(F195,H195),L195*CQ195+P195*(1-CQ195)))</f>
        <v>814.45416214860393</v>
      </c>
      <c r="CS195" s="7" t="e">
        <f t="shared" ref="CS195:CS258" si="335">Q195*CQ195+R195*(1-CQ195)</f>
        <v>#DIV/0!</v>
      </c>
      <c r="CT195" s="7">
        <f t="shared" ref="CT195:CT258" si="336">(D195*CR195*V195)/S195</f>
        <v>4405096.0787588004</v>
      </c>
      <c r="CU195" s="7">
        <f t="shared" ref="CU195:CU258" si="337">((E195/D195)^1.1098)/2.8257+(7.149/CT195)^0.8981</f>
        <v>6.3133718553924986E-6</v>
      </c>
      <c r="CV195" s="22">
        <f t="shared" ref="CV195:CV258" si="338">4/(4*LOG(E195/D195/3.7065-5.0452/CT195*LOG(CU195)))^2</f>
        <v>9.1569648317743665E-3</v>
      </c>
      <c r="CW195" s="7">
        <f t="shared" ref="CW195:CW258" si="339">(M195*CR195)*0.00001*COS(RADIANS(C195))</f>
        <v>7.6324785971826431E-2</v>
      </c>
      <c r="CX195" s="7">
        <f t="shared" ref="CX195:CX258" si="340">+((CV195*V195*V195*CR195)/(2*D195))*0.00001</f>
        <v>8.1369362617431822E-4</v>
      </c>
      <c r="CY195" s="7">
        <f t="shared" si="298"/>
        <v>0.99870490865347705</v>
      </c>
      <c r="CZ195" s="7">
        <f t="shared" si="299"/>
        <v>7.7238510524599485E-2</v>
      </c>
      <c r="DA195" s="7">
        <f t="shared" ref="DA195:DA258" si="341">F195-CZ195*(A195-A196)</f>
        <v>34.761120552081273</v>
      </c>
      <c r="DB195" s="7">
        <f>rho_ph(DA195,H195)</f>
        <v>814.42912927606289</v>
      </c>
      <c r="DC195" s="7">
        <f t="shared" ref="DC195:DC258" si="342">G195/(DB195*N195)</f>
        <v>2.3453156395299937</v>
      </c>
      <c r="DD195" s="7">
        <f t="shared" si="300"/>
        <v>-2.8113842197260572E-2</v>
      </c>
      <c r="DE195" s="47">
        <f t="shared" si="301"/>
        <v>0</v>
      </c>
      <c r="DF195" s="7">
        <f t="shared" ref="DF195:DF258" si="343">H195+DD195</f>
        <v>1034.5979986485813</v>
      </c>
      <c r="DG195" s="7">
        <f t="shared" si="302"/>
        <v>239.36283271937305</v>
      </c>
    </row>
    <row r="196" spans="1:111" ht="14.5" x14ac:dyDescent="0.35">
      <c r="A196" s="7">
        <f t="shared" si="303"/>
        <v>1221</v>
      </c>
      <c r="B196" s="7">
        <v>3</v>
      </c>
      <c r="C196" s="7">
        <v>17.2</v>
      </c>
      <c r="D196">
        <v>0.255</v>
      </c>
      <c r="E196" s="22">
        <v>0</v>
      </c>
      <c r="F196" s="7">
        <f t="shared" ref="F196:F259" si="344">DA195</f>
        <v>34.761120552081273</v>
      </c>
      <c r="G196" s="7">
        <f t="shared" si="304"/>
        <v>97.5</v>
      </c>
      <c r="H196" s="7">
        <f t="shared" ref="H196:H259" si="345">DF195</f>
        <v>1034.5979986485813</v>
      </c>
      <c r="I196" s="7">
        <f t="shared" si="305"/>
        <v>0</v>
      </c>
      <c r="J196" s="24" t="str">
        <f t="shared" ref="J196:J259" si="346">IF(I196&lt;0.0001,"YES","NO")</f>
        <v>YES</v>
      </c>
      <c r="K196" s="24" t="str">
        <f t="shared" ref="K196:K259" si="347">IF(I196&gt;0.9999,"YES","NO")</f>
        <v>NO</v>
      </c>
      <c r="L196" s="7">
        <f t="shared" ref="L196:L259" si="348">rhoV_p(F196)</f>
        <v>17.404468622266357</v>
      </c>
      <c r="M196" s="7">
        <v>9.81</v>
      </c>
      <c r="N196" s="7">
        <f t="shared" ref="N196:N259" si="349">3.14/4 *D196*D196</f>
        <v>5.1044625000000003E-2</v>
      </c>
      <c r="O196" s="7">
        <f t="shared" ref="O196:O259" si="350">Tsat_p(F196)</f>
        <v>242.1683963875347</v>
      </c>
      <c r="P196" s="7">
        <f t="shared" ref="P196:P259" si="351">rhoL_P(F196)</f>
        <v>810.28945103410308</v>
      </c>
      <c r="Q196" s="7">
        <f t="shared" si="312"/>
        <v>1.7204005122839436E-5</v>
      </c>
      <c r="R196" s="7">
        <f t="shared" si="313"/>
        <v>1.0980499560496817E-4</v>
      </c>
      <c r="S196" s="7">
        <f t="shared" ref="S196:S259" si="352">mixvisco(F196,H196)</f>
        <v>1.112100897224344E-4</v>
      </c>
      <c r="T196" s="7">
        <f t="shared" si="314"/>
        <v>2.3572975950041761</v>
      </c>
      <c r="U196" s="7">
        <f t="shared" si="315"/>
        <v>0</v>
      </c>
      <c r="V196" s="7">
        <f t="shared" si="306"/>
        <v>2.3572975950041761</v>
      </c>
      <c r="W196" s="7">
        <f>Surface_Tension_T(T_ph(F196,H196))</f>
        <v>8.0021700797345496E-2</v>
      </c>
      <c r="X196" s="7">
        <v>1</v>
      </c>
      <c r="Y196" s="7">
        <f t="shared" ref="Y196:Y259" si="353">IF($DK$12*(1-EXP(-0.1*AF196/(U196-AF196)))+$DK$13*(EXP(-0.1*AF196/(U196-AF196)))&lt;1,1,$DK$12*(1-EXP(-0.1*AF196/(U196-AF196)))+$DK$13*(EXP(-0.1*AF196/(U196-AF196))))</f>
        <v>1</v>
      </c>
      <c r="Z196" s="7">
        <f t="shared" si="307"/>
        <v>0</v>
      </c>
      <c r="AA196" s="24">
        <f t="shared" ref="AA196:AA259" si="354">$L196*Z196+$P196*(1-Z196)</f>
        <v>810.28945103410308</v>
      </c>
      <c r="AB196" s="24">
        <f t="shared" ref="AB196:AB259" si="355">($D196*AA196*$V196)/$S196</f>
        <v>4379762.7682124665</v>
      </c>
      <c r="AC196" s="24">
        <f t="shared" ref="AC196:AC259" si="356">(($E196/$D196)^1.1098)/2.8257+(7.149/AB196)^0.8981</f>
        <v>6.3461587051007647E-6</v>
      </c>
      <c r="AD196" s="29">
        <f t="shared" ref="AD196:AD259" si="357">4/(4*LOG($E196/$D196/3.7065-5.0452/AB196*LOG(AC196)))^2</f>
        <v>9.1650908474164225E-3</v>
      </c>
      <c r="AE196" s="24">
        <f t="shared" si="316"/>
        <v>2.857516440685504</v>
      </c>
      <c r="AF196" s="7">
        <f t="shared" si="317"/>
        <v>3.6693195869298427</v>
      </c>
      <c r="AG196" s="24" t="str">
        <f t="shared" ref="AG196:AG259" si="358">IF(AND(Z196&gt;0.7,U196&gt;AF196),"ANNULAR","NO")</f>
        <v>NO</v>
      </c>
      <c r="AH196" s="24">
        <f t="shared" si="311"/>
        <v>1.1499999999999999</v>
      </c>
      <c r="AI196" s="24">
        <f t="shared" si="311"/>
        <v>1.1499999999999999</v>
      </c>
      <c r="AJ196" s="24">
        <f t="shared" ref="AJ196:AJ259" si="359">1.53*((W196)*(M196)*((P196-L196)/(P196^2)))^0.25</f>
        <v>0.26846834320886015</v>
      </c>
      <c r="AK196" s="24">
        <f t="shared" ref="AK196:AK259" si="360">U196/((AI196*V196) +AJ196)</f>
        <v>0</v>
      </c>
      <c r="AL196" s="24">
        <f t="shared" ref="AL196:AL259" si="361">L196*AK196+P196*(1-AK196)</f>
        <v>810.28945103410308</v>
      </c>
      <c r="AM196" s="24">
        <f t="shared" ref="AM196:AM259" si="362">(D196*AL196*V196)/S196</f>
        <v>4379762.7682124665</v>
      </c>
      <c r="AN196" s="24">
        <f t="shared" ref="AN196:AN259" si="363">((E196/D196)^1.1098)/2.8257+(7.149/AM196)^0.8981</f>
        <v>6.3461587051007647E-6</v>
      </c>
      <c r="AO196" s="29">
        <f t="shared" ref="AO196:AO259" si="364">4/(4*LOG($E196/$D196/3.7065-5.0452/AM196*LOG(AN196)))^2</f>
        <v>9.1650908474164225E-3</v>
      </c>
      <c r="AP196" s="24">
        <f t="shared" si="318"/>
        <v>0.58311815654517096</v>
      </c>
      <c r="AQ196" s="24">
        <f t="shared" ref="AQ196:AQ259" si="365">(0.725+4.15*(($U196/$V196)^0.5))</f>
        <v>0.72499999999999998</v>
      </c>
      <c r="AR196" s="24">
        <f t="shared" ref="AR196:AR259" si="366">((0.725+4.15*(($U196/$V196)^0.5))/(2*(AO196/6.5617/$D196)^0.4*(0.0283*$P196/$W196)^0.6*(4.3055*$W196/($M196*($P196-$L196)))^0.5))^(1/1.2)*0.3048</f>
        <v>2.857516440685504</v>
      </c>
      <c r="AS196" s="24">
        <f t="shared" ref="AS196:AS259" si="367">1.08*T196</f>
        <v>2.5458814026045102</v>
      </c>
      <c r="AT196" s="24" t="str">
        <f t="shared" ref="AT196:AT259" si="368">IF(AND(AP196&gt;AQ196,U196&lt;AS196,AK196&lt;0.52),"DISPERSED BUBBLY","NO")</f>
        <v>NO</v>
      </c>
      <c r="AU196" s="24">
        <f t="shared" si="319"/>
        <v>1.2</v>
      </c>
      <c r="AV196" s="7">
        <f t="shared" ref="AV196:AV259" si="369">(COS(RADIANS($C196))^0.5)*((1+SIN(RADIANS($C196))^1.2))</f>
        <v>1.203900398263051</v>
      </c>
      <c r="AW196" s="7">
        <f t="shared" ref="AW196:AW259" si="370">1.53*(($W196)*($M196)*(($P196-$L196)/($P196^2)))^0.25</f>
        <v>0.26846834320886015</v>
      </c>
      <c r="AX196" s="20">
        <f t="shared" si="320"/>
        <v>1.0606327355095408</v>
      </c>
      <c r="AY196" s="24">
        <f t="shared" si="321"/>
        <v>0</v>
      </c>
      <c r="AZ196" s="24">
        <f t="shared" ref="AZ196:AZ259" si="371">$L196*AY196+$P196*(1-AY196)</f>
        <v>810.28945103410308</v>
      </c>
      <c r="BA196" s="24">
        <f t="shared" ref="BA196:BA259" si="372">($D196*AZ196*$V196)/$S196</f>
        <v>4379762.7682124665</v>
      </c>
      <c r="BB196" s="24">
        <f t="shared" ref="BB196:BB259" si="373">(($E196/$D196)^1.1098)/2.8257+(7.149/BA196)^0.8981</f>
        <v>6.3461587051007647E-6</v>
      </c>
      <c r="BC196" s="29">
        <f t="shared" ref="BC196:BC259" si="374">4/(4*LOG($E196/$D196/3.7065-5.0452/BA196*LOG(BB196)))^2</f>
        <v>9.1650908474164225E-3</v>
      </c>
      <c r="BD196" s="24">
        <f t="shared" si="322"/>
        <v>2.857516440685504</v>
      </c>
      <c r="BE196" s="24" t="str">
        <f t="shared" ref="BE196:BE259" si="375">IF(AND(U196&lt;AX196,AY196&lt;=0.25,AY196&gt;0),"BUBBLY","NO")</f>
        <v>NO</v>
      </c>
      <c r="BF196" s="24">
        <f t="shared" si="323"/>
        <v>1.2</v>
      </c>
      <c r="BG196" s="24">
        <f t="shared" si="324"/>
        <v>1.1114757734438441</v>
      </c>
      <c r="BH196" s="7">
        <f t="shared" ref="BH196:BH259" si="376">(COS(RADIANS($C196))^0.5)*((1+SIN(RADIANS($C196))^1.2))</f>
        <v>1.203900398263051</v>
      </c>
      <c r="BI196" s="7">
        <f t="shared" ref="BI196:BI259" si="377">0.35*($M196*$D196*($P196-$L196)/($P196*BH196))^0.5</f>
        <v>0.49907103238577916</v>
      </c>
      <c r="BJ196" s="7">
        <f t="shared" ref="BJ196:BJ259" si="378">1.53*(($W196)*($M196)*(($P196-$L196)/($P196^2)))^0.25</f>
        <v>0.26846834320886015</v>
      </c>
      <c r="BK196" s="20">
        <f t="shared" si="325"/>
        <v>1.0606327355095408</v>
      </c>
      <c r="BL196" s="24">
        <f t="shared" ref="BL196:BL259" si="379">BJ196*(1-EXP(-0.1*BK196/ABS($U196-BK196)))+BI196*(EXP(-0.1*BK196/ABS($U196-BK196)))</f>
        <v>0.47712628507585247</v>
      </c>
      <c r="BM196" s="24">
        <f t="shared" ref="BM196:BM259" si="380">$U196/((1.2*$V196) +BL196)</f>
        <v>0</v>
      </c>
      <c r="BN196" s="24">
        <f t="shared" ref="BN196:BN259" si="381">$L196*BM196+$P196*(1-BM196)</f>
        <v>810.28945103410308</v>
      </c>
      <c r="BO196" s="24">
        <f t="shared" ref="BO196:BO259" si="382">($D196*BN196*$V196)/$S196</f>
        <v>4379762.7682124665</v>
      </c>
      <c r="BP196" s="24">
        <f t="shared" ref="BP196:BP259" si="383">(($E196/$D196)^1.1098)/2.8257+(7.149/BO196)^0.8981</f>
        <v>6.3461587051007647E-6</v>
      </c>
      <c r="BQ196" s="29">
        <f t="shared" ref="BQ196:BQ259" si="384">4/(4*LOG($E196/$D196/3.7065-5.0452/BO196*LOG(BP196)))^2</f>
        <v>9.1650908474164225E-3</v>
      </c>
      <c r="BR196" s="24">
        <f t="shared" si="326"/>
        <v>0.58311815654517096</v>
      </c>
      <c r="BS196" s="24">
        <f t="shared" ref="BS196:BS259" si="385">(0.725+4.15*(($U196/$V196)^0.5))</f>
        <v>0.72499999999999998</v>
      </c>
      <c r="BT196" s="24">
        <f t="shared" ref="BT196:BT259" si="386">((0.725+4.15*(($U196/$V196)^0.5))/(2*(BQ196/6.5617/$D196)^0.4*(0.0283*$P196/$W196)^0.6*(4.3055*$W196/($M196*($P196-$L196)))^0.5))^(1/1.2)*0.3048</f>
        <v>2.857516440685504</v>
      </c>
      <c r="BU196" s="24" t="str">
        <f t="shared" ref="BU196:BU259" si="387">IF(AND(BR196&lt;BS196,BM196&gt;0.25,BM196&lt;=0.52),"SLUG","NO")</f>
        <v>NO</v>
      </c>
      <c r="BV196" s="24">
        <f t="shared" si="327"/>
        <v>1.1499999999999999</v>
      </c>
      <c r="BW196" s="24">
        <f t="shared" si="328"/>
        <v>1.1499999999999999</v>
      </c>
      <c r="BX196" s="7">
        <f t="shared" ref="BX196:BX259" si="388">(COS(RADIANS($C196))^0.5)*((1+SIN(RADIANS($C196))^1.2))</f>
        <v>1.203900398263051</v>
      </c>
      <c r="BY196" s="7">
        <f t="shared" ref="BY196:BY259" si="389">0.35*($M196*$D196*($P196-$L196)/($P196*BX196))^0.5</f>
        <v>0.49907103238577916</v>
      </c>
      <c r="BZ196" s="24">
        <f t="shared" ref="BZ196:BZ259" si="390">1.53*(($W196)*($M196)*(($P196-$L196)/($P196^2)))^0.25</f>
        <v>0.26846834320886015</v>
      </c>
      <c r="CA196" s="20">
        <f t="shared" si="329"/>
        <v>1.1102865552022427</v>
      </c>
      <c r="CB196" s="24">
        <f t="shared" ref="CB196:CB259" si="391">BZ196*(1-EXP(-0.1*CA196/($U196-CA196)))+BY196*(EXP(-0.1*CA196/($U196-CA196)))</f>
        <v>0.523323728917229</v>
      </c>
      <c r="CC196" s="24">
        <f t="shared" ref="CC196:CC259" si="392">$U196/((BV196*$V196) +CB196)</f>
        <v>0</v>
      </c>
      <c r="CD196" s="24">
        <f t="shared" ref="CD196:CD259" si="393">$L196*CC196+$P196*(1-CC196)</f>
        <v>810.28945103410308</v>
      </c>
      <c r="CE196" s="24">
        <f t="shared" ref="CE196:CE259" si="394">($D196*CD196*$V196)/$S196</f>
        <v>4379762.7682124665</v>
      </c>
      <c r="CF196" s="24">
        <f t="shared" ref="CF196:CF259" si="395">(($E196/$D196)^1.1098)/2.8257+(7.149/CE196)^0.8981</f>
        <v>6.3461587051007647E-6</v>
      </c>
      <c r="CG196" s="29">
        <f t="shared" ref="CG196:CG259" si="396">4/(4*LOG($E196/$D196/3.7065-5.0452/CE196*LOG(CF196)))^2</f>
        <v>9.1650908474164225E-3</v>
      </c>
      <c r="CH196" s="24">
        <f t="shared" si="330"/>
        <v>0.58311815654517096</v>
      </c>
      <c r="CI196" s="24">
        <f t="shared" ref="CI196:CI259" si="397">(0.725+4.15*(($U196/$V196)^0.5))</f>
        <v>0.72499999999999998</v>
      </c>
      <c r="CJ196" s="24">
        <f t="shared" ref="CJ196:CJ259" si="398">((0.725+4.15*(($U196/$V196)^0.5))/(2*(CG196/6.5617/$D196)^0.4*(0.0283*$P196/$W196)^0.6*(4.3055*$W196/($M196*($P196-$L196)))^0.5))^(1/1.2)*0.3048</f>
        <v>2.857516440685504</v>
      </c>
      <c r="CK196" s="24">
        <f t="shared" si="331"/>
        <v>3.7115306727925232</v>
      </c>
      <c r="CL196" s="24">
        <f t="shared" ref="CL196:CL259" si="399">1.08*$T196</f>
        <v>2.5458814026045102</v>
      </c>
      <c r="CM196" s="24" t="str">
        <f t="shared" ref="CM196:CM259" si="400">IF(AND(U196&gt;CL196,CC196&gt;0.52,CC196&lt;0.7),"CHURN","NO")</f>
        <v>NO</v>
      </c>
      <c r="CN196" s="46" t="str">
        <f t="shared" si="332"/>
        <v>COMPRESSED LIQUID</v>
      </c>
      <c r="CO196" s="21" t="b">
        <f t="shared" si="310"/>
        <v>0</v>
      </c>
      <c r="CP196" s="21" t="b">
        <f t="shared" si="333"/>
        <v>0</v>
      </c>
      <c r="CQ196" s="7" t="e">
        <f t="shared" si="334"/>
        <v>#DIV/0!</v>
      </c>
      <c r="CR196" s="7">
        <f>IF(J196="yes",rho_ph(F196,H196),IF(K196="yes",rho_ph(F196,H196),L196*CQ196+P196*(1-CQ196)))</f>
        <v>814.43778291069327</v>
      </c>
      <c r="CS196" s="7" t="e">
        <f t="shared" si="335"/>
        <v>#DIV/0!</v>
      </c>
      <c r="CT196" s="7">
        <f t="shared" si="336"/>
        <v>4402185.2611624757</v>
      </c>
      <c r="CU196" s="7">
        <f t="shared" si="337"/>
        <v>6.3171208784784201E-6</v>
      </c>
      <c r="CV196" s="22">
        <f t="shared" si="338"/>
        <v>9.1578956038626848E-3</v>
      </c>
      <c r="CW196" s="7">
        <f t="shared" si="339"/>
        <v>7.6323251027459987E-2</v>
      </c>
      <c r="CX196" s="7">
        <f t="shared" si="340"/>
        <v>8.1266630179876737E-4</v>
      </c>
      <c r="CY196" s="7">
        <f t="shared" ref="CY196:CY259" si="401">1-((CR196*V196^2*0.00001)/F196)</f>
        <v>0.99869805400073608</v>
      </c>
      <c r="CZ196" s="7">
        <f t="shared" ref="CZ196:CZ259" si="402">(CW196+CX196)/CY196</f>
        <v>7.7236475048945985E-2</v>
      </c>
      <c r="DA196" s="7">
        <f t="shared" si="341"/>
        <v>34.529411126934434</v>
      </c>
      <c r="DB196" s="7">
        <f>rho_ph(DA196,H196)</f>
        <v>814.41274716463977</v>
      </c>
      <c r="DC196" s="7">
        <f t="shared" si="342"/>
        <v>2.3453628161271958</v>
      </c>
      <c r="DD196" s="7">
        <f t="shared" ref="DD196:DD259" si="403">-M196*B196*COS(RADIANS(C196))/10^3</f>
        <v>-2.8113842197260572E-2</v>
      </c>
      <c r="DE196" s="47">
        <f t="shared" ref="DE196:DE259" si="404">IF(J196="YES",0,0.5*(V196^2-DC196^2)/10^3)</f>
        <v>0</v>
      </c>
      <c r="DF196" s="7">
        <f t="shared" si="343"/>
        <v>1034.5698848063842</v>
      </c>
      <c r="DG196" s="7">
        <f t="shared" ref="DG196:DG259" si="405">T_ph(DA196,DF196)</f>
        <v>239.35737161726581</v>
      </c>
    </row>
    <row r="197" spans="1:111" ht="14.5" x14ac:dyDescent="0.35">
      <c r="A197" s="7">
        <f t="shared" ref="A197:A260" si="406">A196-B196</f>
        <v>1218</v>
      </c>
      <c r="B197" s="7">
        <v>3</v>
      </c>
      <c r="C197" s="7">
        <v>17.2</v>
      </c>
      <c r="D197">
        <v>0.255</v>
      </c>
      <c r="E197" s="22">
        <v>0</v>
      </c>
      <c r="F197" s="7">
        <f t="shared" si="344"/>
        <v>34.529411126934434</v>
      </c>
      <c r="G197" s="7">
        <f t="shared" ref="G197:G260" si="407">G196</f>
        <v>97.5</v>
      </c>
      <c r="H197" s="7">
        <f t="shared" si="345"/>
        <v>1034.5698848063842</v>
      </c>
      <c r="I197" s="7">
        <f t="shared" ref="I197:I260" si="408">x_ph(F197,H197)</f>
        <v>0</v>
      </c>
      <c r="J197" s="24" t="str">
        <f t="shared" si="346"/>
        <v>YES</v>
      </c>
      <c r="K197" s="24" t="str">
        <f t="shared" si="347"/>
        <v>NO</v>
      </c>
      <c r="L197" s="7">
        <f t="shared" si="348"/>
        <v>17.286711771390433</v>
      </c>
      <c r="M197" s="7">
        <v>9.81</v>
      </c>
      <c r="N197" s="7">
        <f t="shared" si="349"/>
        <v>5.1044625000000003E-2</v>
      </c>
      <c r="O197" s="7">
        <f t="shared" si="350"/>
        <v>241.78490061496097</v>
      </c>
      <c r="P197" s="7">
        <f t="shared" si="351"/>
        <v>810.83584074810847</v>
      </c>
      <c r="Q197" s="7">
        <f t="shared" si="312"/>
        <v>1.7189924117688972E-5</v>
      </c>
      <c r="R197" s="7">
        <f t="shared" si="313"/>
        <v>1.0999063336768775E-4</v>
      </c>
      <c r="S197" s="7">
        <f t="shared" si="352"/>
        <v>1.1120658139416148E-4</v>
      </c>
      <c r="T197" s="7">
        <f t="shared" si="314"/>
        <v>2.3557091068120761</v>
      </c>
      <c r="U197" s="7">
        <f t="shared" si="315"/>
        <v>0</v>
      </c>
      <c r="V197" s="7">
        <f t="shared" ref="V197:V260" si="409">T197+U197</f>
        <v>2.3557091068120761</v>
      </c>
      <c r="W197" s="7">
        <f>Surface_Tension_T(T_ph(F197,H197))</f>
        <v>8.0022350672060483E-2</v>
      </c>
      <c r="X197" s="7">
        <v>1</v>
      </c>
      <c r="Y197" s="7">
        <f t="shared" si="353"/>
        <v>1</v>
      </c>
      <c r="Z197" s="7">
        <f t="shared" ref="Z197:Z260" si="410">$U197/((Y197*$V197) )</f>
        <v>0</v>
      </c>
      <c r="AA197" s="24">
        <f t="shared" si="354"/>
        <v>810.83584074810847</v>
      </c>
      <c r="AB197" s="24">
        <f t="shared" si="355"/>
        <v>4379900.9403004469</v>
      </c>
      <c r="AC197" s="24">
        <f t="shared" si="356"/>
        <v>6.3459789039961769E-6</v>
      </c>
      <c r="AD197" s="29">
        <f t="shared" si="357"/>
        <v>9.1650463707809958E-3</v>
      </c>
      <c r="AE197" s="24">
        <f t="shared" si="316"/>
        <v>2.8575567848501744</v>
      </c>
      <c r="AF197" s="7">
        <f t="shared" si="317"/>
        <v>3.6825742867996634</v>
      </c>
      <c r="AG197" s="24" t="str">
        <f t="shared" si="358"/>
        <v>NO</v>
      </c>
      <c r="AH197" s="24">
        <f t="shared" si="311"/>
        <v>1.1499999999999999</v>
      </c>
      <c r="AI197" s="24">
        <f t="shared" si="311"/>
        <v>1.1499999999999999</v>
      </c>
      <c r="AJ197" s="24">
        <f t="shared" si="359"/>
        <v>0.26843460084006682</v>
      </c>
      <c r="AK197" s="24">
        <f t="shared" si="360"/>
        <v>0</v>
      </c>
      <c r="AL197" s="24">
        <f t="shared" si="361"/>
        <v>810.83584074810847</v>
      </c>
      <c r="AM197" s="24">
        <f t="shared" si="362"/>
        <v>4379900.9403004469</v>
      </c>
      <c r="AN197" s="24">
        <f t="shared" si="363"/>
        <v>6.3459789039961769E-6</v>
      </c>
      <c r="AO197" s="29">
        <f t="shared" si="364"/>
        <v>9.1650463707809958E-3</v>
      </c>
      <c r="AP197" s="24">
        <f t="shared" si="318"/>
        <v>0.58263678919156769</v>
      </c>
      <c r="AQ197" s="24">
        <f t="shared" si="365"/>
        <v>0.72499999999999998</v>
      </c>
      <c r="AR197" s="24">
        <f t="shared" si="366"/>
        <v>2.8575567848501744</v>
      </c>
      <c r="AS197" s="24">
        <f t="shared" si="367"/>
        <v>2.5441658353570422</v>
      </c>
      <c r="AT197" s="24" t="str">
        <f t="shared" si="368"/>
        <v>NO</v>
      </c>
      <c r="AU197" s="24">
        <f t="shared" si="319"/>
        <v>1.2</v>
      </c>
      <c r="AV197" s="7">
        <f t="shared" si="369"/>
        <v>1.203900398263051</v>
      </c>
      <c r="AW197" s="7">
        <f t="shared" si="370"/>
        <v>0.26843460084006682</v>
      </c>
      <c r="AX197" s="20">
        <f t="shared" si="320"/>
        <v>1.0599686286905026</v>
      </c>
      <c r="AY197" s="24">
        <f t="shared" si="321"/>
        <v>0</v>
      </c>
      <c r="AZ197" s="24">
        <f t="shared" si="371"/>
        <v>810.83584074810847</v>
      </c>
      <c r="BA197" s="24">
        <f t="shared" si="372"/>
        <v>4379900.9403004469</v>
      </c>
      <c r="BB197" s="24">
        <f t="shared" si="373"/>
        <v>6.3459789039961769E-6</v>
      </c>
      <c r="BC197" s="29">
        <f t="shared" si="374"/>
        <v>9.1650463707809958E-3</v>
      </c>
      <c r="BD197" s="24">
        <f t="shared" si="322"/>
        <v>2.8575567848501744</v>
      </c>
      <c r="BE197" s="24" t="str">
        <f t="shared" si="375"/>
        <v>NO</v>
      </c>
      <c r="BF197" s="24">
        <f t="shared" si="323"/>
        <v>1.2</v>
      </c>
      <c r="BG197" s="24">
        <f t="shared" si="324"/>
        <v>1.1116390438062251</v>
      </c>
      <c r="BH197" s="7">
        <f t="shared" si="376"/>
        <v>1.203900398263051</v>
      </c>
      <c r="BI197" s="7">
        <f t="shared" si="377"/>
        <v>0.49911175707394634</v>
      </c>
      <c r="BJ197" s="7">
        <f t="shared" si="378"/>
        <v>0.26843460084006682</v>
      </c>
      <c r="BK197" s="20">
        <f t="shared" si="325"/>
        <v>1.0599686286905026</v>
      </c>
      <c r="BL197" s="24">
        <f t="shared" si="379"/>
        <v>0.477159923286608</v>
      </c>
      <c r="BM197" s="24">
        <f t="shared" si="380"/>
        <v>0</v>
      </c>
      <c r="BN197" s="24">
        <f t="shared" si="381"/>
        <v>810.83584074810847</v>
      </c>
      <c r="BO197" s="24">
        <f t="shared" si="382"/>
        <v>4379900.9403004469</v>
      </c>
      <c r="BP197" s="24">
        <f t="shared" si="383"/>
        <v>6.3459789039961769E-6</v>
      </c>
      <c r="BQ197" s="29">
        <f t="shared" si="384"/>
        <v>9.1650463707809958E-3</v>
      </c>
      <c r="BR197" s="24">
        <f t="shared" si="326"/>
        <v>0.58263678919156769</v>
      </c>
      <c r="BS197" s="24">
        <f t="shared" si="385"/>
        <v>0.72499999999999998</v>
      </c>
      <c r="BT197" s="24">
        <f t="shared" si="386"/>
        <v>2.8575567848501744</v>
      </c>
      <c r="BU197" s="24" t="str">
        <f t="shared" si="387"/>
        <v>NO</v>
      </c>
      <c r="BV197" s="24">
        <f t="shared" si="327"/>
        <v>1.1499999999999999</v>
      </c>
      <c r="BW197" s="24">
        <f t="shared" si="328"/>
        <v>1.1499999999999999</v>
      </c>
      <c r="BX197" s="7">
        <f t="shared" si="388"/>
        <v>1.203900398263051</v>
      </c>
      <c r="BY197" s="7">
        <f t="shared" si="389"/>
        <v>0.49911175707394634</v>
      </c>
      <c r="BZ197" s="24">
        <f t="shared" si="390"/>
        <v>0.26843460084006682</v>
      </c>
      <c r="CA197" s="20">
        <f t="shared" si="329"/>
        <v>1.1095913580359058</v>
      </c>
      <c r="CB197" s="24">
        <f t="shared" si="391"/>
        <v>0.52337228537414304</v>
      </c>
      <c r="CC197" s="24">
        <f t="shared" si="392"/>
        <v>0</v>
      </c>
      <c r="CD197" s="24">
        <f t="shared" si="393"/>
        <v>810.83584074810847</v>
      </c>
      <c r="CE197" s="24">
        <f t="shared" si="394"/>
        <v>4379900.9403004469</v>
      </c>
      <c r="CF197" s="24">
        <f t="shared" si="395"/>
        <v>6.3459789039961769E-6</v>
      </c>
      <c r="CG197" s="29">
        <f t="shared" si="396"/>
        <v>9.1650463707809958E-3</v>
      </c>
      <c r="CH197" s="24">
        <f t="shared" si="330"/>
        <v>0.58263678919156769</v>
      </c>
      <c r="CI197" s="24">
        <f t="shared" si="397"/>
        <v>0.72499999999999998</v>
      </c>
      <c r="CJ197" s="24">
        <f t="shared" si="398"/>
        <v>2.8575567848501744</v>
      </c>
      <c r="CK197" s="24">
        <f t="shared" si="331"/>
        <v>3.7249378519602181</v>
      </c>
      <c r="CL197" s="24">
        <f t="shared" si="399"/>
        <v>2.5441658353570422</v>
      </c>
      <c r="CM197" s="24" t="str">
        <f t="shared" si="400"/>
        <v>NO</v>
      </c>
      <c r="CN197" s="46" t="str">
        <f t="shared" si="332"/>
        <v>COMPRESSED LIQUID</v>
      </c>
      <c r="CO197" s="21" t="b">
        <f t="shared" si="310"/>
        <v>0</v>
      </c>
      <c r="CP197" s="21" t="b">
        <f t="shared" si="333"/>
        <v>0</v>
      </c>
      <c r="CQ197" s="7" t="e">
        <f t="shared" si="334"/>
        <v>#DIV/0!</v>
      </c>
      <c r="CR197" s="7">
        <f>IF(J197="yes",rho_ph(F197,H197),IF(K197="yes",rho_ph(F197,H197),L197*CQ197+P197*(1-CQ197)))</f>
        <v>814.42140157363087</v>
      </c>
      <c r="CS197" s="7" t="e">
        <f t="shared" si="335"/>
        <v>#DIV/0!</v>
      </c>
      <c r="CT197" s="7">
        <f t="shared" si="336"/>
        <v>4399269.1039187703</v>
      </c>
      <c r="CU197" s="7">
        <f t="shared" si="337"/>
        <v>6.3208815000144793E-6</v>
      </c>
      <c r="CV197" s="22">
        <f t="shared" si="338"/>
        <v>9.1588288394144884E-3</v>
      </c>
      <c r="CW197" s="7">
        <f t="shared" si="339"/>
        <v>7.6321715886376151E-2</v>
      </c>
      <c r="CX197" s="7">
        <f t="shared" si="340"/>
        <v>8.1163780229986677E-4</v>
      </c>
      <c r="CY197" s="7">
        <f t="shared" si="401"/>
        <v>0.99869110946405282</v>
      </c>
      <c r="CZ197" s="7">
        <f t="shared" si="402"/>
        <v>7.7234445122946582E-2</v>
      </c>
      <c r="DA197" s="7">
        <f t="shared" si="341"/>
        <v>34.297707791565593</v>
      </c>
      <c r="DB197" s="7">
        <f>rho_ph(DA197,H197)</f>
        <v>814.39636295109051</v>
      </c>
      <c r="DC197" s="7">
        <f t="shared" si="342"/>
        <v>2.3454100006763636</v>
      </c>
      <c r="DD197" s="7">
        <f t="shared" si="403"/>
        <v>-2.8113842197260572E-2</v>
      </c>
      <c r="DE197" s="47">
        <f t="shared" si="404"/>
        <v>0</v>
      </c>
      <c r="DF197" s="7">
        <f t="shared" si="343"/>
        <v>1034.541770964187</v>
      </c>
      <c r="DG197" s="7">
        <f t="shared" si="405"/>
        <v>239.35190999298334</v>
      </c>
    </row>
    <row r="198" spans="1:111" ht="14.5" x14ac:dyDescent="0.35">
      <c r="A198" s="7">
        <f t="shared" si="406"/>
        <v>1215</v>
      </c>
      <c r="B198" s="7">
        <v>3</v>
      </c>
      <c r="C198" s="7">
        <v>17.2</v>
      </c>
      <c r="D198">
        <v>0.255</v>
      </c>
      <c r="E198" s="22">
        <v>0</v>
      </c>
      <c r="F198" s="7">
        <f t="shared" si="344"/>
        <v>34.297707791565593</v>
      </c>
      <c r="G198" s="7">
        <f t="shared" si="407"/>
        <v>97.5</v>
      </c>
      <c r="H198" s="7">
        <f t="shared" si="345"/>
        <v>1034.541770964187</v>
      </c>
      <c r="I198" s="7">
        <f t="shared" si="408"/>
        <v>0</v>
      </c>
      <c r="J198" s="24" t="str">
        <f t="shared" si="346"/>
        <v>YES</v>
      </c>
      <c r="K198" s="24" t="str">
        <f t="shared" si="347"/>
        <v>NO</v>
      </c>
      <c r="L198" s="7">
        <f t="shared" si="348"/>
        <v>17.169039671696304</v>
      </c>
      <c r="M198" s="7">
        <v>9.81</v>
      </c>
      <c r="N198" s="7">
        <f t="shared" si="349"/>
        <v>5.1044625000000003E-2</v>
      </c>
      <c r="O198" s="7">
        <f t="shared" si="350"/>
        <v>241.39943553562625</v>
      </c>
      <c r="P198" s="7">
        <f t="shared" si="351"/>
        <v>811.38395624717361</v>
      </c>
      <c r="Q198" s="7">
        <f t="shared" si="312"/>
        <v>1.7175788162097101E-5</v>
      </c>
      <c r="R198" s="7">
        <f t="shared" si="313"/>
        <v>1.1017775418921424E-4</v>
      </c>
      <c r="S198" s="7">
        <f t="shared" si="352"/>
        <v>1.1120307286593454E-4</v>
      </c>
      <c r="T198" s="7">
        <f t="shared" si="314"/>
        <v>2.3541177508790545</v>
      </c>
      <c r="U198" s="7">
        <f t="shared" si="315"/>
        <v>0</v>
      </c>
      <c r="V198" s="7">
        <f t="shared" si="409"/>
        <v>2.3541177508790545</v>
      </c>
      <c r="W198" s="7">
        <f>Surface_Tension_T(T_ph(F198,H198))</f>
        <v>8.0023000590100701E-2</v>
      </c>
      <c r="X198" s="7">
        <v>1</v>
      </c>
      <c r="Y198" s="7">
        <f t="shared" si="353"/>
        <v>1</v>
      </c>
      <c r="Z198" s="7">
        <f t="shared" si="410"/>
        <v>0</v>
      </c>
      <c r="AA198" s="24">
        <f t="shared" si="354"/>
        <v>811.38395624717361</v>
      </c>
      <c r="AB198" s="24">
        <f t="shared" si="355"/>
        <v>4380039.1289825058</v>
      </c>
      <c r="AC198" s="24">
        <f t="shared" si="356"/>
        <v>6.3457990920659389E-6</v>
      </c>
      <c r="AD198" s="29">
        <f t="shared" si="357"/>
        <v>9.1650018905226303E-3</v>
      </c>
      <c r="AE198" s="24">
        <f t="shared" si="316"/>
        <v>2.8575963660766788</v>
      </c>
      <c r="AF198" s="7">
        <f t="shared" si="317"/>
        <v>3.6959547600963081</v>
      </c>
      <c r="AG198" s="24" t="str">
        <f t="shared" si="358"/>
        <v>NO</v>
      </c>
      <c r="AH198" s="24">
        <f t="shared" si="311"/>
        <v>1.1499999999999999</v>
      </c>
      <c r="AI198" s="24">
        <f t="shared" si="311"/>
        <v>1.1499999999999999</v>
      </c>
      <c r="AJ198" s="24">
        <f t="shared" si="359"/>
        <v>0.26840072988711411</v>
      </c>
      <c r="AK198" s="24">
        <f t="shared" si="360"/>
        <v>0</v>
      </c>
      <c r="AL198" s="24">
        <f t="shared" si="361"/>
        <v>811.38395624717361</v>
      </c>
      <c r="AM198" s="24">
        <f t="shared" si="362"/>
        <v>4380039.1289825058</v>
      </c>
      <c r="AN198" s="24">
        <f t="shared" si="363"/>
        <v>6.3457990920659389E-6</v>
      </c>
      <c r="AO198" s="29">
        <f t="shared" si="364"/>
        <v>9.1650018905226303E-3</v>
      </c>
      <c r="AP198" s="24">
        <f t="shared" si="318"/>
        <v>0.58215483721038108</v>
      </c>
      <c r="AQ198" s="24">
        <f t="shared" si="365"/>
        <v>0.72499999999999998</v>
      </c>
      <c r="AR198" s="24">
        <f t="shared" si="366"/>
        <v>2.8575963660766788</v>
      </c>
      <c r="AS198" s="24">
        <f t="shared" si="367"/>
        <v>2.5424471709493792</v>
      </c>
      <c r="AT198" s="24" t="str">
        <f t="shared" si="368"/>
        <v>NO</v>
      </c>
      <c r="AU198" s="24">
        <f t="shared" si="319"/>
        <v>1.2</v>
      </c>
      <c r="AV198" s="7">
        <f t="shared" si="369"/>
        <v>1.203900398263051</v>
      </c>
      <c r="AW198" s="7">
        <f t="shared" si="370"/>
        <v>0.26840072988711411</v>
      </c>
      <c r="AX198" s="20">
        <f t="shared" si="320"/>
        <v>1.0593032996702789</v>
      </c>
      <c r="AY198" s="24">
        <f t="shared" si="321"/>
        <v>0</v>
      </c>
      <c r="AZ198" s="24">
        <f t="shared" si="371"/>
        <v>811.38395624717361</v>
      </c>
      <c r="BA198" s="24">
        <f t="shared" si="372"/>
        <v>4380039.1289825058</v>
      </c>
      <c r="BB198" s="24">
        <f t="shared" si="373"/>
        <v>6.3457990920659389E-6</v>
      </c>
      <c r="BC198" s="29">
        <f t="shared" si="374"/>
        <v>9.1650018905226303E-3</v>
      </c>
      <c r="BD198" s="24">
        <f t="shared" si="322"/>
        <v>2.8575963660766788</v>
      </c>
      <c r="BE198" s="24" t="str">
        <f t="shared" si="375"/>
        <v>NO</v>
      </c>
      <c r="BF198" s="24">
        <f t="shared" si="323"/>
        <v>1.2</v>
      </c>
      <c r="BG198" s="24">
        <f t="shared" si="324"/>
        <v>1.1118011821789895</v>
      </c>
      <c r="BH198" s="7">
        <f t="shared" si="376"/>
        <v>1.203900398263051</v>
      </c>
      <c r="BI198" s="7">
        <f t="shared" si="377"/>
        <v>0.49915240844071274</v>
      </c>
      <c r="BJ198" s="7">
        <f t="shared" si="378"/>
        <v>0.26840072988711411</v>
      </c>
      <c r="BK198" s="20">
        <f t="shared" si="325"/>
        <v>1.0593032996702789</v>
      </c>
      <c r="BL198" s="24">
        <f t="shared" si="379"/>
        <v>0.47719348291701602</v>
      </c>
      <c r="BM198" s="24">
        <f t="shared" si="380"/>
        <v>0</v>
      </c>
      <c r="BN198" s="24">
        <f t="shared" si="381"/>
        <v>811.38395624717361</v>
      </c>
      <c r="BO198" s="24">
        <f t="shared" si="382"/>
        <v>4380039.1289825058</v>
      </c>
      <c r="BP198" s="24">
        <f t="shared" si="383"/>
        <v>6.3457990920659389E-6</v>
      </c>
      <c r="BQ198" s="29">
        <f t="shared" si="384"/>
        <v>9.1650018905226303E-3</v>
      </c>
      <c r="BR198" s="24">
        <f t="shared" si="326"/>
        <v>0.58215483721038108</v>
      </c>
      <c r="BS198" s="24">
        <f t="shared" si="385"/>
        <v>0.72499999999999998</v>
      </c>
      <c r="BT198" s="24">
        <f t="shared" si="386"/>
        <v>2.8575963660766788</v>
      </c>
      <c r="BU198" s="24" t="str">
        <f t="shared" si="387"/>
        <v>NO</v>
      </c>
      <c r="BV198" s="24">
        <f t="shared" si="327"/>
        <v>1.1499999999999999</v>
      </c>
      <c r="BW198" s="24">
        <f t="shared" si="328"/>
        <v>1.1499999999999999</v>
      </c>
      <c r="BX198" s="7">
        <f t="shared" si="388"/>
        <v>1.203900398263051</v>
      </c>
      <c r="BY198" s="7">
        <f t="shared" si="389"/>
        <v>0.49915240844071274</v>
      </c>
      <c r="BZ198" s="24">
        <f t="shared" si="390"/>
        <v>0.26840072988711411</v>
      </c>
      <c r="CA198" s="20">
        <f t="shared" si="329"/>
        <v>1.1088948814506916</v>
      </c>
      <c r="CB198" s="24">
        <f t="shared" si="391"/>
        <v>0.52342077432169154</v>
      </c>
      <c r="CC198" s="24">
        <f t="shared" si="392"/>
        <v>0</v>
      </c>
      <c r="CD198" s="24">
        <f t="shared" si="393"/>
        <v>811.38395624717361</v>
      </c>
      <c r="CE198" s="24">
        <f t="shared" si="394"/>
        <v>4380039.1289825058</v>
      </c>
      <c r="CF198" s="24">
        <f t="shared" si="395"/>
        <v>6.3457990920659389E-6</v>
      </c>
      <c r="CG198" s="29">
        <f t="shared" si="396"/>
        <v>9.1650018905226303E-3</v>
      </c>
      <c r="CH198" s="24">
        <f t="shared" si="330"/>
        <v>0.58215483721038108</v>
      </c>
      <c r="CI198" s="24">
        <f t="shared" si="397"/>
        <v>0.72499999999999998</v>
      </c>
      <c r="CJ198" s="24">
        <f t="shared" si="398"/>
        <v>2.8575963660766788</v>
      </c>
      <c r="CK198" s="24">
        <f t="shared" si="331"/>
        <v>3.7384722514259594</v>
      </c>
      <c r="CL198" s="24">
        <f t="shared" si="399"/>
        <v>2.5424471709493792</v>
      </c>
      <c r="CM198" s="24" t="str">
        <f t="shared" si="400"/>
        <v>NO</v>
      </c>
      <c r="CN198" s="46" t="str">
        <f t="shared" si="332"/>
        <v>COMPRESSED LIQUID</v>
      </c>
      <c r="CO198" s="21" t="b">
        <f t="shared" si="310"/>
        <v>0</v>
      </c>
      <c r="CP198" s="21" t="b">
        <f t="shared" si="333"/>
        <v>0</v>
      </c>
      <c r="CQ198" s="7" t="e">
        <f t="shared" si="334"/>
        <v>#DIV/0!</v>
      </c>
      <c r="CR198" s="7">
        <f>IF(J198="yes",rho_ph(F198,H198),IF(K198="yes",rho_ph(F198,H198),L198*CQ198+P198*(1-CQ198)))</f>
        <v>814.40501813469712</v>
      </c>
      <c r="CS198" s="7" t="e">
        <f t="shared" si="335"/>
        <v>#DIV/0!</v>
      </c>
      <c r="CT198" s="7">
        <f t="shared" si="336"/>
        <v>4396347.5230252398</v>
      </c>
      <c r="CU198" s="7">
        <f t="shared" si="337"/>
        <v>6.3246538636003217E-6</v>
      </c>
      <c r="CV198" s="22">
        <f t="shared" si="338"/>
        <v>9.1597645706278479E-3</v>
      </c>
      <c r="CW198" s="7">
        <f t="shared" si="339"/>
        <v>7.632018054832003E-2</v>
      </c>
      <c r="CX198" s="7">
        <f t="shared" si="340"/>
        <v>8.1060810237377882E-4</v>
      </c>
      <c r="CY198" s="7">
        <f t="shared" si="401"/>
        <v>0.99868407326844477</v>
      </c>
      <c r="CZ198" s="7">
        <f t="shared" si="402"/>
        <v>7.7232420857843376E-2</v>
      </c>
      <c r="DA198" s="7">
        <f t="shared" si="341"/>
        <v>34.066010528992059</v>
      </c>
      <c r="DB198" s="7">
        <f>rho_ph(DA198,H198)</f>
        <v>814.37997663265821</v>
      </c>
      <c r="DC198" s="7">
        <f t="shared" si="342"/>
        <v>2.3454571931862831</v>
      </c>
      <c r="DD198" s="7">
        <f t="shared" si="403"/>
        <v>-2.8113842197260572E-2</v>
      </c>
      <c r="DE198" s="47">
        <f t="shared" si="404"/>
        <v>0</v>
      </c>
      <c r="DF198" s="7">
        <f t="shared" si="343"/>
        <v>1034.5136571219898</v>
      </c>
      <c r="DG198" s="7">
        <f t="shared" si="405"/>
        <v>239.34644784643558</v>
      </c>
    </row>
    <row r="199" spans="1:111" ht="14.5" x14ac:dyDescent="0.35">
      <c r="A199" s="7">
        <f t="shared" si="406"/>
        <v>1212</v>
      </c>
      <c r="B199" s="7">
        <v>3</v>
      </c>
      <c r="C199" s="7">
        <v>17.2</v>
      </c>
      <c r="D199">
        <v>0.255</v>
      </c>
      <c r="E199" s="22">
        <v>0</v>
      </c>
      <c r="F199" s="7">
        <f t="shared" si="344"/>
        <v>34.066010528992059</v>
      </c>
      <c r="G199" s="7">
        <f t="shared" si="407"/>
        <v>97.5</v>
      </c>
      <c r="H199" s="7">
        <f t="shared" si="345"/>
        <v>1034.5136571219898</v>
      </c>
      <c r="I199" s="7">
        <f t="shared" si="408"/>
        <v>0</v>
      </c>
      <c r="J199" s="24" t="str">
        <f t="shared" si="346"/>
        <v>YES</v>
      </c>
      <c r="K199" s="24" t="str">
        <f t="shared" si="347"/>
        <v>NO</v>
      </c>
      <c r="L199" s="7">
        <f t="shared" si="348"/>
        <v>17.05145180879504</v>
      </c>
      <c r="M199" s="7">
        <v>9.81</v>
      </c>
      <c r="N199" s="7">
        <f t="shared" si="349"/>
        <v>5.1044625000000003E-2</v>
      </c>
      <c r="O199" s="7">
        <f t="shared" si="350"/>
        <v>241.01197736771508</v>
      </c>
      <c r="P199" s="7">
        <f t="shared" si="351"/>
        <v>811.93381879309095</v>
      </c>
      <c r="Q199" s="7">
        <f t="shared" si="312"/>
        <v>1.7161596608425058E-5</v>
      </c>
      <c r="R199" s="7">
        <f t="shared" si="313"/>
        <v>1.1036638168285491E-4</v>
      </c>
      <c r="S199" s="7">
        <f t="shared" si="352"/>
        <v>1.1119956413717501E-4</v>
      </c>
      <c r="T199" s="7">
        <f t="shared" si="314"/>
        <v>2.3525234815557101</v>
      </c>
      <c r="U199" s="7">
        <f t="shared" si="315"/>
        <v>0</v>
      </c>
      <c r="V199" s="7">
        <f t="shared" si="409"/>
        <v>2.3525234815557101</v>
      </c>
      <c r="W199" s="7">
        <f>Surface_Tension_T(T_ph(F199,H199))</f>
        <v>8.0023650551471245E-2</v>
      </c>
      <c r="X199" s="7">
        <v>1</v>
      </c>
      <c r="Y199" s="7">
        <f t="shared" si="353"/>
        <v>1</v>
      </c>
      <c r="Z199" s="7">
        <f t="shared" si="410"/>
        <v>0</v>
      </c>
      <c r="AA199" s="24">
        <f t="shared" si="354"/>
        <v>811.93381879309095</v>
      </c>
      <c r="AB199" s="24">
        <f t="shared" si="355"/>
        <v>4380177.3342837496</v>
      </c>
      <c r="AC199" s="24">
        <f t="shared" si="356"/>
        <v>6.3456192692802504E-6</v>
      </c>
      <c r="AD199" s="29">
        <f t="shared" si="357"/>
        <v>9.1649574066337489E-3</v>
      </c>
      <c r="AE199" s="24">
        <f t="shared" si="316"/>
        <v>2.857635180031</v>
      </c>
      <c r="AF199" s="7">
        <f t="shared" si="317"/>
        <v>3.7094631016233945</v>
      </c>
      <c r="AG199" s="24" t="str">
        <f t="shared" si="358"/>
        <v>NO</v>
      </c>
      <c r="AH199" s="24">
        <f t="shared" si="311"/>
        <v>1.1499999999999999</v>
      </c>
      <c r="AI199" s="24">
        <f t="shared" si="311"/>
        <v>1.1499999999999999</v>
      </c>
      <c r="AJ199" s="24">
        <f t="shared" si="359"/>
        <v>0.26836672895014974</v>
      </c>
      <c r="AK199" s="24">
        <f t="shared" si="360"/>
        <v>0</v>
      </c>
      <c r="AL199" s="24">
        <f t="shared" si="361"/>
        <v>811.93381879309095</v>
      </c>
      <c r="AM199" s="24">
        <f t="shared" si="362"/>
        <v>4380177.3342837496</v>
      </c>
      <c r="AN199" s="24">
        <f t="shared" si="363"/>
        <v>6.3456192692802504E-6</v>
      </c>
      <c r="AO199" s="29">
        <f t="shared" si="364"/>
        <v>9.1649574066337489E-3</v>
      </c>
      <c r="AP199" s="24">
        <f t="shared" si="318"/>
        <v>0.58167228806292592</v>
      </c>
      <c r="AQ199" s="24">
        <f t="shared" si="365"/>
        <v>0.72499999999999998</v>
      </c>
      <c r="AR199" s="24">
        <f t="shared" si="366"/>
        <v>2.857635180031</v>
      </c>
      <c r="AS199" s="24">
        <f t="shared" si="367"/>
        <v>2.5407253600801671</v>
      </c>
      <c r="AT199" s="24" t="str">
        <f t="shared" si="368"/>
        <v>NO</v>
      </c>
      <c r="AU199" s="24">
        <f t="shared" si="319"/>
        <v>1.2</v>
      </c>
      <c r="AV199" s="7">
        <f t="shared" si="369"/>
        <v>1.203900398263051</v>
      </c>
      <c r="AW199" s="7">
        <f t="shared" si="370"/>
        <v>0.26836672895014974</v>
      </c>
      <c r="AX199" s="20">
        <f t="shared" si="320"/>
        <v>1.0586367292160703</v>
      </c>
      <c r="AY199" s="24">
        <f t="shared" si="321"/>
        <v>0</v>
      </c>
      <c r="AZ199" s="24">
        <f t="shared" si="371"/>
        <v>811.93381879309095</v>
      </c>
      <c r="BA199" s="24">
        <f t="shared" si="372"/>
        <v>4380177.3342837496</v>
      </c>
      <c r="BB199" s="24">
        <f t="shared" si="373"/>
        <v>6.3456192692802504E-6</v>
      </c>
      <c r="BC199" s="29">
        <f t="shared" si="374"/>
        <v>9.1649574066337489E-3</v>
      </c>
      <c r="BD199" s="24">
        <f t="shared" si="322"/>
        <v>2.857635180031</v>
      </c>
      <c r="BE199" s="24" t="str">
        <f t="shared" si="375"/>
        <v>NO</v>
      </c>
      <c r="BF199" s="24">
        <f t="shared" si="323"/>
        <v>1.2</v>
      </c>
      <c r="BG199" s="24">
        <f t="shared" si="324"/>
        <v>1.1119622038529835</v>
      </c>
      <c r="BH199" s="7">
        <f t="shared" si="376"/>
        <v>1.203900398263051</v>
      </c>
      <c r="BI199" s="7">
        <f t="shared" si="377"/>
        <v>0.49919298668828743</v>
      </c>
      <c r="BJ199" s="7">
        <f t="shared" si="378"/>
        <v>0.26836672895014974</v>
      </c>
      <c r="BK199" s="20">
        <f t="shared" si="325"/>
        <v>1.0586367292160703</v>
      </c>
      <c r="BL199" s="24">
        <f t="shared" si="379"/>
        <v>0.47722696401682918</v>
      </c>
      <c r="BM199" s="24">
        <f t="shared" si="380"/>
        <v>0</v>
      </c>
      <c r="BN199" s="24">
        <f t="shared" si="381"/>
        <v>811.93381879309095</v>
      </c>
      <c r="BO199" s="24">
        <f t="shared" si="382"/>
        <v>4380177.3342837496</v>
      </c>
      <c r="BP199" s="24">
        <f t="shared" si="383"/>
        <v>6.3456192692802504E-6</v>
      </c>
      <c r="BQ199" s="29">
        <f t="shared" si="384"/>
        <v>9.1649574066337489E-3</v>
      </c>
      <c r="BR199" s="24">
        <f t="shared" si="326"/>
        <v>0.58167228806292592</v>
      </c>
      <c r="BS199" s="24">
        <f t="shared" si="385"/>
        <v>0.72499999999999998</v>
      </c>
      <c r="BT199" s="24">
        <f t="shared" si="386"/>
        <v>2.857635180031</v>
      </c>
      <c r="BU199" s="24" t="str">
        <f t="shared" si="387"/>
        <v>NO</v>
      </c>
      <c r="BV199" s="24">
        <f t="shared" si="327"/>
        <v>1.1499999999999999</v>
      </c>
      <c r="BW199" s="24">
        <f t="shared" si="328"/>
        <v>1.1499999999999999</v>
      </c>
      <c r="BX199" s="7">
        <f t="shared" si="388"/>
        <v>1.203900398263051</v>
      </c>
      <c r="BY199" s="7">
        <f t="shared" si="389"/>
        <v>0.49919298668828743</v>
      </c>
      <c r="BZ199" s="24">
        <f t="shared" si="390"/>
        <v>0.26836672895014974</v>
      </c>
      <c r="CA199" s="20">
        <f t="shared" si="329"/>
        <v>1.1081971053134112</v>
      </c>
      <c r="CB199" s="24">
        <f t="shared" si="391"/>
        <v>0.52346919613057352</v>
      </c>
      <c r="CC199" s="24">
        <f t="shared" si="392"/>
        <v>0</v>
      </c>
      <c r="CD199" s="24">
        <f t="shared" si="393"/>
        <v>811.93381879309095</v>
      </c>
      <c r="CE199" s="24">
        <f t="shared" si="394"/>
        <v>4380177.3342837496</v>
      </c>
      <c r="CF199" s="24">
        <f t="shared" si="395"/>
        <v>6.3456192692802504E-6</v>
      </c>
      <c r="CG199" s="29">
        <f t="shared" si="396"/>
        <v>9.1649574066337489E-3</v>
      </c>
      <c r="CH199" s="24">
        <f t="shared" si="330"/>
        <v>0.58167228806292592</v>
      </c>
      <c r="CI199" s="24">
        <f t="shared" si="397"/>
        <v>0.72499999999999998</v>
      </c>
      <c r="CJ199" s="24">
        <f t="shared" si="398"/>
        <v>2.857635180031</v>
      </c>
      <c r="CK199" s="24">
        <f t="shared" si="331"/>
        <v>3.7521359900915487</v>
      </c>
      <c r="CL199" s="24">
        <f t="shared" si="399"/>
        <v>2.5407253600801671</v>
      </c>
      <c r="CM199" s="24" t="str">
        <f t="shared" si="400"/>
        <v>NO</v>
      </c>
      <c r="CN199" s="46" t="str">
        <f t="shared" si="332"/>
        <v>COMPRESSED LIQUID</v>
      </c>
      <c r="CO199" s="21" t="b">
        <f t="shared" si="310"/>
        <v>0</v>
      </c>
      <c r="CP199" s="21" t="b">
        <f t="shared" si="333"/>
        <v>0</v>
      </c>
      <c r="CQ199" s="7" t="e">
        <f t="shared" si="334"/>
        <v>#DIV/0!</v>
      </c>
      <c r="CR199" s="7">
        <f>IF(J199="yes",rho_ph(F199,H199),IF(K199="yes",rho_ph(F199,H199),L199*CQ199+P199*(1-CQ199)))</f>
        <v>814.38863259113566</v>
      </c>
      <c r="CS199" s="7" t="e">
        <f t="shared" si="335"/>
        <v>#DIV/0!</v>
      </c>
      <c r="CT199" s="7">
        <f t="shared" si="336"/>
        <v>4393420.4330551075</v>
      </c>
      <c r="CU199" s="7">
        <f t="shared" si="337"/>
        <v>6.3284381153986973E-6</v>
      </c>
      <c r="CV199" s="22">
        <f t="shared" si="338"/>
        <v>9.1607028302678282E-3</v>
      </c>
      <c r="CW199" s="7">
        <f t="shared" si="339"/>
        <v>7.631864501303337E-2</v>
      </c>
      <c r="CX199" s="7">
        <f t="shared" si="340"/>
        <v>8.0957717630755017E-4</v>
      </c>
      <c r="CY199" s="7">
        <f t="shared" si="401"/>
        <v>0.9986769435914129</v>
      </c>
      <c r="CZ199" s="7">
        <f t="shared" si="402"/>
        <v>7.7230402368131834E-2</v>
      </c>
      <c r="DA199" s="7">
        <f t="shared" si="341"/>
        <v>33.834319321887662</v>
      </c>
      <c r="DB199" s="7">
        <f>rho_ph(DA199,H199)</f>
        <v>814.3635882065463</v>
      </c>
      <c r="DC199" s="7">
        <f t="shared" si="342"/>
        <v>2.3455043936658546</v>
      </c>
      <c r="DD199" s="7">
        <f t="shared" si="403"/>
        <v>-2.8113842197260572E-2</v>
      </c>
      <c r="DE199" s="47">
        <f t="shared" si="404"/>
        <v>0</v>
      </c>
      <c r="DF199" s="7">
        <f t="shared" si="343"/>
        <v>1034.4855432797926</v>
      </c>
      <c r="DG199" s="7">
        <f t="shared" si="405"/>
        <v>239.3409851775325</v>
      </c>
    </row>
    <row r="200" spans="1:111" ht="14.5" x14ac:dyDescent="0.35">
      <c r="A200" s="7">
        <f t="shared" si="406"/>
        <v>1209</v>
      </c>
      <c r="B200" s="7">
        <v>3</v>
      </c>
      <c r="C200" s="7">
        <v>17.2</v>
      </c>
      <c r="D200">
        <v>0.255</v>
      </c>
      <c r="E200" s="22">
        <v>0</v>
      </c>
      <c r="F200" s="7">
        <f t="shared" si="344"/>
        <v>33.834319321887662</v>
      </c>
      <c r="G200" s="7">
        <f t="shared" si="407"/>
        <v>97.5</v>
      </c>
      <c r="H200" s="7">
        <f t="shared" si="345"/>
        <v>1034.4855432797926</v>
      </c>
      <c r="I200" s="7">
        <f t="shared" si="408"/>
        <v>0</v>
      </c>
      <c r="J200" s="24" t="str">
        <f t="shared" si="346"/>
        <v>YES</v>
      </c>
      <c r="K200" s="24" t="str">
        <f t="shared" si="347"/>
        <v>NO</v>
      </c>
      <c r="L200" s="7">
        <f t="shared" si="348"/>
        <v>16.933947664690031</v>
      </c>
      <c r="M200" s="7">
        <v>9.81</v>
      </c>
      <c r="N200" s="7">
        <f t="shared" si="349"/>
        <v>5.1044625000000003E-2</v>
      </c>
      <c r="O200" s="7">
        <f t="shared" si="350"/>
        <v>240.62250187544589</v>
      </c>
      <c r="P200" s="7">
        <f t="shared" si="351"/>
        <v>812.4854500304989</v>
      </c>
      <c r="Q200" s="7">
        <f t="shared" si="312"/>
        <v>1.7147348741364756E-5</v>
      </c>
      <c r="R200" s="7">
        <f t="shared" si="313"/>
        <v>1.1055653999815813E-4</v>
      </c>
      <c r="S200" s="7">
        <f t="shared" si="352"/>
        <v>1.1119605520729425E-4</v>
      </c>
      <c r="T200" s="7">
        <f t="shared" si="314"/>
        <v>2.3509262524125751</v>
      </c>
      <c r="U200" s="7">
        <f t="shared" si="315"/>
        <v>0</v>
      </c>
      <c r="V200" s="7">
        <f t="shared" si="409"/>
        <v>2.3509262524125751</v>
      </c>
      <c r="W200" s="7">
        <f>Surface_Tension_T(T_ph(F200,H200))</f>
        <v>8.0024300556177347E-2</v>
      </c>
      <c r="X200" s="7">
        <v>1</v>
      </c>
      <c r="Y200" s="7">
        <f t="shared" si="353"/>
        <v>1</v>
      </c>
      <c r="Z200" s="7">
        <f t="shared" si="410"/>
        <v>0</v>
      </c>
      <c r="AA200" s="24">
        <f t="shared" si="354"/>
        <v>812.4854500304989</v>
      </c>
      <c r="AB200" s="24">
        <f t="shared" si="355"/>
        <v>4380315.5562296864</v>
      </c>
      <c r="AC200" s="24">
        <f t="shared" si="356"/>
        <v>6.3454394356088408E-6</v>
      </c>
      <c r="AD200" s="29">
        <f t="shared" si="357"/>
        <v>9.164912919106637E-3</v>
      </c>
      <c r="AE200" s="24">
        <f t="shared" si="316"/>
        <v>2.8576732222830059</v>
      </c>
      <c r="AF200" s="7">
        <f t="shared" si="317"/>
        <v>3.7231014556112827</v>
      </c>
      <c r="AG200" s="24" t="str">
        <f t="shared" si="358"/>
        <v>NO</v>
      </c>
      <c r="AH200" s="24">
        <f t="shared" si="311"/>
        <v>1.1499999999999999</v>
      </c>
      <c r="AI200" s="24">
        <f t="shared" si="311"/>
        <v>1.1499999999999999</v>
      </c>
      <c r="AJ200" s="24">
        <f t="shared" si="359"/>
        <v>0.26833259660350323</v>
      </c>
      <c r="AK200" s="24">
        <f t="shared" si="360"/>
        <v>0</v>
      </c>
      <c r="AL200" s="24">
        <f t="shared" si="361"/>
        <v>812.4854500304989</v>
      </c>
      <c r="AM200" s="24">
        <f t="shared" si="362"/>
        <v>4380315.5562296864</v>
      </c>
      <c r="AN200" s="24">
        <f t="shared" si="363"/>
        <v>6.3454394356088408E-6</v>
      </c>
      <c r="AO200" s="29">
        <f t="shared" si="364"/>
        <v>9.164912919106637E-3</v>
      </c>
      <c r="AP200" s="24">
        <f t="shared" si="318"/>
        <v>0.58118912900709363</v>
      </c>
      <c r="AQ200" s="24">
        <f t="shared" si="365"/>
        <v>0.72499999999999998</v>
      </c>
      <c r="AR200" s="24">
        <f t="shared" si="366"/>
        <v>2.8576732222830059</v>
      </c>
      <c r="AS200" s="24">
        <f t="shared" si="367"/>
        <v>2.5390003526055813</v>
      </c>
      <c r="AT200" s="24" t="str">
        <f t="shared" si="368"/>
        <v>NO</v>
      </c>
      <c r="AU200" s="24">
        <f t="shared" si="319"/>
        <v>1.2</v>
      </c>
      <c r="AV200" s="7">
        <f t="shared" si="369"/>
        <v>1.203900398263051</v>
      </c>
      <c r="AW200" s="7">
        <f t="shared" si="370"/>
        <v>0.26833259660350323</v>
      </c>
      <c r="AX200" s="20">
        <f t="shared" si="320"/>
        <v>1.0579688977657697</v>
      </c>
      <c r="AY200" s="24">
        <f t="shared" si="321"/>
        <v>0</v>
      </c>
      <c r="AZ200" s="24">
        <f t="shared" si="371"/>
        <v>812.4854500304989</v>
      </c>
      <c r="BA200" s="24">
        <f t="shared" si="372"/>
        <v>4380315.5562296864</v>
      </c>
      <c r="BB200" s="24">
        <f t="shared" si="373"/>
        <v>6.3454394356088408E-6</v>
      </c>
      <c r="BC200" s="29">
        <f t="shared" si="374"/>
        <v>9.164912919106637E-3</v>
      </c>
      <c r="BD200" s="24">
        <f t="shared" si="322"/>
        <v>2.8576732222830059</v>
      </c>
      <c r="BE200" s="24" t="str">
        <f t="shared" si="375"/>
        <v>NO</v>
      </c>
      <c r="BF200" s="24">
        <f t="shared" si="323"/>
        <v>1.2</v>
      </c>
      <c r="BG200" s="24">
        <f t="shared" si="324"/>
        <v>1.1121221239101799</v>
      </c>
      <c r="BH200" s="7">
        <f t="shared" si="376"/>
        <v>1.203900398263051</v>
      </c>
      <c r="BI200" s="7">
        <f t="shared" si="377"/>
        <v>0.49923349201856854</v>
      </c>
      <c r="BJ200" s="7">
        <f t="shared" si="378"/>
        <v>0.26833259660350323</v>
      </c>
      <c r="BK200" s="20">
        <f t="shared" si="325"/>
        <v>1.0579688977657697</v>
      </c>
      <c r="BL200" s="24">
        <f t="shared" si="379"/>
        <v>0.47726036663306204</v>
      </c>
      <c r="BM200" s="24">
        <f t="shared" si="380"/>
        <v>0</v>
      </c>
      <c r="BN200" s="24">
        <f t="shared" si="381"/>
        <v>812.4854500304989</v>
      </c>
      <c r="BO200" s="24">
        <f t="shared" si="382"/>
        <v>4380315.5562296864</v>
      </c>
      <c r="BP200" s="24">
        <f t="shared" si="383"/>
        <v>6.3454394356088408E-6</v>
      </c>
      <c r="BQ200" s="29">
        <f t="shared" si="384"/>
        <v>9.164912919106637E-3</v>
      </c>
      <c r="BR200" s="24">
        <f t="shared" si="326"/>
        <v>0.58118912900709363</v>
      </c>
      <c r="BS200" s="24">
        <f t="shared" si="385"/>
        <v>0.72499999999999998</v>
      </c>
      <c r="BT200" s="24">
        <f t="shared" si="386"/>
        <v>2.8576732222830059</v>
      </c>
      <c r="BU200" s="24" t="str">
        <f t="shared" si="387"/>
        <v>NO</v>
      </c>
      <c r="BV200" s="24">
        <f t="shared" si="327"/>
        <v>1.1499999999999999</v>
      </c>
      <c r="BW200" s="24">
        <f t="shared" si="328"/>
        <v>1.1499999999999999</v>
      </c>
      <c r="BX200" s="7">
        <f t="shared" si="388"/>
        <v>1.203900398263051</v>
      </c>
      <c r="BY200" s="7">
        <f t="shared" si="389"/>
        <v>0.49923349201856854</v>
      </c>
      <c r="BZ200" s="24">
        <f t="shared" si="390"/>
        <v>0.26833259660350323</v>
      </c>
      <c r="CA200" s="20">
        <f t="shared" si="329"/>
        <v>1.1074980091461519</v>
      </c>
      <c r="CB200" s="24">
        <f t="shared" si="391"/>
        <v>0.52351755117386001</v>
      </c>
      <c r="CC200" s="24">
        <f t="shared" si="392"/>
        <v>0</v>
      </c>
      <c r="CD200" s="24">
        <f t="shared" si="393"/>
        <v>812.4854500304989</v>
      </c>
      <c r="CE200" s="24">
        <f t="shared" si="394"/>
        <v>4380315.5562296864</v>
      </c>
      <c r="CF200" s="24">
        <f t="shared" si="395"/>
        <v>6.3454394356088408E-6</v>
      </c>
      <c r="CG200" s="29">
        <f t="shared" si="396"/>
        <v>9.164912919106637E-3</v>
      </c>
      <c r="CH200" s="24">
        <f t="shared" si="330"/>
        <v>0.58118912900709363</v>
      </c>
      <c r="CI200" s="24">
        <f t="shared" si="397"/>
        <v>0.72499999999999998</v>
      </c>
      <c r="CJ200" s="24">
        <f t="shared" si="398"/>
        <v>2.8576732222830059</v>
      </c>
      <c r="CK200" s="24">
        <f t="shared" si="331"/>
        <v>3.7659312368541245</v>
      </c>
      <c r="CL200" s="24">
        <f t="shared" si="399"/>
        <v>2.5390003526055813</v>
      </c>
      <c r="CM200" s="24" t="str">
        <f t="shared" si="400"/>
        <v>NO</v>
      </c>
      <c r="CN200" s="46" t="str">
        <f t="shared" si="332"/>
        <v>COMPRESSED LIQUID</v>
      </c>
      <c r="CO200" s="21" t="b">
        <f t="shared" si="310"/>
        <v>0</v>
      </c>
      <c r="CP200" s="21" t="b">
        <f t="shared" si="333"/>
        <v>0</v>
      </c>
      <c r="CQ200" s="7" t="e">
        <f t="shared" si="334"/>
        <v>#DIV/0!</v>
      </c>
      <c r="CR200" s="7">
        <f>IF(J200="yes",rho_ph(F200,H200),IF(K200="yes",rho_ph(F200,H200),L200*CQ200+P200*(1-CQ200)))</f>
        <v>814.37224494015152</v>
      </c>
      <c r="CS200" s="7" t="e">
        <f t="shared" si="335"/>
        <v>#DIV/0!</v>
      </c>
      <c r="CT200" s="7">
        <f t="shared" si="336"/>
        <v>4390487.7471210519</v>
      </c>
      <c r="CU200" s="7">
        <f t="shared" si="337"/>
        <v>6.3322344042001335E-6</v>
      </c>
      <c r="CV200" s="22">
        <f t="shared" si="338"/>
        <v>9.161643651680847E-3</v>
      </c>
      <c r="CW200" s="7">
        <f t="shared" si="339"/>
        <v>7.6317109280254189E-2</v>
      </c>
      <c r="CX200" s="7">
        <f t="shared" si="340"/>
        <v>8.0854499796857791E-4</v>
      </c>
      <c r="CY200" s="7">
        <f t="shared" si="401"/>
        <v>0.99866971856133613</v>
      </c>
      <c r="CZ200" s="7">
        <f t="shared" si="402"/>
        <v>7.7228389771673928E-2</v>
      </c>
      <c r="DA200" s="7">
        <f t="shared" si="341"/>
        <v>33.602634152572641</v>
      </c>
      <c r="DB200" s="7">
        <f>rho_ph(DA200,H200)</f>
        <v>814.34719766992146</v>
      </c>
      <c r="DC200" s="7">
        <f t="shared" si="342"/>
        <v>2.3455516021240879</v>
      </c>
      <c r="DD200" s="7">
        <f t="shared" si="403"/>
        <v>-2.8113842197260572E-2</v>
      </c>
      <c r="DE200" s="47">
        <f t="shared" si="404"/>
        <v>0</v>
      </c>
      <c r="DF200" s="7">
        <f t="shared" si="343"/>
        <v>1034.4574294375955</v>
      </c>
      <c r="DG200" s="7">
        <f t="shared" si="405"/>
        <v>239.33552198618565</v>
      </c>
    </row>
    <row r="201" spans="1:111" ht="14.5" x14ac:dyDescent="0.35">
      <c r="A201" s="7">
        <f t="shared" si="406"/>
        <v>1206</v>
      </c>
      <c r="B201" s="7">
        <v>3</v>
      </c>
      <c r="C201" s="7">
        <v>17.2</v>
      </c>
      <c r="D201">
        <v>0.255</v>
      </c>
      <c r="E201" s="22">
        <v>0</v>
      </c>
      <c r="F201" s="7">
        <f t="shared" si="344"/>
        <v>33.602634152572641</v>
      </c>
      <c r="G201" s="7">
        <f t="shared" si="407"/>
        <v>97.5</v>
      </c>
      <c r="H201" s="7">
        <f t="shared" si="345"/>
        <v>1034.4574294375955</v>
      </c>
      <c r="I201" s="7">
        <f t="shared" si="408"/>
        <v>0</v>
      </c>
      <c r="J201" s="24" t="str">
        <f t="shared" si="346"/>
        <v>YES</v>
      </c>
      <c r="K201" s="24" t="str">
        <f t="shared" si="347"/>
        <v>NO</v>
      </c>
      <c r="L201" s="7">
        <f t="shared" si="348"/>
        <v>16.816526717676222</v>
      </c>
      <c r="M201" s="7">
        <v>9.81</v>
      </c>
      <c r="N201" s="7">
        <f t="shared" si="349"/>
        <v>5.1044625000000003E-2</v>
      </c>
      <c r="O201" s="7">
        <f t="shared" si="350"/>
        <v>240.2309843572051</v>
      </c>
      <c r="P201" s="7">
        <f t="shared" si="351"/>
        <v>813.03887199662415</v>
      </c>
      <c r="Q201" s="7">
        <f t="shared" si="312"/>
        <v>1.7133043782611766E-5</v>
      </c>
      <c r="R201" s="7">
        <f t="shared" si="313"/>
        <v>1.1074825383690071E-4</v>
      </c>
      <c r="S201" s="7">
        <f t="shared" si="352"/>
        <v>1.1119254607569344E-4</v>
      </c>
      <c r="T201" s="7">
        <f t="shared" si="314"/>
        <v>2.3493260162201404</v>
      </c>
      <c r="U201" s="7">
        <f t="shared" si="315"/>
        <v>0</v>
      </c>
      <c r="V201" s="7">
        <f t="shared" si="409"/>
        <v>2.3493260162201404</v>
      </c>
      <c r="W201" s="7">
        <f>Surface_Tension_T(T_ph(F201,H201))</f>
        <v>8.0024950604223904E-2</v>
      </c>
      <c r="X201" s="7">
        <v>1</v>
      </c>
      <c r="Y201" s="7">
        <f t="shared" si="353"/>
        <v>1</v>
      </c>
      <c r="Z201" s="7">
        <f t="shared" si="410"/>
        <v>0</v>
      </c>
      <c r="AA201" s="24">
        <f t="shared" si="354"/>
        <v>813.03887199662415</v>
      </c>
      <c r="AB201" s="24">
        <f t="shared" si="355"/>
        <v>4380453.7948462348</v>
      </c>
      <c r="AC201" s="24">
        <f t="shared" si="356"/>
        <v>6.3452595910209028E-6</v>
      </c>
      <c r="AD201" s="29">
        <f t="shared" si="357"/>
        <v>9.1648684279334574E-3</v>
      </c>
      <c r="AE201" s="24">
        <f t="shared" si="316"/>
        <v>2.8577104883041287</v>
      </c>
      <c r="AF201" s="7">
        <f t="shared" si="317"/>
        <v>3.7368720172328622</v>
      </c>
      <c r="AG201" s="24" t="str">
        <f t="shared" si="358"/>
        <v>NO</v>
      </c>
      <c r="AH201" s="24">
        <f t="shared" si="311"/>
        <v>1.1499999999999999</v>
      </c>
      <c r="AI201" s="24">
        <f t="shared" si="311"/>
        <v>1.1499999999999999</v>
      </c>
      <c r="AJ201" s="24">
        <f t="shared" si="359"/>
        <v>0.2682983313950365</v>
      </c>
      <c r="AK201" s="24">
        <f t="shared" si="360"/>
        <v>0</v>
      </c>
      <c r="AL201" s="24">
        <f t="shared" si="361"/>
        <v>813.03887199662415</v>
      </c>
      <c r="AM201" s="24">
        <f t="shared" si="362"/>
        <v>4380453.7948462348</v>
      </c>
      <c r="AN201" s="24">
        <f t="shared" si="363"/>
        <v>6.3452595910209028E-6</v>
      </c>
      <c r="AO201" s="29">
        <f t="shared" si="364"/>
        <v>9.1648684279334574E-3</v>
      </c>
      <c r="AP201" s="24">
        <f t="shared" si="318"/>
        <v>0.58070534709206212</v>
      </c>
      <c r="AQ201" s="24">
        <f t="shared" si="365"/>
        <v>0.72499999999999998</v>
      </c>
      <c r="AR201" s="24">
        <f t="shared" si="366"/>
        <v>2.8577104883041287</v>
      </c>
      <c r="AS201" s="24">
        <f t="shared" si="367"/>
        <v>2.5372720975177518</v>
      </c>
      <c r="AT201" s="24" t="str">
        <f t="shared" si="368"/>
        <v>NO</v>
      </c>
      <c r="AU201" s="24">
        <f t="shared" si="319"/>
        <v>1.2</v>
      </c>
      <c r="AV201" s="7">
        <f t="shared" si="369"/>
        <v>1.203900398263051</v>
      </c>
      <c r="AW201" s="7">
        <f t="shared" si="370"/>
        <v>0.2682983313950365</v>
      </c>
      <c r="AX201" s="20">
        <f t="shared" si="320"/>
        <v>1.0572997854195347</v>
      </c>
      <c r="AY201" s="24">
        <f t="shared" si="321"/>
        <v>0</v>
      </c>
      <c r="AZ201" s="24">
        <f t="shared" si="371"/>
        <v>813.03887199662415</v>
      </c>
      <c r="BA201" s="24">
        <f t="shared" si="372"/>
        <v>4380453.7948462348</v>
      </c>
      <c r="BB201" s="24">
        <f t="shared" si="373"/>
        <v>6.3452595910209028E-6</v>
      </c>
      <c r="BC201" s="29">
        <f t="shared" si="374"/>
        <v>9.1648684279334574E-3</v>
      </c>
      <c r="BD201" s="24">
        <f t="shared" si="322"/>
        <v>2.8577104883041287</v>
      </c>
      <c r="BE201" s="24" t="str">
        <f t="shared" si="375"/>
        <v>NO</v>
      </c>
      <c r="BF201" s="24">
        <f t="shared" si="323"/>
        <v>1.2</v>
      </c>
      <c r="BG201" s="24">
        <f t="shared" si="324"/>
        <v>1.1122809572284851</v>
      </c>
      <c r="BH201" s="7">
        <f t="shared" si="376"/>
        <v>1.203900398263051</v>
      </c>
      <c r="BI201" s="7">
        <f t="shared" si="377"/>
        <v>0.49927392463315889</v>
      </c>
      <c r="BJ201" s="7">
        <f t="shared" si="378"/>
        <v>0.2682983313950365</v>
      </c>
      <c r="BK201" s="20">
        <f t="shared" si="325"/>
        <v>1.0572997854195347</v>
      </c>
      <c r="BL201" s="24">
        <f t="shared" si="379"/>
        <v>0.47729369080994322</v>
      </c>
      <c r="BM201" s="24">
        <f t="shared" si="380"/>
        <v>0</v>
      </c>
      <c r="BN201" s="24">
        <f t="shared" si="381"/>
        <v>813.03887199662415</v>
      </c>
      <c r="BO201" s="24">
        <f t="shared" si="382"/>
        <v>4380453.7948462348</v>
      </c>
      <c r="BP201" s="24">
        <f t="shared" si="383"/>
        <v>6.3452595910209028E-6</v>
      </c>
      <c r="BQ201" s="29">
        <f t="shared" si="384"/>
        <v>9.1648684279334574E-3</v>
      </c>
      <c r="BR201" s="24">
        <f t="shared" si="326"/>
        <v>0.58070534709206212</v>
      </c>
      <c r="BS201" s="24">
        <f t="shared" si="385"/>
        <v>0.72499999999999998</v>
      </c>
      <c r="BT201" s="24">
        <f t="shared" si="386"/>
        <v>2.8577104883041287</v>
      </c>
      <c r="BU201" s="24" t="str">
        <f t="shared" si="387"/>
        <v>NO</v>
      </c>
      <c r="BV201" s="24">
        <f t="shared" si="327"/>
        <v>1.1499999999999999</v>
      </c>
      <c r="BW201" s="24">
        <f t="shared" si="328"/>
        <v>1.1499999999999999</v>
      </c>
      <c r="BX201" s="7">
        <f t="shared" si="388"/>
        <v>1.203900398263051</v>
      </c>
      <c r="BY201" s="7">
        <f t="shared" si="389"/>
        <v>0.49927392463315889</v>
      </c>
      <c r="BZ201" s="24">
        <f t="shared" si="390"/>
        <v>0.2682983313950365</v>
      </c>
      <c r="CA201" s="20">
        <f t="shared" si="329"/>
        <v>1.106797572117455</v>
      </c>
      <c r="CB201" s="24">
        <f t="shared" si="391"/>
        <v>0.5235658398270796</v>
      </c>
      <c r="CC201" s="24">
        <f t="shared" si="392"/>
        <v>0</v>
      </c>
      <c r="CD201" s="24">
        <f t="shared" si="393"/>
        <v>813.03887199662415</v>
      </c>
      <c r="CE201" s="24">
        <f t="shared" si="394"/>
        <v>4380453.7948462348</v>
      </c>
      <c r="CF201" s="24">
        <f t="shared" si="395"/>
        <v>6.3452595910209028E-6</v>
      </c>
      <c r="CG201" s="29">
        <f t="shared" si="396"/>
        <v>9.1648684279334574E-3</v>
      </c>
      <c r="CH201" s="24">
        <f t="shared" si="330"/>
        <v>0.58070534709206212</v>
      </c>
      <c r="CI201" s="24">
        <f t="shared" si="397"/>
        <v>0.72499999999999998</v>
      </c>
      <c r="CJ201" s="24">
        <f t="shared" si="398"/>
        <v>2.8577104883041287</v>
      </c>
      <c r="CK201" s="24">
        <f t="shared" si="331"/>
        <v>3.7798602121393863</v>
      </c>
      <c r="CL201" s="24">
        <f t="shared" si="399"/>
        <v>2.5372720975177518</v>
      </c>
      <c r="CM201" s="24" t="str">
        <f t="shared" si="400"/>
        <v>NO</v>
      </c>
      <c r="CN201" s="46" t="str">
        <f t="shared" si="332"/>
        <v>COMPRESSED LIQUID</v>
      </c>
      <c r="CO201" s="21" t="b">
        <f t="shared" si="310"/>
        <v>0</v>
      </c>
      <c r="CP201" s="21" t="b">
        <f t="shared" si="333"/>
        <v>0</v>
      </c>
      <c r="CQ201" s="7" t="e">
        <f t="shared" si="334"/>
        <v>#DIV/0!</v>
      </c>
      <c r="CR201" s="7">
        <f>IF(J201="yes",rho_ph(F201,H201),IF(K201="yes",rho_ph(F201,H201),L201*CQ201+P201*(1-CQ201)))</f>
        <v>814.35585517890956</v>
      </c>
      <c r="CS201" s="7" t="e">
        <f t="shared" si="335"/>
        <v>#DIV/0!</v>
      </c>
      <c r="CT201" s="7">
        <f t="shared" si="336"/>
        <v>4387549.3768378114</v>
      </c>
      <c r="CU201" s="7">
        <f t="shared" si="337"/>
        <v>6.3360428814899679E-6</v>
      </c>
      <c r="CV201" s="22">
        <f t="shared" si="338"/>
        <v>9.1625870688094736E-3</v>
      </c>
      <c r="CW201" s="7">
        <f t="shared" si="339"/>
        <v>7.6315573349716836E-2</v>
      </c>
      <c r="CX201" s="7">
        <f t="shared" si="340"/>
        <v>8.0751154079374378E-4</v>
      </c>
      <c r="CY201" s="7">
        <f t="shared" si="401"/>
        <v>0.99866239625579767</v>
      </c>
      <c r="CZ201" s="7">
        <f t="shared" si="402"/>
        <v>7.7226383189816478E-2</v>
      </c>
      <c r="DA201" s="7">
        <f t="shared" si="341"/>
        <v>33.370955003003189</v>
      </c>
      <c r="DB201" s="7">
        <f>rho_ph(DA201,H201)</f>
        <v>814.33080501990628</v>
      </c>
      <c r="DC201" s="7">
        <f t="shared" si="342"/>
        <v>2.3455988185701178</v>
      </c>
      <c r="DD201" s="7">
        <f t="shared" si="403"/>
        <v>-2.8113842197260572E-2</v>
      </c>
      <c r="DE201" s="47">
        <f t="shared" si="404"/>
        <v>0</v>
      </c>
      <c r="DF201" s="7">
        <f t="shared" si="343"/>
        <v>1034.4293155953983</v>
      </c>
      <c r="DG201" s="7">
        <f t="shared" si="405"/>
        <v>239.33005827230568</v>
      </c>
    </row>
    <row r="202" spans="1:111" ht="14.5" x14ac:dyDescent="0.35">
      <c r="A202" s="7">
        <f t="shared" si="406"/>
        <v>1203</v>
      </c>
      <c r="B202" s="7">
        <v>3</v>
      </c>
      <c r="C202" s="7">
        <v>17.2</v>
      </c>
      <c r="D202">
        <v>0.255</v>
      </c>
      <c r="E202" s="22">
        <v>0</v>
      </c>
      <c r="F202" s="7">
        <f t="shared" si="344"/>
        <v>33.370955003003189</v>
      </c>
      <c r="G202" s="7">
        <f t="shared" si="407"/>
        <v>97.5</v>
      </c>
      <c r="H202" s="7">
        <f t="shared" si="345"/>
        <v>1034.4293155953983</v>
      </c>
      <c r="I202" s="7">
        <f t="shared" si="408"/>
        <v>0</v>
      </c>
      <c r="J202" s="24" t="str">
        <f t="shared" si="346"/>
        <v>YES</v>
      </c>
      <c r="K202" s="24" t="str">
        <f t="shared" si="347"/>
        <v>NO</v>
      </c>
      <c r="L202" s="7">
        <f t="shared" si="348"/>
        <v>16.699188442236089</v>
      </c>
      <c r="M202" s="7">
        <v>9.81</v>
      </c>
      <c r="N202" s="7">
        <f t="shared" si="349"/>
        <v>5.1044625000000003E-2</v>
      </c>
      <c r="O202" s="7">
        <f t="shared" si="350"/>
        <v>239.83739963329401</v>
      </c>
      <c r="P202" s="7">
        <f t="shared" si="351"/>
        <v>813.59410713132968</v>
      </c>
      <c r="Q202" s="7">
        <f t="shared" si="312"/>
        <v>1.7118680895212911E-5</v>
      </c>
      <c r="R202" s="7">
        <f t="shared" si="313"/>
        <v>1.109415484696623E-4</v>
      </c>
      <c r="S202" s="7">
        <f t="shared" si="352"/>
        <v>1.1118903674176311E-4</v>
      </c>
      <c r="T202" s="7">
        <f t="shared" si="314"/>
        <v>2.3477227249282668</v>
      </c>
      <c r="U202" s="7">
        <f t="shared" si="315"/>
        <v>0</v>
      </c>
      <c r="V202" s="7">
        <f t="shared" si="409"/>
        <v>2.3477227249282668</v>
      </c>
      <c r="W202" s="7">
        <f>Surface_Tension_T(T_ph(F202,H202))</f>
        <v>8.0025600695615984E-2</v>
      </c>
      <c r="X202" s="7">
        <v>1</v>
      </c>
      <c r="Y202" s="7">
        <f t="shared" si="353"/>
        <v>1</v>
      </c>
      <c r="Z202" s="7">
        <f t="shared" si="410"/>
        <v>0</v>
      </c>
      <c r="AA202" s="24">
        <f t="shared" si="354"/>
        <v>813.59410713132968</v>
      </c>
      <c r="AB202" s="24">
        <f t="shared" si="355"/>
        <v>4380592.0501597347</v>
      </c>
      <c r="AC202" s="24">
        <f t="shared" si="356"/>
        <v>6.3450797354850791E-6</v>
      </c>
      <c r="AD202" s="29">
        <f t="shared" si="357"/>
        <v>9.164823933106225E-3</v>
      </c>
      <c r="AE202" s="24">
        <f t="shared" si="316"/>
        <v>2.8577469734649612</v>
      </c>
      <c r="AF202" s="7">
        <f t="shared" si="317"/>
        <v>3.7507770341767137</v>
      </c>
      <c r="AG202" s="24" t="str">
        <f t="shared" si="358"/>
        <v>NO</v>
      </c>
      <c r="AH202" s="24">
        <f t="shared" si="311"/>
        <v>1.1499999999999999</v>
      </c>
      <c r="AI202" s="24">
        <f t="shared" si="311"/>
        <v>1.1499999999999999</v>
      </c>
      <c r="AJ202" s="24">
        <f t="shared" si="359"/>
        <v>0.26826393184547348</v>
      </c>
      <c r="AK202" s="24">
        <f t="shared" si="360"/>
        <v>0</v>
      </c>
      <c r="AL202" s="24">
        <f t="shared" si="361"/>
        <v>813.59410713132968</v>
      </c>
      <c r="AM202" s="24">
        <f t="shared" si="362"/>
        <v>4380592.0501597347</v>
      </c>
      <c r="AN202" s="24">
        <f t="shared" si="363"/>
        <v>6.3450797354850791E-6</v>
      </c>
      <c r="AO202" s="29">
        <f t="shared" si="364"/>
        <v>9.164823933106225E-3</v>
      </c>
      <c r="AP202" s="24">
        <f t="shared" si="318"/>
        <v>0.58022092915284906</v>
      </c>
      <c r="AQ202" s="24">
        <f t="shared" si="365"/>
        <v>0.72499999999999998</v>
      </c>
      <c r="AR202" s="24">
        <f t="shared" si="366"/>
        <v>2.8577469734649612</v>
      </c>
      <c r="AS202" s="24">
        <f t="shared" si="367"/>
        <v>2.5355405429225284</v>
      </c>
      <c r="AT202" s="24" t="str">
        <f t="shared" si="368"/>
        <v>NO</v>
      </c>
      <c r="AU202" s="24">
        <f t="shared" si="319"/>
        <v>1.2</v>
      </c>
      <c r="AV202" s="7">
        <f t="shared" si="369"/>
        <v>1.203900398263051</v>
      </c>
      <c r="AW202" s="7">
        <f t="shared" si="370"/>
        <v>0.26826393184547348</v>
      </c>
      <c r="AX202" s="20">
        <f t="shared" si="320"/>
        <v>1.0566293719311024</v>
      </c>
      <c r="AY202" s="24">
        <f t="shared" si="321"/>
        <v>0</v>
      </c>
      <c r="AZ202" s="24">
        <f t="shared" si="371"/>
        <v>813.59410713132968</v>
      </c>
      <c r="BA202" s="24">
        <f t="shared" si="372"/>
        <v>4380592.0501597347</v>
      </c>
      <c r="BB202" s="24">
        <f t="shared" si="373"/>
        <v>6.3450797354850791E-6</v>
      </c>
      <c r="BC202" s="29">
        <f t="shared" si="374"/>
        <v>9.164823933106225E-3</v>
      </c>
      <c r="BD202" s="24">
        <f t="shared" si="322"/>
        <v>2.8577469734649612</v>
      </c>
      <c r="BE202" s="24" t="str">
        <f t="shared" si="375"/>
        <v>NO</v>
      </c>
      <c r="BF202" s="24">
        <f t="shared" si="323"/>
        <v>1.2</v>
      </c>
      <c r="BG202" s="24">
        <f t="shared" si="324"/>
        <v>1.1124387184864568</v>
      </c>
      <c r="BH202" s="7">
        <f t="shared" si="376"/>
        <v>1.203900398263051</v>
      </c>
      <c r="BI202" s="7">
        <f t="shared" si="377"/>
        <v>0.49931428473338108</v>
      </c>
      <c r="BJ202" s="7">
        <f t="shared" si="378"/>
        <v>0.26826393184547348</v>
      </c>
      <c r="BK202" s="20">
        <f t="shared" si="325"/>
        <v>1.0566293719311024</v>
      </c>
      <c r="BL202" s="24">
        <f t="shared" si="379"/>
        <v>0.4773269365888651</v>
      </c>
      <c r="BM202" s="24">
        <f t="shared" si="380"/>
        <v>0</v>
      </c>
      <c r="BN202" s="24">
        <f t="shared" si="381"/>
        <v>813.59410713132968</v>
      </c>
      <c r="BO202" s="24">
        <f t="shared" si="382"/>
        <v>4380592.0501597347</v>
      </c>
      <c r="BP202" s="24">
        <f t="shared" si="383"/>
        <v>6.3450797354850791E-6</v>
      </c>
      <c r="BQ202" s="29">
        <f t="shared" si="384"/>
        <v>9.164823933106225E-3</v>
      </c>
      <c r="BR202" s="24">
        <f t="shared" si="326"/>
        <v>0.58022092915284906</v>
      </c>
      <c r="BS202" s="24">
        <f t="shared" si="385"/>
        <v>0.72499999999999998</v>
      </c>
      <c r="BT202" s="24">
        <f t="shared" si="386"/>
        <v>2.8577469734649612</v>
      </c>
      <c r="BU202" s="24" t="str">
        <f t="shared" si="387"/>
        <v>NO</v>
      </c>
      <c r="BV202" s="24">
        <f t="shared" si="327"/>
        <v>1.1499999999999999</v>
      </c>
      <c r="BW202" s="24">
        <f t="shared" si="328"/>
        <v>1.1499999999999999</v>
      </c>
      <c r="BX202" s="7">
        <f t="shared" si="388"/>
        <v>1.203900398263051</v>
      </c>
      <c r="BY202" s="7">
        <f t="shared" si="389"/>
        <v>0.49931428473338108</v>
      </c>
      <c r="BZ202" s="24">
        <f t="shared" si="390"/>
        <v>0.26826393184547348</v>
      </c>
      <c r="CA202" s="20">
        <f t="shared" si="329"/>
        <v>1.1060957730332226</v>
      </c>
      <c r="CB202" s="24">
        <f t="shared" si="391"/>
        <v>0.52361406246830478</v>
      </c>
      <c r="CC202" s="24">
        <f t="shared" si="392"/>
        <v>0</v>
      </c>
      <c r="CD202" s="24">
        <f t="shared" si="393"/>
        <v>813.59410713132968</v>
      </c>
      <c r="CE202" s="24">
        <f t="shared" si="394"/>
        <v>4380592.0501597347</v>
      </c>
      <c r="CF202" s="24">
        <f t="shared" si="395"/>
        <v>6.3450797354850791E-6</v>
      </c>
      <c r="CG202" s="29">
        <f t="shared" si="396"/>
        <v>9.164823933106225E-3</v>
      </c>
      <c r="CH202" s="24">
        <f t="shared" si="330"/>
        <v>0.58022092915284906</v>
      </c>
      <c r="CI202" s="24">
        <f t="shared" si="397"/>
        <v>0.72499999999999998</v>
      </c>
      <c r="CJ202" s="24">
        <f t="shared" si="398"/>
        <v>2.8577469734649612</v>
      </c>
      <c r="CK202" s="24">
        <f t="shared" si="331"/>
        <v>3.7939251894928536</v>
      </c>
      <c r="CL202" s="24">
        <f t="shared" si="399"/>
        <v>2.5355405429225284</v>
      </c>
      <c r="CM202" s="24" t="str">
        <f t="shared" si="400"/>
        <v>NO</v>
      </c>
      <c r="CN202" s="46" t="str">
        <f t="shared" si="332"/>
        <v>COMPRESSED LIQUID</v>
      </c>
      <c r="CO202" s="21" t="b">
        <f t="shared" si="310"/>
        <v>0</v>
      </c>
      <c r="CP202" s="21" t="b">
        <f t="shared" si="333"/>
        <v>0</v>
      </c>
      <c r="CQ202" s="7" t="e">
        <f t="shared" si="334"/>
        <v>#DIV/0!</v>
      </c>
      <c r="CR202" s="7">
        <f>IF(J202="yes",rho_ph(F202,H202),IF(K202="yes",rho_ph(F202,H202),L202*CQ202+P202*(1-CQ202)))</f>
        <v>814.33946330453341</v>
      </c>
      <c r="CS202" s="7" t="e">
        <f t="shared" si="335"/>
        <v>#DIV/0!</v>
      </c>
      <c r="CT202" s="7">
        <f t="shared" si="336"/>
        <v>4384605.2322836639</v>
      </c>
      <c r="CU202" s="7">
        <f t="shared" si="337"/>
        <v>6.3398637015172131E-6</v>
      </c>
      <c r="CV202" s="22">
        <f t="shared" si="338"/>
        <v>9.1635331162076752E-3</v>
      </c>
      <c r="CW202" s="7">
        <f t="shared" si="339"/>
        <v>7.6314037221151737E-2</v>
      </c>
      <c r="CX202" s="7">
        <f t="shared" si="340"/>
        <v>8.064767777782166E-4</v>
      </c>
      <c r="CY202" s="7">
        <f t="shared" si="401"/>
        <v>0.99865497469984477</v>
      </c>
      <c r="CZ202" s="7">
        <f t="shared" si="402"/>
        <v>7.7224382747514239E-2</v>
      </c>
      <c r="DA202" s="7">
        <f t="shared" si="341"/>
        <v>33.139281854760647</v>
      </c>
      <c r="DB202" s="7">
        <f>rho_ph(DA202,H202)</f>
        <v>814.31441025358276</v>
      </c>
      <c r="DC202" s="7">
        <f t="shared" si="342"/>
        <v>2.3456460430132013</v>
      </c>
      <c r="DD202" s="7">
        <f t="shared" si="403"/>
        <v>-2.8113842197260572E-2</v>
      </c>
      <c r="DE202" s="47">
        <f t="shared" si="404"/>
        <v>0</v>
      </c>
      <c r="DF202" s="7">
        <f t="shared" si="343"/>
        <v>1034.4012017532011</v>
      </c>
      <c r="DG202" s="7">
        <f t="shared" si="405"/>
        <v>239.3245940358039</v>
      </c>
    </row>
    <row r="203" spans="1:111" ht="14.5" x14ac:dyDescent="0.35">
      <c r="A203" s="7">
        <f t="shared" si="406"/>
        <v>1200</v>
      </c>
      <c r="B203" s="7">
        <v>3</v>
      </c>
      <c r="C203" s="7">
        <v>17.2</v>
      </c>
      <c r="D203">
        <v>0.255</v>
      </c>
      <c r="E203" s="22">
        <v>0</v>
      </c>
      <c r="F203" s="7">
        <f t="shared" si="344"/>
        <v>33.139281854760647</v>
      </c>
      <c r="G203" s="7">
        <f t="shared" si="407"/>
        <v>97.5</v>
      </c>
      <c r="H203" s="7">
        <f t="shared" si="345"/>
        <v>1034.4012017532011</v>
      </c>
      <c r="I203" s="7">
        <f t="shared" si="408"/>
        <v>0</v>
      </c>
      <c r="J203" s="24" t="str">
        <f t="shared" si="346"/>
        <v>YES</v>
      </c>
      <c r="K203" s="24" t="str">
        <f t="shared" si="347"/>
        <v>NO</v>
      </c>
      <c r="L203" s="7">
        <f t="shared" si="348"/>
        <v>16.581932308933311</v>
      </c>
      <c r="M203" s="7">
        <v>9.81</v>
      </c>
      <c r="N203" s="7">
        <f t="shared" si="349"/>
        <v>5.1044625000000003E-2</v>
      </c>
      <c r="O203" s="7">
        <f t="shared" si="350"/>
        <v>239.44172203325923</v>
      </c>
      <c r="P203" s="7">
        <f t="shared" si="351"/>
        <v>814.1511782874968</v>
      </c>
      <c r="Q203" s="7">
        <f t="shared" si="312"/>
        <v>1.7104259187596821E-5</v>
      </c>
      <c r="R203" s="7">
        <f t="shared" si="313"/>
        <v>1.1113644975301825E-4</v>
      </c>
      <c r="S203" s="7">
        <f t="shared" si="352"/>
        <v>1.111855272048837E-4</v>
      </c>
      <c r="T203" s="7">
        <f t="shared" si="314"/>
        <v>2.3461163296449157</v>
      </c>
      <c r="U203" s="7">
        <f t="shared" si="315"/>
        <v>0</v>
      </c>
      <c r="V203" s="7">
        <f t="shared" si="409"/>
        <v>2.3461163296449157</v>
      </c>
      <c r="W203" s="7">
        <f>Surface_Tension_T(T_ph(F203,H203))</f>
        <v>8.0026250830358608E-2</v>
      </c>
      <c r="X203" s="7">
        <v>1</v>
      </c>
      <c r="Y203" s="7">
        <f t="shared" si="353"/>
        <v>1</v>
      </c>
      <c r="Z203" s="7">
        <f t="shared" si="410"/>
        <v>0</v>
      </c>
      <c r="AA203" s="24">
        <f t="shared" si="354"/>
        <v>814.1511782874968</v>
      </c>
      <c r="AB203" s="24">
        <f t="shared" si="355"/>
        <v>4380730.3221969334</v>
      </c>
      <c r="AC203" s="24">
        <f t="shared" si="356"/>
        <v>6.3448998689694995E-6</v>
      </c>
      <c r="AD203" s="29">
        <f t="shared" si="357"/>
        <v>9.1647794346168421E-3</v>
      </c>
      <c r="AE203" s="24">
        <f t="shared" si="316"/>
        <v>2.857782673032772</v>
      </c>
      <c r="AF203" s="7">
        <f t="shared" si="317"/>
        <v>3.7648188082801135</v>
      </c>
      <c r="AG203" s="24" t="str">
        <f t="shared" si="358"/>
        <v>NO</v>
      </c>
      <c r="AH203" s="24">
        <f t="shared" ref="AH203:AI222" si="411">VLOOKUP($AJ$1,$DJ$10:$DK$14,2,FALSE)</f>
        <v>1.1499999999999999</v>
      </c>
      <c r="AI203" s="24">
        <f t="shared" si="411"/>
        <v>1.1499999999999999</v>
      </c>
      <c r="AJ203" s="24">
        <f t="shared" si="359"/>
        <v>0.26822939644770771</v>
      </c>
      <c r="AK203" s="24">
        <f t="shared" si="360"/>
        <v>0</v>
      </c>
      <c r="AL203" s="24">
        <f t="shared" si="361"/>
        <v>814.1511782874968</v>
      </c>
      <c r="AM203" s="24">
        <f t="shared" si="362"/>
        <v>4380730.3221969334</v>
      </c>
      <c r="AN203" s="24">
        <f t="shared" si="363"/>
        <v>6.3448998689694995E-6</v>
      </c>
      <c r="AO203" s="29">
        <f t="shared" si="364"/>
        <v>9.1647794346168421E-3</v>
      </c>
      <c r="AP203" s="24">
        <f t="shared" si="318"/>
        <v>0.57973586180468384</v>
      </c>
      <c r="AQ203" s="24">
        <f t="shared" si="365"/>
        <v>0.72499999999999998</v>
      </c>
      <c r="AR203" s="24">
        <f t="shared" si="366"/>
        <v>2.857782673032772</v>
      </c>
      <c r="AS203" s="24">
        <f t="shared" si="367"/>
        <v>2.5338056360165089</v>
      </c>
      <c r="AT203" s="24" t="str">
        <f t="shared" si="368"/>
        <v>NO</v>
      </c>
      <c r="AU203" s="24">
        <f t="shared" si="319"/>
        <v>1.2</v>
      </c>
      <c r="AV203" s="7">
        <f t="shared" si="369"/>
        <v>1.203900398263051</v>
      </c>
      <c r="AW203" s="7">
        <f t="shared" si="370"/>
        <v>0.26822939644770771</v>
      </c>
      <c r="AX203" s="20">
        <f t="shared" si="320"/>
        <v>1.055957636698809</v>
      </c>
      <c r="AY203" s="24">
        <f t="shared" si="321"/>
        <v>0</v>
      </c>
      <c r="AZ203" s="24">
        <f t="shared" si="371"/>
        <v>814.1511782874968</v>
      </c>
      <c r="BA203" s="24">
        <f t="shared" si="372"/>
        <v>4380730.3221969334</v>
      </c>
      <c r="BB203" s="24">
        <f t="shared" si="373"/>
        <v>6.3448998689694995E-6</v>
      </c>
      <c r="BC203" s="29">
        <f t="shared" si="374"/>
        <v>9.1647794346168421E-3</v>
      </c>
      <c r="BD203" s="24">
        <f t="shared" si="322"/>
        <v>2.857782673032772</v>
      </c>
      <c r="BE203" s="24" t="str">
        <f t="shared" si="375"/>
        <v>NO</v>
      </c>
      <c r="BF203" s="24">
        <f t="shared" si="323"/>
        <v>1.2</v>
      </c>
      <c r="BG203" s="24">
        <f t="shared" si="324"/>
        <v>1.1125954221679399</v>
      </c>
      <c r="BH203" s="7">
        <f t="shared" si="376"/>
        <v>1.203900398263051</v>
      </c>
      <c r="BI203" s="7">
        <f t="shared" si="377"/>
        <v>0.49935457252029319</v>
      </c>
      <c r="BJ203" s="7">
        <f t="shared" si="378"/>
        <v>0.26822939644770771</v>
      </c>
      <c r="BK203" s="20">
        <f t="shared" si="325"/>
        <v>1.055957636698809</v>
      </c>
      <c r="BL203" s="24">
        <f t="shared" si="379"/>
        <v>0.47736010400833251</v>
      </c>
      <c r="BM203" s="24">
        <f t="shared" si="380"/>
        <v>0</v>
      </c>
      <c r="BN203" s="24">
        <f t="shared" si="381"/>
        <v>814.1511782874968</v>
      </c>
      <c r="BO203" s="24">
        <f t="shared" si="382"/>
        <v>4380730.3221969334</v>
      </c>
      <c r="BP203" s="24">
        <f t="shared" si="383"/>
        <v>6.3448998689694995E-6</v>
      </c>
      <c r="BQ203" s="29">
        <f t="shared" si="384"/>
        <v>9.1647794346168421E-3</v>
      </c>
      <c r="BR203" s="24">
        <f t="shared" si="326"/>
        <v>0.57973586180468384</v>
      </c>
      <c r="BS203" s="24">
        <f t="shared" si="385"/>
        <v>0.72499999999999998</v>
      </c>
      <c r="BT203" s="24">
        <f t="shared" si="386"/>
        <v>2.857782673032772</v>
      </c>
      <c r="BU203" s="24" t="str">
        <f t="shared" si="387"/>
        <v>NO</v>
      </c>
      <c r="BV203" s="24">
        <f t="shared" si="327"/>
        <v>1.1499999999999999</v>
      </c>
      <c r="BW203" s="24">
        <f t="shared" si="328"/>
        <v>1.1499999999999999</v>
      </c>
      <c r="BX203" s="7">
        <f t="shared" si="388"/>
        <v>1.203900398263051</v>
      </c>
      <c r="BY203" s="7">
        <f t="shared" si="389"/>
        <v>0.49935457252029319</v>
      </c>
      <c r="BZ203" s="24">
        <f t="shared" si="390"/>
        <v>0.26822939644770771</v>
      </c>
      <c r="CA203" s="20">
        <f t="shared" si="329"/>
        <v>1.1053925903273187</v>
      </c>
      <c r="CB203" s="24">
        <f t="shared" si="391"/>
        <v>0.52366221947824265</v>
      </c>
      <c r="CC203" s="24">
        <f t="shared" si="392"/>
        <v>0</v>
      </c>
      <c r="CD203" s="24">
        <f t="shared" si="393"/>
        <v>814.1511782874968</v>
      </c>
      <c r="CE203" s="24">
        <f t="shared" si="394"/>
        <v>4380730.3221969334</v>
      </c>
      <c r="CF203" s="24">
        <f t="shared" si="395"/>
        <v>6.3448998689694995E-6</v>
      </c>
      <c r="CG203" s="29">
        <f t="shared" si="396"/>
        <v>9.1647794346168421E-3</v>
      </c>
      <c r="CH203" s="24">
        <f t="shared" si="330"/>
        <v>0.57973586180468384</v>
      </c>
      <c r="CI203" s="24">
        <f t="shared" si="397"/>
        <v>0.72499999999999998</v>
      </c>
      <c r="CJ203" s="24">
        <f t="shared" si="398"/>
        <v>2.857782673032772</v>
      </c>
      <c r="CK203" s="24">
        <f t="shared" si="331"/>
        <v>3.8081284972316594</v>
      </c>
      <c r="CL203" s="24">
        <f t="shared" si="399"/>
        <v>2.5338056360165089</v>
      </c>
      <c r="CM203" s="24" t="str">
        <f t="shared" si="400"/>
        <v>NO</v>
      </c>
      <c r="CN203" s="46" t="str">
        <f t="shared" si="332"/>
        <v>COMPRESSED LIQUID</v>
      </c>
      <c r="CO203" s="21" t="b">
        <f t="shared" si="310"/>
        <v>0</v>
      </c>
      <c r="CP203" s="21" t="b">
        <f t="shared" si="333"/>
        <v>0</v>
      </c>
      <c r="CQ203" s="7" t="e">
        <f t="shared" si="334"/>
        <v>#DIV/0!</v>
      </c>
      <c r="CR203" s="7">
        <f>IF(J203="yes",rho_ph(F203,H203),IF(K203="yes",rho_ph(F203,H203),L203*CQ203+P203*(1-CQ203)))</f>
        <v>814.32306931410551</v>
      </c>
      <c r="CS203" s="7" t="e">
        <f t="shared" si="335"/>
        <v>#DIV/0!</v>
      </c>
      <c r="CT203" s="7">
        <f t="shared" si="336"/>
        <v>4381655.2219605893</v>
      </c>
      <c r="CU203" s="7">
        <f t="shared" si="337"/>
        <v>6.3436970213658996E-6</v>
      </c>
      <c r="CV203" s="22">
        <f t="shared" si="338"/>
        <v>9.1644818290566154E-3</v>
      </c>
      <c r="CW203" s="7">
        <f t="shared" si="339"/>
        <v>7.6312500894285498E-2</v>
      </c>
      <c r="CX203" s="7">
        <f t="shared" si="340"/>
        <v>8.0544068146388992E-4</v>
      </c>
      <c r="CY203" s="7">
        <f t="shared" si="401"/>
        <v>0.99864745186417392</v>
      </c>
      <c r="CZ203" s="7">
        <f t="shared" si="402"/>
        <v>7.722238857345845E-2</v>
      </c>
      <c r="DA203" s="7">
        <f t="shared" si="341"/>
        <v>32.907614689040273</v>
      </c>
      <c r="DB203" s="7">
        <f>rho_ph(DA203,H203)</f>
        <v>783.86121787466914</v>
      </c>
      <c r="DC203" s="7">
        <f t="shared" si="342"/>
        <v>2.4367749425834568</v>
      </c>
      <c r="DD203" s="7">
        <f t="shared" si="403"/>
        <v>-2.8113842197260572E-2</v>
      </c>
      <c r="DE203" s="47">
        <f t="shared" si="404"/>
        <v>0</v>
      </c>
      <c r="DF203" s="7">
        <f t="shared" si="343"/>
        <v>1034.3730879110039</v>
      </c>
      <c r="DG203" s="7">
        <f t="shared" si="405"/>
        <v>239.04392538279842</v>
      </c>
    </row>
    <row r="204" spans="1:111" ht="14.5" x14ac:dyDescent="0.35">
      <c r="A204" s="7">
        <f t="shared" si="406"/>
        <v>1197</v>
      </c>
      <c r="B204" s="7">
        <v>3</v>
      </c>
      <c r="C204" s="7">
        <v>17.2</v>
      </c>
      <c r="D204">
        <v>0.255</v>
      </c>
      <c r="E204" s="22">
        <v>0</v>
      </c>
      <c r="F204" s="7">
        <f t="shared" si="344"/>
        <v>32.907614689040273</v>
      </c>
      <c r="G204" s="7">
        <f t="shared" si="407"/>
        <v>97.5</v>
      </c>
      <c r="H204" s="7">
        <f t="shared" si="345"/>
        <v>1034.3730879110039</v>
      </c>
      <c r="I204" s="7">
        <f t="shared" si="408"/>
        <v>7.9586251723440184E-4</v>
      </c>
      <c r="J204" s="24" t="str">
        <f t="shared" si="346"/>
        <v>NO</v>
      </c>
      <c r="K204" s="24" t="str">
        <f t="shared" si="347"/>
        <v>NO</v>
      </c>
      <c r="L204" s="7">
        <f t="shared" si="348"/>
        <v>16.46475778430333</v>
      </c>
      <c r="M204" s="7">
        <v>9.81</v>
      </c>
      <c r="N204" s="7">
        <f t="shared" si="349"/>
        <v>5.1044625000000003E-2</v>
      </c>
      <c r="O204" s="7">
        <f t="shared" si="350"/>
        <v>239.04392538279842</v>
      </c>
      <c r="P204" s="7">
        <f t="shared" si="351"/>
        <v>814.71010874174829</v>
      </c>
      <c r="Q204" s="7">
        <f t="shared" si="312"/>
        <v>1.7089777717300541E-5</v>
      </c>
      <c r="R204" s="7">
        <f t="shared" si="313"/>
        <v>1.1133298414737835E-4</v>
      </c>
      <c r="S204" s="7">
        <f t="shared" si="352"/>
        <v>1.1133298414737835E-4</v>
      </c>
      <c r="T204" s="7">
        <f t="shared" si="314"/>
        <v>2.3426408755460884</v>
      </c>
      <c r="U204" s="7">
        <f t="shared" si="315"/>
        <v>9.2328823833464371E-2</v>
      </c>
      <c r="V204" s="7">
        <f t="shared" si="409"/>
        <v>2.4349696993795527</v>
      </c>
      <c r="W204" s="7">
        <f>Surface_Tension_T(T_ph(F204,H204))</f>
        <v>8.0059619448271849E-2</v>
      </c>
      <c r="X204" s="7">
        <v>1</v>
      </c>
      <c r="Y204" s="7">
        <f t="shared" si="353"/>
        <v>1</v>
      </c>
      <c r="Z204" s="7">
        <f t="shared" si="410"/>
        <v>3.7917853292790626E-2</v>
      </c>
      <c r="AA204" s="24">
        <f t="shared" si="354"/>
        <v>784.44235863249173</v>
      </c>
      <c r="AB204" s="24">
        <f t="shared" si="355"/>
        <v>4374928.1863415828</v>
      </c>
      <c r="AC204" s="24">
        <f t="shared" si="356"/>
        <v>6.3524566545853907E-6</v>
      </c>
      <c r="AD204" s="29">
        <f t="shared" si="357"/>
        <v>9.1666481485599988E-3</v>
      </c>
      <c r="AE204" s="24">
        <f t="shared" si="316"/>
        <v>5.3339418773024496</v>
      </c>
      <c r="AF204" s="7">
        <f t="shared" si="317"/>
        <v>3.7793858924311006</v>
      </c>
      <c r="AG204" s="24" t="str">
        <f t="shared" si="358"/>
        <v>NO</v>
      </c>
      <c r="AH204" s="24">
        <f t="shared" si="411"/>
        <v>1.1499999999999999</v>
      </c>
      <c r="AI204" s="24">
        <f t="shared" si="411"/>
        <v>1.1499999999999999</v>
      </c>
      <c r="AJ204" s="24">
        <f t="shared" si="359"/>
        <v>0.26822213184945848</v>
      </c>
      <c r="AK204" s="24">
        <f t="shared" si="360"/>
        <v>3.0089852007284541E-2</v>
      </c>
      <c r="AL204" s="24">
        <f t="shared" si="361"/>
        <v>790.69102426593588</v>
      </c>
      <c r="AM204" s="24">
        <f t="shared" si="362"/>
        <v>4409777.7366060996</v>
      </c>
      <c r="AN204" s="24">
        <f t="shared" si="363"/>
        <v>6.307351910211556E-6</v>
      </c>
      <c r="AO204" s="29">
        <f t="shared" si="364"/>
        <v>9.1554693890072668E-3</v>
      </c>
      <c r="AP204" s="24">
        <f t="shared" si="318"/>
        <v>0.60590307016773737</v>
      </c>
      <c r="AQ204" s="24">
        <f t="shared" si="365"/>
        <v>1.5331090448294009</v>
      </c>
      <c r="AR204" s="24">
        <f t="shared" si="366"/>
        <v>5.3361118953776154</v>
      </c>
      <c r="AS204" s="24">
        <f t="shared" si="367"/>
        <v>2.5300521455897758</v>
      </c>
      <c r="AT204" s="24" t="str">
        <f t="shared" si="368"/>
        <v>NO</v>
      </c>
      <c r="AU204" s="24">
        <f t="shared" si="319"/>
        <v>1.2</v>
      </c>
      <c r="AV204" s="7">
        <f t="shared" si="369"/>
        <v>1.203900398263051</v>
      </c>
      <c r="AW204" s="7">
        <f t="shared" si="370"/>
        <v>0.26822213184945848</v>
      </c>
      <c r="AX204" s="20">
        <f t="shared" si="320"/>
        <v>1.0545275271793049</v>
      </c>
      <c r="AY204" s="24">
        <f t="shared" si="321"/>
        <v>2.8941519540878102E-2</v>
      </c>
      <c r="AZ204" s="24">
        <f t="shared" si="371"/>
        <v>791.60767531859824</v>
      </c>
      <c r="BA204" s="24">
        <f t="shared" si="372"/>
        <v>4414890.0083787795</v>
      </c>
      <c r="BB204" s="24">
        <f t="shared" si="373"/>
        <v>6.3007920975501652E-6</v>
      </c>
      <c r="BC204" s="29">
        <f t="shared" si="374"/>
        <v>9.153838615994659E-3</v>
      </c>
      <c r="BD204" s="24">
        <f t="shared" si="322"/>
        <v>5.3364287559111796</v>
      </c>
      <c r="BE204" s="24" t="str">
        <f t="shared" si="375"/>
        <v>BUBBLY</v>
      </c>
      <c r="BF204" s="24">
        <f t="shared" si="323"/>
        <v>1.2</v>
      </c>
      <c r="BG204" s="24">
        <f t="shared" si="324"/>
        <v>1.1399047266348608</v>
      </c>
      <c r="BH204" s="7">
        <f t="shared" si="376"/>
        <v>1.203900398263051</v>
      </c>
      <c r="BI204" s="7">
        <f t="shared" si="377"/>
        <v>0.49939478819470473</v>
      </c>
      <c r="BJ204" s="7">
        <f t="shared" si="378"/>
        <v>0.26822213184945848</v>
      </c>
      <c r="BK204" s="20">
        <f t="shared" si="325"/>
        <v>1.0545275271793049</v>
      </c>
      <c r="BL204" s="24">
        <f t="shared" si="379"/>
        <v>0.47539825180454331</v>
      </c>
      <c r="BM204" s="24">
        <f t="shared" si="380"/>
        <v>2.7176623154696357E-2</v>
      </c>
      <c r="BN204" s="24">
        <f t="shared" si="381"/>
        <v>793.01649565378955</v>
      </c>
      <c r="BO204" s="24">
        <f t="shared" si="382"/>
        <v>4422747.1666850513</v>
      </c>
      <c r="BP204" s="24">
        <f t="shared" si="383"/>
        <v>6.2907382436380552E-6</v>
      </c>
      <c r="BQ204" s="29">
        <f t="shared" si="384"/>
        <v>9.151336749295743E-3</v>
      </c>
      <c r="BR204" s="24">
        <f t="shared" si="326"/>
        <v>0.60579365717570866</v>
      </c>
      <c r="BS204" s="24">
        <f t="shared" si="385"/>
        <v>1.5331090448294009</v>
      </c>
      <c r="BT204" s="24">
        <f t="shared" si="386"/>
        <v>5.3369150169997601</v>
      </c>
      <c r="BU204" s="24" t="str">
        <f t="shared" si="387"/>
        <v>NO</v>
      </c>
      <c r="BV204" s="24">
        <f t="shared" si="327"/>
        <v>1.1499999999999999</v>
      </c>
      <c r="BW204" s="24">
        <f t="shared" si="328"/>
        <v>1.1499999999999999</v>
      </c>
      <c r="BX204" s="7">
        <f t="shared" si="388"/>
        <v>1.203900398263051</v>
      </c>
      <c r="BY204" s="7">
        <f t="shared" si="389"/>
        <v>0.49939478819470473</v>
      </c>
      <c r="BZ204" s="24">
        <f t="shared" si="390"/>
        <v>0.26822213184945848</v>
      </c>
      <c r="CA204" s="20">
        <f t="shared" si="329"/>
        <v>1.1038955298572823</v>
      </c>
      <c r="CB204" s="24">
        <f t="shared" si="391"/>
        <v>0.52604999647560402</v>
      </c>
      <c r="CC204" s="24">
        <f t="shared" si="392"/>
        <v>2.7757505685411361E-2</v>
      </c>
      <c r="CD204" s="24">
        <f t="shared" si="393"/>
        <v>792.55280887419383</v>
      </c>
      <c r="CE204" s="24">
        <f t="shared" si="394"/>
        <v>4420161.1304526068</v>
      </c>
      <c r="CF204" s="24">
        <f t="shared" si="395"/>
        <v>6.2940435359400197E-6</v>
      </c>
      <c r="CG204" s="29">
        <f t="shared" si="396"/>
        <v>9.1521595905115199E-3</v>
      </c>
      <c r="CH204" s="24">
        <f t="shared" si="330"/>
        <v>0.60581544453017611</v>
      </c>
      <c r="CI204" s="24">
        <f t="shared" si="397"/>
        <v>1.5331090448294009</v>
      </c>
      <c r="CJ204" s="24">
        <f t="shared" si="398"/>
        <v>5.3367550705881737</v>
      </c>
      <c r="CK204" s="24">
        <f t="shared" si="331"/>
        <v>3.8228631580750823</v>
      </c>
      <c r="CL204" s="24">
        <f t="shared" si="399"/>
        <v>2.5300521455897758</v>
      </c>
      <c r="CM204" s="24" t="str">
        <f t="shared" si="400"/>
        <v>NO</v>
      </c>
      <c r="CN204" s="46" t="str">
        <f t="shared" si="332"/>
        <v>BUBBLY</v>
      </c>
      <c r="CO204" s="21">
        <f t="shared" si="310"/>
        <v>1.2</v>
      </c>
      <c r="CP204" s="21">
        <f t="shared" si="333"/>
        <v>0.26822213184945848</v>
      </c>
      <c r="CQ204" s="7">
        <f t="shared" si="334"/>
        <v>2.8941519540878102E-2</v>
      </c>
      <c r="CR204" s="7">
        <f>IF(J204="yes",rho_ph(F204,H204),IF(K204="yes",rho_ph(F204,H204),L204*CQ204+P204*(1-CQ204)))</f>
        <v>791.60767531859824</v>
      </c>
      <c r="CS204" s="7">
        <f t="shared" si="335"/>
        <v>1.0860544254688723E-4</v>
      </c>
      <c r="CT204" s="7">
        <f t="shared" si="336"/>
        <v>4414890.0083787795</v>
      </c>
      <c r="CU204" s="7">
        <f t="shared" si="337"/>
        <v>6.3007920975501652E-6</v>
      </c>
      <c r="CV204" s="22">
        <f t="shared" si="338"/>
        <v>9.153838615994659E-3</v>
      </c>
      <c r="CW204" s="7">
        <f t="shared" si="339"/>
        <v>7.418377755349119E-2</v>
      </c>
      <c r="CX204" s="7">
        <f t="shared" si="340"/>
        <v>8.4242295876316424E-4</v>
      </c>
      <c r="CY204" s="7">
        <f t="shared" si="401"/>
        <v>0.99857373338938216</v>
      </c>
      <c r="CZ204" s="7">
        <f t="shared" si="402"/>
        <v>7.5133360715987071E-2</v>
      </c>
      <c r="DA204" s="7">
        <f t="shared" si="341"/>
        <v>32.682214606892309</v>
      </c>
      <c r="DB204" s="7">
        <f>rho_ph(DA204,H204)</f>
        <v>747.98414547714822</v>
      </c>
      <c r="DC204" s="7">
        <f t="shared" si="342"/>
        <v>2.5536548945986999</v>
      </c>
      <c r="DD204" s="7">
        <f t="shared" si="403"/>
        <v>-2.8113842197260572E-2</v>
      </c>
      <c r="DE204" s="47">
        <f t="shared" si="404"/>
        <v>-2.9603794190567403E-4</v>
      </c>
      <c r="DF204" s="7">
        <f t="shared" si="343"/>
        <v>1034.3449740688068</v>
      </c>
      <c r="DG204" s="7">
        <f t="shared" si="405"/>
        <v>238.65482083807433</v>
      </c>
    </row>
    <row r="205" spans="1:111" ht="14.5" x14ac:dyDescent="0.35">
      <c r="A205" s="7">
        <f t="shared" si="406"/>
        <v>1194</v>
      </c>
      <c r="B205" s="7">
        <v>3</v>
      </c>
      <c r="C205" s="7">
        <v>17.2</v>
      </c>
      <c r="D205">
        <v>0.255</v>
      </c>
      <c r="E205" s="22">
        <v>0</v>
      </c>
      <c r="F205" s="7">
        <f t="shared" si="344"/>
        <v>32.682214606892309</v>
      </c>
      <c r="G205" s="7">
        <f t="shared" si="407"/>
        <v>97.5</v>
      </c>
      <c r="H205" s="7">
        <f t="shared" si="345"/>
        <v>1034.3449740688068</v>
      </c>
      <c r="I205" s="7">
        <f t="shared" si="408"/>
        <v>1.8248390669884889E-3</v>
      </c>
      <c r="J205" s="24" t="str">
        <f t="shared" si="346"/>
        <v>NO</v>
      </c>
      <c r="K205" s="24" t="str">
        <f t="shared" si="347"/>
        <v>NO</v>
      </c>
      <c r="L205" s="7">
        <f t="shared" si="348"/>
        <v>16.350828000311413</v>
      </c>
      <c r="M205" s="7">
        <v>9.81</v>
      </c>
      <c r="N205" s="7">
        <f t="shared" si="349"/>
        <v>5.1044625000000003E-2</v>
      </c>
      <c r="O205" s="7">
        <f t="shared" si="350"/>
        <v>238.65482083807433</v>
      </c>
      <c r="P205" s="7">
        <f t="shared" si="351"/>
        <v>815.25573991275417</v>
      </c>
      <c r="Q205" s="7">
        <f t="shared" si="312"/>
        <v>1.7075629340442737E-5</v>
      </c>
      <c r="R205" s="7">
        <f t="shared" si="313"/>
        <v>1.1152579998508356E-4</v>
      </c>
      <c r="S205" s="7">
        <f t="shared" si="352"/>
        <v>1.1135344362380749E-4</v>
      </c>
      <c r="T205" s="7">
        <f t="shared" si="314"/>
        <v>2.3386621741211959</v>
      </c>
      <c r="U205" s="7">
        <f t="shared" si="315"/>
        <v>0.21317654437640957</v>
      </c>
      <c r="V205" s="7">
        <f t="shared" si="409"/>
        <v>2.5518387184976055</v>
      </c>
      <c r="W205" s="7">
        <f>Surface_Tension_T(T_ph(F205,H205))</f>
        <v>8.0105797742039658E-2</v>
      </c>
      <c r="X205" s="7">
        <v>1</v>
      </c>
      <c r="Y205" s="7">
        <f t="shared" si="353"/>
        <v>1</v>
      </c>
      <c r="Z205" s="7">
        <f t="shared" si="410"/>
        <v>8.3538408141215603E-2</v>
      </c>
      <c r="AA205" s="24">
        <f t="shared" si="354"/>
        <v>748.51649531539067</v>
      </c>
      <c r="AB205" s="24">
        <f t="shared" si="355"/>
        <v>4374124.360818143</v>
      </c>
      <c r="AC205" s="24">
        <f t="shared" si="356"/>
        <v>6.3535050690554755E-6</v>
      </c>
      <c r="AD205" s="29">
        <f t="shared" si="357"/>
        <v>9.1669072787848652E-3</v>
      </c>
      <c r="AE205" s="24">
        <f t="shared" si="316"/>
        <v>6.4469131245497291</v>
      </c>
      <c r="AF205" s="7">
        <f t="shared" si="317"/>
        <v>3.7938601350617529</v>
      </c>
      <c r="AG205" s="24" t="str">
        <f t="shared" si="358"/>
        <v>NO</v>
      </c>
      <c r="AH205" s="24">
        <f t="shared" si="411"/>
        <v>1.1499999999999999</v>
      </c>
      <c r="AI205" s="24">
        <f t="shared" si="411"/>
        <v>1.1499999999999999</v>
      </c>
      <c r="AJ205" s="24">
        <f t="shared" si="359"/>
        <v>0.26822639356472378</v>
      </c>
      <c r="AK205" s="24">
        <f t="shared" si="360"/>
        <v>6.6558580245459284E-2</v>
      </c>
      <c r="AL205" s="24">
        <f t="shared" si="361"/>
        <v>762.08176322473832</v>
      </c>
      <c r="AM205" s="24">
        <f t="shared" si="362"/>
        <v>4453396.0524838036</v>
      </c>
      <c r="AN205" s="24">
        <f t="shared" si="363"/>
        <v>6.2518424779918822E-6</v>
      </c>
      <c r="AO205" s="29">
        <f t="shared" si="364"/>
        <v>9.1416293347832359E-3</v>
      </c>
      <c r="AP205" s="24">
        <f t="shared" si="318"/>
        <v>0.64053373919748735</v>
      </c>
      <c r="AQ205" s="24">
        <f t="shared" si="365"/>
        <v>1.9244749827370664</v>
      </c>
      <c r="AR205" s="24">
        <f t="shared" si="366"/>
        <v>6.4528498755820873</v>
      </c>
      <c r="AS205" s="24">
        <f t="shared" si="367"/>
        <v>2.5257551480508917</v>
      </c>
      <c r="AT205" s="24" t="str">
        <f t="shared" si="368"/>
        <v>NO</v>
      </c>
      <c r="AU205" s="24">
        <f t="shared" si="319"/>
        <v>1.2</v>
      </c>
      <c r="AV205" s="7">
        <f t="shared" si="369"/>
        <v>1.203900398263051</v>
      </c>
      <c r="AW205" s="7">
        <f t="shared" si="370"/>
        <v>0.26822639356472378</v>
      </c>
      <c r="AX205" s="20">
        <f t="shared" si="320"/>
        <v>1.0528946628104465</v>
      </c>
      <c r="AY205" s="24">
        <f t="shared" si="321"/>
        <v>6.4008660017751517E-2</v>
      </c>
      <c r="AZ205" s="24">
        <f t="shared" si="371"/>
        <v>764.11890701963898</v>
      </c>
      <c r="BA205" s="24">
        <f t="shared" si="372"/>
        <v>4465300.56007386</v>
      </c>
      <c r="BB205" s="24">
        <f t="shared" si="373"/>
        <v>6.2368714194614976E-6</v>
      </c>
      <c r="BC205" s="29">
        <f t="shared" si="374"/>
        <v>9.1378808556753302E-3</v>
      </c>
      <c r="BD205" s="24">
        <f t="shared" si="322"/>
        <v>6.4537321029685595</v>
      </c>
      <c r="BE205" s="24" t="str">
        <f t="shared" si="375"/>
        <v>BUBBLY</v>
      </c>
      <c r="BF205" s="24">
        <f t="shared" si="323"/>
        <v>1.2</v>
      </c>
      <c r="BG205" s="24">
        <f t="shared" si="324"/>
        <v>1.1410080098485464</v>
      </c>
      <c r="BH205" s="7">
        <f t="shared" si="376"/>
        <v>1.203900398263051</v>
      </c>
      <c r="BI205" s="7">
        <f t="shared" si="377"/>
        <v>0.49943384791972251</v>
      </c>
      <c r="BJ205" s="7">
        <f t="shared" si="378"/>
        <v>0.26822639356472378</v>
      </c>
      <c r="BK205" s="20">
        <f t="shared" si="325"/>
        <v>1.0528946628104465</v>
      </c>
      <c r="BL205" s="24">
        <f t="shared" si="379"/>
        <v>0.47218737318187226</v>
      </c>
      <c r="BM205" s="24">
        <f t="shared" si="380"/>
        <v>6.0314881223062763E-2</v>
      </c>
      <c r="BN205" s="24">
        <f t="shared" si="381"/>
        <v>767.06988504223386</v>
      </c>
      <c r="BO205" s="24">
        <f t="shared" si="382"/>
        <v>4482545.2633471424</v>
      </c>
      <c r="BP205" s="24">
        <f t="shared" si="383"/>
        <v>6.2153184175725416E-6</v>
      </c>
      <c r="BQ205" s="29">
        <f t="shared" si="384"/>
        <v>9.1324725063112993E-3</v>
      </c>
      <c r="BR205" s="24">
        <f t="shared" si="326"/>
        <v>0.64027702255276508</v>
      </c>
      <c r="BS205" s="24">
        <f t="shared" si="385"/>
        <v>1.9244749827370664</v>
      </c>
      <c r="BT205" s="24">
        <f t="shared" si="386"/>
        <v>6.4550058416329161</v>
      </c>
      <c r="BU205" s="24" t="str">
        <f t="shared" si="387"/>
        <v>NO</v>
      </c>
      <c r="BV205" s="24">
        <f t="shared" si="327"/>
        <v>1.1499999999999999</v>
      </c>
      <c r="BW205" s="24">
        <f t="shared" si="328"/>
        <v>1.1499999999999999</v>
      </c>
      <c r="BX205" s="7">
        <f t="shared" si="388"/>
        <v>1.203900398263051</v>
      </c>
      <c r="BY205" s="7">
        <f t="shared" si="389"/>
        <v>0.49943384791972251</v>
      </c>
      <c r="BZ205" s="24">
        <f t="shared" si="390"/>
        <v>0.26822639356472378</v>
      </c>
      <c r="CA205" s="20">
        <f t="shared" si="329"/>
        <v>1.1021862225264074</v>
      </c>
      <c r="CB205" s="24">
        <f t="shared" si="391"/>
        <v>0.52995143200294481</v>
      </c>
      <c r="CC205" s="24">
        <f t="shared" si="392"/>
        <v>6.1530519823769773E-2</v>
      </c>
      <c r="CD205" s="24">
        <f t="shared" si="393"/>
        <v>766.09870539301858</v>
      </c>
      <c r="CE205" s="24">
        <f t="shared" si="394"/>
        <v>4476869.9568055365</v>
      </c>
      <c r="CF205" s="24">
        <f t="shared" si="395"/>
        <v>6.2223942067662991E-6</v>
      </c>
      <c r="CG205" s="29">
        <f t="shared" si="396"/>
        <v>9.1342496012413923E-3</v>
      </c>
      <c r="CH205" s="24">
        <f t="shared" si="330"/>
        <v>0.64032685644531484</v>
      </c>
      <c r="CI205" s="24">
        <f t="shared" si="397"/>
        <v>1.9244749827370664</v>
      </c>
      <c r="CJ205" s="24">
        <f t="shared" si="398"/>
        <v>6.4545872010712229</v>
      </c>
      <c r="CK205" s="24">
        <f t="shared" si="331"/>
        <v>3.837503909368718</v>
      </c>
      <c r="CL205" s="24">
        <f t="shared" si="399"/>
        <v>2.5257551480508917</v>
      </c>
      <c r="CM205" s="24" t="str">
        <f t="shared" si="400"/>
        <v>NO</v>
      </c>
      <c r="CN205" s="46" t="str">
        <f t="shared" si="332"/>
        <v>BUBBLY</v>
      </c>
      <c r="CO205" s="21">
        <f t="shared" si="310"/>
        <v>1.2</v>
      </c>
      <c r="CP205" s="21">
        <f t="shared" si="333"/>
        <v>0.26822639356472378</v>
      </c>
      <c r="CQ205" s="7">
        <f t="shared" si="334"/>
        <v>6.4008660017751517E-2</v>
      </c>
      <c r="CR205" s="7">
        <f>IF(J205="yes",rho_ph(F205,H205),IF(K205="yes",rho_ph(F205,H205),L205*CQ205+P205*(1-CQ205)))</f>
        <v>764.11890701963898</v>
      </c>
      <c r="CS205" s="7">
        <f t="shared" si="335"/>
        <v>1.0548017112367213E-4</v>
      </c>
      <c r="CT205" s="7">
        <f t="shared" si="336"/>
        <v>4465300.56007386</v>
      </c>
      <c r="CU205" s="7">
        <f t="shared" si="337"/>
        <v>6.2368714194614976E-6</v>
      </c>
      <c r="CV205" s="22">
        <f t="shared" si="338"/>
        <v>9.1378808556753302E-3</v>
      </c>
      <c r="CW205" s="7">
        <f t="shared" si="339"/>
        <v>7.1607727906311189E-2</v>
      </c>
      <c r="CX205" s="7">
        <f t="shared" si="340"/>
        <v>8.9154384506341265E-4</v>
      </c>
      <c r="CY205" s="7">
        <f t="shared" si="401"/>
        <v>0.99847750486497178</v>
      </c>
      <c r="CZ205" s="7">
        <f t="shared" si="402"/>
        <v>7.260981984884976E-2</v>
      </c>
      <c r="DA205" s="7">
        <f t="shared" si="341"/>
        <v>32.464385147345759</v>
      </c>
      <c r="DB205" s="7">
        <f>rho_ph(DA205,H205)</f>
        <v>715.80725389242116</v>
      </c>
      <c r="DC205" s="7">
        <f t="shared" si="342"/>
        <v>2.6684465179602856</v>
      </c>
      <c r="DD205" s="7">
        <f t="shared" si="403"/>
        <v>-2.8113842197260572E-2</v>
      </c>
      <c r="DE205" s="47">
        <f t="shared" si="404"/>
        <v>-3.0436298699543587E-4</v>
      </c>
      <c r="DF205" s="7">
        <f t="shared" si="343"/>
        <v>1034.3168602266096</v>
      </c>
      <c r="DG205" s="7">
        <f t="shared" si="405"/>
        <v>238.27682236109155</v>
      </c>
    </row>
    <row r="206" spans="1:111" ht="14.5" x14ac:dyDescent="0.35">
      <c r="A206" s="7">
        <f t="shared" si="406"/>
        <v>1191</v>
      </c>
      <c r="B206" s="7">
        <v>3</v>
      </c>
      <c r="C206" s="7">
        <v>17.2</v>
      </c>
      <c r="D206">
        <v>0.255</v>
      </c>
      <c r="E206" s="22">
        <v>0</v>
      </c>
      <c r="F206" s="7">
        <f t="shared" si="344"/>
        <v>32.464385147345759</v>
      </c>
      <c r="G206" s="7">
        <f t="shared" si="407"/>
        <v>97.5</v>
      </c>
      <c r="H206" s="7">
        <f t="shared" si="345"/>
        <v>1034.3168602266096</v>
      </c>
      <c r="I206" s="7">
        <f t="shared" si="408"/>
        <v>2.8212285806368605E-3</v>
      </c>
      <c r="J206" s="24" t="str">
        <f t="shared" si="346"/>
        <v>NO</v>
      </c>
      <c r="K206" s="24" t="str">
        <f t="shared" si="347"/>
        <v>NO</v>
      </c>
      <c r="L206" s="7">
        <f t="shared" si="348"/>
        <v>16.240794587216723</v>
      </c>
      <c r="M206" s="7">
        <v>9.81</v>
      </c>
      <c r="N206" s="7">
        <f t="shared" si="349"/>
        <v>5.1044625000000003E-2</v>
      </c>
      <c r="O206" s="7">
        <f t="shared" si="350"/>
        <v>238.27682236109155</v>
      </c>
      <c r="P206" s="7">
        <f t="shared" si="351"/>
        <v>815.78477240170662</v>
      </c>
      <c r="Q206" s="7">
        <f t="shared" si="312"/>
        <v>1.7061900292416472E-5</v>
      </c>
      <c r="R206" s="7">
        <f t="shared" si="313"/>
        <v>1.1171366160014638E-4</v>
      </c>
      <c r="S206" s="7">
        <f t="shared" si="352"/>
        <v>1.114466273459374E-4</v>
      </c>
      <c r="T206" s="7">
        <f t="shared" si="314"/>
        <v>2.3348125983689165</v>
      </c>
      <c r="U206" s="7">
        <f t="shared" si="315"/>
        <v>0.33180704244379405</v>
      </c>
      <c r="V206" s="7">
        <f t="shared" si="409"/>
        <v>2.6666196408127107</v>
      </c>
      <c r="W206" s="7">
        <f>Surface_Tension_T(T_ph(F206,H206))</f>
        <v>8.0150566434878043E-2</v>
      </c>
      <c r="X206" s="7">
        <v>1</v>
      </c>
      <c r="Y206" s="7">
        <f t="shared" si="353"/>
        <v>1</v>
      </c>
      <c r="Z206" s="7">
        <f t="shared" si="410"/>
        <v>0.12442983519864445</v>
      </c>
      <c r="AA206" s="24">
        <f t="shared" si="354"/>
        <v>716.297647008181</v>
      </c>
      <c r="AB206" s="24">
        <f t="shared" si="355"/>
        <v>4370467.0299620479</v>
      </c>
      <c r="AC206" s="24">
        <f t="shared" si="356"/>
        <v>6.3582798776552362E-6</v>
      </c>
      <c r="AD206" s="29">
        <f t="shared" si="357"/>
        <v>9.1680870338030854E-3</v>
      </c>
      <c r="AE206" s="24">
        <f t="shared" si="316"/>
        <v>7.1771390725543842</v>
      </c>
      <c r="AF206" s="7">
        <f t="shared" si="317"/>
        <v>3.8079832748384632</v>
      </c>
      <c r="AG206" s="24" t="str">
        <f t="shared" si="358"/>
        <v>NO</v>
      </c>
      <c r="AH206" s="24">
        <f t="shared" si="411"/>
        <v>1.1499999999999999</v>
      </c>
      <c r="AI206" s="24">
        <f t="shared" si="411"/>
        <v>1.1499999999999999</v>
      </c>
      <c r="AJ206" s="24">
        <f t="shared" si="359"/>
        <v>0.26823047801177025</v>
      </c>
      <c r="AK206" s="24">
        <f t="shared" si="360"/>
        <v>9.9497048581243613E-2</v>
      </c>
      <c r="AL206" s="24">
        <f t="shared" si="361"/>
        <v>736.23250639825756</v>
      </c>
      <c r="AM206" s="24">
        <f t="shared" si="362"/>
        <v>4492098.9326705933</v>
      </c>
      <c r="AN206" s="24">
        <f t="shared" si="363"/>
        <v>6.2034455379108527E-6</v>
      </c>
      <c r="AO206" s="29">
        <f t="shared" si="364"/>
        <v>9.1294872017431208E-3</v>
      </c>
      <c r="AP206" s="24">
        <f t="shared" si="318"/>
        <v>0.67485688418510636</v>
      </c>
      <c r="AQ206" s="24">
        <f t="shared" si="365"/>
        <v>2.1888964569629419</v>
      </c>
      <c r="AR206" s="24">
        <f t="shared" si="366"/>
        <v>7.1872399260147724</v>
      </c>
      <c r="AS206" s="24">
        <f t="shared" si="367"/>
        <v>2.52159760623843</v>
      </c>
      <c r="AT206" s="24" t="str">
        <f t="shared" si="368"/>
        <v>NO</v>
      </c>
      <c r="AU206" s="24">
        <f t="shared" si="319"/>
        <v>1.2</v>
      </c>
      <c r="AV206" s="7">
        <f t="shared" si="369"/>
        <v>1.203900398263051</v>
      </c>
      <c r="AW206" s="7">
        <f t="shared" si="370"/>
        <v>0.26823047801177025</v>
      </c>
      <c r="AX206" s="20">
        <f t="shared" si="320"/>
        <v>1.0513147783922587</v>
      </c>
      <c r="AY206" s="24">
        <f t="shared" si="321"/>
        <v>9.5671969730599729E-2</v>
      </c>
      <c r="AZ206" s="24">
        <f t="shared" si="371"/>
        <v>739.2908251579554</v>
      </c>
      <c r="BA206" s="24">
        <f t="shared" si="372"/>
        <v>4510759.16611154</v>
      </c>
      <c r="BB206" s="24">
        <f t="shared" si="373"/>
        <v>6.1803931048866933E-6</v>
      </c>
      <c r="BC206" s="29">
        <f t="shared" si="374"/>
        <v>9.1236786578306941E-3</v>
      </c>
      <c r="BD206" s="24">
        <f t="shared" si="322"/>
        <v>7.18876484244353</v>
      </c>
      <c r="BE206" s="24" t="str">
        <f t="shared" si="375"/>
        <v>BUBBLY</v>
      </c>
      <c r="BF206" s="24">
        <f t="shared" si="323"/>
        <v>1.2</v>
      </c>
      <c r="BG206" s="24">
        <f t="shared" si="324"/>
        <v>1.1413865563806187</v>
      </c>
      <c r="BH206" s="7">
        <f t="shared" si="376"/>
        <v>1.203900398263051</v>
      </c>
      <c r="BI206" s="7">
        <f t="shared" si="377"/>
        <v>0.49947153213851386</v>
      </c>
      <c r="BJ206" s="7">
        <f t="shared" si="378"/>
        <v>0.26823047801177025</v>
      </c>
      <c r="BK206" s="20">
        <f t="shared" si="325"/>
        <v>1.0513147783922587</v>
      </c>
      <c r="BL206" s="24">
        <f t="shared" si="379"/>
        <v>0.46803606923690955</v>
      </c>
      <c r="BM206" s="24">
        <f t="shared" si="380"/>
        <v>9.0460437399135243E-2</v>
      </c>
      <c r="BN206" s="24">
        <f t="shared" si="381"/>
        <v>743.45767444876333</v>
      </c>
      <c r="BO206" s="24">
        <f t="shared" si="382"/>
        <v>4536183.0628957329</v>
      </c>
      <c r="BP206" s="24">
        <f t="shared" si="383"/>
        <v>6.1492747524843398E-6</v>
      </c>
      <c r="BQ206" s="29">
        <f t="shared" si="384"/>
        <v>9.1158118957749071E-3</v>
      </c>
      <c r="BR206" s="24">
        <f t="shared" si="326"/>
        <v>0.67445234777500496</v>
      </c>
      <c r="BS206" s="24">
        <f t="shared" si="385"/>
        <v>2.1888964569629419</v>
      </c>
      <c r="BT206" s="24">
        <f t="shared" si="386"/>
        <v>7.1908321676252793</v>
      </c>
      <c r="BU206" s="24" t="str">
        <f t="shared" si="387"/>
        <v>NO</v>
      </c>
      <c r="BV206" s="24">
        <f t="shared" si="327"/>
        <v>1.1499999999999999</v>
      </c>
      <c r="BW206" s="24">
        <f t="shared" si="328"/>
        <v>1.1499999999999999</v>
      </c>
      <c r="BX206" s="7">
        <f t="shared" si="388"/>
        <v>1.203900398263051</v>
      </c>
      <c r="BY206" s="7">
        <f t="shared" si="389"/>
        <v>0.49947153213851386</v>
      </c>
      <c r="BZ206" s="24">
        <f t="shared" si="390"/>
        <v>0.26823047801177025</v>
      </c>
      <c r="CA206" s="20">
        <f t="shared" si="329"/>
        <v>1.1005323754121017</v>
      </c>
      <c r="CB206" s="24">
        <f t="shared" si="391"/>
        <v>0.53506373762087378</v>
      </c>
      <c r="CC206" s="24">
        <f t="shared" si="392"/>
        <v>9.2125724952462185E-2</v>
      </c>
      <c r="CD206" s="24">
        <f t="shared" si="393"/>
        <v>742.12620381417139</v>
      </c>
      <c r="CE206" s="24">
        <f t="shared" si="394"/>
        <v>4528059.1376892887</v>
      </c>
      <c r="CF206" s="24">
        <f t="shared" si="395"/>
        <v>6.1591822220195812E-6</v>
      </c>
      <c r="CG206" s="29">
        <f t="shared" si="396"/>
        <v>9.1183197527013645E-3</v>
      </c>
      <c r="CH206" s="24">
        <f t="shared" si="330"/>
        <v>0.67452656125955823</v>
      </c>
      <c r="CI206" s="24">
        <f t="shared" si="397"/>
        <v>2.1888964569629419</v>
      </c>
      <c r="CJ206" s="24">
        <f t="shared" si="398"/>
        <v>7.1901728637078666</v>
      </c>
      <c r="CK206" s="24">
        <f t="shared" si="331"/>
        <v>3.8517895187945395</v>
      </c>
      <c r="CL206" s="24">
        <f t="shared" si="399"/>
        <v>2.52159760623843</v>
      </c>
      <c r="CM206" s="24" t="str">
        <f t="shared" si="400"/>
        <v>NO</v>
      </c>
      <c r="CN206" s="46" t="str">
        <f t="shared" si="332"/>
        <v>BUBBLY</v>
      </c>
      <c r="CO206" s="21">
        <f t="shared" si="310"/>
        <v>1.2</v>
      </c>
      <c r="CP206" s="21">
        <f t="shared" si="333"/>
        <v>0.26823047801177025</v>
      </c>
      <c r="CQ206" s="7">
        <f t="shared" si="334"/>
        <v>9.5671969730599729E-2</v>
      </c>
      <c r="CR206" s="7">
        <f>IF(J206="yes",rho_ph(F206,H206),IF(K206="yes",rho_ph(F206,H206),L206*CQ206+P206*(1-CQ206)))</f>
        <v>739.2908251579554</v>
      </c>
      <c r="CS206" s="7">
        <f t="shared" si="335"/>
        <v>1.0265814115736528E-4</v>
      </c>
      <c r="CT206" s="7">
        <f t="shared" si="336"/>
        <v>4510759.16611154</v>
      </c>
      <c r="CU206" s="7">
        <f t="shared" si="337"/>
        <v>6.1803931048866933E-6</v>
      </c>
      <c r="CV206" s="22">
        <f t="shared" si="338"/>
        <v>9.1236786578306941E-3</v>
      </c>
      <c r="CW206" s="7">
        <f t="shared" si="339"/>
        <v>6.9281018654577725E-2</v>
      </c>
      <c r="CX206" s="7">
        <f t="shared" si="340"/>
        <v>9.4045337260496961E-4</v>
      </c>
      <c r="CY206" s="7">
        <f t="shared" si="401"/>
        <v>0.99838068894223864</v>
      </c>
      <c r="CZ206" s="7">
        <f t="shared" si="402"/>
        <v>7.0335366864498081E-2</v>
      </c>
      <c r="DA206" s="7">
        <f t="shared" si="341"/>
        <v>32.253379046752265</v>
      </c>
      <c r="DB206" s="7">
        <f>rho_ph(DA206,H206)</f>
        <v>686.73735674618661</v>
      </c>
      <c r="DC206" s="7">
        <f t="shared" si="342"/>
        <v>2.7814030435596395</v>
      </c>
      <c r="DD206" s="7">
        <f t="shared" si="403"/>
        <v>-2.8113842197260572E-2</v>
      </c>
      <c r="DE206" s="47">
        <f t="shared" si="404"/>
        <v>-3.126712909773577E-4</v>
      </c>
      <c r="DF206" s="7">
        <f t="shared" si="343"/>
        <v>1034.2887463844124</v>
      </c>
      <c r="DG206" s="7">
        <f t="shared" si="405"/>
        <v>237.90880257783851</v>
      </c>
    </row>
    <row r="207" spans="1:111" ht="14.5" x14ac:dyDescent="0.35">
      <c r="A207" s="7">
        <f t="shared" si="406"/>
        <v>1188</v>
      </c>
      <c r="B207" s="7">
        <v>3</v>
      </c>
      <c r="C207" s="7">
        <v>17.2</v>
      </c>
      <c r="D207">
        <v>0.255</v>
      </c>
      <c r="E207" s="22">
        <v>0</v>
      </c>
      <c r="F207" s="7">
        <f t="shared" si="344"/>
        <v>32.253379046752265</v>
      </c>
      <c r="G207" s="7">
        <f t="shared" si="407"/>
        <v>97.5</v>
      </c>
      <c r="H207" s="7">
        <f t="shared" si="345"/>
        <v>1034.2887463844124</v>
      </c>
      <c r="I207" s="7">
        <f t="shared" si="408"/>
        <v>3.7882975780789184E-3</v>
      </c>
      <c r="J207" s="24" t="str">
        <f t="shared" si="346"/>
        <v>NO</v>
      </c>
      <c r="K207" s="24" t="str">
        <f t="shared" si="347"/>
        <v>NO</v>
      </c>
      <c r="L207" s="7">
        <f t="shared" si="348"/>
        <v>16.134272851252479</v>
      </c>
      <c r="M207" s="7">
        <v>9.81</v>
      </c>
      <c r="N207" s="7">
        <f t="shared" si="349"/>
        <v>5.1044625000000003E-2</v>
      </c>
      <c r="O207" s="7">
        <f t="shared" si="350"/>
        <v>237.90880257783851</v>
      </c>
      <c r="P207" s="7">
        <f t="shared" si="351"/>
        <v>816.29887212844085</v>
      </c>
      <c r="Q207" s="7">
        <f t="shared" si="312"/>
        <v>1.7048548071863209E-5</v>
      </c>
      <c r="R207" s="7">
        <f t="shared" si="313"/>
        <v>1.1189708758284881E-4</v>
      </c>
      <c r="S207" s="7">
        <f t="shared" si="352"/>
        <v>1.1153777309033502E-4</v>
      </c>
      <c r="T207" s="7">
        <f t="shared" si="314"/>
        <v>2.3310792615884308</v>
      </c>
      <c r="U207" s="7">
        <f t="shared" si="315"/>
        <v>0.44848640964620579</v>
      </c>
      <c r="V207" s="7">
        <f t="shared" si="409"/>
        <v>2.7795656712346366</v>
      </c>
      <c r="W207" s="7">
        <f>Surface_Tension_T(T_ph(F207,H207))</f>
        <v>8.0194066552363261E-2</v>
      </c>
      <c r="X207" s="7">
        <v>1</v>
      </c>
      <c r="Y207" s="7">
        <f t="shared" si="353"/>
        <v>1</v>
      </c>
      <c r="Z207" s="7">
        <f t="shared" si="410"/>
        <v>0.16135125508547371</v>
      </c>
      <c r="AA207" s="24">
        <f t="shared" si="354"/>
        <v>687.19130976010149</v>
      </c>
      <c r="AB207" s="24">
        <f t="shared" si="355"/>
        <v>4366895.5988694746</v>
      </c>
      <c r="AC207" s="24">
        <f t="shared" si="356"/>
        <v>6.3629498650846902E-6</v>
      </c>
      <c r="AD207" s="29">
        <f t="shared" si="357"/>
        <v>9.169240247296406E-3</v>
      </c>
      <c r="AE207" s="24">
        <f t="shared" si="316"/>
        <v>7.7280321816908337</v>
      </c>
      <c r="AF207" s="7">
        <f t="shared" si="317"/>
        <v>3.8217926847623662</v>
      </c>
      <c r="AG207" s="24" t="str">
        <f t="shared" si="358"/>
        <v>NO</v>
      </c>
      <c r="AH207" s="24">
        <f t="shared" si="411"/>
        <v>1.1499999999999999</v>
      </c>
      <c r="AI207" s="24">
        <f t="shared" si="411"/>
        <v>1.1499999999999999</v>
      </c>
      <c r="AJ207" s="24">
        <f t="shared" si="359"/>
        <v>0.26823440206199206</v>
      </c>
      <c r="AK207" s="24">
        <f t="shared" si="360"/>
        <v>0.12944320979418122</v>
      </c>
      <c r="AL207" s="24">
        <f t="shared" si="361"/>
        <v>712.72299803432691</v>
      </c>
      <c r="AM207" s="24">
        <f t="shared" si="362"/>
        <v>4529141.8548579924</v>
      </c>
      <c r="AN207" s="24">
        <f t="shared" si="363"/>
        <v>6.1578598546023237E-6</v>
      </c>
      <c r="AO207" s="29">
        <f t="shared" si="364"/>
        <v>9.1179851997640459E-3</v>
      </c>
      <c r="AP207" s="24">
        <f t="shared" si="318"/>
        <v>0.70889812806548302</v>
      </c>
      <c r="AQ207" s="24">
        <f t="shared" si="365"/>
        <v>2.391994898225418</v>
      </c>
      <c r="AR207" s="24">
        <f t="shared" si="366"/>
        <v>7.7424856951021823</v>
      </c>
      <c r="AS207" s="24">
        <f t="shared" si="367"/>
        <v>2.5175656025155053</v>
      </c>
      <c r="AT207" s="24" t="str">
        <f t="shared" si="368"/>
        <v>NO</v>
      </c>
      <c r="AU207" s="24">
        <f t="shared" si="319"/>
        <v>1.2</v>
      </c>
      <c r="AV207" s="7">
        <f t="shared" si="369"/>
        <v>1.203900398263051</v>
      </c>
      <c r="AW207" s="7">
        <f t="shared" si="370"/>
        <v>0.26823440206199206</v>
      </c>
      <c r="AX207" s="20">
        <f t="shared" si="320"/>
        <v>1.0497825862606429</v>
      </c>
      <c r="AY207" s="24">
        <f t="shared" si="321"/>
        <v>0.12445119348215647</v>
      </c>
      <c r="AZ207" s="24">
        <f t="shared" si="371"/>
        <v>716.71743276622328</v>
      </c>
      <c r="BA207" s="24">
        <f t="shared" si="372"/>
        <v>4554525.2949611265</v>
      </c>
      <c r="BB207" s="24">
        <f t="shared" si="373"/>
        <v>6.127029010541154E-6</v>
      </c>
      <c r="BC207" s="29">
        <f t="shared" si="374"/>
        <v>9.1101698100513519E-3</v>
      </c>
      <c r="BD207" s="24">
        <f t="shared" si="322"/>
        <v>7.7446990913781892</v>
      </c>
      <c r="BE207" s="24" t="str">
        <f t="shared" si="375"/>
        <v>BUBBLY</v>
      </c>
      <c r="BF207" s="24">
        <f t="shared" si="323"/>
        <v>1.2</v>
      </c>
      <c r="BG207" s="24">
        <f t="shared" si="324"/>
        <v>1.1415616061375324</v>
      </c>
      <c r="BH207" s="7">
        <f t="shared" si="376"/>
        <v>1.203900398263051</v>
      </c>
      <c r="BI207" s="7">
        <f t="shared" si="377"/>
        <v>0.49950797648076395</v>
      </c>
      <c r="BJ207" s="7">
        <f t="shared" si="378"/>
        <v>0.26823440206199206</v>
      </c>
      <c r="BK207" s="20">
        <f t="shared" si="325"/>
        <v>1.0497825862606429</v>
      </c>
      <c r="BL207" s="24">
        <f t="shared" si="379"/>
        <v>0.46245890249176602</v>
      </c>
      <c r="BM207" s="24">
        <f t="shared" si="380"/>
        <v>0.11808682609634712</v>
      </c>
      <c r="BN207" s="24">
        <f t="shared" si="381"/>
        <v>721.80997424514214</v>
      </c>
      <c r="BO207" s="24">
        <f t="shared" si="382"/>
        <v>4586886.875579942</v>
      </c>
      <c r="BP207" s="24">
        <f t="shared" si="383"/>
        <v>6.0881922658257011E-6</v>
      </c>
      <c r="BQ207" s="29">
        <f t="shared" si="384"/>
        <v>9.1002828643547713E-3</v>
      </c>
      <c r="BR207" s="24">
        <f t="shared" si="326"/>
        <v>0.70834728404042857</v>
      </c>
      <c r="BS207" s="24">
        <f t="shared" si="385"/>
        <v>2.391994898225418</v>
      </c>
      <c r="BT207" s="24">
        <f t="shared" si="386"/>
        <v>7.7475028029784463</v>
      </c>
      <c r="BU207" s="24" t="str">
        <f t="shared" si="387"/>
        <v>NO</v>
      </c>
      <c r="BV207" s="24">
        <f t="shared" si="327"/>
        <v>1.1499999999999999</v>
      </c>
      <c r="BW207" s="24">
        <f t="shared" si="328"/>
        <v>1.1499999999999999</v>
      </c>
      <c r="BX207" s="7">
        <f t="shared" si="388"/>
        <v>1.203900398263051</v>
      </c>
      <c r="BY207" s="7">
        <f t="shared" si="389"/>
        <v>0.49950797648076395</v>
      </c>
      <c r="BZ207" s="24">
        <f t="shared" si="390"/>
        <v>0.26823440206199206</v>
      </c>
      <c r="CA207" s="20">
        <f t="shared" si="329"/>
        <v>1.0989284533100632</v>
      </c>
      <c r="CB207" s="24">
        <f t="shared" si="391"/>
        <v>0.54207668542053611</v>
      </c>
      <c r="CC207" s="24">
        <f t="shared" si="392"/>
        <v>0.11996178887669944</v>
      </c>
      <c r="CD207" s="24">
        <f t="shared" si="393"/>
        <v>720.30969540334195</v>
      </c>
      <c r="CE207" s="24">
        <f t="shared" si="394"/>
        <v>4577353.051478439</v>
      </c>
      <c r="CF207" s="24">
        <f t="shared" si="395"/>
        <v>6.099579538626287E-6</v>
      </c>
      <c r="CG207" s="29">
        <f t="shared" si="396"/>
        <v>9.1031866966103884E-3</v>
      </c>
      <c r="CH207" s="24">
        <f t="shared" si="330"/>
        <v>0.70843768671697105</v>
      </c>
      <c r="CI207" s="24">
        <f t="shared" si="397"/>
        <v>2.391994898225418</v>
      </c>
      <c r="CJ207" s="24">
        <f t="shared" si="398"/>
        <v>7.7466789214860672</v>
      </c>
      <c r="CK207" s="24">
        <f t="shared" si="331"/>
        <v>3.8657577892848778</v>
      </c>
      <c r="CL207" s="24">
        <f t="shared" si="399"/>
        <v>2.5175656025155053</v>
      </c>
      <c r="CM207" s="24" t="str">
        <f t="shared" si="400"/>
        <v>NO</v>
      </c>
      <c r="CN207" s="46" t="str">
        <f t="shared" si="332"/>
        <v>BUBBLY</v>
      </c>
      <c r="CO207" s="21">
        <f t="shared" si="310"/>
        <v>1.2</v>
      </c>
      <c r="CP207" s="21">
        <f t="shared" si="333"/>
        <v>0.26823440206199206</v>
      </c>
      <c r="CQ207" s="7">
        <f t="shared" si="334"/>
        <v>0.12445119348215647</v>
      </c>
      <c r="CR207" s="7">
        <f>IF(J207="yes",rho_ph(F207,H207),IF(K207="yes",rho_ph(F207,H207),L207*CQ207+P207*(1-CQ207)))</f>
        <v>716.71743276622328</v>
      </c>
      <c r="CS207" s="7">
        <f t="shared" si="335"/>
        <v>1.0009307364066718E-4</v>
      </c>
      <c r="CT207" s="7">
        <f t="shared" si="336"/>
        <v>4554525.2949611265</v>
      </c>
      <c r="CU207" s="7">
        <f t="shared" si="337"/>
        <v>6.127029010541154E-6</v>
      </c>
      <c r="CV207" s="22">
        <f t="shared" si="338"/>
        <v>9.1101698100513519E-3</v>
      </c>
      <c r="CW207" s="7">
        <f t="shared" si="339"/>
        <v>6.7165602682717734E-2</v>
      </c>
      <c r="CX207" s="7">
        <f t="shared" si="340"/>
        <v>9.891408607712736E-4</v>
      </c>
      <c r="CY207" s="7">
        <f t="shared" si="401"/>
        <v>0.99828317263855693</v>
      </c>
      <c r="CZ207" s="7">
        <f t="shared" si="402"/>
        <v>6.8271954703342908E-2</v>
      </c>
      <c r="DA207" s="7">
        <f t="shared" si="341"/>
        <v>32.048563182642233</v>
      </c>
      <c r="DB207" s="7">
        <f>rho_ph(DA207,H207)</f>
        <v>660.30611543035366</v>
      </c>
      <c r="DC207" s="7">
        <f t="shared" si="342"/>
        <v>2.8927391849688449</v>
      </c>
      <c r="DD207" s="7">
        <f t="shared" si="403"/>
        <v>-2.8113842197260572E-2</v>
      </c>
      <c r="DE207" s="47">
        <f t="shared" si="404"/>
        <v>-3.2097733577408016E-4</v>
      </c>
      <c r="DF207" s="7">
        <f t="shared" si="343"/>
        <v>1034.2606325422153</v>
      </c>
      <c r="DG207" s="7">
        <f t="shared" si="405"/>
        <v>237.54980638219371</v>
      </c>
    </row>
    <row r="208" spans="1:111" ht="14.5" x14ac:dyDescent="0.35">
      <c r="A208" s="7">
        <f t="shared" si="406"/>
        <v>1185</v>
      </c>
      <c r="B208" s="7">
        <v>3</v>
      </c>
      <c r="C208" s="7">
        <v>17.2</v>
      </c>
      <c r="D208">
        <v>0.255</v>
      </c>
      <c r="E208" s="22">
        <v>0</v>
      </c>
      <c r="F208" s="7">
        <f t="shared" si="344"/>
        <v>32.048563182642233</v>
      </c>
      <c r="G208" s="7">
        <f t="shared" si="407"/>
        <v>97.5</v>
      </c>
      <c r="H208" s="7">
        <f t="shared" si="345"/>
        <v>1034.2606325422153</v>
      </c>
      <c r="I208" s="7">
        <f t="shared" si="408"/>
        <v>4.728813407170171E-3</v>
      </c>
      <c r="J208" s="24" t="str">
        <f t="shared" si="346"/>
        <v>NO</v>
      </c>
      <c r="K208" s="24" t="str">
        <f t="shared" si="347"/>
        <v>NO</v>
      </c>
      <c r="L208" s="7">
        <f t="shared" si="348"/>
        <v>16.030936868912544</v>
      </c>
      <c r="M208" s="7">
        <v>9.81</v>
      </c>
      <c r="N208" s="7">
        <f t="shared" si="349"/>
        <v>5.1044625000000003E-2</v>
      </c>
      <c r="O208" s="7">
        <f t="shared" si="350"/>
        <v>237.54980638219371</v>
      </c>
      <c r="P208" s="7">
        <f t="shared" si="351"/>
        <v>816.79945047360593</v>
      </c>
      <c r="Q208" s="7">
        <f t="shared" si="312"/>
        <v>1.7035536661017663E-5</v>
      </c>
      <c r="R208" s="7">
        <f t="shared" si="313"/>
        <v>1.1207651729628194E-4</v>
      </c>
      <c r="S208" s="7">
        <f t="shared" si="352"/>
        <v>1.1162708623282331E-4</v>
      </c>
      <c r="T208" s="7">
        <f t="shared" si="314"/>
        <v>2.3274512463504737</v>
      </c>
      <c r="U208" s="7">
        <f t="shared" si="315"/>
        <v>0.56344025496631822</v>
      </c>
      <c r="V208" s="7">
        <f t="shared" si="409"/>
        <v>2.890891501316792</v>
      </c>
      <c r="W208" s="7">
        <f>Surface_Tension_T(T_ph(F208,H208))</f>
        <v>8.0236417573281149E-2</v>
      </c>
      <c r="X208" s="7">
        <v>1</v>
      </c>
      <c r="Y208" s="7">
        <f t="shared" si="353"/>
        <v>1</v>
      </c>
      <c r="Z208" s="7">
        <f t="shared" si="410"/>
        <v>0.19490190299762997</v>
      </c>
      <c r="AA208" s="24">
        <f t="shared" si="354"/>
        <v>660.72814331146753</v>
      </c>
      <c r="AB208" s="24">
        <f t="shared" si="355"/>
        <v>4363401.6335424567</v>
      </c>
      <c r="AC208" s="24">
        <f t="shared" si="356"/>
        <v>6.3675255792296384E-6</v>
      </c>
      <c r="AD208" s="29">
        <f t="shared" si="357"/>
        <v>9.1703695654347297E-3</v>
      </c>
      <c r="AE208" s="24">
        <f t="shared" si="316"/>
        <v>8.1702243005518582</v>
      </c>
      <c r="AF208" s="7">
        <f t="shared" si="317"/>
        <v>3.8353200292541256</v>
      </c>
      <c r="AG208" s="24" t="str">
        <f t="shared" si="358"/>
        <v>NO</v>
      </c>
      <c r="AH208" s="24">
        <f t="shared" si="411"/>
        <v>1.1499999999999999</v>
      </c>
      <c r="AI208" s="24">
        <f t="shared" si="411"/>
        <v>1.1499999999999999</v>
      </c>
      <c r="AJ208" s="24">
        <f t="shared" si="359"/>
        <v>0.26823818001002631</v>
      </c>
      <c r="AK208" s="24">
        <f t="shared" si="360"/>
        <v>0.1568264289107181</v>
      </c>
      <c r="AL208" s="24">
        <f t="shared" si="361"/>
        <v>691.21778410083812</v>
      </c>
      <c r="AM208" s="24">
        <f t="shared" si="362"/>
        <v>4564753.051327832</v>
      </c>
      <c r="AN208" s="24">
        <f t="shared" si="363"/>
        <v>6.1146983217764576E-6</v>
      </c>
      <c r="AO208" s="29">
        <f t="shared" si="364"/>
        <v>9.107035808325151E-3</v>
      </c>
      <c r="AP208" s="24">
        <f t="shared" si="318"/>
        <v>0.74270082319803077</v>
      </c>
      <c r="AQ208" s="24">
        <f t="shared" si="365"/>
        <v>2.5571293688974812</v>
      </c>
      <c r="AR208" s="24">
        <f t="shared" si="366"/>
        <v>8.1891201706925223</v>
      </c>
      <c r="AS208" s="24">
        <f t="shared" si="367"/>
        <v>2.5136473460585118</v>
      </c>
      <c r="AT208" s="24" t="str">
        <f t="shared" si="368"/>
        <v>NO</v>
      </c>
      <c r="AU208" s="24">
        <f t="shared" si="319"/>
        <v>1.2</v>
      </c>
      <c r="AV208" s="7">
        <f t="shared" si="369"/>
        <v>1.203900398263051</v>
      </c>
      <c r="AW208" s="7">
        <f t="shared" si="370"/>
        <v>0.26823818001002631</v>
      </c>
      <c r="AX208" s="20">
        <f t="shared" si="320"/>
        <v>1.04829360678243</v>
      </c>
      <c r="AY208" s="24">
        <f t="shared" si="321"/>
        <v>0.15076099099721013</v>
      </c>
      <c r="AZ208" s="24">
        <f t="shared" si="371"/>
        <v>696.07479580319944</v>
      </c>
      <c r="BA208" s="24">
        <f t="shared" si="372"/>
        <v>4596828.4109303486</v>
      </c>
      <c r="BB208" s="24">
        <f t="shared" si="373"/>
        <v>6.0763657691582374E-6</v>
      </c>
      <c r="BC208" s="29">
        <f t="shared" si="374"/>
        <v>9.0972627078986078E-3</v>
      </c>
      <c r="BD208" s="24">
        <f t="shared" si="322"/>
        <v>8.1920516184588976</v>
      </c>
      <c r="BE208" s="24" t="str">
        <f t="shared" si="375"/>
        <v>BUBBLY</v>
      </c>
      <c r="BF208" s="24">
        <f t="shared" si="323"/>
        <v>1.2</v>
      </c>
      <c r="BG208" s="24">
        <f t="shared" si="324"/>
        <v>1.1416464093423115</v>
      </c>
      <c r="BH208" s="7">
        <f t="shared" si="376"/>
        <v>1.203900398263051</v>
      </c>
      <c r="BI208" s="7">
        <f t="shared" si="377"/>
        <v>0.49954329585290447</v>
      </c>
      <c r="BJ208" s="7">
        <f t="shared" si="378"/>
        <v>0.26823818001002631</v>
      </c>
      <c r="BK208" s="20">
        <f t="shared" si="325"/>
        <v>1.04829360678243</v>
      </c>
      <c r="BL208" s="24">
        <f t="shared" si="379"/>
        <v>0.45457004433709836</v>
      </c>
      <c r="BM208" s="24">
        <f t="shared" si="380"/>
        <v>0.14360142038841997</v>
      </c>
      <c r="BN208" s="24">
        <f t="shared" si="381"/>
        <v>701.80795451764811</v>
      </c>
      <c r="BO208" s="24">
        <f t="shared" si="382"/>
        <v>4634689.7830441603</v>
      </c>
      <c r="BP208" s="24">
        <f t="shared" si="383"/>
        <v>6.0317667250090979E-6</v>
      </c>
      <c r="BQ208" s="29">
        <f t="shared" si="384"/>
        <v>9.0858335059086585E-3</v>
      </c>
      <c r="BR208" s="24">
        <f t="shared" si="326"/>
        <v>0.7420086998889065</v>
      </c>
      <c r="BS208" s="24">
        <f t="shared" si="385"/>
        <v>2.5571293688974812</v>
      </c>
      <c r="BT208" s="24">
        <f t="shared" si="386"/>
        <v>8.1954851460884992</v>
      </c>
      <c r="BU208" s="24" t="str">
        <f t="shared" si="387"/>
        <v>NO</v>
      </c>
      <c r="BV208" s="24">
        <f t="shared" si="327"/>
        <v>1.1499999999999999</v>
      </c>
      <c r="BW208" s="24">
        <f t="shared" si="328"/>
        <v>1.1499999999999999</v>
      </c>
      <c r="BX208" s="7">
        <f t="shared" si="388"/>
        <v>1.203900398263051</v>
      </c>
      <c r="BY208" s="7">
        <f t="shared" si="389"/>
        <v>0.49954329585290447</v>
      </c>
      <c r="BZ208" s="24">
        <f t="shared" si="390"/>
        <v>0.26823818001002631</v>
      </c>
      <c r="CA208" s="20">
        <f t="shared" si="329"/>
        <v>1.0973697668721241</v>
      </c>
      <c r="CB208" s="24">
        <f t="shared" si="391"/>
        <v>0.55232070381472742</v>
      </c>
      <c r="CC208" s="24">
        <f t="shared" si="392"/>
        <v>0.1453347038009575</v>
      </c>
      <c r="CD208" s="24">
        <f t="shared" si="393"/>
        <v>700.41999573573491</v>
      </c>
      <c r="CE208" s="24">
        <f t="shared" si="394"/>
        <v>4625523.8020312479</v>
      </c>
      <c r="CF208" s="24">
        <f t="shared" si="395"/>
        <v>6.0425002766151025E-6</v>
      </c>
      <c r="CG208" s="29">
        <f t="shared" si="396"/>
        <v>9.0885899285852532E-3</v>
      </c>
      <c r="CH208" s="24">
        <f t="shared" si="330"/>
        <v>0.74209873471016674</v>
      </c>
      <c r="CI208" s="24">
        <f t="shared" si="397"/>
        <v>2.5571293688974812</v>
      </c>
      <c r="CJ208" s="24">
        <f t="shared" si="398"/>
        <v>8.1946565428466087</v>
      </c>
      <c r="CK208" s="24">
        <f t="shared" si="331"/>
        <v>3.879440749521275</v>
      </c>
      <c r="CL208" s="24">
        <f t="shared" si="399"/>
        <v>2.5136473460585118</v>
      </c>
      <c r="CM208" s="24" t="str">
        <f t="shared" si="400"/>
        <v>NO</v>
      </c>
      <c r="CN208" s="46" t="str">
        <f t="shared" si="332"/>
        <v>BUBBLY</v>
      </c>
      <c r="CO208" s="21">
        <f t="shared" si="310"/>
        <v>1.2</v>
      </c>
      <c r="CP208" s="21">
        <f t="shared" si="333"/>
        <v>0.26823818001002631</v>
      </c>
      <c r="CQ208" s="7">
        <f t="shared" si="334"/>
        <v>0.15076099099721013</v>
      </c>
      <c r="CR208" s="7">
        <f>IF(J208="yes",rho_ph(F208,H208),IF(K208="yes",rho_ph(F208,H208),L208*CQ208+P208*(1-CQ208)))</f>
        <v>696.07479580319944</v>
      </c>
      <c r="CS208" s="7">
        <f t="shared" si="335"/>
        <v>9.7748044870362851E-5</v>
      </c>
      <c r="CT208" s="7">
        <f t="shared" si="336"/>
        <v>4596828.4109303486</v>
      </c>
      <c r="CU208" s="7">
        <f t="shared" si="337"/>
        <v>6.0763657691582374E-6</v>
      </c>
      <c r="CV208" s="22">
        <f t="shared" si="338"/>
        <v>9.0972627078986078E-3</v>
      </c>
      <c r="CW208" s="7">
        <f t="shared" si="339"/>
        <v>6.5231123222338414E-2</v>
      </c>
      <c r="CX208" s="7">
        <f t="shared" si="340"/>
        <v>1.0376718936957775E-3</v>
      </c>
      <c r="CY208" s="7">
        <f t="shared" si="401"/>
        <v>0.99818485664697998</v>
      </c>
      <c r="CZ208" s="7">
        <f t="shared" si="402"/>
        <v>6.6389301214845958E-2</v>
      </c>
      <c r="DA208" s="7">
        <f t="shared" si="341"/>
        <v>31.849395278997697</v>
      </c>
      <c r="DB208" s="7">
        <f>rho_ph(DA208,H208)</f>
        <v>636.13817733541703</v>
      </c>
      <c r="DC208" s="7">
        <f t="shared" si="342"/>
        <v>3.0026391155782011</v>
      </c>
      <c r="DD208" s="7">
        <f t="shared" si="403"/>
        <v>-2.8113842197260572E-2</v>
      </c>
      <c r="DE208" s="47">
        <f t="shared" si="404"/>
        <v>-3.2929399300729313E-4</v>
      </c>
      <c r="DF208" s="7">
        <f t="shared" si="343"/>
        <v>1034.2325187000181</v>
      </c>
      <c r="DG208" s="7">
        <f t="shared" si="405"/>
        <v>237.19901566881447</v>
      </c>
    </row>
    <row r="209" spans="1:111" ht="14.5" x14ac:dyDescent="0.35">
      <c r="A209" s="7">
        <f t="shared" si="406"/>
        <v>1182</v>
      </c>
      <c r="B209" s="7">
        <v>3</v>
      </c>
      <c r="C209" s="7">
        <v>17.2</v>
      </c>
      <c r="D209">
        <v>0.255</v>
      </c>
      <c r="E209" s="22">
        <v>0</v>
      </c>
      <c r="F209" s="7">
        <f t="shared" si="344"/>
        <v>31.849395278997697</v>
      </c>
      <c r="G209" s="7">
        <f t="shared" si="407"/>
        <v>97.5</v>
      </c>
      <c r="H209" s="7">
        <f t="shared" si="345"/>
        <v>1034.2325187000181</v>
      </c>
      <c r="I209" s="7">
        <f t="shared" si="408"/>
        <v>5.6451462729974798E-3</v>
      </c>
      <c r="J209" s="24" t="str">
        <f t="shared" si="346"/>
        <v>NO</v>
      </c>
      <c r="K209" s="24" t="str">
        <f t="shared" si="347"/>
        <v>NO</v>
      </c>
      <c r="L209" s="7">
        <f t="shared" si="348"/>
        <v>15.930507495022146</v>
      </c>
      <c r="M209" s="7">
        <v>9.81</v>
      </c>
      <c r="N209" s="7">
        <f t="shared" si="349"/>
        <v>5.1044625000000003E-2</v>
      </c>
      <c r="O209" s="7">
        <f t="shared" si="350"/>
        <v>237.19901566881447</v>
      </c>
      <c r="P209" s="7">
        <f t="shared" si="351"/>
        <v>817.28771632399832</v>
      </c>
      <c r="Q209" s="7">
        <f t="shared" si="312"/>
        <v>1.7022835201625868E-5</v>
      </c>
      <c r="R209" s="7">
        <f t="shared" si="313"/>
        <v>1.1225232713434454E-4</v>
      </c>
      <c r="S209" s="7">
        <f t="shared" si="352"/>
        <v>1.117147427228811E-4</v>
      </c>
      <c r="T209" s="7">
        <f t="shared" si="314"/>
        <v>2.3239192022001105</v>
      </c>
      <c r="U209" s="7">
        <f t="shared" si="315"/>
        <v>0.67686208337671727</v>
      </c>
      <c r="V209" s="7">
        <f t="shared" si="409"/>
        <v>3.0007812855768279</v>
      </c>
      <c r="W209" s="7">
        <f>Surface_Tension_T(T_ph(F209,H209))</f>
        <v>8.0277721834650845E-2</v>
      </c>
      <c r="X209" s="7">
        <v>1</v>
      </c>
      <c r="Y209" s="7">
        <f t="shared" si="353"/>
        <v>1</v>
      </c>
      <c r="Z209" s="7">
        <f t="shared" si="410"/>
        <v>0.22556195169239296</v>
      </c>
      <c r="AA209" s="24">
        <f t="shared" si="354"/>
        <v>636.53202029776594</v>
      </c>
      <c r="AB209" s="24">
        <f t="shared" si="355"/>
        <v>4359977.9093088759</v>
      </c>
      <c r="AC209" s="24">
        <f t="shared" si="356"/>
        <v>6.3720160565945747E-6</v>
      </c>
      <c r="AD209" s="29">
        <f t="shared" si="357"/>
        <v>9.1714772551130357E-3</v>
      </c>
      <c r="AE209" s="24">
        <f t="shared" si="316"/>
        <v>8.5383557174910685</v>
      </c>
      <c r="AF209" s="7">
        <f t="shared" si="317"/>
        <v>3.8485924371276212</v>
      </c>
      <c r="AG209" s="24" t="str">
        <f t="shared" si="358"/>
        <v>NO</v>
      </c>
      <c r="AH209" s="24">
        <f t="shared" si="411"/>
        <v>1.1499999999999999</v>
      </c>
      <c r="AI209" s="24">
        <f t="shared" si="411"/>
        <v>1.1499999999999999</v>
      </c>
      <c r="AJ209" s="24">
        <f t="shared" si="359"/>
        <v>0.26824182409769132</v>
      </c>
      <c r="AK209" s="24">
        <f t="shared" si="360"/>
        <v>0.18199423208630283</v>
      </c>
      <c r="AL209" s="24">
        <f t="shared" si="361"/>
        <v>671.44532647634583</v>
      </c>
      <c r="AM209" s="24">
        <f t="shared" si="362"/>
        <v>4599119.4431602871</v>
      </c>
      <c r="AN209" s="24">
        <f t="shared" si="363"/>
        <v>6.0736472265793017E-6</v>
      </c>
      <c r="AO209" s="29">
        <f t="shared" si="364"/>
        <v>9.0965678445144565E-3</v>
      </c>
      <c r="AP209" s="24">
        <f t="shared" si="318"/>
        <v>0.77630246125094104</v>
      </c>
      <c r="AQ209" s="24">
        <f t="shared" si="365"/>
        <v>2.6959745592021829</v>
      </c>
      <c r="AR209" s="24">
        <f t="shared" si="366"/>
        <v>8.5617292030419136</v>
      </c>
      <c r="AS209" s="24">
        <f t="shared" si="367"/>
        <v>2.5098327383761196</v>
      </c>
      <c r="AT209" s="24" t="str">
        <f t="shared" si="368"/>
        <v>NO</v>
      </c>
      <c r="AU209" s="24">
        <f t="shared" si="319"/>
        <v>1.2</v>
      </c>
      <c r="AV209" s="7">
        <f t="shared" si="369"/>
        <v>1.203900398263051</v>
      </c>
      <c r="AW209" s="7">
        <f t="shared" si="370"/>
        <v>0.26824182409769132</v>
      </c>
      <c r="AX209" s="20">
        <f t="shared" si="320"/>
        <v>1.0468440032840565</v>
      </c>
      <c r="AY209" s="24">
        <f t="shared" si="321"/>
        <v>0.1749368584941785</v>
      </c>
      <c r="AZ209" s="24">
        <f t="shared" si="371"/>
        <v>677.10080367979378</v>
      </c>
      <c r="BA209" s="24">
        <f t="shared" si="372"/>
        <v>4637857.0948217036</v>
      </c>
      <c r="BB209" s="24">
        <f t="shared" si="373"/>
        <v>6.028067099192828E-6</v>
      </c>
      <c r="BC209" s="29">
        <f t="shared" si="374"/>
        <v>9.0848825724825708E-3</v>
      </c>
      <c r="BD209" s="24">
        <f t="shared" si="322"/>
        <v>8.5653984220412873</v>
      </c>
      <c r="BE209" s="24" t="str">
        <f t="shared" si="375"/>
        <v>BUBBLY</v>
      </c>
      <c r="BF209" s="24">
        <f t="shared" si="323"/>
        <v>1.2</v>
      </c>
      <c r="BG209" s="24">
        <f t="shared" si="324"/>
        <v>1.1416819605302337</v>
      </c>
      <c r="BH209" s="7">
        <f t="shared" si="376"/>
        <v>1.203900398263051</v>
      </c>
      <c r="BI209" s="7">
        <f t="shared" si="377"/>
        <v>0.49957758866504248</v>
      </c>
      <c r="BJ209" s="7">
        <f t="shared" si="378"/>
        <v>0.26824182409769132</v>
      </c>
      <c r="BK209" s="20">
        <f t="shared" si="325"/>
        <v>1.0468440032840565</v>
      </c>
      <c r="BL209" s="24">
        <f t="shared" si="379"/>
        <v>0.44256755112384905</v>
      </c>
      <c r="BM209" s="24">
        <f t="shared" si="380"/>
        <v>0.16739488826460985</v>
      </c>
      <c r="BN209" s="24">
        <f t="shared" si="381"/>
        <v>683.14461589203222</v>
      </c>
      <c r="BO209" s="24">
        <f t="shared" si="382"/>
        <v>4679254.6787500726</v>
      </c>
      <c r="BP209" s="24">
        <f t="shared" si="383"/>
        <v>5.9801492361101863E-6</v>
      </c>
      <c r="BQ209" s="29">
        <f t="shared" si="384"/>
        <v>9.0725262276731417E-3</v>
      </c>
      <c r="BR209" s="24">
        <f t="shared" si="326"/>
        <v>0.77548112355499788</v>
      </c>
      <c r="BS209" s="24">
        <f t="shared" si="385"/>
        <v>2.6959745592021829</v>
      </c>
      <c r="BT209" s="24">
        <f t="shared" si="386"/>
        <v>8.5692852117361653</v>
      </c>
      <c r="BU209" s="24" t="str">
        <f t="shared" si="387"/>
        <v>NO</v>
      </c>
      <c r="BV209" s="24">
        <f t="shared" si="327"/>
        <v>1.1499999999999999</v>
      </c>
      <c r="BW209" s="24">
        <f t="shared" si="328"/>
        <v>1.1499999999999999</v>
      </c>
      <c r="BX209" s="7">
        <f t="shared" si="388"/>
        <v>1.203900398263051</v>
      </c>
      <c r="BY209" s="7">
        <f t="shared" si="389"/>
        <v>0.49957758866504248</v>
      </c>
      <c r="BZ209" s="24">
        <f t="shared" si="390"/>
        <v>0.26824182409769132</v>
      </c>
      <c r="CA209" s="20">
        <f t="shared" si="329"/>
        <v>1.0958522998100011</v>
      </c>
      <c r="CB209" s="24">
        <f t="shared" si="391"/>
        <v>0.56873234733922928</v>
      </c>
      <c r="CC209" s="24">
        <f t="shared" si="392"/>
        <v>0.16838911649305277</v>
      </c>
      <c r="CD209" s="24">
        <f t="shared" si="393"/>
        <v>682.34788393394831</v>
      </c>
      <c r="CE209" s="24">
        <f t="shared" si="394"/>
        <v>4673797.3983209422</v>
      </c>
      <c r="CF209" s="24">
        <f t="shared" si="395"/>
        <v>5.9864199542576472E-6</v>
      </c>
      <c r="CG209" s="29">
        <f t="shared" si="396"/>
        <v>9.0741474456332415E-3</v>
      </c>
      <c r="CH209" s="24">
        <f t="shared" si="330"/>
        <v>0.77553655052217763</v>
      </c>
      <c r="CI209" s="24">
        <f t="shared" si="397"/>
        <v>2.6959745592021829</v>
      </c>
      <c r="CJ209" s="24">
        <f t="shared" si="398"/>
        <v>8.5687748421531644</v>
      </c>
      <c r="CK209" s="24">
        <f t="shared" si="331"/>
        <v>3.8928658404018193</v>
      </c>
      <c r="CL209" s="24">
        <f t="shared" si="399"/>
        <v>2.5098327383761196</v>
      </c>
      <c r="CM209" s="24" t="str">
        <f t="shared" si="400"/>
        <v>NO</v>
      </c>
      <c r="CN209" s="46" t="str">
        <f t="shared" si="332"/>
        <v>BUBBLY</v>
      </c>
      <c r="CO209" s="21">
        <f t="shared" si="310"/>
        <v>1.2</v>
      </c>
      <c r="CP209" s="21">
        <f t="shared" si="333"/>
        <v>0.26824182409769132</v>
      </c>
      <c r="CQ209" s="7">
        <f t="shared" si="334"/>
        <v>0.1749368584941785</v>
      </c>
      <c r="CR209" s="7">
        <f>IF(J209="yes",rho_ph(F209,H209),IF(K209="yes",rho_ph(F209,H209),L209*CQ209+P209*(1-CQ209)))</f>
        <v>677.10080367979378</v>
      </c>
      <c r="CS209" s="7">
        <f t="shared" si="335"/>
        <v>9.5593178979638027E-5</v>
      </c>
      <c r="CT209" s="7">
        <f t="shared" si="336"/>
        <v>4637857.0948217036</v>
      </c>
      <c r="CU209" s="7">
        <f t="shared" si="337"/>
        <v>6.028067099192828E-6</v>
      </c>
      <c r="CV209" s="22">
        <f t="shared" si="338"/>
        <v>9.0848825724825708E-3</v>
      </c>
      <c r="CW209" s="7">
        <f t="shared" si="339"/>
        <v>6.345301715430679E-2</v>
      </c>
      <c r="CX209" s="7">
        <f t="shared" si="340"/>
        <v>1.0861033585923487E-3</v>
      </c>
      <c r="CY209" s="7">
        <f t="shared" si="401"/>
        <v>0.99808565228709456</v>
      </c>
      <c r="CZ209" s="7">
        <f t="shared" si="402"/>
        <v>6.4662907802560787E-2</v>
      </c>
      <c r="DA209" s="7">
        <f t="shared" si="341"/>
        <v>31.655406555590016</v>
      </c>
      <c r="DB209" s="7">
        <f>rho_ph(DA209,H209)</f>
        <v>613.92873714623227</v>
      </c>
      <c r="DC209" s="7">
        <f t="shared" si="342"/>
        <v>3.1112623641935473</v>
      </c>
      <c r="DD209" s="7">
        <f t="shared" si="403"/>
        <v>-2.8113842197260572E-2</v>
      </c>
      <c r="DE209" s="47">
        <f t="shared" si="404"/>
        <v>-3.3763258748955048E-4</v>
      </c>
      <c r="DF209" s="7">
        <f t="shared" si="343"/>
        <v>1034.2044048578209</v>
      </c>
      <c r="DG209" s="7">
        <f t="shared" si="405"/>
        <v>236.85572311684791</v>
      </c>
    </row>
    <row r="210" spans="1:111" ht="14.5" x14ac:dyDescent="0.35">
      <c r="A210" s="7">
        <f t="shared" si="406"/>
        <v>1179</v>
      </c>
      <c r="B210" s="7">
        <v>3</v>
      </c>
      <c r="C210" s="7">
        <v>17.2</v>
      </c>
      <c r="D210">
        <v>0.255</v>
      </c>
      <c r="E210" s="22">
        <v>0</v>
      </c>
      <c r="F210" s="7">
        <f t="shared" si="344"/>
        <v>31.655406555590016</v>
      </c>
      <c r="G210" s="7">
        <f t="shared" si="407"/>
        <v>97.5</v>
      </c>
      <c r="H210" s="7">
        <f t="shared" si="345"/>
        <v>1034.2044048578209</v>
      </c>
      <c r="I210" s="7">
        <f t="shared" si="408"/>
        <v>6.5393451677201401E-3</v>
      </c>
      <c r="J210" s="24" t="str">
        <f t="shared" si="346"/>
        <v>NO</v>
      </c>
      <c r="K210" s="24" t="str">
        <f t="shared" si="347"/>
        <v>NO</v>
      </c>
      <c r="L210" s="7">
        <f t="shared" si="348"/>
        <v>15.832743428745534</v>
      </c>
      <c r="M210" s="7">
        <v>9.81</v>
      </c>
      <c r="N210" s="7">
        <f t="shared" si="349"/>
        <v>5.1044625000000003E-2</v>
      </c>
      <c r="O210" s="7">
        <f t="shared" si="350"/>
        <v>236.85572311684791</v>
      </c>
      <c r="P210" s="7">
        <f t="shared" si="351"/>
        <v>817.76471479196346</v>
      </c>
      <c r="Q210" s="7">
        <f t="shared" si="312"/>
        <v>1.7010417009750822E-5</v>
      </c>
      <c r="R210" s="7">
        <f t="shared" si="313"/>
        <v>1.1242484259225295E-4</v>
      </c>
      <c r="S210" s="7">
        <f t="shared" si="352"/>
        <v>1.1180089472938922E-4</v>
      </c>
      <c r="T210" s="7">
        <f t="shared" si="314"/>
        <v>2.3204750461584189</v>
      </c>
      <c r="U210" s="7">
        <f t="shared" si="315"/>
        <v>0.78891949033039799</v>
      </c>
      <c r="V210" s="7">
        <f t="shared" si="409"/>
        <v>3.1093945364888169</v>
      </c>
      <c r="W210" s="7">
        <f>Surface_Tension_T(T_ph(F210,H210))</f>
        <v>8.0318067808924837E-2</v>
      </c>
      <c r="X210" s="7">
        <v>1</v>
      </c>
      <c r="Y210" s="7">
        <f t="shared" si="353"/>
        <v>1</v>
      </c>
      <c r="Z210" s="7">
        <f t="shared" si="410"/>
        <v>0.25372125700756515</v>
      </c>
      <c r="AA210" s="24">
        <f t="shared" si="354"/>
        <v>614.29752698313314</v>
      </c>
      <c r="AB210" s="24">
        <f t="shared" si="355"/>
        <v>4356618.1790837543</v>
      </c>
      <c r="AC210" s="24">
        <f t="shared" si="356"/>
        <v>6.3764291122576075E-6</v>
      </c>
      <c r="AD210" s="29">
        <f t="shared" si="357"/>
        <v>9.1725652766834059E-3</v>
      </c>
      <c r="AE210" s="24">
        <f t="shared" si="316"/>
        <v>8.8524493918972897</v>
      </c>
      <c r="AF210" s="7">
        <f t="shared" si="317"/>
        <v>3.8616333718223745</v>
      </c>
      <c r="AG210" s="24" t="str">
        <f t="shared" si="358"/>
        <v>NO</v>
      </c>
      <c r="AH210" s="24">
        <f t="shared" si="411"/>
        <v>1.1499999999999999</v>
      </c>
      <c r="AI210" s="24">
        <f t="shared" si="411"/>
        <v>1.1499999999999999</v>
      </c>
      <c r="AJ210" s="24">
        <f t="shared" si="359"/>
        <v>0.26824534490511326</v>
      </c>
      <c r="AK210" s="24">
        <f t="shared" si="360"/>
        <v>0.20523137910918837</v>
      </c>
      <c r="AL210" s="24">
        <f t="shared" si="361"/>
        <v>653.18311035734007</v>
      </c>
      <c r="AM210" s="24">
        <f t="shared" si="362"/>
        <v>4632396.009843275</v>
      </c>
      <c r="AN210" s="24">
        <f t="shared" si="363"/>
        <v>6.0344489986042736E-6</v>
      </c>
      <c r="AO210" s="29">
        <f t="shared" si="364"/>
        <v>9.0865226703660054E-3</v>
      </c>
      <c r="AP210" s="24">
        <f t="shared" si="318"/>
        <v>0.80973579130845963</v>
      </c>
      <c r="AQ210" s="24">
        <f t="shared" si="365"/>
        <v>2.8153861721731688</v>
      </c>
      <c r="AR210" s="24">
        <f t="shared" si="366"/>
        <v>8.8803036917381686</v>
      </c>
      <c r="AS210" s="24">
        <f t="shared" si="367"/>
        <v>2.5061130498510926</v>
      </c>
      <c r="AT210" s="24" t="str">
        <f t="shared" si="368"/>
        <v>NO</v>
      </c>
      <c r="AU210" s="24">
        <f t="shared" si="319"/>
        <v>1.2</v>
      </c>
      <c r="AV210" s="7">
        <f t="shared" si="369"/>
        <v>1.203900398263051</v>
      </c>
      <c r="AW210" s="7">
        <f t="shared" si="370"/>
        <v>0.26824534490511326</v>
      </c>
      <c r="AX210" s="20">
        <f t="shared" si="320"/>
        <v>1.0454304591612369</v>
      </c>
      <c r="AY210" s="24">
        <f t="shared" si="321"/>
        <v>0.19725360274866122</v>
      </c>
      <c r="AZ210" s="24">
        <f t="shared" si="371"/>
        <v>659.58074428123257</v>
      </c>
      <c r="BA210" s="24">
        <f t="shared" si="372"/>
        <v>4677768.2391485674</v>
      </c>
      <c r="BB210" s="24">
        <f t="shared" si="373"/>
        <v>5.9818558617037651E-6</v>
      </c>
      <c r="BC210" s="29">
        <f t="shared" si="374"/>
        <v>9.0729675813738253E-3</v>
      </c>
      <c r="BD210" s="24">
        <f t="shared" si="322"/>
        <v>8.8847239070354558</v>
      </c>
      <c r="BE210" s="24" t="str">
        <f t="shared" si="375"/>
        <v>BUBBLY</v>
      </c>
      <c r="BF210" s="24">
        <f t="shared" si="323"/>
        <v>1.2</v>
      </c>
      <c r="BG210" s="24">
        <f t="shared" si="324"/>
        <v>1.14168700954564</v>
      </c>
      <c r="BH210" s="7">
        <f t="shared" si="376"/>
        <v>1.203900398263051</v>
      </c>
      <c r="BI210" s="7">
        <f t="shared" si="377"/>
        <v>0.49961093998111938</v>
      </c>
      <c r="BJ210" s="7">
        <f t="shared" si="378"/>
        <v>0.26824534490511326</v>
      </c>
      <c r="BK210" s="20">
        <f t="shared" si="325"/>
        <v>1.0454304591612369</v>
      </c>
      <c r="BL210" s="24">
        <f t="shared" si="379"/>
        <v>0.42216662799130378</v>
      </c>
      <c r="BM210" s="24">
        <f t="shared" si="380"/>
        <v>0.1899436314709364</v>
      </c>
      <c r="BN210" s="24">
        <f t="shared" si="381"/>
        <v>665.44284395858688</v>
      </c>
      <c r="BO210" s="24">
        <f t="shared" si="382"/>
        <v>4719342.4420391228</v>
      </c>
      <c r="BP210" s="24">
        <f t="shared" si="383"/>
        <v>5.9345081934177491E-6</v>
      </c>
      <c r="BQ210" s="29">
        <f t="shared" si="384"/>
        <v>9.0606876625533486E-3</v>
      </c>
      <c r="BR210" s="24">
        <f t="shared" si="326"/>
        <v>0.80881410093129014</v>
      </c>
      <c r="BS210" s="24">
        <f t="shared" si="385"/>
        <v>2.8153861721731688</v>
      </c>
      <c r="BT210" s="24">
        <f t="shared" si="386"/>
        <v>8.8887359070136895</v>
      </c>
      <c r="BU210" s="24" t="str">
        <f t="shared" si="387"/>
        <v>NO</v>
      </c>
      <c r="BV210" s="24">
        <f t="shared" si="327"/>
        <v>1.1499999999999999</v>
      </c>
      <c r="BW210" s="24">
        <f t="shared" si="328"/>
        <v>1.1499999999999999</v>
      </c>
      <c r="BX210" s="7">
        <f t="shared" si="388"/>
        <v>1.203900398263051</v>
      </c>
      <c r="BY210" s="7">
        <f t="shared" si="389"/>
        <v>0.49961093998111938</v>
      </c>
      <c r="BZ210" s="24">
        <f t="shared" si="390"/>
        <v>0.26824534490511326</v>
      </c>
      <c r="CA210" s="20">
        <f t="shared" si="329"/>
        <v>1.0943725802518396</v>
      </c>
      <c r="CB210" s="24">
        <f t="shared" si="391"/>
        <v>0.5992980415022986</v>
      </c>
      <c r="CC210" s="24">
        <f t="shared" si="392"/>
        <v>0.18895814664420418</v>
      </c>
      <c r="CD210" s="24">
        <f t="shared" si="393"/>
        <v>666.23313574843678</v>
      </c>
      <c r="CE210" s="24">
        <f t="shared" si="394"/>
        <v>4724947.2172941202</v>
      </c>
      <c r="CF210" s="24">
        <f t="shared" si="395"/>
        <v>5.9281855756176989E-6</v>
      </c>
      <c r="CG210" s="29">
        <f t="shared" si="396"/>
        <v>9.0590422878384959E-3</v>
      </c>
      <c r="CH210" s="24">
        <f t="shared" si="330"/>
        <v>0.80875534712242481</v>
      </c>
      <c r="CI210" s="24">
        <f t="shared" si="397"/>
        <v>2.8153861721731688</v>
      </c>
      <c r="CJ210" s="24">
        <f t="shared" si="398"/>
        <v>8.8892740218783324</v>
      </c>
      <c r="CK210" s="24">
        <f t="shared" si="331"/>
        <v>3.906056795284536</v>
      </c>
      <c r="CL210" s="24">
        <f t="shared" si="399"/>
        <v>2.5061130498510926</v>
      </c>
      <c r="CM210" s="24" t="str">
        <f t="shared" si="400"/>
        <v>NO</v>
      </c>
      <c r="CN210" s="46" t="str">
        <f t="shared" si="332"/>
        <v>BUBBLY</v>
      </c>
      <c r="CO210" s="21">
        <f t="shared" si="310"/>
        <v>1.2</v>
      </c>
      <c r="CP210" s="21">
        <f t="shared" si="333"/>
        <v>0.26824534490511326</v>
      </c>
      <c r="CQ210" s="7">
        <f t="shared" si="334"/>
        <v>0.19725360274866122</v>
      </c>
      <c r="CR210" s="7">
        <f>IF(J210="yes",rho_ph(F210,H210),IF(K210="yes",rho_ph(F210,H210),L210*CQ210+P210*(1-CQ210)))</f>
        <v>659.58074428123257</v>
      </c>
      <c r="CS210" s="7">
        <f t="shared" si="335"/>
        <v>9.3604003391910376E-5</v>
      </c>
      <c r="CT210" s="7">
        <f t="shared" si="336"/>
        <v>4677768.2391485674</v>
      </c>
      <c r="CU210" s="7">
        <f t="shared" si="337"/>
        <v>5.9818558617037651E-6</v>
      </c>
      <c r="CV210" s="22">
        <f t="shared" si="338"/>
        <v>9.0729675813738253E-3</v>
      </c>
      <c r="CW210" s="7">
        <f t="shared" si="339"/>
        <v>6.1811163203580856E-2</v>
      </c>
      <c r="CX210" s="7">
        <f t="shared" si="340"/>
        <v>1.1344851452470225E-3</v>
      </c>
      <c r="CY210" s="7">
        <f t="shared" si="401"/>
        <v>0.99798547929641634</v>
      </c>
      <c r="CZ210" s="7">
        <f t="shared" si="402"/>
        <v>6.307270962820502E-2</v>
      </c>
      <c r="DA210" s="7">
        <f t="shared" si="341"/>
        <v>31.466188426705401</v>
      </c>
      <c r="DB210" s="7">
        <f>rho_ph(DA210,H210)</f>
        <v>593.42737595533288</v>
      </c>
      <c r="DC210" s="7">
        <f t="shared" si="342"/>
        <v>3.2187483280577833</v>
      </c>
      <c r="DD210" s="7">
        <f t="shared" si="403"/>
        <v>-2.8113842197260572E-2</v>
      </c>
      <c r="DE210" s="47">
        <f t="shared" si="404"/>
        <v>-3.4600320791413529E-4</v>
      </c>
      <c r="DF210" s="7">
        <f t="shared" si="343"/>
        <v>1034.1762910156237</v>
      </c>
      <c r="DG210" s="7">
        <f t="shared" si="405"/>
        <v>236.51931209875642</v>
      </c>
    </row>
    <row r="211" spans="1:111" ht="14.5" x14ac:dyDescent="0.35">
      <c r="A211" s="7">
        <f t="shared" si="406"/>
        <v>1176</v>
      </c>
      <c r="B211" s="7">
        <v>3</v>
      </c>
      <c r="C211" s="7">
        <v>17.2</v>
      </c>
      <c r="D211">
        <v>0.255</v>
      </c>
      <c r="E211" s="22">
        <v>0</v>
      </c>
      <c r="F211" s="7">
        <f t="shared" si="344"/>
        <v>31.466188426705401</v>
      </c>
      <c r="G211" s="7">
        <f t="shared" si="407"/>
        <v>97.5</v>
      </c>
      <c r="H211" s="7">
        <f t="shared" si="345"/>
        <v>1034.1762910156237</v>
      </c>
      <c r="I211" s="7">
        <f t="shared" si="408"/>
        <v>7.4131960695459128E-3</v>
      </c>
      <c r="J211" s="24" t="str">
        <f t="shared" si="346"/>
        <v>NO</v>
      </c>
      <c r="K211" s="24" t="str">
        <f t="shared" si="347"/>
        <v>NO</v>
      </c>
      <c r="L211" s="7">
        <f t="shared" si="348"/>
        <v>15.737434364570534</v>
      </c>
      <c r="M211" s="7">
        <v>9.81</v>
      </c>
      <c r="N211" s="7">
        <f t="shared" si="349"/>
        <v>5.1044625000000003E-2</v>
      </c>
      <c r="O211" s="7">
        <f t="shared" si="350"/>
        <v>236.51931209875642</v>
      </c>
      <c r="P211" s="7">
        <f t="shared" si="351"/>
        <v>818.23135689232561</v>
      </c>
      <c r="Q211" s="7">
        <f t="shared" si="312"/>
        <v>1.6998258820379834E-5</v>
      </c>
      <c r="R211" s="7">
        <f t="shared" si="313"/>
        <v>1.1259434751462202E-4</v>
      </c>
      <c r="S211" s="7">
        <f t="shared" si="352"/>
        <v>1.118856749656499E-4</v>
      </c>
      <c r="T211" s="7">
        <f t="shared" si="314"/>
        <v>2.3171117331494577</v>
      </c>
      <c r="U211" s="7">
        <f t="shared" si="315"/>
        <v>0.89975890389188473</v>
      </c>
      <c r="V211" s="7">
        <f t="shared" si="409"/>
        <v>3.2168706370413425</v>
      </c>
      <c r="W211" s="7">
        <f>Surface_Tension_T(T_ph(F211,H211))</f>
        <v>8.035753261588198E-2</v>
      </c>
      <c r="X211" s="7">
        <v>1</v>
      </c>
      <c r="Y211" s="7">
        <f t="shared" si="353"/>
        <v>1</v>
      </c>
      <c r="Z211" s="7">
        <f t="shared" si="410"/>
        <v>0.27970005804132098</v>
      </c>
      <c r="AA211" s="24">
        <f t="shared" si="354"/>
        <v>593.77376018350515</v>
      </c>
      <c r="AB211" s="24">
        <f t="shared" si="355"/>
        <v>4353316.9958122252</v>
      </c>
      <c r="AC211" s="24">
        <f t="shared" si="356"/>
        <v>6.380771561997281E-6</v>
      </c>
      <c r="AD211" s="29">
        <f t="shared" si="357"/>
        <v>9.173635339676316E-3</v>
      </c>
      <c r="AE211" s="24">
        <f t="shared" si="316"/>
        <v>9.1252788155356406</v>
      </c>
      <c r="AF211" s="7">
        <f t="shared" si="317"/>
        <v>3.8744632980613147</v>
      </c>
      <c r="AG211" s="24" t="str">
        <f t="shared" si="358"/>
        <v>NO</v>
      </c>
      <c r="AH211" s="24">
        <f t="shared" si="411"/>
        <v>1.1499999999999999</v>
      </c>
      <c r="AI211" s="24">
        <f t="shared" si="411"/>
        <v>1.1499999999999999</v>
      </c>
      <c r="AJ211" s="24">
        <f t="shared" si="359"/>
        <v>0.26824875165068507</v>
      </c>
      <c r="AK211" s="24">
        <f t="shared" si="360"/>
        <v>0.22677375964713953</v>
      </c>
      <c r="AL211" s="24">
        <f t="shared" si="361"/>
        <v>636.24679298672629</v>
      </c>
      <c r="AM211" s="24">
        <f t="shared" si="362"/>
        <v>4664712.6619137544</v>
      </c>
      <c r="AN211" s="24">
        <f t="shared" si="363"/>
        <v>5.9968897026440265E-6</v>
      </c>
      <c r="AO211" s="29">
        <f t="shared" si="364"/>
        <v>9.0768514319407041E-3</v>
      </c>
      <c r="AP211" s="24">
        <f t="shared" si="318"/>
        <v>0.84302967916495419</v>
      </c>
      <c r="AQ211" s="24">
        <f t="shared" si="365"/>
        <v>2.9197970862056137</v>
      </c>
      <c r="AR211" s="24">
        <f t="shared" si="366"/>
        <v>9.1575976425195247</v>
      </c>
      <c r="AS211" s="24">
        <f t="shared" si="367"/>
        <v>2.5024806718014143</v>
      </c>
      <c r="AT211" s="24" t="str">
        <f t="shared" si="368"/>
        <v>NO</v>
      </c>
      <c r="AU211" s="24">
        <f t="shared" si="319"/>
        <v>1.2</v>
      </c>
      <c r="AV211" s="7">
        <f t="shared" si="369"/>
        <v>1.203900398263051</v>
      </c>
      <c r="AW211" s="7">
        <f t="shared" si="370"/>
        <v>0.26824875165068507</v>
      </c>
      <c r="AX211" s="20">
        <f t="shared" si="320"/>
        <v>1.0440500836804787</v>
      </c>
      <c r="AY211" s="24">
        <f t="shared" si="321"/>
        <v>0.21793879544269737</v>
      </c>
      <c r="AZ211" s="24">
        <f t="shared" si="371"/>
        <v>643.33679806654141</v>
      </c>
      <c r="BA211" s="24">
        <f t="shared" si="372"/>
        <v>4716693.8063900871</v>
      </c>
      <c r="BB211" s="24">
        <f t="shared" si="373"/>
        <v>5.9375010199345618E-6</v>
      </c>
      <c r="BC211" s="29">
        <f t="shared" si="374"/>
        <v>9.0614660455588265E-3</v>
      </c>
      <c r="BD211" s="24">
        <f t="shared" si="322"/>
        <v>9.1627775811019312</v>
      </c>
      <c r="BE211" s="24" t="str">
        <f t="shared" si="375"/>
        <v>BUBBLY</v>
      </c>
      <c r="BF211" s="24">
        <f t="shared" si="323"/>
        <v>1.2</v>
      </c>
      <c r="BG211" s="24">
        <f t="shared" si="324"/>
        <v>1.1416712676604619</v>
      </c>
      <c r="BH211" s="7">
        <f t="shared" si="376"/>
        <v>1.203900398263051</v>
      </c>
      <c r="BI211" s="7">
        <f t="shared" si="377"/>
        <v>0.49964342393397559</v>
      </c>
      <c r="BJ211" s="7">
        <f t="shared" si="378"/>
        <v>0.26824875165068507</v>
      </c>
      <c r="BK211" s="20">
        <f t="shared" si="325"/>
        <v>1.0440500836804787</v>
      </c>
      <c r="BL211" s="24">
        <f t="shared" si="379"/>
        <v>0.3804790652691481</v>
      </c>
      <c r="BM211" s="24">
        <f t="shared" si="380"/>
        <v>0.21217106796401689</v>
      </c>
      <c r="BN211" s="24">
        <f t="shared" si="381"/>
        <v>647.96536431497873</v>
      </c>
      <c r="BO211" s="24">
        <f t="shared" si="382"/>
        <v>4750628.6439776197</v>
      </c>
      <c r="BP211" s="24">
        <f t="shared" si="383"/>
        <v>5.8993960578859382E-6</v>
      </c>
      <c r="BQ211" s="29">
        <f t="shared" si="384"/>
        <v>9.0515334996515012E-3</v>
      </c>
      <c r="BR211" s="24">
        <f t="shared" si="326"/>
        <v>0.84208831066187551</v>
      </c>
      <c r="BS211" s="24">
        <f t="shared" si="385"/>
        <v>2.9197970862056137</v>
      </c>
      <c r="BT211" s="24">
        <f t="shared" si="386"/>
        <v>9.166127895164859</v>
      </c>
      <c r="BU211" s="24" t="str">
        <f t="shared" si="387"/>
        <v>NO</v>
      </c>
      <c r="BV211" s="24">
        <f t="shared" si="327"/>
        <v>1.1499999999999999</v>
      </c>
      <c r="BW211" s="24">
        <f t="shared" si="328"/>
        <v>1.1499999999999999</v>
      </c>
      <c r="BX211" s="7">
        <f t="shared" si="388"/>
        <v>1.203900398263051</v>
      </c>
      <c r="BY211" s="7">
        <f t="shared" si="389"/>
        <v>0.49964342393397559</v>
      </c>
      <c r="BZ211" s="24">
        <f t="shared" si="390"/>
        <v>0.26824875165068507</v>
      </c>
      <c r="CA211" s="20">
        <f t="shared" si="329"/>
        <v>1.0929275821338047</v>
      </c>
      <c r="CB211" s="24">
        <f t="shared" si="391"/>
        <v>0.67569703931645653</v>
      </c>
      <c r="CC211" s="24">
        <f t="shared" si="392"/>
        <v>0.2056545585885233</v>
      </c>
      <c r="CD211" s="24">
        <f t="shared" si="393"/>
        <v>653.1948234849076</v>
      </c>
      <c r="CE211" s="24">
        <f t="shared" si="394"/>
        <v>4788968.9934675023</v>
      </c>
      <c r="CF211" s="24">
        <f t="shared" si="395"/>
        <v>5.8569610849456596E-6</v>
      </c>
      <c r="CG211" s="29">
        <f t="shared" si="396"/>
        <v>9.0404153949806207E-3</v>
      </c>
      <c r="CH211" s="24">
        <f t="shared" si="330"/>
        <v>0.84167441932575715</v>
      </c>
      <c r="CI211" s="24">
        <f t="shared" si="397"/>
        <v>2.9197970862056137</v>
      </c>
      <c r="CJ211" s="24">
        <f t="shared" si="398"/>
        <v>9.1698839254054647</v>
      </c>
      <c r="CK211" s="24">
        <f t="shared" si="331"/>
        <v>3.9190343143142519</v>
      </c>
      <c r="CL211" s="24">
        <f t="shared" si="399"/>
        <v>2.5024806718014143</v>
      </c>
      <c r="CM211" s="24" t="str">
        <f t="shared" si="400"/>
        <v>NO</v>
      </c>
      <c r="CN211" s="46" t="str">
        <f t="shared" si="332"/>
        <v>BUBBLY</v>
      </c>
      <c r="CO211" s="21">
        <f t="shared" si="310"/>
        <v>1.2</v>
      </c>
      <c r="CP211" s="21">
        <f t="shared" si="333"/>
        <v>0.26824875165068507</v>
      </c>
      <c r="CQ211" s="7">
        <f t="shared" si="334"/>
        <v>0.21793879544269737</v>
      </c>
      <c r="CR211" s="7">
        <f>IF(J211="yes",rho_ph(F211,H211),IF(K211="yes",rho_ph(F211,H211),L211*CQ211+P211*(1-CQ211)))</f>
        <v>643.33679806654141</v>
      </c>
      <c r="CS211" s="7">
        <f t="shared" si="335"/>
        <v>9.176025109556562E-5</v>
      </c>
      <c r="CT211" s="7">
        <f t="shared" si="336"/>
        <v>4716693.8063900871</v>
      </c>
      <c r="CU211" s="7">
        <f t="shared" si="337"/>
        <v>5.9375010199345618E-6</v>
      </c>
      <c r="CV211" s="22">
        <f t="shared" si="338"/>
        <v>9.0614660455588265E-3</v>
      </c>
      <c r="CW211" s="7">
        <f t="shared" si="339"/>
        <v>6.0288897401778792E-2</v>
      </c>
      <c r="CX211" s="7">
        <f t="shared" si="340"/>
        <v>1.1828614487183206E-3</v>
      </c>
      <c r="CY211" s="7">
        <f t="shared" si="401"/>
        <v>0.99788426413846265</v>
      </c>
      <c r="CZ211" s="7">
        <f t="shared" si="402"/>
        <v>6.1602092606971429E-2</v>
      </c>
      <c r="DA211" s="7">
        <f t="shared" si="341"/>
        <v>31.281382148884486</v>
      </c>
      <c r="DB211" s="7">
        <f>rho_ph(DA211,H211)</f>
        <v>574.42620346585181</v>
      </c>
      <c r="DC211" s="7">
        <f t="shared" si="342"/>
        <v>3.3252197804613131</v>
      </c>
      <c r="DD211" s="7">
        <f t="shared" si="403"/>
        <v>-2.8113842197260572E-2</v>
      </c>
      <c r="DE211" s="47">
        <f t="shared" si="404"/>
        <v>-3.5441494645620518E-4</v>
      </c>
      <c r="DF211" s="7">
        <f t="shared" si="343"/>
        <v>1034.1481771734266</v>
      </c>
      <c r="DG211" s="7">
        <f t="shared" si="405"/>
        <v>236.18924104835605</v>
      </c>
    </row>
    <row r="212" spans="1:111" ht="14.5" x14ac:dyDescent="0.35">
      <c r="A212" s="7">
        <f t="shared" si="406"/>
        <v>1173</v>
      </c>
      <c r="B212" s="7">
        <v>3</v>
      </c>
      <c r="C212" s="7">
        <v>17.2</v>
      </c>
      <c r="D212">
        <v>0.255</v>
      </c>
      <c r="E212" s="22">
        <v>0</v>
      </c>
      <c r="F212" s="7">
        <f t="shared" si="344"/>
        <v>31.281382148884486</v>
      </c>
      <c r="G212" s="7">
        <f t="shared" si="407"/>
        <v>97.5</v>
      </c>
      <c r="H212" s="7">
        <f t="shared" si="345"/>
        <v>1034.1481771734266</v>
      </c>
      <c r="I212" s="7">
        <f t="shared" si="408"/>
        <v>8.2682672311189531E-3</v>
      </c>
      <c r="J212" s="24" t="str">
        <f t="shared" si="346"/>
        <v>NO</v>
      </c>
      <c r="K212" s="24" t="str">
        <f t="shared" si="347"/>
        <v>NO</v>
      </c>
      <c r="L212" s="7">
        <f t="shared" si="348"/>
        <v>15.644395661732361</v>
      </c>
      <c r="M212" s="7">
        <v>9.81</v>
      </c>
      <c r="N212" s="7">
        <f t="shared" si="349"/>
        <v>5.1044625000000003E-2</v>
      </c>
      <c r="O212" s="7">
        <f t="shared" si="350"/>
        <v>236.18924104835605</v>
      </c>
      <c r="P212" s="7">
        <f t="shared" si="351"/>
        <v>818.68844263534299</v>
      </c>
      <c r="Q212" s="7">
        <f t="shared" si="312"/>
        <v>1.6986340199413053E-5</v>
      </c>
      <c r="R212" s="7">
        <f t="shared" si="313"/>
        <v>1.127610912892543E-4</v>
      </c>
      <c r="S212" s="7">
        <f t="shared" si="352"/>
        <v>1.1196920005324959E-4</v>
      </c>
      <c r="T212" s="7">
        <f t="shared" si="314"/>
        <v>2.3138230773456612</v>
      </c>
      <c r="U212" s="7">
        <f t="shared" si="315"/>
        <v>1.0095092706419468</v>
      </c>
      <c r="V212" s="7">
        <f t="shared" si="409"/>
        <v>3.3233323479876082</v>
      </c>
      <c r="W212" s="7">
        <f>Surface_Tension_T(T_ph(F212,H212))</f>
        <v>8.0396183977280114E-2</v>
      </c>
      <c r="X212" s="7">
        <v>1</v>
      </c>
      <c r="Y212" s="7">
        <f t="shared" si="353"/>
        <v>1</v>
      </c>
      <c r="Z212" s="7">
        <f t="shared" si="410"/>
        <v>0.3037641634768305</v>
      </c>
      <c r="AA212" s="24">
        <f t="shared" si="354"/>
        <v>574.75243947135573</v>
      </c>
      <c r="AB212" s="24">
        <f t="shared" si="355"/>
        <v>4350069.574349436</v>
      </c>
      <c r="AC212" s="24">
        <f t="shared" si="356"/>
        <v>6.3850493950570515E-6</v>
      </c>
      <c r="AD212" s="29">
        <f t="shared" si="357"/>
        <v>9.1746889461415768E-3</v>
      </c>
      <c r="AE212" s="24">
        <f t="shared" si="316"/>
        <v>9.3655510455673436</v>
      </c>
      <c r="AF212" s="7">
        <f t="shared" si="317"/>
        <v>3.8871002003568393</v>
      </c>
      <c r="AG212" s="24" t="str">
        <f t="shared" si="358"/>
        <v>NO</v>
      </c>
      <c r="AH212" s="24">
        <f t="shared" si="411"/>
        <v>1.1499999999999999</v>
      </c>
      <c r="AI212" s="24">
        <f t="shared" si="411"/>
        <v>1.1499999999999999</v>
      </c>
      <c r="AJ212" s="24">
        <f t="shared" si="359"/>
        <v>0.26825205242460742</v>
      </c>
      <c r="AK212" s="24">
        <f t="shared" si="360"/>
        <v>0.24681869817172153</v>
      </c>
      <c r="AL212" s="24">
        <f t="shared" si="361"/>
        <v>620.48215638676561</v>
      </c>
      <c r="AM212" s="24">
        <f t="shared" si="362"/>
        <v>4696179.3714306047</v>
      </c>
      <c r="AN212" s="24">
        <f t="shared" si="363"/>
        <v>5.960789801170032E-6</v>
      </c>
      <c r="AO212" s="29">
        <f t="shared" si="364"/>
        <v>9.0675130125684837E-3</v>
      </c>
      <c r="AP212" s="24">
        <f t="shared" si="318"/>
        <v>0.87620977772253217</v>
      </c>
      <c r="AQ212" s="24">
        <f t="shared" si="365"/>
        <v>3.0122643715757289</v>
      </c>
      <c r="AR212" s="24">
        <f t="shared" si="366"/>
        <v>9.4023061696698296</v>
      </c>
      <c r="AS212" s="24">
        <f t="shared" si="367"/>
        <v>2.4989289235333141</v>
      </c>
      <c r="AT212" s="24" t="str">
        <f t="shared" si="368"/>
        <v>NO</v>
      </c>
      <c r="AU212" s="24">
        <f t="shared" si="319"/>
        <v>1.2</v>
      </c>
      <c r="AV212" s="7">
        <f t="shared" si="369"/>
        <v>1.203900398263051</v>
      </c>
      <c r="AW212" s="7">
        <f t="shared" si="370"/>
        <v>0.26825205242460742</v>
      </c>
      <c r="AX212" s="20">
        <f t="shared" si="320"/>
        <v>1.0427003386734959</v>
      </c>
      <c r="AY212" s="24">
        <f t="shared" si="321"/>
        <v>0.23718274638253112</v>
      </c>
      <c r="AZ212" s="24">
        <f t="shared" si="371"/>
        <v>628.22025010799973</v>
      </c>
      <c r="BA212" s="24">
        <f t="shared" si="372"/>
        <v>4754745.8841559198</v>
      </c>
      <c r="BB212" s="24">
        <f t="shared" si="373"/>
        <v>5.8948079850125551E-6</v>
      </c>
      <c r="BC212" s="29">
        <f t="shared" si="374"/>
        <v>9.0503343118447811E-3</v>
      </c>
      <c r="BD212" s="24">
        <f t="shared" si="322"/>
        <v>9.4082513392436411</v>
      </c>
      <c r="BE212" s="24" t="str">
        <f t="shared" si="375"/>
        <v>BUBBLY</v>
      </c>
      <c r="BF212" s="24">
        <f t="shared" si="323"/>
        <v>1.2</v>
      </c>
      <c r="BG212" s="24">
        <f t="shared" si="324"/>
        <v>1.1416397018930167</v>
      </c>
      <c r="BH212" s="7">
        <f t="shared" si="376"/>
        <v>1.203900398263051</v>
      </c>
      <c r="BI212" s="7">
        <f t="shared" si="377"/>
        <v>0.49967510560504408</v>
      </c>
      <c r="BJ212" s="7">
        <f t="shared" si="378"/>
        <v>0.26825205242460742</v>
      </c>
      <c r="BK212" s="20">
        <f t="shared" si="325"/>
        <v>1.0427003386734959</v>
      </c>
      <c r="BL212" s="24">
        <f t="shared" si="379"/>
        <v>0.27825358748705942</v>
      </c>
      <c r="BM212" s="24">
        <f t="shared" si="380"/>
        <v>0.23662671000002988</v>
      </c>
      <c r="BN212" s="24">
        <f t="shared" si="381"/>
        <v>628.66677181486807</v>
      </c>
      <c r="BO212" s="24">
        <f t="shared" si="382"/>
        <v>4758125.4269954786</v>
      </c>
      <c r="BP212" s="24">
        <f t="shared" si="383"/>
        <v>5.8910476014161128E-6</v>
      </c>
      <c r="BQ212" s="29">
        <f t="shared" si="384"/>
        <v>9.0493509347928172E-3</v>
      </c>
      <c r="BR212" s="24">
        <f t="shared" si="326"/>
        <v>0.87550734198941005</v>
      </c>
      <c r="BS212" s="24">
        <f t="shared" si="385"/>
        <v>3.0122643715757289</v>
      </c>
      <c r="BT212" s="24">
        <f t="shared" si="386"/>
        <v>9.4085921196091888</v>
      </c>
      <c r="BU212" s="24" t="str">
        <f t="shared" si="387"/>
        <v>NO</v>
      </c>
      <c r="BV212" s="24">
        <f t="shared" si="327"/>
        <v>1.1499999999999999</v>
      </c>
      <c r="BW212" s="24">
        <f t="shared" si="328"/>
        <v>1.1499999999999999</v>
      </c>
      <c r="BX212" s="7">
        <f t="shared" si="388"/>
        <v>1.203900398263051</v>
      </c>
      <c r="BY212" s="7">
        <f t="shared" si="389"/>
        <v>0.49967510560504408</v>
      </c>
      <c r="BZ212" s="24">
        <f t="shared" si="390"/>
        <v>0.26825205242460742</v>
      </c>
      <c r="CA212" s="20">
        <f t="shared" si="329"/>
        <v>1.0915146484626836</v>
      </c>
      <c r="CB212" s="24">
        <f t="shared" si="391"/>
        <v>1.1441727566093116</v>
      </c>
      <c r="CC212" s="24">
        <f t="shared" si="392"/>
        <v>0.20328398369007261</v>
      </c>
      <c r="CD212" s="24">
        <f t="shared" si="393"/>
        <v>655.44244968794953</v>
      </c>
      <c r="CE212" s="24">
        <f t="shared" si="394"/>
        <v>4960779.7415302806</v>
      </c>
      <c r="CF212" s="24">
        <f t="shared" si="395"/>
        <v>5.6744568237598396E-6</v>
      </c>
      <c r="CG212" s="29">
        <f t="shared" si="396"/>
        <v>8.9918968383038908E-3</v>
      </c>
      <c r="CH212" s="24">
        <f t="shared" si="330"/>
        <v>0.87327966319657058</v>
      </c>
      <c r="CI212" s="24">
        <f t="shared" si="397"/>
        <v>3.0122643715757289</v>
      </c>
      <c r="CJ212" s="24">
        <f t="shared" si="398"/>
        <v>9.428588453492095</v>
      </c>
      <c r="CK212" s="24">
        <f t="shared" si="331"/>
        <v>3.931816588893438</v>
      </c>
      <c r="CL212" s="24">
        <f t="shared" si="399"/>
        <v>2.4989289235333141</v>
      </c>
      <c r="CM212" s="24" t="str">
        <f t="shared" si="400"/>
        <v>NO</v>
      </c>
      <c r="CN212" s="46" t="str">
        <f t="shared" si="332"/>
        <v>BUBBLY</v>
      </c>
      <c r="CO212" s="21">
        <f t="shared" si="310"/>
        <v>1.2</v>
      </c>
      <c r="CP212" s="21">
        <f t="shared" si="333"/>
        <v>0.26825205242460742</v>
      </c>
      <c r="CQ212" s="7">
        <f t="shared" si="334"/>
        <v>0.23718274638253112</v>
      </c>
      <c r="CR212" s="7">
        <f>IF(J212="yes",rho_ph(F212,H212),IF(K212="yes",rho_ph(F212,H212),L212*CQ212+P212*(1-CQ212)))</f>
        <v>628.22025010799973</v>
      </c>
      <c r="CS212" s="7">
        <f t="shared" si="335"/>
        <v>9.0044972791662444E-5</v>
      </c>
      <c r="CT212" s="7">
        <f t="shared" si="336"/>
        <v>4754745.8841559198</v>
      </c>
      <c r="CU212" s="7">
        <f t="shared" si="337"/>
        <v>5.8948079850125551E-6</v>
      </c>
      <c r="CV212" s="22">
        <f t="shared" si="338"/>
        <v>9.0503343118447811E-3</v>
      </c>
      <c r="CW212" s="7">
        <f t="shared" si="339"/>
        <v>5.8872283255532919E-2</v>
      </c>
      <c r="CX212" s="7">
        <f t="shared" si="340"/>
        <v>1.2312717830896931E-3</v>
      </c>
      <c r="CY212" s="7">
        <f t="shared" si="401"/>
        <v>0.99778193868614429</v>
      </c>
      <c r="CZ212" s="7">
        <f t="shared" si="402"/>
        <v>6.0237164763440758E-2</v>
      </c>
      <c r="DA212" s="7">
        <f t="shared" si="341"/>
        <v>31.100670654594165</v>
      </c>
      <c r="DB212" s="7">
        <f>rho_ph(DA212,H212)</f>
        <v>556.75101212169841</v>
      </c>
      <c r="DC212" s="7">
        <f t="shared" si="342"/>
        <v>3.4307856341398519</v>
      </c>
      <c r="DD212" s="7">
        <f t="shared" si="403"/>
        <v>-2.8113842197260572E-2</v>
      </c>
      <c r="DE212" s="47">
        <f t="shared" si="404"/>
        <v>-3.6287608611977883E-4</v>
      </c>
      <c r="DF212" s="7">
        <f t="shared" si="343"/>
        <v>1034.1200633312294</v>
      </c>
      <c r="DG212" s="7">
        <f t="shared" si="405"/>
        <v>235.86503113318804</v>
      </c>
    </row>
    <row r="213" spans="1:111" ht="14.5" x14ac:dyDescent="0.35">
      <c r="A213" s="7">
        <f t="shared" si="406"/>
        <v>1170</v>
      </c>
      <c r="B213" s="7">
        <v>3</v>
      </c>
      <c r="C213" s="7">
        <v>17.2</v>
      </c>
      <c r="D213">
        <v>0.255</v>
      </c>
      <c r="E213" s="22">
        <v>0</v>
      </c>
      <c r="F213" s="7">
        <f t="shared" si="344"/>
        <v>31.100670654594165</v>
      </c>
      <c r="G213" s="7">
        <f t="shared" si="407"/>
        <v>97.5</v>
      </c>
      <c r="H213" s="7">
        <f t="shared" si="345"/>
        <v>1034.1200633312294</v>
      </c>
      <c r="I213" s="7">
        <f t="shared" si="408"/>
        <v>9.1059448995059779E-3</v>
      </c>
      <c r="J213" s="24" t="str">
        <f t="shared" si="346"/>
        <v>NO</v>
      </c>
      <c r="K213" s="24" t="str">
        <f t="shared" si="347"/>
        <v>NO</v>
      </c>
      <c r="L213" s="7">
        <f t="shared" si="348"/>
        <v>15.553464139186426</v>
      </c>
      <c r="M213" s="7">
        <v>9.81</v>
      </c>
      <c r="N213" s="7">
        <f t="shared" si="349"/>
        <v>5.1044625000000003E-2</v>
      </c>
      <c r="O213" s="7">
        <f t="shared" si="350"/>
        <v>235.86503113318804</v>
      </c>
      <c r="P213" s="7">
        <f t="shared" si="351"/>
        <v>819.13667924026254</v>
      </c>
      <c r="Q213" s="7">
        <f t="shared" si="312"/>
        <v>1.6974643079732519E-5</v>
      </c>
      <c r="R213" s="7">
        <f t="shared" si="313"/>
        <v>1.1292529451902369E-4</v>
      </c>
      <c r="S213" s="7">
        <f t="shared" si="352"/>
        <v>1.1205157317394581E-4</v>
      </c>
      <c r="T213" s="7">
        <f t="shared" si="314"/>
        <v>2.3106036112522799</v>
      </c>
      <c r="U213" s="7">
        <f t="shared" si="315"/>
        <v>1.1182849597069791</v>
      </c>
      <c r="V213" s="7">
        <f t="shared" si="409"/>
        <v>3.4288885709592591</v>
      </c>
      <c r="W213" s="7">
        <f>Surface_Tension_T(T_ph(F213,H213))</f>
        <v>8.0434081758529577E-2</v>
      </c>
      <c r="X213" s="7">
        <v>1</v>
      </c>
      <c r="Y213" s="7">
        <f t="shared" si="353"/>
        <v>1</v>
      </c>
      <c r="Z213" s="7">
        <f t="shared" si="410"/>
        <v>0.32613627902003528</v>
      </c>
      <c r="AA213" s="24">
        <f t="shared" si="354"/>
        <v>557.05903958424096</v>
      </c>
      <c r="AB213" s="24">
        <f t="shared" si="355"/>
        <v>4346871.6825578697</v>
      </c>
      <c r="AC213" s="24">
        <f t="shared" si="356"/>
        <v>6.3892679103446719E-6</v>
      </c>
      <c r="AD213" s="29">
        <f t="shared" si="357"/>
        <v>9.1757274248180018E-3</v>
      </c>
      <c r="AE213" s="24">
        <f t="shared" si="316"/>
        <v>9.579491758527098</v>
      </c>
      <c r="AF213" s="7">
        <f t="shared" si="317"/>
        <v>3.8995599917743027</v>
      </c>
      <c r="AG213" s="24" t="str">
        <f t="shared" si="358"/>
        <v>NO</v>
      </c>
      <c r="AH213" s="24">
        <f t="shared" si="411"/>
        <v>1.1499999999999999</v>
      </c>
      <c r="AI213" s="24">
        <f t="shared" si="411"/>
        <v>1.1499999999999999</v>
      </c>
      <c r="AJ213" s="24">
        <f t="shared" si="359"/>
        <v>0.26825525437317799</v>
      </c>
      <c r="AK213" s="24">
        <f t="shared" si="360"/>
        <v>0.26553271696346292</v>
      </c>
      <c r="AL213" s="24">
        <f t="shared" si="361"/>
        <v>605.75904482823898</v>
      </c>
      <c r="AM213" s="24">
        <f t="shared" si="362"/>
        <v>4726890.0624652328</v>
      </c>
      <c r="AN213" s="24">
        <f t="shared" si="363"/>
        <v>5.925997218109714E-6</v>
      </c>
      <c r="AO213" s="29">
        <f t="shared" si="364"/>
        <v>9.058472490690429E-3</v>
      </c>
      <c r="AP213" s="24">
        <f t="shared" si="318"/>
        <v>0.90929905708120518</v>
      </c>
      <c r="AQ213" s="24">
        <f t="shared" si="365"/>
        <v>3.0949962163308529</v>
      </c>
      <c r="AR213" s="24">
        <f t="shared" si="366"/>
        <v>9.6206477307422418</v>
      </c>
      <c r="AS213" s="24">
        <f t="shared" si="367"/>
        <v>2.4954519001524624</v>
      </c>
      <c r="AT213" s="24" t="str">
        <f t="shared" si="368"/>
        <v>NO</v>
      </c>
      <c r="AU213" s="24">
        <f t="shared" si="319"/>
        <v>1.2</v>
      </c>
      <c r="AV213" s="7">
        <f t="shared" si="369"/>
        <v>1.203900398263051</v>
      </c>
      <c r="AW213" s="7">
        <f t="shared" si="370"/>
        <v>0.26825525437317799</v>
      </c>
      <c r="AX213" s="20">
        <f t="shared" si="320"/>
        <v>1.0413789807167475</v>
      </c>
      <c r="AY213" s="24">
        <f t="shared" si="321"/>
        <v>0.2551460138226328</v>
      </c>
      <c r="AZ213" s="24">
        <f t="shared" si="371"/>
        <v>614.1056251324477</v>
      </c>
      <c r="BA213" s="24">
        <f t="shared" si="372"/>
        <v>4792020.5261906544</v>
      </c>
      <c r="BB213" s="24">
        <f t="shared" si="373"/>
        <v>5.8536113496426936E-6</v>
      </c>
      <c r="BC213" s="29">
        <f t="shared" si="374"/>
        <v>9.0395351788193634E-3</v>
      </c>
      <c r="BD213" s="24">
        <f t="shared" si="322"/>
        <v>9.6273612812881666</v>
      </c>
      <c r="BE213" s="24" t="str">
        <f t="shared" si="375"/>
        <v>NO</v>
      </c>
      <c r="BF213" s="24">
        <f t="shared" si="323"/>
        <v>1.2</v>
      </c>
      <c r="BG213" s="24">
        <f t="shared" si="324"/>
        <v>1.141599661874606</v>
      </c>
      <c r="BH213" s="7">
        <f t="shared" si="376"/>
        <v>1.203900398263051</v>
      </c>
      <c r="BI213" s="7">
        <f t="shared" si="377"/>
        <v>0.49970604250718254</v>
      </c>
      <c r="BJ213" s="7">
        <f t="shared" si="378"/>
        <v>0.26825525437317799</v>
      </c>
      <c r="BK213" s="20">
        <f t="shared" si="325"/>
        <v>1.0413789807167475</v>
      </c>
      <c r="BL213" s="24">
        <f t="shared" si="379"/>
        <v>0.3280114942898783</v>
      </c>
      <c r="BM213" s="24">
        <f t="shared" si="380"/>
        <v>0.25171417222333198</v>
      </c>
      <c r="BN213" s="24">
        <f t="shared" si="381"/>
        <v>616.86339543853137</v>
      </c>
      <c r="BO213" s="24">
        <f t="shared" si="382"/>
        <v>4813540.1009550486</v>
      </c>
      <c r="BP213" s="24">
        <f t="shared" si="383"/>
        <v>5.8301032920465156E-6</v>
      </c>
      <c r="BQ213" s="29">
        <f t="shared" si="384"/>
        <v>9.0333472505929758E-3</v>
      </c>
      <c r="BR213" s="24">
        <f t="shared" si="326"/>
        <v>0.90828937710159496</v>
      </c>
      <c r="BS213" s="24">
        <f t="shared" si="385"/>
        <v>3.0949962163308529</v>
      </c>
      <c r="BT213" s="24">
        <f t="shared" si="386"/>
        <v>9.6295590573489029</v>
      </c>
      <c r="BU213" s="24" t="str">
        <f t="shared" si="387"/>
        <v>SLUG</v>
      </c>
      <c r="BV213" s="24">
        <f t="shared" si="327"/>
        <v>1.1499999999999999</v>
      </c>
      <c r="BW213" s="24">
        <f t="shared" si="328"/>
        <v>1.1499999999999999</v>
      </c>
      <c r="BX213" s="7">
        <f t="shared" si="388"/>
        <v>1.203900398263051</v>
      </c>
      <c r="BY213" s="7">
        <f t="shared" si="389"/>
        <v>0.49970604250718254</v>
      </c>
      <c r="BZ213" s="24">
        <f t="shared" si="390"/>
        <v>0.26825525437317799</v>
      </c>
      <c r="CA213" s="20">
        <f t="shared" si="329"/>
        <v>1.0901314307885448</v>
      </c>
      <c r="CB213" s="24">
        <f t="shared" si="391"/>
        <v>0.27307283622689849</v>
      </c>
      <c r="CC213" s="24">
        <f t="shared" si="392"/>
        <v>0.26522931653915488</v>
      </c>
      <c r="CD213" s="24">
        <f t="shared" si="393"/>
        <v>606.00285231666749</v>
      </c>
      <c r="CE213" s="24">
        <f t="shared" si="394"/>
        <v>4728792.5535696531</v>
      </c>
      <c r="CF213" s="24">
        <f t="shared" si="395"/>
        <v>5.9238559679148737E-6</v>
      </c>
      <c r="CG213" s="29">
        <f t="shared" si="396"/>
        <v>9.0579148061769033E-3</v>
      </c>
      <c r="CH213" s="24">
        <f t="shared" si="330"/>
        <v>0.90927666428290332</v>
      </c>
      <c r="CI213" s="24">
        <f t="shared" si="397"/>
        <v>3.0949962163308529</v>
      </c>
      <c r="CJ213" s="24">
        <f t="shared" si="398"/>
        <v>9.6208451704494529</v>
      </c>
      <c r="CK213" s="24">
        <f t="shared" si="331"/>
        <v>3.9444197151480265</v>
      </c>
      <c r="CL213" s="24">
        <f t="shared" si="399"/>
        <v>2.4954519001524624</v>
      </c>
      <c r="CM213" s="24" t="str">
        <f t="shared" si="400"/>
        <v>NO</v>
      </c>
      <c r="CN213" s="46" t="str">
        <f t="shared" si="332"/>
        <v>SLUG</v>
      </c>
      <c r="CO213" s="21">
        <f t="shared" si="310"/>
        <v>1.2</v>
      </c>
      <c r="CP213" s="21">
        <f t="shared" si="333"/>
        <v>0.3280114942898783</v>
      </c>
      <c r="CQ213" s="7">
        <f t="shared" si="334"/>
        <v>0.25171417222333198</v>
      </c>
      <c r="CR213" s="7">
        <f>IF(J213="yes",rho_ph(F213,H213),IF(K213="yes",rho_ph(F213,H213),L213*CQ213+P213*(1-CQ213)))</f>
        <v>616.86339543853137</v>
      </c>
      <c r="CS213" s="7">
        <f t="shared" si="335"/>
        <v>8.8773155717693052E-5</v>
      </c>
      <c r="CT213" s="7">
        <f t="shared" si="336"/>
        <v>4813540.1009550486</v>
      </c>
      <c r="CU213" s="7">
        <f t="shared" si="337"/>
        <v>5.8301032920465156E-6</v>
      </c>
      <c r="CV213" s="22">
        <f t="shared" si="338"/>
        <v>9.0333472505929758E-3</v>
      </c>
      <c r="CW213" s="7">
        <f t="shared" si="339"/>
        <v>5.7808000522084069E-2</v>
      </c>
      <c r="CX213" s="7">
        <f t="shared" si="340"/>
        <v>1.2846187992804122E-3</v>
      </c>
      <c r="CY213" s="7">
        <f t="shared" si="401"/>
        <v>0.99766801372604452</v>
      </c>
      <c r="CZ213" s="7">
        <f t="shared" si="402"/>
        <v>5.9230744604778993E-2</v>
      </c>
      <c r="DA213" s="7">
        <f t="shared" si="341"/>
        <v>30.922978420779828</v>
      </c>
      <c r="DB213" s="7">
        <f>rho_ph(DA213,H213)</f>
        <v>540.18096474114236</v>
      </c>
      <c r="DC213" s="7">
        <f t="shared" si="342"/>
        <v>3.5360249598859386</v>
      </c>
      <c r="DD213" s="7">
        <f t="shared" si="403"/>
        <v>-2.8113842197260572E-2</v>
      </c>
      <c r="DE213" s="47">
        <f t="shared" si="404"/>
        <v>-3.7309784244066169E-4</v>
      </c>
      <c r="DF213" s="7">
        <f t="shared" si="343"/>
        <v>1034.0919494890322</v>
      </c>
      <c r="DG213" s="7">
        <f t="shared" si="405"/>
        <v>235.54482315737619</v>
      </c>
    </row>
    <row r="214" spans="1:111" ht="14.5" x14ac:dyDescent="0.35">
      <c r="A214" s="7">
        <f t="shared" si="406"/>
        <v>1167</v>
      </c>
      <c r="B214" s="7">
        <v>3</v>
      </c>
      <c r="C214" s="7">
        <v>17.2</v>
      </c>
      <c r="D214">
        <v>0.255</v>
      </c>
      <c r="E214" s="22">
        <v>0</v>
      </c>
      <c r="F214" s="7">
        <f t="shared" si="344"/>
        <v>30.922978420779828</v>
      </c>
      <c r="G214" s="7">
        <f t="shared" si="407"/>
        <v>97.5</v>
      </c>
      <c r="H214" s="7">
        <f t="shared" si="345"/>
        <v>1034.0919494890322</v>
      </c>
      <c r="I214" s="7">
        <f t="shared" si="408"/>
        <v>9.9312220942354597E-3</v>
      </c>
      <c r="J214" s="24" t="str">
        <f t="shared" si="346"/>
        <v>NO</v>
      </c>
      <c r="K214" s="24" t="str">
        <f t="shared" si="347"/>
        <v>NO</v>
      </c>
      <c r="L214" s="7">
        <f t="shared" si="348"/>
        <v>15.464095675855447</v>
      </c>
      <c r="M214" s="7">
        <v>9.81</v>
      </c>
      <c r="N214" s="7">
        <f t="shared" si="349"/>
        <v>5.1044625000000003E-2</v>
      </c>
      <c r="O214" s="7">
        <f t="shared" si="350"/>
        <v>235.54482315737619</v>
      </c>
      <c r="P214" s="7">
        <f t="shared" si="351"/>
        <v>819.57867247537195</v>
      </c>
      <c r="Q214" s="7">
        <f t="shared" si="312"/>
        <v>1.6963099743053596E-5</v>
      </c>
      <c r="R214" s="7">
        <f t="shared" si="313"/>
        <v>1.1308788220822806E-4</v>
      </c>
      <c r="S214" s="7">
        <f t="shared" si="352"/>
        <v>1.1213324564480634E-4</v>
      </c>
      <c r="T214" s="7">
        <f t="shared" si="314"/>
        <v>2.3074341441175852</v>
      </c>
      <c r="U214" s="7">
        <f t="shared" si="315"/>
        <v>1.2266841797497652</v>
      </c>
      <c r="V214" s="7">
        <f t="shared" si="409"/>
        <v>3.5341183238673501</v>
      </c>
      <c r="W214" s="7">
        <f>Surface_Tension_T(T_ph(F214,H214))</f>
        <v>8.0471446298880173E-2</v>
      </c>
      <c r="X214" s="7">
        <v>1</v>
      </c>
      <c r="Y214" s="7">
        <f t="shared" si="353"/>
        <v>1</v>
      </c>
      <c r="Z214" s="7">
        <f t="shared" si="410"/>
        <v>0.34709765416326444</v>
      </c>
      <c r="AA214" s="24">
        <f t="shared" si="354"/>
        <v>540.47238918977359</v>
      </c>
      <c r="AB214" s="24">
        <f t="shared" si="355"/>
        <v>4343705.6299854424</v>
      </c>
      <c r="AC214" s="24">
        <f t="shared" si="356"/>
        <v>6.3934502317780136E-6</v>
      </c>
      <c r="AD214" s="29">
        <f t="shared" si="357"/>
        <v>9.1767564862601531E-3</v>
      </c>
      <c r="AE214" s="24">
        <f t="shared" si="316"/>
        <v>9.7725590389817523</v>
      </c>
      <c r="AF214" s="7">
        <f t="shared" si="317"/>
        <v>3.9119122317401294</v>
      </c>
      <c r="AG214" s="24" t="str">
        <f t="shared" si="358"/>
        <v>NO</v>
      </c>
      <c r="AH214" s="24">
        <f t="shared" si="411"/>
        <v>1.1499999999999999</v>
      </c>
      <c r="AI214" s="24">
        <f t="shared" si="411"/>
        <v>1.1499999999999999</v>
      </c>
      <c r="AJ214" s="24">
        <f t="shared" si="359"/>
        <v>0.26825837773983685</v>
      </c>
      <c r="AK214" s="24">
        <f t="shared" si="360"/>
        <v>0.28313577636475373</v>
      </c>
      <c r="AL214" s="24">
        <f t="shared" si="361"/>
        <v>591.90506748702546</v>
      </c>
      <c r="AM214" s="24">
        <f t="shared" si="362"/>
        <v>4757063.3125488693</v>
      </c>
      <c r="AN214" s="24">
        <f t="shared" si="363"/>
        <v>5.8922288591715579E-6</v>
      </c>
      <c r="AO214" s="29">
        <f t="shared" si="364"/>
        <v>9.0496598960262756E-3</v>
      </c>
      <c r="AP214" s="24">
        <f t="shared" si="318"/>
        <v>0.94247050725242709</v>
      </c>
      <c r="AQ214" s="24">
        <f t="shared" si="365"/>
        <v>3.1699722593164168</v>
      </c>
      <c r="AR214" s="24">
        <f t="shared" si="366"/>
        <v>9.8180962656817314</v>
      </c>
      <c r="AS214" s="24">
        <f t="shared" si="367"/>
        <v>2.4920288756469922</v>
      </c>
      <c r="AT214" s="24" t="str">
        <f t="shared" si="368"/>
        <v>NO</v>
      </c>
      <c r="AU214" s="24">
        <f t="shared" si="319"/>
        <v>1.2</v>
      </c>
      <c r="AV214" s="7">
        <f t="shared" si="369"/>
        <v>1.203900398263051</v>
      </c>
      <c r="AW214" s="7">
        <f t="shared" si="370"/>
        <v>0.26825837773983685</v>
      </c>
      <c r="AX214" s="20">
        <f t="shared" si="320"/>
        <v>1.040078133792709</v>
      </c>
      <c r="AY214" s="24">
        <f t="shared" si="321"/>
        <v>0.27204029097832533</v>
      </c>
      <c r="AZ214" s="24">
        <f t="shared" si="371"/>
        <v>600.82710902291865</v>
      </c>
      <c r="BA214" s="24">
        <f t="shared" si="372"/>
        <v>4828768.5889433222</v>
      </c>
      <c r="BB214" s="24">
        <f t="shared" si="373"/>
        <v>5.8135878122169522E-6</v>
      </c>
      <c r="BC214" s="29">
        <f t="shared" si="374"/>
        <v>9.0289887270384016E-3</v>
      </c>
      <c r="BD214" s="24">
        <f t="shared" si="322"/>
        <v>9.8255831448616888</v>
      </c>
      <c r="BE214" s="24" t="str">
        <f t="shared" si="375"/>
        <v>NO</v>
      </c>
      <c r="BF214" s="24">
        <f t="shared" si="323"/>
        <v>1.2</v>
      </c>
      <c r="BG214" s="24">
        <f t="shared" si="324"/>
        <v>1.1415512645373418</v>
      </c>
      <c r="BH214" s="7">
        <f t="shared" si="376"/>
        <v>1.203900398263051</v>
      </c>
      <c r="BI214" s="7">
        <f t="shared" si="377"/>
        <v>0.49973642135639623</v>
      </c>
      <c r="BJ214" s="7">
        <f t="shared" si="378"/>
        <v>0.26825837773983685</v>
      </c>
      <c r="BK214" s="20">
        <f t="shared" si="325"/>
        <v>1.040078133792709</v>
      </c>
      <c r="BL214" s="24">
        <f t="shared" si="379"/>
        <v>0.40082950406730039</v>
      </c>
      <c r="BM214" s="24">
        <f t="shared" si="380"/>
        <v>0.2642706952888127</v>
      </c>
      <c r="BN214" s="24">
        <f t="shared" si="381"/>
        <v>607.07475417269427</v>
      </c>
      <c r="BO214" s="24">
        <f t="shared" si="382"/>
        <v>4878980.0927204434</v>
      </c>
      <c r="BP214" s="24">
        <f t="shared" si="383"/>
        <v>5.7598262795536517E-6</v>
      </c>
      <c r="BQ214" s="29">
        <f t="shared" si="384"/>
        <v>9.014736008867593E-3</v>
      </c>
      <c r="BR214" s="24">
        <f t="shared" si="326"/>
        <v>0.9410139699061052</v>
      </c>
      <c r="BS214" s="24">
        <f t="shared" si="385"/>
        <v>3.1699722593164168</v>
      </c>
      <c r="BT214" s="24">
        <f t="shared" si="386"/>
        <v>9.8307586533521683</v>
      </c>
      <c r="BU214" s="24" t="str">
        <f t="shared" si="387"/>
        <v>SLUG</v>
      </c>
      <c r="BV214" s="24">
        <f t="shared" si="327"/>
        <v>1.1499999999999999</v>
      </c>
      <c r="BW214" s="24">
        <f t="shared" si="328"/>
        <v>1.1499999999999999</v>
      </c>
      <c r="BX214" s="7">
        <f t="shared" si="388"/>
        <v>1.203900398263051</v>
      </c>
      <c r="BY214" s="7">
        <f t="shared" si="389"/>
        <v>0.49973642135639623</v>
      </c>
      <c r="BZ214" s="24">
        <f t="shared" si="390"/>
        <v>0.26825837773983685</v>
      </c>
      <c r="CA214" s="20">
        <f t="shared" si="329"/>
        <v>1.088769684376105</v>
      </c>
      <c r="CB214" s="24">
        <f t="shared" si="391"/>
        <v>0.37337099720953854</v>
      </c>
      <c r="CC214" s="24">
        <f t="shared" si="392"/>
        <v>0.27642920170590563</v>
      </c>
      <c r="CD214" s="24">
        <f t="shared" si="393"/>
        <v>597.2979219305995</v>
      </c>
      <c r="CE214" s="24">
        <f t="shared" si="394"/>
        <v>4800404.9756509587</v>
      </c>
      <c r="CF214" s="24">
        <f t="shared" si="395"/>
        <v>5.8444283635749126E-6</v>
      </c>
      <c r="CG214" s="29">
        <f t="shared" si="396"/>
        <v>9.0371202059905727E-3</v>
      </c>
      <c r="CH214" s="24">
        <f t="shared" si="330"/>
        <v>0.94194791503954733</v>
      </c>
      <c r="CI214" s="24">
        <f t="shared" si="397"/>
        <v>3.1699722593164168</v>
      </c>
      <c r="CJ214" s="24">
        <f t="shared" si="398"/>
        <v>9.8226352847775456</v>
      </c>
      <c r="CK214" s="24">
        <f t="shared" si="331"/>
        <v>3.9569140527015509</v>
      </c>
      <c r="CL214" s="24">
        <f t="shared" si="399"/>
        <v>2.4920288756469922</v>
      </c>
      <c r="CM214" s="24" t="str">
        <f t="shared" si="400"/>
        <v>NO</v>
      </c>
      <c r="CN214" s="46" t="str">
        <f t="shared" si="332"/>
        <v>SLUG</v>
      </c>
      <c r="CO214" s="21">
        <f t="shared" si="310"/>
        <v>1.2</v>
      </c>
      <c r="CP214" s="21">
        <f t="shared" si="333"/>
        <v>0.40082950406730039</v>
      </c>
      <c r="CQ214" s="7">
        <f t="shared" si="334"/>
        <v>0.2642706952888127</v>
      </c>
      <c r="CR214" s="7">
        <f>IF(J214="yes",rho_ph(F214,H214),IF(K214="yes",rho_ph(F214,H214),L214*CQ214+P214*(1-CQ214)))</f>
        <v>607.07475417269427</v>
      </c>
      <c r="CS214" s="7">
        <f t="shared" si="335"/>
        <v>8.768491911167053E-5</v>
      </c>
      <c r="CT214" s="7">
        <f t="shared" si="336"/>
        <v>4878980.0927204434</v>
      </c>
      <c r="CU214" s="7">
        <f t="shared" si="337"/>
        <v>5.7598262795536517E-6</v>
      </c>
      <c r="CV214" s="22">
        <f t="shared" si="338"/>
        <v>9.014736008867593E-3</v>
      </c>
      <c r="CW214" s="7">
        <f t="shared" si="339"/>
        <v>5.6890679469172943E-2</v>
      </c>
      <c r="CX214" s="7">
        <f t="shared" si="340"/>
        <v>1.3402542138056777E-3</v>
      </c>
      <c r="CY214" s="7">
        <f t="shared" si="401"/>
        <v>0.99754798554058599</v>
      </c>
      <c r="CZ214" s="7">
        <f t="shared" si="402"/>
        <v>5.8374067741134697E-2</v>
      </c>
      <c r="DA214" s="7">
        <f t="shared" si="341"/>
        <v>30.747856217556425</v>
      </c>
      <c r="DB214" s="7">
        <f>rho_ph(DA214,H214)</f>
        <v>524.58284375353855</v>
      </c>
      <c r="DC214" s="7">
        <f t="shared" si="342"/>
        <v>3.6411663037103681</v>
      </c>
      <c r="DD214" s="7">
        <f t="shared" si="403"/>
        <v>-2.8113842197260572E-2</v>
      </c>
      <c r="DE214" s="47">
        <f t="shared" si="404"/>
        <v>-3.8404986209042755E-4</v>
      </c>
      <c r="DF214" s="7">
        <f t="shared" si="343"/>
        <v>1034.0638356468351</v>
      </c>
      <c r="DG214" s="7">
        <f t="shared" si="405"/>
        <v>235.2278597082593</v>
      </c>
    </row>
    <row r="215" spans="1:111" ht="14.5" x14ac:dyDescent="0.35">
      <c r="A215" s="7">
        <f t="shared" si="406"/>
        <v>1164</v>
      </c>
      <c r="B215" s="7">
        <v>3</v>
      </c>
      <c r="C215" s="7">
        <v>17.2</v>
      </c>
      <c r="D215">
        <v>0.255</v>
      </c>
      <c r="E215" s="22">
        <v>0</v>
      </c>
      <c r="F215" s="7">
        <f t="shared" si="344"/>
        <v>30.747856217556425</v>
      </c>
      <c r="G215" s="7">
        <f t="shared" si="407"/>
        <v>97.5</v>
      </c>
      <c r="H215" s="7">
        <f t="shared" si="345"/>
        <v>1034.0638356468351</v>
      </c>
      <c r="I215" s="7">
        <f t="shared" si="408"/>
        <v>1.0746162052307074E-2</v>
      </c>
      <c r="J215" s="24" t="str">
        <f t="shared" si="346"/>
        <v>NO</v>
      </c>
      <c r="K215" s="24" t="str">
        <f t="shared" si="347"/>
        <v>NO</v>
      </c>
      <c r="L215" s="7">
        <f t="shared" si="348"/>
        <v>15.37606203660026</v>
      </c>
      <c r="M215" s="7">
        <v>9.81</v>
      </c>
      <c r="N215" s="7">
        <f t="shared" si="349"/>
        <v>5.1044625000000003E-2</v>
      </c>
      <c r="O215" s="7">
        <f t="shared" si="350"/>
        <v>235.2278597082593</v>
      </c>
      <c r="P215" s="7">
        <f t="shared" si="351"/>
        <v>820.01549386372346</v>
      </c>
      <c r="Q215" s="7">
        <f t="shared" si="312"/>
        <v>1.6951682381837838E-5</v>
      </c>
      <c r="R215" s="7">
        <f t="shared" si="313"/>
        <v>1.1324922739814753E-4</v>
      </c>
      <c r="S215" s="7">
        <f t="shared" si="352"/>
        <v>1.1221439837416293E-4</v>
      </c>
      <c r="T215" s="7">
        <f t="shared" si="314"/>
        <v>2.3043067056486528</v>
      </c>
      <c r="U215" s="7">
        <f t="shared" si="315"/>
        <v>1.3349434260291371</v>
      </c>
      <c r="V215" s="7">
        <f t="shared" si="409"/>
        <v>3.6392501316777901</v>
      </c>
      <c r="W215" s="7">
        <f>Surface_Tension_T(T_ph(F215,H215))</f>
        <v>8.0508368156305216E-2</v>
      </c>
      <c r="X215" s="7">
        <v>1</v>
      </c>
      <c r="Y215" s="7">
        <f t="shared" si="353"/>
        <v>1</v>
      </c>
      <c r="Z215" s="7">
        <f t="shared" si="410"/>
        <v>0.36681826687567998</v>
      </c>
      <c r="AA215" s="24">
        <f t="shared" si="354"/>
        <v>524.85905202106619</v>
      </c>
      <c r="AB215" s="24">
        <f t="shared" si="355"/>
        <v>4340564.2900816333</v>
      </c>
      <c r="AC215" s="24">
        <f t="shared" si="356"/>
        <v>6.3976056306090834E-6</v>
      </c>
      <c r="AD215" s="29">
        <f t="shared" si="357"/>
        <v>9.1777784236870674E-3</v>
      </c>
      <c r="AE215" s="24">
        <f t="shared" si="316"/>
        <v>9.9482818507125597</v>
      </c>
      <c r="AF215" s="7">
        <f t="shared" si="317"/>
        <v>3.9241848201383673</v>
      </c>
      <c r="AG215" s="24" t="str">
        <f t="shared" si="358"/>
        <v>NO</v>
      </c>
      <c r="AH215" s="24">
        <f t="shared" si="411"/>
        <v>1.1499999999999999</v>
      </c>
      <c r="AI215" s="24">
        <f t="shared" si="411"/>
        <v>1.1499999999999999</v>
      </c>
      <c r="AJ215" s="24">
        <f t="shared" si="359"/>
        <v>0.26826143128835467</v>
      </c>
      <c r="AK215" s="24">
        <f t="shared" si="360"/>
        <v>0.29975831970900985</v>
      </c>
      <c r="AL215" s="24">
        <f t="shared" si="361"/>
        <v>578.81812980761265</v>
      </c>
      <c r="AM215" s="24">
        <f t="shared" si="362"/>
        <v>4786803.8000303349</v>
      </c>
      <c r="AN215" s="24">
        <f t="shared" si="363"/>
        <v>5.8593403241236788E-6</v>
      </c>
      <c r="AO215" s="29">
        <f t="shared" si="364"/>
        <v>9.0410403623534495E-3</v>
      </c>
      <c r="AP215" s="24">
        <f t="shared" si="318"/>
        <v>0.97579019390761546</v>
      </c>
      <c r="AQ215" s="24">
        <f t="shared" si="365"/>
        <v>3.2384692361885796</v>
      </c>
      <c r="AR215" s="24">
        <f t="shared" si="366"/>
        <v>9.9981842191769168</v>
      </c>
      <c r="AS215" s="24">
        <f t="shared" si="367"/>
        <v>2.4886512421005453</v>
      </c>
      <c r="AT215" s="24" t="str">
        <f t="shared" si="368"/>
        <v>NO</v>
      </c>
      <c r="AU215" s="24">
        <f t="shared" si="319"/>
        <v>1.2</v>
      </c>
      <c r="AV215" s="7">
        <f t="shared" si="369"/>
        <v>1.203900398263051</v>
      </c>
      <c r="AW215" s="7">
        <f t="shared" si="370"/>
        <v>0.26826143128835467</v>
      </c>
      <c r="AX215" s="20">
        <f t="shared" si="320"/>
        <v>1.0387945269604433</v>
      </c>
      <c r="AY215" s="24">
        <f t="shared" si="321"/>
        <v>0.28799121714908993</v>
      </c>
      <c r="AZ215" s="24">
        <f t="shared" si="371"/>
        <v>588.28640452567799</v>
      </c>
      <c r="BA215" s="24">
        <f t="shared" si="372"/>
        <v>4865106.0698905243</v>
      </c>
      <c r="BB215" s="24">
        <f t="shared" si="373"/>
        <v>5.7745759097907132E-6</v>
      </c>
      <c r="BC215" s="29">
        <f t="shared" si="374"/>
        <v>9.0186562020270998E-3</v>
      </c>
      <c r="BD215" s="24">
        <f t="shared" si="322"/>
        <v>10.006449162852691</v>
      </c>
      <c r="BE215" s="24" t="str">
        <f t="shared" si="375"/>
        <v>NO</v>
      </c>
      <c r="BF215" s="24">
        <f t="shared" si="323"/>
        <v>1.2</v>
      </c>
      <c r="BG215" s="24">
        <f t="shared" si="324"/>
        <v>1.1414946313700254</v>
      </c>
      <c r="BH215" s="7">
        <f t="shared" si="376"/>
        <v>1.203900398263051</v>
      </c>
      <c r="BI215" s="7">
        <f t="shared" si="377"/>
        <v>0.49976632096636625</v>
      </c>
      <c r="BJ215" s="7">
        <f t="shared" si="378"/>
        <v>0.26826143128835467</v>
      </c>
      <c r="BK215" s="20">
        <f t="shared" si="325"/>
        <v>1.0387945269604433</v>
      </c>
      <c r="BL215" s="24">
        <f t="shared" si="379"/>
        <v>0.43127498473344716</v>
      </c>
      <c r="BM215" s="24">
        <f t="shared" si="380"/>
        <v>0.27820739027606717</v>
      </c>
      <c r="BN215" s="24">
        <f t="shared" si="381"/>
        <v>596.15885742188209</v>
      </c>
      <c r="BO215" s="24">
        <f t="shared" si="382"/>
        <v>4930210.9543066965</v>
      </c>
      <c r="BP215" s="24">
        <f t="shared" si="383"/>
        <v>5.7060450174910769E-6</v>
      </c>
      <c r="BQ215" s="29">
        <f t="shared" si="384"/>
        <v>9.0003776506959524E-3</v>
      </c>
      <c r="BR215" s="24">
        <f t="shared" si="326"/>
        <v>0.97403234572899977</v>
      </c>
      <c r="BS215" s="24">
        <f t="shared" si="385"/>
        <v>3.2384692361885796</v>
      </c>
      <c r="BT215" s="24">
        <f t="shared" si="386"/>
        <v>10.01321849794452</v>
      </c>
      <c r="BU215" s="24" t="str">
        <f t="shared" si="387"/>
        <v>SLUG</v>
      </c>
      <c r="BV215" s="24">
        <f t="shared" si="327"/>
        <v>1.1499999999999999</v>
      </c>
      <c r="BW215" s="24">
        <f t="shared" si="328"/>
        <v>1.1499999999999999</v>
      </c>
      <c r="BX215" s="7">
        <f t="shared" si="388"/>
        <v>1.203900398263051</v>
      </c>
      <c r="BY215" s="7">
        <f t="shared" si="389"/>
        <v>0.49976632096636625</v>
      </c>
      <c r="BZ215" s="24">
        <f t="shared" si="390"/>
        <v>0.26826143128835467</v>
      </c>
      <c r="CA215" s="20">
        <f t="shared" si="329"/>
        <v>1.0874259851545176</v>
      </c>
      <c r="CB215" s="24">
        <f t="shared" si="391"/>
        <v>0.41745848190942747</v>
      </c>
      <c r="CC215" s="24">
        <f t="shared" si="392"/>
        <v>0.29004139997413197</v>
      </c>
      <c r="CD215" s="24">
        <f t="shared" si="393"/>
        <v>586.63674658219452</v>
      </c>
      <c r="CE215" s="24">
        <f t="shared" si="394"/>
        <v>4851463.4617793346</v>
      </c>
      <c r="CF215" s="24">
        <f t="shared" si="395"/>
        <v>5.7891575798335109E-6</v>
      </c>
      <c r="CG215" s="29">
        <f t="shared" si="396"/>
        <v>9.0225243630256049E-3</v>
      </c>
      <c r="CH215" s="24">
        <f t="shared" si="330"/>
        <v>0.97499033713122807</v>
      </c>
      <c r="CI215" s="24">
        <f t="shared" si="397"/>
        <v>3.2384692361885796</v>
      </c>
      <c r="CJ215" s="24">
        <f t="shared" si="398"/>
        <v>10.005018961148412</v>
      </c>
      <c r="CK215" s="24">
        <f t="shared" si="331"/>
        <v>3.9693278223924953</v>
      </c>
      <c r="CL215" s="24">
        <f t="shared" si="399"/>
        <v>2.4886512421005453</v>
      </c>
      <c r="CM215" s="24" t="str">
        <f t="shared" si="400"/>
        <v>NO</v>
      </c>
      <c r="CN215" s="46" t="str">
        <f t="shared" si="332"/>
        <v>SLUG</v>
      </c>
      <c r="CO215" s="21">
        <f t="shared" si="310"/>
        <v>1.2</v>
      </c>
      <c r="CP215" s="21">
        <f t="shared" si="333"/>
        <v>0.43127498473344716</v>
      </c>
      <c r="CQ215" s="7">
        <f t="shared" si="334"/>
        <v>0.27820739027606717</v>
      </c>
      <c r="CR215" s="7">
        <f>IF(J215="yes",rho_ph(F215,H215),IF(K215="yes",rho_ph(F215,H215),L215*CQ215+P215*(1-CQ215)))</f>
        <v>596.15885742188209</v>
      </c>
      <c r="CS215" s="7">
        <f t="shared" si="335"/>
        <v>8.6458538709167923E-5</v>
      </c>
      <c r="CT215" s="7">
        <f t="shared" si="336"/>
        <v>4930210.9543066965</v>
      </c>
      <c r="CU215" s="7">
        <f t="shared" si="337"/>
        <v>5.7060450174910769E-6</v>
      </c>
      <c r="CV215" s="22">
        <f t="shared" si="338"/>
        <v>9.0003776506959524E-3</v>
      </c>
      <c r="CW215" s="7">
        <f t="shared" si="339"/>
        <v>5.5867720140193193E-2</v>
      </c>
      <c r="CX215" s="7">
        <f t="shared" si="340"/>
        <v>1.3934018092796572E-3</v>
      </c>
      <c r="CY215" s="7">
        <f t="shared" si="401"/>
        <v>0.99743214218878284</v>
      </c>
      <c r="CZ215" s="7">
        <f t="shared" si="402"/>
        <v>5.7408538914555156E-2</v>
      </c>
      <c r="DA215" s="7">
        <f t="shared" si="341"/>
        <v>30.575630600812758</v>
      </c>
      <c r="DB215" s="7">
        <f>rho_ph(DA215,H215)</f>
        <v>509.90642794326203</v>
      </c>
      <c r="DC215" s="7">
        <f t="shared" si="342"/>
        <v>3.7459684159786355</v>
      </c>
      <c r="DD215" s="7">
        <f t="shared" si="403"/>
        <v>-2.8113842197260572E-2</v>
      </c>
      <c r="DE215" s="47">
        <f t="shared" si="404"/>
        <v>-3.9406892629633729E-4</v>
      </c>
      <c r="DF215" s="7">
        <f t="shared" si="343"/>
        <v>1034.0357218046379</v>
      </c>
      <c r="DG215" s="7">
        <f t="shared" si="405"/>
        <v>234.91478257545623</v>
      </c>
    </row>
    <row r="216" spans="1:111" ht="14.5" x14ac:dyDescent="0.35">
      <c r="A216" s="7">
        <f t="shared" si="406"/>
        <v>1161</v>
      </c>
      <c r="B216" s="7">
        <v>3</v>
      </c>
      <c r="C216" s="7">
        <v>17.2</v>
      </c>
      <c r="D216">
        <v>0.255</v>
      </c>
      <c r="E216" s="22">
        <v>0</v>
      </c>
      <c r="F216" s="7">
        <f t="shared" si="344"/>
        <v>30.575630600812758</v>
      </c>
      <c r="G216" s="7">
        <f t="shared" si="407"/>
        <v>97.5</v>
      </c>
      <c r="H216" s="7">
        <f t="shared" si="345"/>
        <v>1034.0357218046379</v>
      </c>
      <c r="I216" s="7">
        <f t="shared" si="408"/>
        <v>1.1549154215725548E-2</v>
      </c>
      <c r="J216" s="24" t="str">
        <f t="shared" si="346"/>
        <v>NO</v>
      </c>
      <c r="K216" s="24" t="str">
        <f t="shared" si="347"/>
        <v>NO</v>
      </c>
      <c r="L216" s="7">
        <f t="shared" si="348"/>
        <v>15.289525179388802</v>
      </c>
      <c r="M216" s="7">
        <v>9.81</v>
      </c>
      <c r="N216" s="7">
        <f t="shared" si="349"/>
        <v>5.1044625000000003E-2</v>
      </c>
      <c r="O216" s="7">
        <f t="shared" si="350"/>
        <v>234.91478257545623</v>
      </c>
      <c r="P216" s="7">
        <f t="shared" si="351"/>
        <v>820.44628415993168</v>
      </c>
      <c r="Q216" s="7">
        <f t="shared" si="312"/>
        <v>1.6940413633913295E-5</v>
      </c>
      <c r="R216" s="7">
        <f t="shared" si="313"/>
        <v>1.1340899208569488E-4</v>
      </c>
      <c r="S216" s="7">
        <f t="shared" si="352"/>
        <v>1.1229486159618344E-4</v>
      </c>
      <c r="T216" s="7">
        <f t="shared" si="314"/>
        <v>2.3012273291825482</v>
      </c>
      <c r="U216" s="7">
        <f t="shared" si="315"/>
        <v>1.4428154364517418</v>
      </c>
      <c r="V216" s="7">
        <f t="shared" si="409"/>
        <v>3.7440427656342901</v>
      </c>
      <c r="W216" s="7">
        <f>Surface_Tension_T(T_ph(F216,H216))</f>
        <v>8.0544774689760651E-2</v>
      </c>
      <c r="X216" s="7">
        <v>1</v>
      </c>
      <c r="Y216" s="7">
        <f t="shared" si="353"/>
        <v>1</v>
      </c>
      <c r="Z216" s="7">
        <f t="shared" si="410"/>
        <v>0.38536296905981254</v>
      </c>
      <c r="AA216" s="24">
        <f t="shared" si="354"/>
        <v>510.16868496061375</v>
      </c>
      <c r="AB216" s="24">
        <f t="shared" si="355"/>
        <v>4337454.1229448402</v>
      </c>
      <c r="AC216" s="24">
        <f t="shared" si="356"/>
        <v>6.4017254211202065E-6</v>
      </c>
      <c r="AD216" s="29">
        <f t="shared" si="357"/>
        <v>9.1787911128212822E-3</v>
      </c>
      <c r="AE216" s="24">
        <f t="shared" si="316"/>
        <v>10.108725303080339</v>
      </c>
      <c r="AF216" s="7">
        <f t="shared" si="317"/>
        <v>3.9363516170664785</v>
      </c>
      <c r="AG216" s="24" t="str">
        <f t="shared" si="358"/>
        <v>NO</v>
      </c>
      <c r="AH216" s="24">
        <f t="shared" si="411"/>
        <v>1.1499999999999999</v>
      </c>
      <c r="AI216" s="24">
        <f t="shared" si="411"/>
        <v>1.1499999999999999</v>
      </c>
      <c r="AJ216" s="24">
        <f t="shared" si="359"/>
        <v>0.26826441017133801</v>
      </c>
      <c r="AK216" s="24">
        <f t="shared" si="360"/>
        <v>0.31544440179213351</v>
      </c>
      <c r="AL216" s="24">
        <f t="shared" si="361"/>
        <v>566.46409197442131</v>
      </c>
      <c r="AM216" s="24">
        <f t="shared" si="362"/>
        <v>4816077.6693386147</v>
      </c>
      <c r="AN216" s="24">
        <f t="shared" si="363"/>
        <v>5.8273443862037495E-6</v>
      </c>
      <c r="AO216" s="29">
        <f t="shared" si="364"/>
        <v>9.0326198066505332E-3</v>
      </c>
      <c r="AP216" s="24">
        <f t="shared" si="318"/>
        <v>1.0091759861839473</v>
      </c>
      <c r="AQ216" s="24">
        <f t="shared" si="365"/>
        <v>3.3012208241206</v>
      </c>
      <c r="AR216" s="24">
        <f t="shared" si="366"/>
        <v>10.162962279889115</v>
      </c>
      <c r="AS216" s="24">
        <f t="shared" si="367"/>
        <v>2.4853255155171521</v>
      </c>
      <c r="AT216" s="24" t="str">
        <f t="shared" si="368"/>
        <v>NO</v>
      </c>
      <c r="AU216" s="24">
        <f t="shared" si="319"/>
        <v>1.2</v>
      </c>
      <c r="AV216" s="7">
        <f t="shared" si="369"/>
        <v>1.203900398263051</v>
      </c>
      <c r="AW216" s="7">
        <f t="shared" si="370"/>
        <v>0.26826441017133801</v>
      </c>
      <c r="AX216" s="20">
        <f t="shared" si="320"/>
        <v>1.0375306368649615</v>
      </c>
      <c r="AY216" s="24">
        <f t="shared" si="321"/>
        <v>0.3030414546918066</v>
      </c>
      <c r="AZ216" s="24">
        <f t="shared" si="371"/>
        <v>576.4504086635277</v>
      </c>
      <c r="BA216" s="24">
        <f t="shared" si="372"/>
        <v>4900981.3331131591</v>
      </c>
      <c r="BB216" s="24">
        <f t="shared" si="373"/>
        <v>5.7365990354096694E-6</v>
      </c>
      <c r="BC216" s="29">
        <f t="shared" si="374"/>
        <v>9.008547288015931E-3</v>
      </c>
      <c r="BD216" s="24">
        <f t="shared" si="322"/>
        <v>10.172006672170635</v>
      </c>
      <c r="BE216" s="24" t="str">
        <f t="shared" si="375"/>
        <v>NO</v>
      </c>
      <c r="BF216" s="24">
        <f t="shared" si="323"/>
        <v>1.2</v>
      </c>
      <c r="BG216" s="24">
        <f t="shared" si="324"/>
        <v>1.1414314527548759</v>
      </c>
      <c r="BH216" s="7">
        <f t="shared" si="376"/>
        <v>1.203900398263051</v>
      </c>
      <c r="BI216" s="7">
        <f t="shared" si="377"/>
        <v>0.49979568751400816</v>
      </c>
      <c r="BJ216" s="7">
        <f t="shared" si="378"/>
        <v>0.26826441017133801</v>
      </c>
      <c r="BK216" s="20">
        <f t="shared" si="325"/>
        <v>1.0375306368649615</v>
      </c>
      <c r="BL216" s="24">
        <f t="shared" si="379"/>
        <v>0.44750242050471878</v>
      </c>
      <c r="BM216" s="24">
        <f t="shared" si="380"/>
        <v>0.29204698946641483</v>
      </c>
      <c r="BN216" s="24">
        <f t="shared" si="381"/>
        <v>585.30267665112831</v>
      </c>
      <c r="BO216" s="24">
        <f t="shared" si="382"/>
        <v>4976243.314908837</v>
      </c>
      <c r="BP216" s="24">
        <f t="shared" si="383"/>
        <v>5.6586178850630293E-6</v>
      </c>
      <c r="BQ216" s="29">
        <f t="shared" si="384"/>
        <v>8.987631023559213E-3</v>
      </c>
      <c r="BR216" s="24">
        <f t="shared" si="326"/>
        <v>1.0071624122329108</v>
      </c>
      <c r="BS216" s="24">
        <f t="shared" si="385"/>
        <v>3.3012208241206</v>
      </c>
      <c r="BT216" s="24">
        <f t="shared" si="386"/>
        <v>10.179891417580709</v>
      </c>
      <c r="BU216" s="24" t="str">
        <f t="shared" si="387"/>
        <v>SLUG</v>
      </c>
      <c r="BV216" s="24">
        <f t="shared" si="327"/>
        <v>1.1499999999999999</v>
      </c>
      <c r="BW216" s="24">
        <f t="shared" si="328"/>
        <v>1.1499999999999999</v>
      </c>
      <c r="BX216" s="7">
        <f t="shared" si="388"/>
        <v>1.203900398263051</v>
      </c>
      <c r="BY216" s="7">
        <f t="shared" si="389"/>
        <v>0.49979568751400816</v>
      </c>
      <c r="BZ216" s="24">
        <f t="shared" si="390"/>
        <v>0.26826441017133801</v>
      </c>
      <c r="CA216" s="20">
        <f t="shared" si="329"/>
        <v>1.0861029257136141</v>
      </c>
      <c r="CB216" s="24">
        <f t="shared" si="391"/>
        <v>0.43902103027602662</v>
      </c>
      <c r="CC216" s="24">
        <f t="shared" si="392"/>
        <v>0.30409182774834265</v>
      </c>
      <c r="CD216" s="24">
        <f t="shared" si="393"/>
        <v>575.60469369760665</v>
      </c>
      <c r="CE216" s="24">
        <f t="shared" si="394"/>
        <v>4893791.064533554</v>
      </c>
      <c r="CF216" s="24">
        <f t="shared" si="395"/>
        <v>5.7441681727719885E-6</v>
      </c>
      <c r="CG216" s="29">
        <f t="shared" si="396"/>
        <v>9.0105660922643084E-3</v>
      </c>
      <c r="CH216" s="24">
        <f t="shared" si="330"/>
        <v>1.008189676449154</v>
      </c>
      <c r="CI216" s="24">
        <f t="shared" si="397"/>
        <v>3.3012208241206</v>
      </c>
      <c r="CJ216" s="24">
        <f t="shared" si="398"/>
        <v>10.171246940987674</v>
      </c>
      <c r="CK216" s="24">
        <f t="shared" si="331"/>
        <v>3.9816345836103442</v>
      </c>
      <c r="CL216" s="24">
        <f t="shared" si="399"/>
        <v>2.4853255155171521</v>
      </c>
      <c r="CM216" s="24" t="str">
        <f t="shared" si="400"/>
        <v>NO</v>
      </c>
      <c r="CN216" s="46" t="str">
        <f t="shared" si="332"/>
        <v>SLUG</v>
      </c>
      <c r="CO216" s="21">
        <f t="shared" si="310"/>
        <v>1.2</v>
      </c>
      <c r="CP216" s="21">
        <f t="shared" si="333"/>
        <v>0.44750242050471878</v>
      </c>
      <c r="CQ216" s="7">
        <f t="shared" si="334"/>
        <v>0.29204698946641483</v>
      </c>
      <c r="CR216" s="7">
        <f>IF(J216="yes",rho_ph(F216,H216),IF(K216="yes",rho_ph(F216,H216),L216*CQ216+P216*(1-CQ216)))</f>
        <v>585.30267665112831</v>
      </c>
      <c r="CS216" s="7">
        <f t="shared" si="335"/>
        <v>8.5235634170747416E-5</v>
      </c>
      <c r="CT216" s="7">
        <f t="shared" si="336"/>
        <v>4976243.314908837</v>
      </c>
      <c r="CU216" s="7">
        <f t="shared" si="337"/>
        <v>5.6586178850630293E-6</v>
      </c>
      <c r="CV216" s="22">
        <f t="shared" si="338"/>
        <v>8.987631023559213E-3</v>
      </c>
      <c r="CW216" s="7">
        <f t="shared" si="339"/>
        <v>5.485035696334685E-2</v>
      </c>
      <c r="CX216" s="7">
        <f t="shared" si="340"/>
        <v>1.4458963794816604E-3</v>
      </c>
      <c r="CY216" s="7">
        <f t="shared" si="401"/>
        <v>0.99731659213182755</v>
      </c>
      <c r="CZ216" s="7">
        <f t="shared" si="402"/>
        <v>5.6447725613881242E-2</v>
      </c>
      <c r="DA216" s="7">
        <f t="shared" si="341"/>
        <v>30.406287423971115</v>
      </c>
      <c r="DB216" s="7">
        <f>rho_ph(DA216,H216)</f>
        <v>496.07741857890562</v>
      </c>
      <c r="DC216" s="7">
        <f t="shared" si="342"/>
        <v>3.8503937140531779</v>
      </c>
      <c r="DD216" s="7">
        <f t="shared" si="403"/>
        <v>-2.8113842197260572E-2</v>
      </c>
      <c r="DE216" s="47">
        <f t="shared" si="404"/>
        <v>-4.0383776116088122E-4</v>
      </c>
      <c r="DF216" s="7">
        <f t="shared" si="343"/>
        <v>1034.0076079624407</v>
      </c>
      <c r="DG216" s="7">
        <f t="shared" si="405"/>
        <v>234.60562051799707</v>
      </c>
    </row>
    <row r="217" spans="1:111" ht="14.5" x14ac:dyDescent="0.35">
      <c r="A217" s="7">
        <f t="shared" si="406"/>
        <v>1158</v>
      </c>
      <c r="B217" s="7">
        <v>3</v>
      </c>
      <c r="C217" s="7">
        <v>17.2</v>
      </c>
      <c r="D217">
        <v>0.255</v>
      </c>
      <c r="E217" s="22">
        <v>0</v>
      </c>
      <c r="F217" s="7">
        <f t="shared" si="344"/>
        <v>30.406287423971115</v>
      </c>
      <c r="G217" s="7">
        <f t="shared" si="407"/>
        <v>97.5</v>
      </c>
      <c r="H217" s="7">
        <f t="shared" si="345"/>
        <v>1034.0076079624407</v>
      </c>
      <c r="I217" s="7">
        <f t="shared" si="408"/>
        <v>1.2340198933279433E-2</v>
      </c>
      <c r="J217" s="24" t="str">
        <f t="shared" si="346"/>
        <v>NO</v>
      </c>
      <c r="K217" s="24" t="str">
        <f t="shared" si="347"/>
        <v>NO</v>
      </c>
      <c r="L217" s="7">
        <f t="shared" si="348"/>
        <v>15.204475737626607</v>
      </c>
      <c r="M217" s="7">
        <v>9.81</v>
      </c>
      <c r="N217" s="7">
        <f t="shared" si="349"/>
        <v>5.1044625000000003E-2</v>
      </c>
      <c r="O217" s="7">
        <f t="shared" si="350"/>
        <v>234.60562051799707</v>
      </c>
      <c r="P217" s="7">
        <f t="shared" si="351"/>
        <v>820.87103076051778</v>
      </c>
      <c r="Q217" s="7">
        <f t="shared" si="312"/>
        <v>1.692929404477218E-5</v>
      </c>
      <c r="R217" s="7">
        <f t="shared" si="313"/>
        <v>1.1356714902272686E-4</v>
      </c>
      <c r="S217" s="7">
        <f t="shared" si="352"/>
        <v>1.1237461866781349E-4</v>
      </c>
      <c r="T217" s="7">
        <f t="shared" si="314"/>
        <v>2.2981959056511068</v>
      </c>
      <c r="U217" s="7">
        <f t="shared" si="315"/>
        <v>1.5502627400817475</v>
      </c>
      <c r="V217" s="7">
        <f t="shared" si="409"/>
        <v>3.8484586457328542</v>
      </c>
      <c r="W217" s="7">
        <f>Surface_Tension_T(T_ph(F217,H217))</f>
        <v>8.0580664850721226E-2</v>
      </c>
      <c r="X217" s="7">
        <v>1</v>
      </c>
      <c r="Y217" s="7">
        <f t="shared" si="353"/>
        <v>1</v>
      </c>
      <c r="Z217" s="7">
        <f t="shared" si="410"/>
        <v>0.40282691923964642</v>
      </c>
      <c r="AA217" s="24">
        <f t="shared" si="354"/>
        <v>496.32685446622742</v>
      </c>
      <c r="AB217" s="24">
        <f t="shared" si="355"/>
        <v>4334375.6462988062</v>
      </c>
      <c r="AC217" s="24">
        <f t="shared" si="356"/>
        <v>6.4058087592380517E-6</v>
      </c>
      <c r="AD217" s="29">
        <f t="shared" si="357"/>
        <v>9.179794359561174E-3</v>
      </c>
      <c r="AE217" s="24">
        <f t="shared" si="316"/>
        <v>10.255878322369297</v>
      </c>
      <c r="AF217" s="7">
        <f t="shared" si="317"/>
        <v>3.9484100745002655</v>
      </c>
      <c r="AG217" s="24" t="str">
        <f t="shared" si="358"/>
        <v>NO</v>
      </c>
      <c r="AH217" s="24">
        <f t="shared" si="411"/>
        <v>1.1499999999999999</v>
      </c>
      <c r="AI217" s="24">
        <f t="shared" si="411"/>
        <v>1.1499999999999999</v>
      </c>
      <c r="AJ217" s="24">
        <f t="shared" si="359"/>
        <v>0.26826731555034056</v>
      </c>
      <c r="AK217" s="24">
        <f t="shared" si="360"/>
        <v>0.33026511957482657</v>
      </c>
      <c r="AL217" s="24">
        <f t="shared" si="361"/>
        <v>554.787469628444</v>
      </c>
      <c r="AM217" s="24">
        <f t="shared" si="362"/>
        <v>4844906.6891924366</v>
      </c>
      <c r="AN217" s="24">
        <f t="shared" si="363"/>
        <v>5.7961934017678953E-6</v>
      </c>
      <c r="AO217" s="29">
        <f t="shared" si="364"/>
        <v>9.0243881760969299E-3</v>
      </c>
      <c r="AP217" s="24">
        <f t="shared" si="318"/>
        <v>1.0426098486686988</v>
      </c>
      <c r="AQ217" s="24">
        <f t="shared" si="365"/>
        <v>3.3589488637034721</v>
      </c>
      <c r="AR217" s="24">
        <f t="shared" si="366"/>
        <v>10.31441468260414</v>
      </c>
      <c r="AS217" s="24">
        <f t="shared" si="367"/>
        <v>2.4820515781031953</v>
      </c>
      <c r="AT217" s="24" t="str">
        <f t="shared" si="368"/>
        <v>NO</v>
      </c>
      <c r="AU217" s="24">
        <f t="shared" si="319"/>
        <v>1.2</v>
      </c>
      <c r="AV217" s="7">
        <f t="shared" si="369"/>
        <v>1.203900398263051</v>
      </c>
      <c r="AW217" s="7">
        <f t="shared" si="370"/>
        <v>0.26826731555034056</v>
      </c>
      <c r="AX217" s="20">
        <f t="shared" si="320"/>
        <v>1.0362864191038255</v>
      </c>
      <c r="AY217" s="24">
        <f t="shared" si="321"/>
        <v>0.31725956279136674</v>
      </c>
      <c r="AZ217" s="24">
        <f t="shared" si="371"/>
        <v>565.26561175832865</v>
      </c>
      <c r="BA217" s="24">
        <f t="shared" si="372"/>
        <v>4936411.3169544637</v>
      </c>
      <c r="BB217" s="24">
        <f t="shared" si="373"/>
        <v>5.6996078701933103E-6</v>
      </c>
      <c r="BC217" s="29">
        <f t="shared" si="374"/>
        <v>8.9986522716522417E-3</v>
      </c>
      <c r="BD217" s="24">
        <f t="shared" si="322"/>
        <v>10.324238306678362</v>
      </c>
      <c r="BE217" s="24" t="str">
        <f t="shared" si="375"/>
        <v>NO</v>
      </c>
      <c r="BF217" s="24">
        <f t="shared" si="323"/>
        <v>1.2</v>
      </c>
      <c r="BG217" s="24">
        <f t="shared" si="324"/>
        <v>1.1413626965185826</v>
      </c>
      <c r="BH217" s="7">
        <f t="shared" si="376"/>
        <v>1.203900398263051</v>
      </c>
      <c r="BI217" s="7">
        <f t="shared" si="377"/>
        <v>0.49982452540993227</v>
      </c>
      <c r="BJ217" s="7">
        <f t="shared" si="378"/>
        <v>0.26826731555034056</v>
      </c>
      <c r="BK217" s="20">
        <f t="shared" si="325"/>
        <v>1.0362864191038255</v>
      </c>
      <c r="BL217" s="24">
        <f t="shared" si="379"/>
        <v>0.45754317745600231</v>
      </c>
      <c r="BM217" s="24">
        <f t="shared" si="380"/>
        <v>0.30542875059280139</v>
      </c>
      <c r="BN217" s="24">
        <f t="shared" si="381"/>
        <v>574.79730146546956</v>
      </c>
      <c r="BO217" s="24">
        <f t="shared" si="382"/>
        <v>5019650.6649021758</v>
      </c>
      <c r="BP217" s="24">
        <f t="shared" si="383"/>
        <v>5.6146519051755799E-6</v>
      </c>
      <c r="BQ217" s="29">
        <f t="shared" si="384"/>
        <v>8.9757426606180343E-3</v>
      </c>
      <c r="BR217" s="24">
        <f t="shared" si="326"/>
        <v>1.0403581481657327</v>
      </c>
      <c r="BS217" s="24">
        <f t="shared" si="385"/>
        <v>3.3589488637034721</v>
      </c>
      <c r="BT217" s="24">
        <f t="shared" si="386"/>
        <v>10.333014677370819</v>
      </c>
      <c r="BU217" s="24" t="str">
        <f t="shared" si="387"/>
        <v>SLUG</v>
      </c>
      <c r="BV217" s="24">
        <f t="shared" si="327"/>
        <v>1.1499999999999999</v>
      </c>
      <c r="BW217" s="24">
        <f t="shared" si="328"/>
        <v>1.1499999999999999</v>
      </c>
      <c r="BX217" s="7">
        <f t="shared" si="388"/>
        <v>1.203900398263051</v>
      </c>
      <c r="BY217" s="7">
        <f t="shared" si="389"/>
        <v>0.49982452540993227</v>
      </c>
      <c r="BZ217" s="24">
        <f t="shared" si="390"/>
        <v>0.26826731555034056</v>
      </c>
      <c r="CA217" s="20">
        <f t="shared" si="329"/>
        <v>1.0848004595722793</v>
      </c>
      <c r="CB217" s="24">
        <f t="shared" si="391"/>
        <v>0.45168541514325194</v>
      </c>
      <c r="CC217" s="24">
        <f t="shared" si="392"/>
        <v>0.31784529735326494</v>
      </c>
      <c r="CD217" s="24">
        <f t="shared" si="393"/>
        <v>564.79370501168637</v>
      </c>
      <c r="CE217" s="24">
        <f t="shared" si="394"/>
        <v>4932290.1998084439</v>
      </c>
      <c r="CF217" s="24">
        <f t="shared" si="395"/>
        <v>5.7038846562908923E-6</v>
      </c>
      <c r="CG217" s="29">
        <f t="shared" si="396"/>
        <v>8.9997987620993557E-3</v>
      </c>
      <c r="CH217" s="24">
        <f t="shared" si="330"/>
        <v>1.0414725681415145</v>
      </c>
      <c r="CI217" s="24">
        <f t="shared" si="397"/>
        <v>3.3589488637034721</v>
      </c>
      <c r="CJ217" s="24">
        <f t="shared" si="398"/>
        <v>10.323799884162225</v>
      </c>
      <c r="CK217" s="24">
        <f t="shared" si="331"/>
        <v>3.9938317590189629</v>
      </c>
      <c r="CL217" s="24">
        <f t="shared" si="399"/>
        <v>2.4820515781031953</v>
      </c>
      <c r="CM217" s="24" t="str">
        <f t="shared" si="400"/>
        <v>NO</v>
      </c>
      <c r="CN217" s="46" t="str">
        <f t="shared" si="332"/>
        <v>SLUG</v>
      </c>
      <c r="CO217" s="21">
        <f t="shared" si="310"/>
        <v>1.2</v>
      </c>
      <c r="CP217" s="21">
        <f t="shared" si="333"/>
        <v>0.45754317745600231</v>
      </c>
      <c r="CQ217" s="7">
        <f t="shared" si="334"/>
        <v>0.30542875059280139</v>
      </c>
      <c r="CR217" s="7">
        <f>IF(J217="yes",rho_ph(F217,H217),IF(K217="yes",rho_ph(F217,H217),L217*CQ217+P217*(1-CQ217)))</f>
        <v>574.79730146546956</v>
      </c>
      <c r="CS217" s="7">
        <f t="shared" si="335"/>
        <v>8.4051169716841843E-5</v>
      </c>
      <c r="CT217" s="7">
        <f t="shared" si="336"/>
        <v>5019650.6649021758</v>
      </c>
      <c r="CU217" s="7">
        <f t="shared" si="337"/>
        <v>5.6146519051755799E-6</v>
      </c>
      <c r="CV217" s="22">
        <f t="shared" si="338"/>
        <v>8.9757426606180343E-3</v>
      </c>
      <c r="CW217" s="7">
        <f t="shared" si="339"/>
        <v>5.3865868762704758E-2</v>
      </c>
      <c r="CX217" s="7">
        <f t="shared" si="340"/>
        <v>1.4982648309602778E-3</v>
      </c>
      <c r="CY217" s="7">
        <f t="shared" si="401"/>
        <v>0.99720021313106988</v>
      </c>
      <c r="CZ217" s="7">
        <f t="shared" si="402"/>
        <v>5.551957657512864E-2</v>
      </c>
      <c r="DA217" s="7">
        <f t="shared" si="341"/>
        <v>30.239728694245731</v>
      </c>
      <c r="DB217" s="7">
        <f>rho_ph(DA217,H217)</f>
        <v>483.0227981448345</v>
      </c>
      <c r="DC217" s="7">
        <f t="shared" si="342"/>
        <v>3.9544580121603357</v>
      </c>
      <c r="DD217" s="7">
        <f t="shared" si="403"/>
        <v>-2.8113842197260572E-2</v>
      </c>
      <c r="DE217" s="47">
        <f t="shared" si="404"/>
        <v>-4.1355211101155919E-4</v>
      </c>
      <c r="DF217" s="7">
        <f t="shared" si="343"/>
        <v>1033.9794941202435</v>
      </c>
      <c r="DG217" s="7">
        <f t="shared" si="405"/>
        <v>234.30024780142003</v>
      </c>
    </row>
    <row r="218" spans="1:111" ht="14.5" x14ac:dyDescent="0.35">
      <c r="A218" s="7">
        <f t="shared" si="406"/>
        <v>1155</v>
      </c>
      <c r="B218" s="7">
        <v>3</v>
      </c>
      <c r="C218" s="7">
        <v>17.2</v>
      </c>
      <c r="D218">
        <v>0.255</v>
      </c>
      <c r="E218" s="22">
        <v>0</v>
      </c>
      <c r="F218" s="7">
        <f t="shared" si="344"/>
        <v>30.239728694245731</v>
      </c>
      <c r="G218" s="7">
        <f t="shared" si="407"/>
        <v>97.5</v>
      </c>
      <c r="H218" s="7">
        <f t="shared" si="345"/>
        <v>1033.9794941202435</v>
      </c>
      <c r="I218" s="7">
        <f t="shared" si="408"/>
        <v>1.3119697449937677E-2</v>
      </c>
      <c r="J218" s="24" t="str">
        <f t="shared" si="346"/>
        <v>NO</v>
      </c>
      <c r="K218" s="24" t="str">
        <f t="shared" si="347"/>
        <v>NO</v>
      </c>
      <c r="L218" s="7">
        <f t="shared" si="348"/>
        <v>15.120862331157234</v>
      </c>
      <c r="M218" s="7">
        <v>9.81</v>
      </c>
      <c r="N218" s="7">
        <f t="shared" si="349"/>
        <v>5.1044625000000003E-2</v>
      </c>
      <c r="O218" s="7">
        <f t="shared" si="350"/>
        <v>234.30024780142003</v>
      </c>
      <c r="P218" s="7">
        <f t="shared" si="351"/>
        <v>821.28993260819175</v>
      </c>
      <c r="Q218" s="7">
        <f t="shared" si="312"/>
        <v>1.6918318625131728E-5</v>
      </c>
      <c r="R218" s="7">
        <f t="shared" si="313"/>
        <v>1.1372375016898464E-4</v>
      </c>
      <c r="S218" s="7">
        <f t="shared" si="352"/>
        <v>1.1245369219561863E-4</v>
      </c>
      <c r="T218" s="7">
        <f t="shared" si="314"/>
        <v>2.2952108045732693</v>
      </c>
      <c r="U218" s="7">
        <f t="shared" si="315"/>
        <v>1.6573027795335791</v>
      </c>
      <c r="V218" s="7">
        <f t="shared" si="409"/>
        <v>3.9525135841068484</v>
      </c>
      <c r="W218" s="7">
        <f>Surface_Tension_T(T_ph(F218,H218))</f>
        <v>8.0616055476264686E-2</v>
      </c>
      <c r="X218" s="7">
        <v>1</v>
      </c>
      <c r="Y218" s="7">
        <f t="shared" si="353"/>
        <v>1</v>
      </c>
      <c r="Z218" s="7">
        <f t="shared" si="410"/>
        <v>0.41930349997976812</v>
      </c>
      <c r="AA218" s="24">
        <f t="shared" si="354"/>
        <v>483.26041986559551</v>
      </c>
      <c r="AB218" s="24">
        <f t="shared" si="355"/>
        <v>4331327.8639939865</v>
      </c>
      <c r="AC218" s="24">
        <f t="shared" si="356"/>
        <v>6.4098568103084742E-6</v>
      </c>
      <c r="AD218" s="29">
        <f t="shared" si="357"/>
        <v>9.1807884634067683E-3</v>
      </c>
      <c r="AE218" s="24">
        <f t="shared" si="316"/>
        <v>10.391441538574508</v>
      </c>
      <c r="AF218" s="7">
        <f t="shared" si="317"/>
        <v>3.9603636914359148</v>
      </c>
      <c r="AG218" s="24" t="str">
        <f t="shared" si="358"/>
        <v>NO</v>
      </c>
      <c r="AH218" s="24">
        <f t="shared" si="411"/>
        <v>1.1499999999999999</v>
      </c>
      <c r="AI218" s="24">
        <f t="shared" si="411"/>
        <v>1.1499999999999999</v>
      </c>
      <c r="AJ218" s="24">
        <f t="shared" si="359"/>
        <v>0.26827015000388393</v>
      </c>
      <c r="AK218" s="24">
        <f t="shared" si="360"/>
        <v>0.34429156064918764</v>
      </c>
      <c r="AL218" s="24">
        <f t="shared" si="361"/>
        <v>543.73272525540699</v>
      </c>
      <c r="AM218" s="24">
        <f t="shared" si="362"/>
        <v>4873324.2091688951</v>
      </c>
      <c r="AN218" s="24">
        <f t="shared" si="363"/>
        <v>5.7658294899641484E-6</v>
      </c>
      <c r="AO218" s="29">
        <f t="shared" si="364"/>
        <v>9.0163324665257991E-3</v>
      </c>
      <c r="AP218" s="24">
        <f t="shared" si="318"/>
        <v>1.0760910351500541</v>
      </c>
      <c r="AQ218" s="24">
        <f t="shared" si="365"/>
        <v>3.4122764145881157</v>
      </c>
      <c r="AR218" s="24">
        <f t="shared" si="366"/>
        <v>10.454240490839069</v>
      </c>
      <c r="AS218" s="24">
        <f t="shared" si="367"/>
        <v>2.4788276689391311</v>
      </c>
      <c r="AT218" s="24" t="str">
        <f t="shared" si="368"/>
        <v>NO</v>
      </c>
      <c r="AU218" s="24">
        <f t="shared" si="319"/>
        <v>1.2</v>
      </c>
      <c r="AV218" s="7">
        <f t="shared" si="369"/>
        <v>1.203900398263051</v>
      </c>
      <c r="AW218" s="7">
        <f t="shared" si="370"/>
        <v>0.26827015000388393</v>
      </c>
      <c r="AX218" s="20">
        <f t="shared" si="320"/>
        <v>1.0350612048115808</v>
      </c>
      <c r="AY218" s="24">
        <f t="shared" si="321"/>
        <v>0.33071403835342911</v>
      </c>
      <c r="AZ218" s="24">
        <f t="shared" si="371"/>
        <v>554.67850378124422</v>
      </c>
      <c r="BA218" s="24">
        <f t="shared" si="372"/>
        <v>4971428.1580402944</v>
      </c>
      <c r="BB218" s="24">
        <f t="shared" si="373"/>
        <v>5.6635398998259648E-6</v>
      </c>
      <c r="BC218" s="29">
        <f t="shared" si="374"/>
        <v>8.9889576034441667E-3</v>
      </c>
      <c r="BD218" s="24">
        <f t="shared" si="322"/>
        <v>10.464842142036366</v>
      </c>
      <c r="BE218" s="24" t="str">
        <f t="shared" si="375"/>
        <v>NO</v>
      </c>
      <c r="BF218" s="24">
        <f t="shared" si="323"/>
        <v>1.2</v>
      </c>
      <c r="BG218" s="24">
        <f t="shared" si="324"/>
        <v>1.1412890044329778</v>
      </c>
      <c r="BH218" s="7">
        <f t="shared" si="376"/>
        <v>1.203900398263051</v>
      </c>
      <c r="BI218" s="7">
        <f t="shared" si="377"/>
        <v>0.49985285326396844</v>
      </c>
      <c r="BJ218" s="7">
        <f t="shared" si="378"/>
        <v>0.26827015000388393</v>
      </c>
      <c r="BK218" s="20">
        <f t="shared" si="325"/>
        <v>1.0350612048115808</v>
      </c>
      <c r="BL218" s="24">
        <f t="shared" si="379"/>
        <v>0.46436394892877231</v>
      </c>
      <c r="BM218" s="24">
        <f t="shared" si="380"/>
        <v>0.31826037278132191</v>
      </c>
      <c r="BN218" s="24">
        <f t="shared" si="381"/>
        <v>564.71826377705111</v>
      </c>
      <c r="BO218" s="24">
        <f t="shared" si="382"/>
        <v>5061411.7164491229</v>
      </c>
      <c r="BP218" s="24">
        <f t="shared" si="383"/>
        <v>5.5730291927112246E-6</v>
      </c>
      <c r="BQ218" s="29">
        <f t="shared" si="384"/>
        <v>8.9644232164097643E-3</v>
      </c>
      <c r="BR218" s="24">
        <f t="shared" si="326"/>
        <v>1.0736086131852252</v>
      </c>
      <c r="BS218" s="24">
        <f t="shared" si="385"/>
        <v>3.4122764145881157</v>
      </c>
      <c r="BT218" s="24">
        <f t="shared" si="386"/>
        <v>10.474380387769644</v>
      </c>
      <c r="BU218" s="24" t="str">
        <f t="shared" si="387"/>
        <v>SLUG</v>
      </c>
      <c r="BV218" s="24">
        <f t="shared" si="327"/>
        <v>1.1499999999999999</v>
      </c>
      <c r="BW218" s="24">
        <f t="shared" si="328"/>
        <v>1.1499999999999999</v>
      </c>
      <c r="BX218" s="7">
        <f t="shared" si="388"/>
        <v>1.203900398263051</v>
      </c>
      <c r="BY218" s="7">
        <f t="shared" si="389"/>
        <v>0.49985285326396844</v>
      </c>
      <c r="BZ218" s="24">
        <f t="shared" si="390"/>
        <v>0.26827015000388393</v>
      </c>
      <c r="CA218" s="20">
        <f t="shared" si="329"/>
        <v>1.0835178865519777</v>
      </c>
      <c r="CB218" s="24">
        <f t="shared" si="391"/>
        <v>0.46000244651314404</v>
      </c>
      <c r="CC218" s="24">
        <f t="shared" si="392"/>
        <v>0.33110342323577779</v>
      </c>
      <c r="CD218" s="24">
        <f t="shared" si="393"/>
        <v>554.36459373266132</v>
      </c>
      <c r="CE218" s="24">
        <f t="shared" si="394"/>
        <v>4968614.6701477971</v>
      </c>
      <c r="CF218" s="24">
        <f t="shared" si="395"/>
        <v>5.6664200150771629E-6</v>
      </c>
      <c r="CG218" s="29">
        <f t="shared" si="396"/>
        <v>8.9897334491673038E-3</v>
      </c>
      <c r="CH218" s="24">
        <f t="shared" si="330"/>
        <v>1.0748200821862706</v>
      </c>
      <c r="CI218" s="24">
        <f t="shared" si="397"/>
        <v>3.4122764145881157</v>
      </c>
      <c r="CJ218" s="24">
        <f t="shared" si="398"/>
        <v>10.464541082438945</v>
      </c>
      <c r="CK218" s="24">
        <f t="shared" si="331"/>
        <v>4.0059228878662587</v>
      </c>
      <c r="CL218" s="24">
        <f t="shared" si="399"/>
        <v>2.4788276689391311</v>
      </c>
      <c r="CM218" s="24" t="str">
        <f t="shared" si="400"/>
        <v>NO</v>
      </c>
      <c r="CN218" s="46" t="str">
        <f t="shared" si="332"/>
        <v>SLUG</v>
      </c>
      <c r="CO218" s="21">
        <f t="shared" si="310"/>
        <v>1.2</v>
      </c>
      <c r="CP218" s="21">
        <f t="shared" si="333"/>
        <v>0.46436394892877231</v>
      </c>
      <c r="CQ218" s="7">
        <f t="shared" si="334"/>
        <v>0.31826037278132191</v>
      </c>
      <c r="CR218" s="7">
        <f>IF(J218="yes",rho_ph(F218,H218),IF(K218="yes",rho_ph(F218,H218),L218*CQ218+P218*(1-CQ218)))</f>
        <v>564.71826377705111</v>
      </c>
      <c r="CS218" s="7">
        <f t="shared" si="335"/>
        <v>8.2914417438581273E-5</v>
      </c>
      <c r="CT218" s="7">
        <f t="shared" si="336"/>
        <v>5061411.7164491229</v>
      </c>
      <c r="CU218" s="7">
        <f t="shared" si="337"/>
        <v>5.5730291927112246E-6</v>
      </c>
      <c r="CV218" s="22">
        <f t="shared" si="338"/>
        <v>8.9644232164097643E-3</v>
      </c>
      <c r="CW218" s="7">
        <f t="shared" si="339"/>
        <v>5.2921333845796621E-2</v>
      </c>
      <c r="CX218" s="7">
        <f t="shared" si="340"/>
        <v>1.5507105860358818E-3</v>
      </c>
      <c r="CY218" s="7">
        <f t="shared" si="401"/>
        <v>0.99708256838020315</v>
      </c>
      <c r="CZ218" s="7">
        <f t="shared" si="402"/>
        <v>5.4631427886984642E-2</v>
      </c>
      <c r="DA218" s="7">
        <f t="shared" si="341"/>
        <v>30.075834410584775</v>
      </c>
      <c r="DB218" s="7">
        <f>rho_ph(DA218,H218)</f>
        <v>470.67572537954709</v>
      </c>
      <c r="DC218" s="7">
        <f t="shared" si="342"/>
        <v>4.0581939351974645</v>
      </c>
      <c r="DD218" s="7">
        <f t="shared" si="403"/>
        <v>-2.8113842197260572E-2</v>
      </c>
      <c r="DE218" s="47">
        <f t="shared" si="404"/>
        <v>-4.232871915621592E-4</v>
      </c>
      <c r="DF218" s="7">
        <f t="shared" si="343"/>
        <v>1033.9513802780464</v>
      </c>
      <c r="DG218" s="7">
        <f t="shared" si="405"/>
        <v>233.99849504645596</v>
      </c>
    </row>
    <row r="219" spans="1:111" ht="14.5" x14ac:dyDescent="0.35">
      <c r="A219" s="7">
        <f t="shared" si="406"/>
        <v>1152</v>
      </c>
      <c r="B219" s="7">
        <v>3</v>
      </c>
      <c r="C219" s="7">
        <v>17.2</v>
      </c>
      <c r="D219">
        <v>0.255</v>
      </c>
      <c r="E219" s="22">
        <v>0</v>
      </c>
      <c r="F219" s="7">
        <f t="shared" si="344"/>
        <v>30.075834410584775</v>
      </c>
      <c r="G219" s="7">
        <f t="shared" si="407"/>
        <v>97.5</v>
      </c>
      <c r="H219" s="7">
        <f t="shared" si="345"/>
        <v>1033.9513802780464</v>
      </c>
      <c r="I219" s="7">
        <f t="shared" si="408"/>
        <v>1.3888160039106546E-2</v>
      </c>
      <c r="J219" s="24" t="str">
        <f t="shared" si="346"/>
        <v>NO</v>
      </c>
      <c r="K219" s="24" t="str">
        <f t="shared" si="347"/>
        <v>NO</v>
      </c>
      <c r="L219" s="7">
        <f t="shared" si="348"/>
        <v>15.038622678875493</v>
      </c>
      <c r="M219" s="7">
        <v>9.81</v>
      </c>
      <c r="N219" s="7">
        <f t="shared" si="349"/>
        <v>5.1044625000000003E-2</v>
      </c>
      <c r="O219" s="7">
        <f t="shared" si="350"/>
        <v>233.99849504645596</v>
      </c>
      <c r="P219" s="7">
        <f t="shared" si="351"/>
        <v>821.70324689201163</v>
      </c>
      <c r="Q219" s="7">
        <f t="shared" si="312"/>
        <v>1.6907480849633971E-5</v>
      </c>
      <c r="R219" s="7">
        <f t="shared" si="313"/>
        <v>1.1387887060454327E-4</v>
      </c>
      <c r="S219" s="7">
        <f t="shared" si="352"/>
        <v>1.1253211642441252E-4</v>
      </c>
      <c r="T219" s="7">
        <f t="shared" si="314"/>
        <v>2.292269987777273</v>
      </c>
      <c r="U219" s="7">
        <f t="shared" si="315"/>
        <v>1.7639702143409119</v>
      </c>
      <c r="V219" s="7">
        <f t="shared" si="409"/>
        <v>4.0562402021181851</v>
      </c>
      <c r="W219" s="7">
        <f>Surface_Tension_T(T_ph(F219,H219))</f>
        <v>8.0650968325576194E-2</v>
      </c>
      <c r="X219" s="7">
        <v>1</v>
      </c>
      <c r="Y219" s="7">
        <f t="shared" si="353"/>
        <v>1</v>
      </c>
      <c r="Z219" s="7">
        <f t="shared" si="410"/>
        <v>0.43487814489382542</v>
      </c>
      <c r="AA219" s="24">
        <f t="shared" si="354"/>
        <v>470.90243156272817</v>
      </c>
      <c r="AB219" s="24">
        <f t="shared" si="355"/>
        <v>4328309.3386326926</v>
      </c>
      <c r="AC219" s="24">
        <f t="shared" si="356"/>
        <v>6.4138713350057772E-6</v>
      </c>
      <c r="AD219" s="29">
        <f t="shared" si="357"/>
        <v>9.1817738692721532E-3</v>
      </c>
      <c r="AE219" s="24">
        <f t="shared" si="316"/>
        <v>10.516841439837339</v>
      </c>
      <c r="AF219" s="7">
        <f t="shared" si="317"/>
        <v>3.9722177597408264</v>
      </c>
      <c r="AG219" s="24" t="str">
        <f t="shared" si="358"/>
        <v>NO</v>
      </c>
      <c r="AH219" s="24">
        <f t="shared" si="411"/>
        <v>1.1499999999999999</v>
      </c>
      <c r="AI219" s="24">
        <f t="shared" si="411"/>
        <v>1.1499999999999999</v>
      </c>
      <c r="AJ219" s="24">
        <f t="shared" si="359"/>
        <v>0.26827291642970869</v>
      </c>
      <c r="AK219" s="24">
        <f t="shared" si="360"/>
        <v>0.35758937728894974</v>
      </c>
      <c r="AL219" s="24">
        <f t="shared" si="361"/>
        <v>533.24854623861154</v>
      </c>
      <c r="AM219" s="24">
        <f t="shared" si="362"/>
        <v>4901364.9278416084</v>
      </c>
      <c r="AN219" s="24">
        <f t="shared" si="363"/>
        <v>5.7361958205626517E-6</v>
      </c>
      <c r="AO219" s="29">
        <f t="shared" si="364"/>
        <v>9.0084396883083166E-3</v>
      </c>
      <c r="AP219" s="24">
        <f t="shared" si="318"/>
        <v>1.1096246282120676</v>
      </c>
      <c r="AQ219" s="24">
        <f t="shared" si="365"/>
        <v>3.4617295903018825</v>
      </c>
      <c r="AR219" s="24">
        <f t="shared" si="366"/>
        <v>10.583865982703093</v>
      </c>
      <c r="AS219" s="24">
        <f t="shared" si="367"/>
        <v>2.4756515867994549</v>
      </c>
      <c r="AT219" s="24" t="str">
        <f t="shared" si="368"/>
        <v>NO</v>
      </c>
      <c r="AU219" s="24">
        <f t="shared" si="319"/>
        <v>1.2</v>
      </c>
      <c r="AV219" s="7">
        <f t="shared" si="369"/>
        <v>1.203900398263051</v>
      </c>
      <c r="AW219" s="7">
        <f t="shared" si="370"/>
        <v>0.26827291642970869</v>
      </c>
      <c r="AX219" s="20">
        <f t="shared" si="320"/>
        <v>1.033854157765566</v>
      </c>
      <c r="AY219" s="24">
        <f t="shared" si="321"/>
        <v>0.3434681169429924</v>
      </c>
      <c r="AZ219" s="24">
        <f t="shared" si="371"/>
        <v>544.63966740899912</v>
      </c>
      <c r="BA219" s="24">
        <f t="shared" si="372"/>
        <v>5006066.651244618</v>
      </c>
      <c r="BB219" s="24">
        <f t="shared" si="373"/>
        <v>5.6283329424944811E-6</v>
      </c>
      <c r="BC219" s="29">
        <f t="shared" si="374"/>
        <v>8.9794494822478151E-3</v>
      </c>
      <c r="BD219" s="24">
        <f t="shared" si="322"/>
        <v>10.595243771811989</v>
      </c>
      <c r="BE219" s="24" t="str">
        <f t="shared" si="375"/>
        <v>NO</v>
      </c>
      <c r="BF219" s="24">
        <f t="shared" si="323"/>
        <v>1.2</v>
      </c>
      <c r="BG219" s="24">
        <f t="shared" si="324"/>
        <v>1.1412108248803225</v>
      </c>
      <c r="BH219" s="7">
        <f t="shared" si="376"/>
        <v>1.203900398263051</v>
      </c>
      <c r="BI219" s="7">
        <f t="shared" si="377"/>
        <v>0.49988069330061596</v>
      </c>
      <c r="BJ219" s="7">
        <f t="shared" si="378"/>
        <v>0.26827291642970869</v>
      </c>
      <c r="BK219" s="20">
        <f t="shared" si="325"/>
        <v>1.033854157765566</v>
      </c>
      <c r="BL219" s="24">
        <f t="shared" si="379"/>
        <v>0.46930087159380884</v>
      </c>
      <c r="BM219" s="24">
        <f t="shared" si="380"/>
        <v>0.33053024517469848</v>
      </c>
      <c r="BN219" s="24">
        <f t="shared" si="381"/>
        <v>555.0761908770877</v>
      </c>
      <c r="BO219" s="24">
        <f t="shared" si="382"/>
        <v>5101994.1703272406</v>
      </c>
      <c r="BP219" s="24">
        <f t="shared" si="383"/>
        <v>5.53320097739172E-6</v>
      </c>
      <c r="BQ219" s="29">
        <f t="shared" si="384"/>
        <v>8.9535320881722249E-3</v>
      </c>
      <c r="BR219" s="24">
        <f t="shared" si="326"/>
        <v>1.1069143432726432</v>
      </c>
      <c r="BS219" s="24">
        <f t="shared" si="385"/>
        <v>3.4617295903018825</v>
      </c>
      <c r="BT219" s="24">
        <f t="shared" si="386"/>
        <v>10.605457118238165</v>
      </c>
      <c r="BU219" s="24" t="str">
        <f t="shared" si="387"/>
        <v>SLUG</v>
      </c>
      <c r="BV219" s="24">
        <f t="shared" si="327"/>
        <v>1.1499999999999999</v>
      </c>
      <c r="BW219" s="24">
        <f t="shared" si="328"/>
        <v>1.1499999999999999</v>
      </c>
      <c r="BX219" s="7">
        <f t="shared" si="388"/>
        <v>1.203900398263051</v>
      </c>
      <c r="BY219" s="7">
        <f t="shared" si="389"/>
        <v>0.49988069330061596</v>
      </c>
      <c r="BZ219" s="24">
        <f t="shared" si="390"/>
        <v>0.26827291642970869</v>
      </c>
      <c r="CA219" s="20">
        <f t="shared" si="329"/>
        <v>1.082254331282092</v>
      </c>
      <c r="CB219" s="24">
        <f t="shared" si="391"/>
        <v>0.465882022882805</v>
      </c>
      <c r="CC219" s="24">
        <f t="shared" si="392"/>
        <v>0.34381642826338626</v>
      </c>
      <c r="CD219" s="24">
        <f t="shared" si="393"/>
        <v>544.3586969886245</v>
      </c>
      <c r="CE219" s="24">
        <f t="shared" si="394"/>
        <v>5003484.1058745487</v>
      </c>
      <c r="CF219" s="24">
        <f t="shared" si="395"/>
        <v>5.6309419089358746E-6</v>
      </c>
      <c r="CG219" s="29">
        <f t="shared" si="396"/>
        <v>8.9801556015358924E-3</v>
      </c>
      <c r="CH219" s="24">
        <f t="shared" si="330"/>
        <v>1.108229743777378</v>
      </c>
      <c r="CI219" s="24">
        <f t="shared" si="397"/>
        <v>3.4617295903018825</v>
      </c>
      <c r="CJ219" s="24">
        <f t="shared" si="398"/>
        <v>10.594966059397246</v>
      </c>
      <c r="CK219" s="24">
        <f t="shared" si="331"/>
        <v>4.0179133228961676</v>
      </c>
      <c r="CL219" s="24">
        <f t="shared" si="399"/>
        <v>2.4756515867994549</v>
      </c>
      <c r="CM219" s="24" t="str">
        <f t="shared" si="400"/>
        <v>NO</v>
      </c>
      <c r="CN219" s="46" t="str">
        <f t="shared" si="332"/>
        <v>SLUG</v>
      </c>
      <c r="CO219" s="21">
        <f t="shared" si="310"/>
        <v>1.2</v>
      </c>
      <c r="CP219" s="21">
        <f t="shared" si="333"/>
        <v>0.46930087159380884</v>
      </c>
      <c r="CQ219" s="7">
        <f t="shared" si="334"/>
        <v>0.33053024517469848</v>
      </c>
      <c r="CR219" s="7">
        <f>IF(J219="yes",rho_ph(F219,H219),IF(K219="yes",rho_ph(F219,H219),L219*CQ219+P219*(1-CQ219)))</f>
        <v>555.0761908770877</v>
      </c>
      <c r="CS219" s="7">
        <f t="shared" si="335"/>
        <v>8.1826893373921863E-5</v>
      </c>
      <c r="CT219" s="7">
        <f t="shared" si="336"/>
        <v>5101994.1703272406</v>
      </c>
      <c r="CU219" s="7">
        <f t="shared" si="337"/>
        <v>5.53320097739172E-6</v>
      </c>
      <c r="CV219" s="22">
        <f t="shared" si="338"/>
        <v>8.9535320881722249E-3</v>
      </c>
      <c r="CW219" s="7">
        <f t="shared" si="339"/>
        <v>5.2017748125916446E-2</v>
      </c>
      <c r="CX219" s="7">
        <f t="shared" si="340"/>
        <v>1.6033345376215767E-3</v>
      </c>
      <c r="CY219" s="7">
        <f t="shared" si="401"/>
        <v>0.99696343735948989</v>
      </c>
      <c r="CZ219" s="7">
        <f t="shared" si="402"/>
        <v>5.3784402370418198E-2</v>
      </c>
      <c r="DA219" s="7">
        <f t="shared" si="341"/>
        <v>29.914481203473521</v>
      </c>
      <c r="DB219" s="7">
        <f>rho_ph(DA219,H219)</f>
        <v>458.97616004141111</v>
      </c>
      <c r="DC219" s="7">
        <f t="shared" si="342"/>
        <v>4.1616396241748319</v>
      </c>
      <c r="DD219" s="7">
        <f t="shared" si="403"/>
        <v>-2.8113842197260572E-2</v>
      </c>
      <c r="DE219" s="47">
        <f t="shared" si="404"/>
        <v>-4.3307989211113096E-4</v>
      </c>
      <c r="DF219" s="7">
        <f t="shared" si="343"/>
        <v>1033.9232664358492</v>
      </c>
      <c r="DG219" s="7">
        <f t="shared" si="405"/>
        <v>233.70018294725492</v>
      </c>
    </row>
    <row r="220" spans="1:111" ht="14.5" x14ac:dyDescent="0.35">
      <c r="A220" s="7">
        <f t="shared" si="406"/>
        <v>1149</v>
      </c>
      <c r="B220" s="7">
        <v>3</v>
      </c>
      <c r="C220" s="7">
        <v>17.2</v>
      </c>
      <c r="D220">
        <v>0.255</v>
      </c>
      <c r="E220" s="22">
        <v>0</v>
      </c>
      <c r="F220" s="7">
        <f t="shared" si="344"/>
        <v>29.914481203473521</v>
      </c>
      <c r="G220" s="7">
        <f t="shared" si="407"/>
        <v>97.5</v>
      </c>
      <c r="H220" s="7">
        <f t="shared" si="345"/>
        <v>1033.9232664358492</v>
      </c>
      <c r="I220" s="7">
        <f t="shared" si="408"/>
        <v>1.4646117654857732E-2</v>
      </c>
      <c r="J220" s="24" t="str">
        <f t="shared" si="346"/>
        <v>NO</v>
      </c>
      <c r="K220" s="24" t="str">
        <f t="shared" si="347"/>
        <v>NO</v>
      </c>
      <c r="L220" s="7">
        <f t="shared" si="348"/>
        <v>14.957692963888087</v>
      </c>
      <c r="M220" s="7">
        <v>9.81</v>
      </c>
      <c r="N220" s="7">
        <f t="shared" si="349"/>
        <v>5.1044625000000003E-2</v>
      </c>
      <c r="O220" s="7">
        <f t="shared" si="350"/>
        <v>233.70018294725492</v>
      </c>
      <c r="P220" s="7">
        <f t="shared" si="351"/>
        <v>822.11124257006327</v>
      </c>
      <c r="Q220" s="7">
        <f t="shared" si="312"/>
        <v>1.6896773870395688E-5</v>
      </c>
      <c r="R220" s="7">
        <f t="shared" si="313"/>
        <v>1.1403259139622852E-4</v>
      </c>
      <c r="S220" s="7">
        <f t="shared" si="352"/>
        <v>1.1260992878424438E-4</v>
      </c>
      <c r="T220" s="7">
        <f t="shared" si="314"/>
        <v>2.2893713459094815</v>
      </c>
      <c r="U220" s="7">
        <f t="shared" si="315"/>
        <v>1.8703052908990694</v>
      </c>
      <c r="V220" s="7">
        <f t="shared" si="409"/>
        <v>4.1596766368085509</v>
      </c>
      <c r="W220" s="7">
        <f>Surface_Tension_T(T_ph(F220,H220))</f>
        <v>8.0685426149756115E-2</v>
      </c>
      <c r="X220" s="7">
        <v>1</v>
      </c>
      <c r="Y220" s="7">
        <f t="shared" si="353"/>
        <v>1</v>
      </c>
      <c r="Z220" s="7">
        <f t="shared" si="410"/>
        <v>0.44962756824627426</v>
      </c>
      <c r="AA220" s="24">
        <f t="shared" si="354"/>
        <v>459.19275485929023</v>
      </c>
      <c r="AB220" s="24">
        <f t="shared" si="355"/>
        <v>4325318.5191964544</v>
      </c>
      <c r="AC220" s="24">
        <f t="shared" si="356"/>
        <v>6.4178542564683034E-6</v>
      </c>
      <c r="AD220" s="29">
        <f t="shared" si="357"/>
        <v>9.1827510609828744E-3</v>
      </c>
      <c r="AE220" s="24">
        <f t="shared" si="316"/>
        <v>10.633275236821358</v>
      </c>
      <c r="AF220" s="7">
        <f t="shared" si="317"/>
        <v>3.9839780618286054</v>
      </c>
      <c r="AG220" s="24" t="str">
        <f t="shared" si="358"/>
        <v>NO</v>
      </c>
      <c r="AH220" s="24">
        <f t="shared" si="411"/>
        <v>1.1499999999999999</v>
      </c>
      <c r="AI220" s="24">
        <f t="shared" si="411"/>
        <v>1.1499999999999999</v>
      </c>
      <c r="AJ220" s="24">
        <f t="shared" si="359"/>
        <v>0.26827561771903913</v>
      </c>
      <c r="AK220" s="24">
        <f t="shared" si="360"/>
        <v>0.37021791851853386</v>
      </c>
      <c r="AL220" s="24">
        <f t="shared" si="361"/>
        <v>523.28853551001885</v>
      </c>
      <c r="AM220" s="24">
        <f t="shared" si="362"/>
        <v>4929062.0759429084</v>
      </c>
      <c r="AN220" s="24">
        <f t="shared" si="363"/>
        <v>5.7072394579234239E-6</v>
      </c>
      <c r="AO220" s="29">
        <f t="shared" si="364"/>
        <v>9.0006976412250039E-3</v>
      </c>
      <c r="AP220" s="24">
        <f t="shared" si="318"/>
        <v>1.1432179587625575</v>
      </c>
      <c r="AQ220" s="24">
        <f t="shared" si="365"/>
        <v>3.5077523774352364</v>
      </c>
      <c r="AR220" s="24">
        <f t="shared" si="366"/>
        <v>10.704488869478162</v>
      </c>
      <c r="AS220" s="24">
        <f t="shared" si="367"/>
        <v>2.4725210535822404</v>
      </c>
      <c r="AT220" s="24" t="str">
        <f t="shared" si="368"/>
        <v>NO</v>
      </c>
      <c r="AU220" s="24">
        <f t="shared" si="319"/>
        <v>1.2</v>
      </c>
      <c r="AV220" s="7">
        <f t="shared" si="369"/>
        <v>1.203900398263051</v>
      </c>
      <c r="AW220" s="7">
        <f t="shared" si="370"/>
        <v>0.26827561771903913</v>
      </c>
      <c r="AX220" s="20">
        <f t="shared" si="320"/>
        <v>1.0326644125015223</v>
      </c>
      <c r="AY220" s="24">
        <f t="shared" si="321"/>
        <v>0.3555789476069513</v>
      </c>
      <c r="AZ220" s="24">
        <f t="shared" si="371"/>
        <v>535.1044328438843</v>
      </c>
      <c r="BA220" s="24">
        <f t="shared" si="372"/>
        <v>5040360.6951355245</v>
      </c>
      <c r="BB220" s="24">
        <f t="shared" si="373"/>
        <v>5.5939286633596572E-6</v>
      </c>
      <c r="BC220" s="29">
        <f t="shared" si="374"/>
        <v>8.9701148211477292E-3</v>
      </c>
      <c r="BD220" s="24">
        <f t="shared" si="322"/>
        <v>10.716640408835119</v>
      </c>
      <c r="BE220" s="24" t="str">
        <f t="shared" si="375"/>
        <v>NO</v>
      </c>
      <c r="BF220" s="24">
        <f t="shared" si="323"/>
        <v>1.2</v>
      </c>
      <c r="BG220" s="24">
        <f t="shared" si="324"/>
        <v>1.1411284755751976</v>
      </c>
      <c r="BH220" s="7">
        <f t="shared" si="376"/>
        <v>1.203900398263051</v>
      </c>
      <c r="BI220" s="7">
        <f t="shared" si="377"/>
        <v>0.49990806818005662</v>
      </c>
      <c r="BJ220" s="7">
        <f t="shared" si="378"/>
        <v>0.26827561771903913</v>
      </c>
      <c r="BK220" s="20">
        <f t="shared" si="325"/>
        <v>1.0326644125015223</v>
      </c>
      <c r="BL220" s="24">
        <f t="shared" si="379"/>
        <v>0.47304192705152237</v>
      </c>
      <c r="BM220" s="24">
        <f t="shared" si="380"/>
        <v>0.34225503172368488</v>
      </c>
      <c r="BN220" s="24">
        <f t="shared" si="381"/>
        <v>545.85887884371687</v>
      </c>
      <c r="BO220" s="24">
        <f t="shared" si="382"/>
        <v>5141661.083598814</v>
      </c>
      <c r="BP220" s="24">
        <f t="shared" si="383"/>
        <v>5.4948481609936379E-6</v>
      </c>
      <c r="BQ220" s="29">
        <f t="shared" si="384"/>
        <v>8.9429885177331296E-3</v>
      </c>
      <c r="BR220" s="24">
        <f t="shared" si="326"/>
        <v>1.1402803445829712</v>
      </c>
      <c r="BS220" s="24">
        <f t="shared" si="385"/>
        <v>3.5077523774352364</v>
      </c>
      <c r="BT220" s="24">
        <f t="shared" si="386"/>
        <v>10.727464881676847</v>
      </c>
      <c r="BU220" s="24" t="str">
        <f t="shared" si="387"/>
        <v>SLUG</v>
      </c>
      <c r="BV220" s="24">
        <f t="shared" si="327"/>
        <v>1.1499999999999999</v>
      </c>
      <c r="BW220" s="24">
        <f t="shared" si="328"/>
        <v>1.1499999999999999</v>
      </c>
      <c r="BX220" s="7">
        <f t="shared" si="388"/>
        <v>1.203900398263051</v>
      </c>
      <c r="BY220" s="7">
        <f t="shared" si="389"/>
        <v>0.49990806818005662</v>
      </c>
      <c r="BZ220" s="24">
        <f t="shared" si="390"/>
        <v>0.26827561771903913</v>
      </c>
      <c r="CA220" s="20">
        <f t="shared" si="329"/>
        <v>1.0810088877814508</v>
      </c>
      <c r="CB220" s="24">
        <f t="shared" si="391"/>
        <v>0.47026059057139913</v>
      </c>
      <c r="CC220" s="24">
        <f t="shared" si="392"/>
        <v>0.35598494554073351</v>
      </c>
      <c r="CD220" s="24">
        <f t="shared" si="393"/>
        <v>534.77673017049926</v>
      </c>
      <c r="CE220" s="24">
        <f t="shared" si="394"/>
        <v>5037273.93379841</v>
      </c>
      <c r="CF220" s="24">
        <f t="shared" si="395"/>
        <v>5.5970071377606617E-6</v>
      </c>
      <c r="CG220" s="29">
        <f t="shared" si="396"/>
        <v>8.9709518374396779E-3</v>
      </c>
      <c r="CH220" s="24">
        <f t="shared" si="330"/>
        <v>1.1417051999440775</v>
      </c>
      <c r="CI220" s="24">
        <f t="shared" si="397"/>
        <v>3.5077523774352364</v>
      </c>
      <c r="CJ220" s="24">
        <f t="shared" si="398"/>
        <v>10.716307100405494</v>
      </c>
      <c r="CK220" s="24">
        <f t="shared" si="331"/>
        <v>4.0298089130419745</v>
      </c>
      <c r="CL220" s="24">
        <f t="shared" si="399"/>
        <v>2.4725210535822404</v>
      </c>
      <c r="CM220" s="24" t="str">
        <f t="shared" si="400"/>
        <v>NO</v>
      </c>
      <c r="CN220" s="46" t="str">
        <f t="shared" si="332"/>
        <v>SLUG</v>
      </c>
      <c r="CO220" s="21">
        <f t="shared" si="310"/>
        <v>1.2</v>
      </c>
      <c r="CP220" s="21">
        <f t="shared" si="333"/>
        <v>0.47304192705152237</v>
      </c>
      <c r="CQ220" s="7">
        <f t="shared" si="334"/>
        <v>0.34225503172368488</v>
      </c>
      <c r="CR220" s="7">
        <f>IF(J220="yes",rho_ph(F220,H220),IF(K220="yes",rho_ph(F220,H220),L220*CQ220+P220*(1-CQ220)))</f>
        <v>545.85887884371687</v>
      </c>
      <c r="CS220" s="7">
        <f t="shared" si="335"/>
        <v>8.0787369087418544E-5</v>
      </c>
      <c r="CT220" s="7">
        <f t="shared" si="336"/>
        <v>5141661.083598814</v>
      </c>
      <c r="CU220" s="7">
        <f t="shared" si="337"/>
        <v>5.4948481609936379E-6</v>
      </c>
      <c r="CV220" s="22">
        <f t="shared" si="338"/>
        <v>8.9429885177331296E-3</v>
      </c>
      <c r="CW220" s="7">
        <f t="shared" si="339"/>
        <v>5.1153967939286116E-2</v>
      </c>
      <c r="CX220" s="7">
        <f t="shared" si="340"/>
        <v>1.6561970920672936E-3</v>
      </c>
      <c r="CY220" s="7">
        <f t="shared" si="401"/>
        <v>0.99684268403727794</v>
      </c>
      <c r="CZ220" s="7">
        <f t="shared" si="402"/>
        <v>5.2977431521560453E-2</v>
      </c>
      <c r="DA220" s="7">
        <f t="shared" si="341"/>
        <v>29.755548908908839</v>
      </c>
      <c r="DB220" s="7">
        <f>rho_ph(DA220,H220)</f>
        <v>447.87045252255604</v>
      </c>
      <c r="DC220" s="7">
        <f t="shared" si="342"/>
        <v>4.2648345373570891</v>
      </c>
      <c r="DD220" s="7">
        <f t="shared" si="403"/>
        <v>-2.8113842197260572E-2</v>
      </c>
      <c r="DE220" s="47">
        <f t="shared" si="404"/>
        <v>-4.4295195411147859E-4</v>
      </c>
      <c r="DF220" s="7">
        <f t="shared" si="343"/>
        <v>1033.895152593652</v>
      </c>
      <c r="DG220" s="7">
        <f t="shared" si="405"/>
        <v>233.40513440889362</v>
      </c>
    </row>
    <row r="221" spans="1:111" ht="14.5" x14ac:dyDescent="0.35">
      <c r="A221" s="7">
        <f t="shared" si="406"/>
        <v>1146</v>
      </c>
      <c r="B221" s="7">
        <v>3</v>
      </c>
      <c r="C221" s="7">
        <v>17.2</v>
      </c>
      <c r="D221">
        <v>0.255</v>
      </c>
      <c r="E221" s="22">
        <v>0</v>
      </c>
      <c r="F221" s="7">
        <f t="shared" si="344"/>
        <v>29.755548908908839</v>
      </c>
      <c r="G221" s="7">
        <f t="shared" si="407"/>
        <v>97.5</v>
      </c>
      <c r="H221" s="7">
        <f t="shared" si="345"/>
        <v>1033.895152593652</v>
      </c>
      <c r="I221" s="7">
        <f t="shared" si="408"/>
        <v>1.5394090474362949E-2</v>
      </c>
      <c r="J221" s="24" t="str">
        <f t="shared" si="346"/>
        <v>NO</v>
      </c>
      <c r="K221" s="24" t="str">
        <f t="shared" si="347"/>
        <v>NO</v>
      </c>
      <c r="L221" s="7">
        <f t="shared" si="348"/>
        <v>14.878011126005768</v>
      </c>
      <c r="M221" s="7">
        <v>9.81</v>
      </c>
      <c r="N221" s="7">
        <f t="shared" si="349"/>
        <v>5.1044625000000003E-2</v>
      </c>
      <c r="O221" s="7">
        <f t="shared" si="350"/>
        <v>233.40513440889362</v>
      </c>
      <c r="P221" s="7">
        <f t="shared" si="351"/>
        <v>822.51418376173297</v>
      </c>
      <c r="Q221" s="7">
        <f t="shared" si="312"/>
        <v>1.6886190951624115E-5</v>
      </c>
      <c r="R221" s="7">
        <f t="shared" si="313"/>
        <v>1.1418499337170757E-4</v>
      </c>
      <c r="S221" s="7">
        <f t="shared" si="352"/>
        <v>1.1268716680420563E-4</v>
      </c>
      <c r="T221" s="7">
        <f t="shared" si="314"/>
        <v>2.2865128177633212</v>
      </c>
      <c r="U221" s="7">
        <f t="shared" si="315"/>
        <v>1.9763495246492182</v>
      </c>
      <c r="V221" s="7">
        <f t="shared" si="409"/>
        <v>4.2628623424125394</v>
      </c>
      <c r="W221" s="7">
        <f>Surface_Tension_T(T_ph(F221,H221))</f>
        <v>8.0719451287527569E-2</v>
      </c>
      <c r="X221" s="7">
        <v>1</v>
      </c>
      <c r="Y221" s="7">
        <f t="shared" si="353"/>
        <v>1</v>
      </c>
      <c r="Z221" s="7">
        <f t="shared" si="410"/>
        <v>0.46362030154854028</v>
      </c>
      <c r="AA221" s="24">
        <f t="shared" si="354"/>
        <v>448.07765786284818</v>
      </c>
      <c r="AB221" s="24">
        <f t="shared" si="355"/>
        <v>4322353.8600644609</v>
      </c>
      <c r="AC221" s="24">
        <f t="shared" si="356"/>
        <v>6.4218075022987591E-6</v>
      </c>
      <c r="AD221" s="29">
        <f t="shared" si="357"/>
        <v>9.1837205224657159E-3</v>
      </c>
      <c r="AE221" s="24">
        <f t="shared" si="316"/>
        <v>10.741753247585057</v>
      </c>
      <c r="AF221" s="7">
        <f t="shared" si="317"/>
        <v>3.9956503952163533</v>
      </c>
      <c r="AG221" s="24" t="str">
        <f t="shared" si="358"/>
        <v>NO</v>
      </c>
      <c r="AH221" s="24">
        <f t="shared" si="411"/>
        <v>1.1499999999999999</v>
      </c>
      <c r="AI221" s="24">
        <f t="shared" si="411"/>
        <v>1.1499999999999999</v>
      </c>
      <c r="AJ221" s="24">
        <f t="shared" si="359"/>
        <v>0.26827825664586147</v>
      </c>
      <c r="AK221" s="24">
        <f t="shared" si="360"/>
        <v>0.38223049752737098</v>
      </c>
      <c r="AL221" s="24">
        <f t="shared" si="361"/>
        <v>513.81100767407736</v>
      </c>
      <c r="AM221" s="24">
        <f t="shared" si="362"/>
        <v>4956446.6189997904</v>
      </c>
      <c r="AN221" s="24">
        <f t="shared" si="363"/>
        <v>5.6789119518016809E-6</v>
      </c>
      <c r="AO221" s="29">
        <f t="shared" si="364"/>
        <v>8.9930950999045668E-3</v>
      </c>
      <c r="AP221" s="24">
        <f t="shared" si="318"/>
        <v>1.1768792419516001</v>
      </c>
      <c r="AQ221" s="24">
        <f t="shared" si="365"/>
        <v>3.5507212607438365</v>
      </c>
      <c r="AR221" s="24">
        <f t="shared" si="366"/>
        <v>10.817120378489699</v>
      </c>
      <c r="AS221" s="24">
        <f t="shared" si="367"/>
        <v>2.4694338431843872</v>
      </c>
      <c r="AT221" s="24" t="str">
        <f t="shared" si="368"/>
        <v>NO</v>
      </c>
      <c r="AU221" s="24">
        <f t="shared" si="319"/>
        <v>1.2</v>
      </c>
      <c r="AV221" s="7">
        <f t="shared" si="369"/>
        <v>1.203900398263051</v>
      </c>
      <c r="AW221" s="7">
        <f t="shared" si="370"/>
        <v>0.26827825664586147</v>
      </c>
      <c r="AX221" s="20">
        <f t="shared" si="320"/>
        <v>1.0314911232922275</v>
      </c>
      <c r="AY221" s="24">
        <f t="shared" si="321"/>
        <v>0.36709785604379275</v>
      </c>
      <c r="AZ221" s="24">
        <f t="shared" si="371"/>
        <v>526.03267632374309</v>
      </c>
      <c r="BA221" s="24">
        <f t="shared" si="372"/>
        <v>5074342.2019134145</v>
      </c>
      <c r="BB221" s="24">
        <f t="shared" si="373"/>
        <v>5.5602733978213508E-6</v>
      </c>
      <c r="BC221" s="29">
        <f t="shared" si="374"/>
        <v>8.9609415036906569E-3</v>
      </c>
      <c r="BD221" s="24">
        <f t="shared" si="322"/>
        <v>10.830042909958323</v>
      </c>
      <c r="BE221" s="24" t="str">
        <f t="shared" si="375"/>
        <v>NO</v>
      </c>
      <c r="BF221" s="24">
        <f t="shared" si="323"/>
        <v>1.2</v>
      </c>
      <c r="BG221" s="24">
        <f t="shared" si="324"/>
        <v>1.141042180047779</v>
      </c>
      <c r="BH221" s="7">
        <f t="shared" si="376"/>
        <v>1.203900398263051</v>
      </c>
      <c r="BI221" s="7">
        <f t="shared" si="377"/>
        <v>0.4999349998861739</v>
      </c>
      <c r="BJ221" s="7">
        <f t="shared" si="378"/>
        <v>0.26827825664586147</v>
      </c>
      <c r="BK221" s="20">
        <f t="shared" si="325"/>
        <v>1.0314911232922275</v>
      </c>
      <c r="BL221" s="24">
        <f t="shared" si="379"/>
        <v>0.47597683027111126</v>
      </c>
      <c r="BM221" s="24">
        <f t="shared" si="380"/>
        <v>0.3534616392931188</v>
      </c>
      <c r="BN221" s="24">
        <f t="shared" si="381"/>
        <v>537.04577822948852</v>
      </c>
      <c r="BO221" s="24">
        <f t="shared" si="382"/>
        <v>5180579.4192757504</v>
      </c>
      <c r="BP221" s="24">
        <f t="shared" si="383"/>
        <v>5.4577610526702566E-6</v>
      </c>
      <c r="BQ221" s="29">
        <f t="shared" si="384"/>
        <v>8.9327400989592833E-3</v>
      </c>
      <c r="BR221" s="24">
        <f t="shared" si="326"/>
        <v>1.1737135210314715</v>
      </c>
      <c r="BS221" s="24">
        <f t="shared" si="385"/>
        <v>3.5507212607438365</v>
      </c>
      <c r="BT221" s="24">
        <f t="shared" si="386"/>
        <v>10.841428052996168</v>
      </c>
      <c r="BU221" s="24" t="str">
        <f t="shared" si="387"/>
        <v>SLUG</v>
      </c>
      <c r="BV221" s="24">
        <f t="shared" si="327"/>
        <v>1.1499999999999999</v>
      </c>
      <c r="BW221" s="24">
        <f t="shared" si="328"/>
        <v>1.1499999999999999</v>
      </c>
      <c r="BX221" s="7">
        <f t="shared" si="388"/>
        <v>1.203900398263051</v>
      </c>
      <c r="BY221" s="7">
        <f t="shared" si="389"/>
        <v>0.4999349998861739</v>
      </c>
      <c r="BZ221" s="24">
        <f t="shared" si="390"/>
        <v>0.26827825664586147</v>
      </c>
      <c r="CA221" s="20">
        <f t="shared" si="329"/>
        <v>1.0797806707299107</v>
      </c>
      <c r="CB221" s="24">
        <f t="shared" si="391"/>
        <v>0.47365004685233458</v>
      </c>
      <c r="CC221" s="24">
        <f t="shared" si="392"/>
        <v>0.36762852352243036</v>
      </c>
      <c r="CD221" s="24">
        <f t="shared" si="393"/>
        <v>525.60409007235387</v>
      </c>
      <c r="CE221" s="24">
        <f t="shared" si="394"/>
        <v>5070207.8707198016</v>
      </c>
      <c r="CF221" s="24">
        <f t="shared" si="395"/>
        <v>5.5643451590608596E-6</v>
      </c>
      <c r="CG221" s="29">
        <f t="shared" si="396"/>
        <v>8.9620535491818053E-3</v>
      </c>
      <c r="CH221" s="24">
        <f t="shared" si="330"/>
        <v>1.1752526581963449</v>
      </c>
      <c r="CI221" s="24">
        <f t="shared" si="397"/>
        <v>3.5507212607438365</v>
      </c>
      <c r="CJ221" s="24">
        <f t="shared" si="398"/>
        <v>10.829594947204784</v>
      </c>
      <c r="CK221" s="24">
        <f t="shared" si="331"/>
        <v>4.0416155225142054</v>
      </c>
      <c r="CL221" s="24">
        <f t="shared" si="399"/>
        <v>2.4694338431843872</v>
      </c>
      <c r="CM221" s="24" t="str">
        <f t="shared" si="400"/>
        <v>NO</v>
      </c>
      <c r="CN221" s="46" t="str">
        <f t="shared" si="332"/>
        <v>SLUG</v>
      </c>
      <c r="CO221" s="21">
        <f t="shared" si="310"/>
        <v>1.2</v>
      </c>
      <c r="CP221" s="21">
        <f t="shared" si="333"/>
        <v>0.47597683027111126</v>
      </c>
      <c r="CQ221" s="7">
        <f t="shared" si="334"/>
        <v>0.3534616392931188</v>
      </c>
      <c r="CR221" s="7">
        <f>IF(J221="yes",rho_ph(F221,H221),IF(K221="yes",rho_ph(F221,H221),L221*CQ221+P221*(1-CQ221)))</f>
        <v>537.04577822948852</v>
      </c>
      <c r="CS221" s="7">
        <f t="shared" si="335"/>
        <v>7.9793599167047601E-5</v>
      </c>
      <c r="CT221" s="7">
        <f t="shared" si="336"/>
        <v>5180579.4192757504</v>
      </c>
      <c r="CU221" s="7">
        <f t="shared" si="337"/>
        <v>5.4577610526702566E-6</v>
      </c>
      <c r="CV221" s="22">
        <f t="shared" si="338"/>
        <v>8.9327400989592833E-3</v>
      </c>
      <c r="CW221" s="7">
        <f t="shared" si="339"/>
        <v>5.0328067539496132E-2</v>
      </c>
      <c r="CX221" s="7">
        <f t="shared" si="340"/>
        <v>1.709339962410563E-3</v>
      </c>
      <c r="CY221" s="7">
        <f t="shared" si="401"/>
        <v>0.99672021060179661</v>
      </c>
      <c r="CZ221" s="7">
        <f t="shared" si="402"/>
        <v>5.2208640848656729E-2</v>
      </c>
      <c r="DA221" s="7">
        <f t="shared" si="341"/>
        <v>29.598922986362869</v>
      </c>
      <c r="DB221" s="7">
        <f>rho_ph(DA221,H221)</f>
        <v>437.31068827023023</v>
      </c>
      <c r="DC221" s="7">
        <f t="shared" si="342"/>
        <v>4.3678177218472856</v>
      </c>
      <c r="DD221" s="7">
        <f t="shared" si="403"/>
        <v>-2.8113842197260572E-2</v>
      </c>
      <c r="DE221" s="47">
        <f t="shared" si="404"/>
        <v>-4.5291815046214444E-4</v>
      </c>
      <c r="DF221" s="7">
        <f t="shared" si="343"/>
        <v>1033.8670387514549</v>
      </c>
      <c r="DG221" s="7">
        <f t="shared" si="405"/>
        <v>233.11317922098556</v>
      </c>
    </row>
    <row r="222" spans="1:111" ht="14.5" x14ac:dyDescent="0.35">
      <c r="A222" s="7">
        <f t="shared" si="406"/>
        <v>1143</v>
      </c>
      <c r="B222" s="7">
        <v>3</v>
      </c>
      <c r="C222" s="7">
        <v>17.2</v>
      </c>
      <c r="D222">
        <v>0.255</v>
      </c>
      <c r="E222" s="22">
        <v>0</v>
      </c>
      <c r="F222" s="7">
        <f t="shared" si="344"/>
        <v>29.598922986362869</v>
      </c>
      <c r="G222" s="7">
        <f t="shared" si="407"/>
        <v>97.5</v>
      </c>
      <c r="H222" s="7">
        <f t="shared" si="345"/>
        <v>1033.8670387514549</v>
      </c>
      <c r="I222" s="7">
        <f t="shared" si="408"/>
        <v>1.6132576072584965E-2</v>
      </c>
      <c r="J222" s="24" t="str">
        <f t="shared" si="346"/>
        <v>NO</v>
      </c>
      <c r="K222" s="24" t="str">
        <f t="shared" si="347"/>
        <v>NO</v>
      </c>
      <c r="L222" s="7">
        <f t="shared" si="348"/>
        <v>14.799518063885065</v>
      </c>
      <c r="M222" s="7">
        <v>9.81</v>
      </c>
      <c r="N222" s="7">
        <f t="shared" si="349"/>
        <v>5.1044625000000003E-2</v>
      </c>
      <c r="O222" s="7">
        <f t="shared" si="350"/>
        <v>233.11317922098556</v>
      </c>
      <c r="P222" s="7">
        <f t="shared" si="351"/>
        <v>822.91232345522326</v>
      </c>
      <c r="Q222" s="7">
        <f t="shared" si="312"/>
        <v>1.6875725635102356E-5</v>
      </c>
      <c r="R222" s="7">
        <f t="shared" si="313"/>
        <v>1.1433615467328371E-4</v>
      </c>
      <c r="S222" s="7">
        <f t="shared" si="352"/>
        <v>1.1276386688775848E-4</v>
      </c>
      <c r="T222" s="7">
        <f t="shared" si="314"/>
        <v>2.2836924347232759</v>
      </c>
      <c r="U222" s="7">
        <f t="shared" si="315"/>
        <v>2.0821439273684836</v>
      </c>
      <c r="V222" s="7">
        <f t="shared" si="409"/>
        <v>4.3658363620917591</v>
      </c>
      <c r="W222" s="7">
        <f>Surface_Tension_T(T_ph(F222,H222))</f>
        <v>8.0753065133246843E-2</v>
      </c>
      <c r="X222" s="7">
        <v>1</v>
      </c>
      <c r="Y222" s="7">
        <f t="shared" si="353"/>
        <v>1</v>
      </c>
      <c r="Z222" s="7">
        <f t="shared" si="410"/>
        <v>0.47691753759888678</v>
      </c>
      <c r="AA222" s="24">
        <f t="shared" si="354"/>
        <v>437.50915420585784</v>
      </c>
      <c r="AB222" s="24">
        <f t="shared" si="355"/>
        <v>4319413.8677481106</v>
      </c>
      <c r="AC222" s="24">
        <f t="shared" si="356"/>
        <v>6.425732941898525E-6</v>
      </c>
      <c r="AD222" s="29">
        <f t="shared" si="357"/>
        <v>9.1846827224090054E-3</v>
      </c>
      <c r="AE222" s="24">
        <f t="shared" si="316"/>
        <v>10.843133825394133</v>
      </c>
      <c r="AF222" s="7">
        <f t="shared" si="317"/>
        <v>4.0072403838874306</v>
      </c>
      <c r="AG222" s="24" t="str">
        <f t="shared" si="358"/>
        <v>NO</v>
      </c>
      <c r="AH222" s="24">
        <f t="shared" si="411"/>
        <v>1.1499999999999999</v>
      </c>
      <c r="AI222" s="24">
        <f t="shared" si="411"/>
        <v>1.1499999999999999</v>
      </c>
      <c r="AJ222" s="24">
        <f t="shared" si="359"/>
        <v>0.26828083582974566</v>
      </c>
      <c r="AK222" s="24">
        <f t="shared" si="360"/>
        <v>0.39367495178661566</v>
      </c>
      <c r="AL222" s="24">
        <f t="shared" si="361"/>
        <v>504.77855375464151</v>
      </c>
      <c r="AM222" s="24">
        <f t="shared" si="362"/>
        <v>4983547.1195734832</v>
      </c>
      <c r="AN222" s="24">
        <f t="shared" si="363"/>
        <v>5.651169226094867E-6</v>
      </c>
      <c r="AO222" s="29">
        <f t="shared" si="364"/>
        <v>8.9856218120655737E-3</v>
      </c>
      <c r="AP222" s="24">
        <f t="shared" si="318"/>
        <v>1.2106169892561089</v>
      </c>
      <c r="AQ222" s="24">
        <f t="shared" si="365"/>
        <v>3.5909574824649493</v>
      </c>
      <c r="AR222" s="24">
        <f t="shared" si="366"/>
        <v>10.922620015833081</v>
      </c>
      <c r="AS222" s="24">
        <f t="shared" si="367"/>
        <v>2.4663878295011381</v>
      </c>
      <c r="AT222" s="24" t="str">
        <f t="shared" si="368"/>
        <v>NO</v>
      </c>
      <c r="AU222" s="24">
        <f t="shared" si="319"/>
        <v>1.2</v>
      </c>
      <c r="AV222" s="7">
        <f t="shared" si="369"/>
        <v>1.203900398263051</v>
      </c>
      <c r="AW222" s="7">
        <f t="shared" si="370"/>
        <v>0.26828083582974566</v>
      </c>
      <c r="AX222" s="20">
        <f t="shared" si="320"/>
        <v>1.0303334823909553</v>
      </c>
      <c r="AY222" s="24">
        <f t="shared" si="321"/>
        <v>0.37807088749130729</v>
      </c>
      <c r="AZ222" s="24">
        <f t="shared" si="371"/>
        <v>517.38839792782994</v>
      </c>
      <c r="BA222" s="24">
        <f t="shared" si="372"/>
        <v>5108040.8250610363</v>
      </c>
      <c r="BB222" s="24">
        <f t="shared" si="373"/>
        <v>5.527318122222889E-6</v>
      </c>
      <c r="BC222" s="29">
        <f t="shared" si="374"/>
        <v>8.9519184109515607E-3</v>
      </c>
      <c r="BD222" s="24">
        <f t="shared" si="322"/>
        <v>10.936310504508979</v>
      </c>
      <c r="BE222" s="24" t="str">
        <f t="shared" si="375"/>
        <v>NO</v>
      </c>
      <c r="BF222" s="24">
        <f t="shared" si="323"/>
        <v>1.2</v>
      </c>
      <c r="BG222" s="24">
        <f t="shared" si="324"/>
        <v>1.1409520911058402</v>
      </c>
      <c r="BH222" s="7">
        <f t="shared" si="376"/>
        <v>1.203900398263051</v>
      </c>
      <c r="BI222" s="7">
        <f t="shared" si="377"/>
        <v>0.4999615093253626</v>
      </c>
      <c r="BJ222" s="7">
        <f t="shared" si="378"/>
        <v>0.26828083582974566</v>
      </c>
      <c r="BK222" s="20">
        <f t="shared" si="325"/>
        <v>1.0303334823909553</v>
      </c>
      <c r="BL222" s="24">
        <f t="shared" si="379"/>
        <v>0.47834266678272902</v>
      </c>
      <c r="BM222" s="24">
        <f t="shared" si="380"/>
        <v>0.36418013141825206</v>
      </c>
      <c r="BN222" s="24">
        <f t="shared" si="381"/>
        <v>528.61369578703341</v>
      </c>
      <c r="BO222" s="24">
        <f t="shared" si="382"/>
        <v>5218865.2655933881</v>
      </c>
      <c r="BP222" s="24">
        <f t="shared" si="383"/>
        <v>5.4217890914476449E-6</v>
      </c>
      <c r="BQ222" s="29">
        <f t="shared" si="384"/>
        <v>8.9227496315723506E-3</v>
      </c>
      <c r="BR222" s="24">
        <f t="shared" si="326"/>
        <v>1.2072215870894281</v>
      </c>
      <c r="BS222" s="24">
        <f t="shared" si="385"/>
        <v>3.5909574824649493</v>
      </c>
      <c r="BT222" s="24">
        <f t="shared" si="386"/>
        <v>10.94821460228591</v>
      </c>
      <c r="BU222" s="24" t="str">
        <f t="shared" si="387"/>
        <v>SLUG</v>
      </c>
      <c r="BV222" s="24">
        <f t="shared" si="327"/>
        <v>1.1499999999999999</v>
      </c>
      <c r="BW222" s="24">
        <f t="shared" si="328"/>
        <v>1.1499999999999999</v>
      </c>
      <c r="BX222" s="7">
        <f t="shared" si="388"/>
        <v>1.203900398263051</v>
      </c>
      <c r="BY222" s="7">
        <f t="shared" si="389"/>
        <v>0.4999615093253626</v>
      </c>
      <c r="BZ222" s="24">
        <f t="shared" si="390"/>
        <v>0.26828083582974566</v>
      </c>
      <c r="CA222" s="20">
        <f t="shared" si="329"/>
        <v>1.078568834565889</v>
      </c>
      <c r="CB222" s="24">
        <f t="shared" si="391"/>
        <v>0.47635349829526008</v>
      </c>
      <c r="CC222" s="24">
        <f t="shared" si="392"/>
        <v>0.37877372892045025</v>
      </c>
      <c r="CD222" s="24">
        <f t="shared" si="393"/>
        <v>516.82042276877996</v>
      </c>
      <c r="CE222" s="24">
        <f t="shared" si="394"/>
        <v>5102433.3543259613</v>
      </c>
      <c r="CF222" s="24">
        <f t="shared" si="395"/>
        <v>5.5327732449275448E-6</v>
      </c>
      <c r="CG222" s="29">
        <f t="shared" si="396"/>
        <v>8.9534148039574005E-3</v>
      </c>
      <c r="CH222" s="24">
        <f t="shared" si="330"/>
        <v>1.2088794419579985</v>
      </c>
      <c r="CI222" s="24">
        <f t="shared" si="397"/>
        <v>3.5909574824649493</v>
      </c>
      <c r="CJ222" s="24">
        <f t="shared" si="398"/>
        <v>10.935701205126488</v>
      </c>
      <c r="CK222" s="24">
        <f t="shared" si="331"/>
        <v>4.0533388399933497</v>
      </c>
      <c r="CL222" s="24">
        <f t="shared" si="399"/>
        <v>2.4663878295011381</v>
      </c>
      <c r="CM222" s="24" t="str">
        <f t="shared" si="400"/>
        <v>NO</v>
      </c>
      <c r="CN222" s="46" t="str">
        <f t="shared" si="332"/>
        <v>SLUG</v>
      </c>
      <c r="CO222" s="21">
        <f t="shared" si="310"/>
        <v>1.2</v>
      </c>
      <c r="CP222" s="21">
        <f t="shared" si="333"/>
        <v>0.47834266678272902</v>
      </c>
      <c r="CQ222" s="7">
        <f t="shared" si="334"/>
        <v>0.36418013141825206</v>
      </c>
      <c r="CR222" s="7">
        <f>IF(J222="yes",rho_ph(F222,H222),IF(K222="yes",rho_ph(F222,H222),L222*CQ222+P222*(1-CQ222)))</f>
        <v>528.61369578703341</v>
      </c>
      <c r="CS222" s="7">
        <f t="shared" si="335"/>
        <v>7.8843002818079609E-5</v>
      </c>
      <c r="CT222" s="7">
        <f t="shared" si="336"/>
        <v>5218865.2655933881</v>
      </c>
      <c r="CU222" s="7">
        <f t="shared" si="337"/>
        <v>5.4217890914476449E-6</v>
      </c>
      <c r="CV222" s="22">
        <f t="shared" si="338"/>
        <v>8.9227496315723506E-3</v>
      </c>
      <c r="CW222" s="7">
        <f t="shared" si="339"/>
        <v>4.953787342222455E-2</v>
      </c>
      <c r="CX222" s="7">
        <f t="shared" si="340"/>
        <v>1.7627951596897097E-3</v>
      </c>
      <c r="CY222" s="7">
        <f t="shared" si="401"/>
        <v>0.99659593840625083</v>
      </c>
      <c r="CZ222" s="7">
        <f t="shared" si="402"/>
        <v>5.1475895701475489E-2</v>
      </c>
      <c r="DA222" s="7">
        <f t="shared" si="341"/>
        <v>29.444495299258442</v>
      </c>
      <c r="DB222" s="7">
        <f>rho_ph(DA222,H222)</f>
        <v>427.25401603055502</v>
      </c>
      <c r="DC222" s="7">
        <f t="shared" si="342"/>
        <v>4.4706270801755208</v>
      </c>
      <c r="DD222" s="7">
        <f t="shared" si="403"/>
        <v>-2.8113842197260572E-2</v>
      </c>
      <c r="DE222" s="47">
        <f t="shared" si="404"/>
        <v>-4.6298967471804887E-4</v>
      </c>
      <c r="DF222" s="7">
        <f t="shared" si="343"/>
        <v>1033.8389249092577</v>
      </c>
      <c r="DG222" s="7">
        <f t="shared" si="405"/>
        <v>232.82415576574743</v>
      </c>
    </row>
    <row r="223" spans="1:111" ht="14.5" x14ac:dyDescent="0.35">
      <c r="A223" s="7">
        <f t="shared" si="406"/>
        <v>1140</v>
      </c>
      <c r="B223" s="7">
        <v>3</v>
      </c>
      <c r="C223" s="7">
        <v>17.2</v>
      </c>
      <c r="D223">
        <v>0.255</v>
      </c>
      <c r="E223" s="22">
        <v>0</v>
      </c>
      <c r="F223" s="7">
        <f t="shared" si="344"/>
        <v>29.444495299258442</v>
      </c>
      <c r="G223" s="7">
        <f t="shared" si="407"/>
        <v>97.5</v>
      </c>
      <c r="H223" s="7">
        <f t="shared" si="345"/>
        <v>1033.8389249092577</v>
      </c>
      <c r="I223" s="7">
        <f t="shared" si="408"/>
        <v>1.6862045362100203E-2</v>
      </c>
      <c r="J223" s="24" t="str">
        <f t="shared" si="346"/>
        <v>NO</v>
      </c>
      <c r="K223" s="24" t="str">
        <f t="shared" si="347"/>
        <v>NO</v>
      </c>
      <c r="L223" s="7">
        <f t="shared" si="348"/>
        <v>14.722158014632271</v>
      </c>
      <c r="M223" s="7">
        <v>9.81</v>
      </c>
      <c r="N223" s="7">
        <f t="shared" si="349"/>
        <v>5.1044625000000003E-2</v>
      </c>
      <c r="O223" s="7">
        <f t="shared" si="350"/>
        <v>232.82415576574743</v>
      </c>
      <c r="P223" s="7">
        <f t="shared" si="351"/>
        <v>823.30590130105418</v>
      </c>
      <c r="Q223" s="7">
        <f t="shared" si="312"/>
        <v>1.6865371798969347E-5</v>
      </c>
      <c r="R223" s="7">
        <f t="shared" si="313"/>
        <v>1.1448614981932742E-4</v>
      </c>
      <c r="S223" s="7">
        <f t="shared" si="352"/>
        <v>1.1284006383206463E-4</v>
      </c>
      <c r="T223" s="7">
        <f t="shared" si="314"/>
        <v>2.2809083356393907</v>
      </c>
      <c r="U223" s="7">
        <f t="shared" si="315"/>
        <v>2.1877282589453153</v>
      </c>
      <c r="V223" s="7">
        <f t="shared" si="409"/>
        <v>4.468636594584706</v>
      </c>
      <c r="W223" s="7">
        <f>Surface_Tension_T(T_ph(F223,H223))</f>
        <v>8.0786287950438365E-2</v>
      </c>
      <c r="X223" s="7">
        <v>1</v>
      </c>
      <c r="Y223" s="7">
        <f t="shared" si="353"/>
        <v>1</v>
      </c>
      <c r="Z223" s="7">
        <f t="shared" si="410"/>
        <v>0.48957399256777839</v>
      </c>
      <c r="AA223" s="24">
        <f t="shared" si="354"/>
        <v>427.44432977492096</v>
      </c>
      <c r="AB223" s="24">
        <f t="shared" si="355"/>
        <v>4316497.1187961968</v>
      </c>
      <c r="AC223" s="24">
        <f t="shared" si="356"/>
        <v>6.4296323619006088E-6</v>
      </c>
      <c r="AD223" s="29">
        <f t="shared" si="357"/>
        <v>9.1856381082959654E-3</v>
      </c>
      <c r="AE223" s="24">
        <f t="shared" si="316"/>
        <v>10.938151206978711</v>
      </c>
      <c r="AF223" s="7">
        <f t="shared" si="317"/>
        <v>4.0187534042783231</v>
      </c>
      <c r="AG223" s="24" t="str">
        <f t="shared" si="358"/>
        <v>NO</v>
      </c>
      <c r="AH223" s="24">
        <f t="shared" ref="AH223:AI242" si="412">VLOOKUP($AJ$1,$DJ$10:$DK$14,2,FALSE)</f>
        <v>1.1499999999999999</v>
      </c>
      <c r="AI223" s="24">
        <f t="shared" si="412"/>
        <v>1.1499999999999999</v>
      </c>
      <c r="AJ223" s="24">
        <f t="shared" si="359"/>
        <v>0.26828335772722567</v>
      </c>
      <c r="AK223" s="24">
        <f t="shared" si="360"/>
        <v>0.40459424681968481</v>
      </c>
      <c r="AL223" s="24">
        <f t="shared" si="361"/>
        <v>496.15757069544293</v>
      </c>
      <c r="AM223" s="24">
        <f t="shared" si="362"/>
        <v>5010389.833697252</v>
      </c>
      <c r="AN223" s="24">
        <f t="shared" si="363"/>
        <v>5.62397124419836E-6</v>
      </c>
      <c r="AO223" s="29">
        <f t="shared" si="364"/>
        <v>8.9782684343706655E-3</v>
      </c>
      <c r="AP223" s="24">
        <f t="shared" si="318"/>
        <v>1.2444397367290601</v>
      </c>
      <c r="AQ223" s="24">
        <f t="shared" si="365"/>
        <v>3.6287369176629216</v>
      </c>
      <c r="AR223" s="24">
        <f t="shared" si="366"/>
        <v>11.021723315281886</v>
      </c>
      <c r="AS223" s="24">
        <f t="shared" si="367"/>
        <v>2.463381002490542</v>
      </c>
      <c r="AT223" s="24" t="str">
        <f t="shared" si="368"/>
        <v>NO</v>
      </c>
      <c r="AU223" s="24">
        <f t="shared" si="319"/>
        <v>1.2</v>
      </c>
      <c r="AV223" s="7">
        <f t="shared" si="369"/>
        <v>1.203900398263051</v>
      </c>
      <c r="AW223" s="7">
        <f t="shared" si="370"/>
        <v>0.26828335772722567</v>
      </c>
      <c r="AX223" s="20">
        <f t="shared" si="320"/>
        <v>1.029190726138508</v>
      </c>
      <c r="AY223" s="24">
        <f t="shared" si="321"/>
        <v>0.38853939051093317</v>
      </c>
      <c r="AZ223" s="24">
        <f t="shared" si="371"/>
        <v>509.13926650749897</v>
      </c>
      <c r="BA223" s="24">
        <f t="shared" si="372"/>
        <v>5141483.9871729463</v>
      </c>
      <c r="BB223" s="24">
        <f t="shared" si="373"/>
        <v>5.4950181422125433E-6</v>
      </c>
      <c r="BC223" s="29">
        <f t="shared" si="374"/>
        <v>8.9430353692609692E-3</v>
      </c>
      <c r="BD223" s="24">
        <f t="shared" si="322"/>
        <v>11.036178520664118</v>
      </c>
      <c r="BE223" s="24" t="str">
        <f t="shared" si="375"/>
        <v>NO</v>
      </c>
      <c r="BF223" s="24">
        <f t="shared" si="323"/>
        <v>1.2</v>
      </c>
      <c r="BG223" s="24">
        <f t="shared" si="324"/>
        <v>1.1408583067535165</v>
      </c>
      <c r="BH223" s="7">
        <f t="shared" si="376"/>
        <v>1.203900398263051</v>
      </c>
      <c r="BI223" s="7">
        <f t="shared" si="377"/>
        <v>0.49998761620445425</v>
      </c>
      <c r="BJ223" s="7">
        <f t="shared" si="378"/>
        <v>0.26828335772722567</v>
      </c>
      <c r="BK223" s="20">
        <f t="shared" si="325"/>
        <v>1.029190726138508</v>
      </c>
      <c r="BL223" s="24">
        <f t="shared" si="379"/>
        <v>0.48029187997460643</v>
      </c>
      <c r="BM223" s="24">
        <f t="shared" si="380"/>
        <v>0.37444072289661007</v>
      </c>
      <c r="BN223" s="24">
        <f t="shared" si="381"/>
        <v>520.53921994243944</v>
      </c>
      <c r="BO223" s="24">
        <f t="shared" si="382"/>
        <v>5256605.0982243968</v>
      </c>
      <c r="BP223" s="24">
        <f t="shared" si="383"/>
        <v>5.3868170335937431E-6</v>
      </c>
      <c r="BQ223" s="29">
        <f t="shared" si="384"/>
        <v>8.9129889127344299E-3</v>
      </c>
      <c r="BR223" s="24">
        <f t="shared" si="326"/>
        <v>1.2408125643516421</v>
      </c>
      <c r="BS223" s="24">
        <f t="shared" si="385"/>
        <v>3.6287369176629216</v>
      </c>
      <c r="BT223" s="24">
        <f t="shared" si="386"/>
        <v>11.048565915525613</v>
      </c>
      <c r="BU223" s="24" t="str">
        <f t="shared" si="387"/>
        <v>SLUG</v>
      </c>
      <c r="BV223" s="24">
        <f t="shared" si="327"/>
        <v>1.1499999999999999</v>
      </c>
      <c r="BW223" s="24">
        <f t="shared" si="328"/>
        <v>1.1499999999999999</v>
      </c>
      <c r="BX223" s="7">
        <f t="shared" si="388"/>
        <v>1.203900398263051</v>
      </c>
      <c r="BY223" s="7">
        <f t="shared" si="389"/>
        <v>0.49998761620445425</v>
      </c>
      <c r="BZ223" s="24">
        <f t="shared" si="390"/>
        <v>0.26828335772722567</v>
      </c>
      <c r="CA223" s="20">
        <f t="shared" si="329"/>
        <v>1.0773725798792981</v>
      </c>
      <c r="CB223" s="24">
        <f t="shared" si="391"/>
        <v>0.47856174554301323</v>
      </c>
      <c r="CC223" s="24">
        <f t="shared" si="392"/>
        <v>0.38944916103484578</v>
      </c>
      <c r="CD223" s="24">
        <f t="shared" si="393"/>
        <v>508.40364085174201</v>
      </c>
      <c r="CE223" s="24">
        <f t="shared" si="394"/>
        <v>5134055.3565831818</v>
      </c>
      <c r="CF223" s="24">
        <f t="shared" si="395"/>
        <v>5.5021583367000364E-6</v>
      </c>
      <c r="CG223" s="29">
        <f t="shared" si="396"/>
        <v>8.9450024200301136E-3</v>
      </c>
      <c r="CH223" s="24">
        <f t="shared" si="330"/>
        <v>1.2425933380799499</v>
      </c>
      <c r="CI223" s="24">
        <f t="shared" si="397"/>
        <v>3.6287369176629216</v>
      </c>
      <c r="CJ223" s="24">
        <f t="shared" si="398"/>
        <v>11.035369491073888</v>
      </c>
      <c r="CK223" s="24">
        <f t="shared" si="331"/>
        <v>4.0649843037652955</v>
      </c>
      <c r="CL223" s="24">
        <f t="shared" si="399"/>
        <v>2.463381002490542</v>
      </c>
      <c r="CM223" s="24" t="str">
        <f t="shared" si="400"/>
        <v>NO</v>
      </c>
      <c r="CN223" s="46" t="str">
        <f t="shared" si="332"/>
        <v>SLUG</v>
      </c>
      <c r="CO223" s="21">
        <f t="shared" si="310"/>
        <v>1.2</v>
      </c>
      <c r="CP223" s="21">
        <f t="shared" si="333"/>
        <v>0.48029187997460643</v>
      </c>
      <c r="CQ223" s="7">
        <f t="shared" si="334"/>
        <v>0.37444072289661007</v>
      </c>
      <c r="CR223" s="7">
        <f>IF(J223="yes",rho_ph(F223,H223),IF(K223="yes",rho_ph(F223,H223),L223*CQ223+P223*(1-CQ223)))</f>
        <v>520.53921994243944</v>
      </c>
      <c r="CS223" s="7">
        <f t="shared" si="335"/>
        <v>7.7932955127655039E-5</v>
      </c>
      <c r="CT223" s="7">
        <f t="shared" si="336"/>
        <v>5256605.0982243968</v>
      </c>
      <c r="CU223" s="7">
        <f t="shared" si="337"/>
        <v>5.3868170335937431E-6</v>
      </c>
      <c r="CV223" s="22">
        <f t="shared" si="338"/>
        <v>8.9129889127344299E-3</v>
      </c>
      <c r="CW223" s="7">
        <f t="shared" si="339"/>
        <v>4.8781191623156188E-2</v>
      </c>
      <c r="CX223" s="7">
        <f t="shared" si="340"/>
        <v>1.8165891777239735E-3</v>
      </c>
      <c r="CY223" s="7">
        <f t="shared" si="401"/>
        <v>0.99646979912878175</v>
      </c>
      <c r="CZ223" s="7">
        <f t="shared" si="402"/>
        <v>5.0777033930298782E-2</v>
      </c>
      <c r="DA223" s="7">
        <f t="shared" si="341"/>
        <v>29.292164197467546</v>
      </c>
      <c r="DB223" s="7">
        <f>rho_ph(DA223,H223)</f>
        <v>417.66202938328377</v>
      </c>
      <c r="DC223" s="7">
        <f t="shared" si="342"/>
        <v>4.5732990786842009</v>
      </c>
      <c r="DD223" s="7">
        <f t="shared" si="403"/>
        <v>-2.8113842197260572E-2</v>
      </c>
      <c r="DE223" s="47">
        <f t="shared" si="404"/>
        <v>-4.7317572431608036E-4</v>
      </c>
      <c r="DF223" s="7">
        <f t="shared" si="343"/>
        <v>1033.8108110670605</v>
      </c>
      <c r="DG223" s="7">
        <f t="shared" si="405"/>
        <v>232.53791144192473</v>
      </c>
    </row>
    <row r="224" spans="1:111" ht="14.5" x14ac:dyDescent="0.35">
      <c r="A224" s="7">
        <f t="shared" si="406"/>
        <v>1137</v>
      </c>
      <c r="B224" s="7">
        <v>3</v>
      </c>
      <c r="C224" s="7">
        <v>17.2</v>
      </c>
      <c r="D224">
        <v>0.255</v>
      </c>
      <c r="E224" s="22">
        <v>0</v>
      </c>
      <c r="F224" s="7">
        <f t="shared" si="344"/>
        <v>29.292164197467546</v>
      </c>
      <c r="G224" s="7">
        <f t="shared" si="407"/>
        <v>97.5</v>
      </c>
      <c r="H224" s="7">
        <f t="shared" si="345"/>
        <v>1033.8108110670605</v>
      </c>
      <c r="I224" s="7">
        <f t="shared" si="408"/>
        <v>1.7582941867185148E-2</v>
      </c>
      <c r="J224" s="24" t="str">
        <f t="shared" si="346"/>
        <v>NO</v>
      </c>
      <c r="K224" s="24" t="str">
        <f t="shared" si="347"/>
        <v>NO</v>
      </c>
      <c r="L224" s="7">
        <f t="shared" si="348"/>
        <v>14.645878583662029</v>
      </c>
      <c r="M224" s="7">
        <v>9.81</v>
      </c>
      <c r="N224" s="7">
        <f t="shared" si="349"/>
        <v>5.1044625000000003E-2</v>
      </c>
      <c r="O224" s="7">
        <f t="shared" si="350"/>
        <v>232.53791144192473</v>
      </c>
      <c r="P224" s="7">
        <f t="shared" si="351"/>
        <v>823.69514316486016</v>
      </c>
      <c r="Q224" s="7">
        <f t="shared" si="312"/>
        <v>1.6855123670464532E-5</v>
      </c>
      <c r="R224" s="7">
        <f t="shared" si="313"/>
        <v>1.1463504942331176E-4</v>
      </c>
      <c r="S224" s="7">
        <f t="shared" si="352"/>
        <v>1.1291579067302176E-4</v>
      </c>
      <c r="T224" s="7">
        <f t="shared" si="314"/>
        <v>2.2781587690450498</v>
      </c>
      <c r="U224" s="7">
        <f t="shared" si="315"/>
        <v>2.2931407335690173</v>
      </c>
      <c r="V224" s="7">
        <f t="shared" si="409"/>
        <v>4.5712995026140675</v>
      </c>
      <c r="W224" s="7">
        <f>Surface_Tension_T(T_ph(F224,H224))</f>
        <v>8.0819138834095444E-2</v>
      </c>
      <c r="X224" s="7">
        <v>1</v>
      </c>
      <c r="Y224" s="7">
        <f t="shared" si="353"/>
        <v>1</v>
      </c>
      <c r="Z224" s="7">
        <f t="shared" si="410"/>
        <v>0.50163869863650368</v>
      </c>
      <c r="AA224" s="24">
        <f t="shared" si="354"/>
        <v>417.8447229475276</v>
      </c>
      <c r="AB224" s="24">
        <f t="shared" si="355"/>
        <v>4313602.2651281804</v>
      </c>
      <c r="AC224" s="24">
        <f t="shared" si="356"/>
        <v>6.4335074582780954E-6</v>
      </c>
      <c r="AD224" s="29">
        <f t="shared" si="357"/>
        <v>9.1865871045353747E-3</v>
      </c>
      <c r="AE224" s="24">
        <f t="shared" si="316"/>
        <v>11.027437577817032</v>
      </c>
      <c r="AF224" s="7">
        <f t="shared" si="317"/>
        <v>4.0301945614431576</v>
      </c>
      <c r="AG224" s="24" t="str">
        <f t="shared" si="358"/>
        <v>NO</v>
      </c>
      <c r="AH224" s="24">
        <f t="shared" si="412"/>
        <v>1.1499999999999999</v>
      </c>
      <c r="AI224" s="24">
        <f t="shared" si="412"/>
        <v>1.1499999999999999</v>
      </c>
      <c r="AJ224" s="24">
        <f t="shared" si="359"/>
        <v>0.26828582463501344</v>
      </c>
      <c r="AK224" s="24">
        <f t="shared" si="360"/>
        <v>0.4150270445508808</v>
      </c>
      <c r="AL224" s="24">
        <f t="shared" si="361"/>
        <v>487.9178179896619</v>
      </c>
      <c r="AM224" s="24">
        <f t="shared" si="362"/>
        <v>5036998.888079552</v>
      </c>
      <c r="AN224" s="24">
        <f t="shared" si="363"/>
        <v>5.5972816188213913E-6</v>
      </c>
      <c r="AO224" s="29">
        <f t="shared" si="364"/>
        <v>8.9710264501599787E-3</v>
      </c>
      <c r="AP224" s="24">
        <f t="shared" si="318"/>
        <v>1.2783559164186693</v>
      </c>
      <c r="AQ224" s="24">
        <f t="shared" si="365"/>
        <v>3.6642979582320652</v>
      </c>
      <c r="AR224" s="24">
        <f t="shared" si="366"/>
        <v>11.115063840177504</v>
      </c>
      <c r="AS224" s="24">
        <f t="shared" si="367"/>
        <v>2.4604114705686539</v>
      </c>
      <c r="AT224" s="24" t="str">
        <f t="shared" si="368"/>
        <v>NO</v>
      </c>
      <c r="AU224" s="24">
        <f t="shared" si="319"/>
        <v>1.2</v>
      </c>
      <c r="AV224" s="7">
        <f t="shared" si="369"/>
        <v>1.203900398263051</v>
      </c>
      <c r="AW224" s="7">
        <f t="shared" si="370"/>
        <v>0.26828582463501344</v>
      </c>
      <c r="AX224" s="20">
        <f t="shared" si="320"/>
        <v>1.0280621358753164</v>
      </c>
      <c r="AY224" s="24">
        <f t="shared" si="321"/>
        <v>0.39854056596809223</v>
      </c>
      <c r="AZ224" s="24">
        <f t="shared" si="371"/>
        <v>501.25619136260059</v>
      </c>
      <c r="BA224" s="24">
        <f t="shared" si="372"/>
        <v>5174697.0195499323</v>
      </c>
      <c r="BB224" s="24">
        <f t="shared" si="373"/>
        <v>5.4633327007375949E-6</v>
      </c>
      <c r="BC224" s="29">
        <f t="shared" si="374"/>
        <v>8.9342830722711798E-3</v>
      </c>
      <c r="BD224" s="24">
        <f t="shared" si="322"/>
        <v>11.130280371480122</v>
      </c>
      <c r="BE224" s="24" t="str">
        <f t="shared" si="375"/>
        <v>NO</v>
      </c>
      <c r="BF224" s="24">
        <f t="shared" si="323"/>
        <v>1.2</v>
      </c>
      <c r="BG224" s="24">
        <f t="shared" si="324"/>
        <v>1.1407608813432186</v>
      </c>
      <c r="BH224" s="7">
        <f t="shared" si="376"/>
        <v>1.203900398263051</v>
      </c>
      <c r="BI224" s="7">
        <f t="shared" si="377"/>
        <v>0.50001333902686174</v>
      </c>
      <c r="BJ224" s="7">
        <f t="shared" si="378"/>
        <v>0.26828582463501344</v>
      </c>
      <c r="BK224" s="20">
        <f t="shared" si="325"/>
        <v>1.0280621358753164</v>
      </c>
      <c r="BL224" s="24">
        <f t="shared" si="379"/>
        <v>0.48192692148934696</v>
      </c>
      <c r="BM224" s="24">
        <f t="shared" si="380"/>
        <v>0.384272474007328</v>
      </c>
      <c r="BN224" s="24">
        <f t="shared" si="381"/>
        <v>512.79978067043385</v>
      </c>
      <c r="BO224" s="24">
        <f t="shared" si="382"/>
        <v>5293866.7738900688</v>
      </c>
      <c r="BP224" s="24">
        <f t="shared" si="383"/>
        <v>5.3527525023337391E-6</v>
      </c>
      <c r="BQ224" s="29">
        <f t="shared" si="384"/>
        <v>8.903435505073113E-3</v>
      </c>
      <c r="BR224" s="24">
        <f t="shared" si="326"/>
        <v>1.2744945355055599</v>
      </c>
      <c r="BS224" s="24">
        <f t="shared" si="385"/>
        <v>3.6642979582320652</v>
      </c>
      <c r="BT224" s="24">
        <f t="shared" si="386"/>
        <v>11.143119846360332</v>
      </c>
      <c r="BU224" s="24" t="str">
        <f t="shared" si="387"/>
        <v>SLUG</v>
      </c>
      <c r="BV224" s="24">
        <f t="shared" si="327"/>
        <v>1.1499999999999999</v>
      </c>
      <c r="BW224" s="24">
        <f t="shared" si="328"/>
        <v>1.1499999999999999</v>
      </c>
      <c r="BX224" s="7">
        <f t="shared" si="388"/>
        <v>1.203900398263051</v>
      </c>
      <c r="BY224" s="7">
        <f t="shared" si="389"/>
        <v>0.50001333902686174</v>
      </c>
      <c r="BZ224" s="24">
        <f t="shared" si="390"/>
        <v>0.26828582463501344</v>
      </c>
      <c r="CA224" s="20">
        <f t="shared" si="329"/>
        <v>1.0761911543663469</v>
      </c>
      <c r="CB224" s="24">
        <f t="shared" si="391"/>
        <v>0.48040084373995329</v>
      </c>
      <c r="CC224" s="24">
        <f t="shared" si="392"/>
        <v>0.39968324038289915</v>
      </c>
      <c r="CD224" s="24">
        <f t="shared" si="393"/>
        <v>500.33171146764539</v>
      </c>
      <c r="CE224" s="24">
        <f t="shared" si="394"/>
        <v>5165153.1905868351</v>
      </c>
      <c r="CF224" s="24">
        <f t="shared" si="395"/>
        <v>5.4723979745537444E-6</v>
      </c>
      <c r="CG224" s="29">
        <f t="shared" si="396"/>
        <v>8.936791016602167E-3</v>
      </c>
      <c r="CH224" s="24">
        <f t="shared" si="330"/>
        <v>1.2764022814945031</v>
      </c>
      <c r="CI224" s="24">
        <f t="shared" si="397"/>
        <v>3.6642979582320652</v>
      </c>
      <c r="CJ224" s="24">
        <f t="shared" si="398"/>
        <v>11.129239105284064</v>
      </c>
      <c r="CK224" s="24">
        <f t="shared" si="331"/>
        <v>4.0765570776116462</v>
      </c>
      <c r="CL224" s="24">
        <f t="shared" si="399"/>
        <v>2.4604114705686539</v>
      </c>
      <c r="CM224" s="24" t="str">
        <f t="shared" si="400"/>
        <v>NO</v>
      </c>
      <c r="CN224" s="46" t="str">
        <f t="shared" si="332"/>
        <v>SLUG</v>
      </c>
      <c r="CO224" s="21">
        <f t="shared" si="310"/>
        <v>1.2</v>
      </c>
      <c r="CP224" s="21">
        <f t="shared" si="333"/>
        <v>0.48192692148934696</v>
      </c>
      <c r="CQ224" s="7">
        <f t="shared" si="334"/>
        <v>0.384272474007328</v>
      </c>
      <c r="CR224" s="7">
        <f>IF(J224="yes",rho_ph(F224,H224),IF(K224="yes",rho_ph(F224,H224),L224*CQ224+P224*(1-CQ224)))</f>
        <v>512.79978067043385</v>
      </c>
      <c r="CS224" s="7">
        <f t="shared" si="335"/>
        <v>7.7060915446012314E-5</v>
      </c>
      <c r="CT224" s="7">
        <f t="shared" si="336"/>
        <v>5293866.7738900688</v>
      </c>
      <c r="CU224" s="7">
        <f t="shared" si="337"/>
        <v>5.3527525023337391E-6</v>
      </c>
      <c r="CV224" s="22">
        <f t="shared" si="338"/>
        <v>8.903435505073113E-3</v>
      </c>
      <c r="CW224" s="7">
        <f t="shared" si="339"/>
        <v>4.8055907041861377E-2</v>
      </c>
      <c r="CX224" s="7">
        <f t="shared" si="340"/>
        <v>1.8707451348549361E-3</v>
      </c>
      <c r="CY224" s="7">
        <f t="shared" si="401"/>
        <v>0.99634173026997774</v>
      </c>
      <c r="CZ224" s="7">
        <f t="shared" si="402"/>
        <v>5.0109967955660889E-2</v>
      </c>
      <c r="DA224" s="7">
        <f t="shared" si="341"/>
        <v>29.141834293600564</v>
      </c>
      <c r="DB224" s="7">
        <f>rho_ph(DA224,H224)</f>
        <v>408.50021914437428</v>
      </c>
      <c r="DC224" s="7">
        <f t="shared" si="342"/>
        <v>4.6758686646013041</v>
      </c>
      <c r="DD224" s="7">
        <f t="shared" si="403"/>
        <v>-2.8113842197260572E-2</v>
      </c>
      <c r="DE224" s="47">
        <f t="shared" si="404"/>
        <v>-4.8348431300038186E-4</v>
      </c>
      <c r="DF224" s="7">
        <f t="shared" si="343"/>
        <v>1033.7826972248633</v>
      </c>
      <c r="DG224" s="7">
        <f t="shared" si="405"/>
        <v>232.25430250854322</v>
      </c>
    </row>
    <row r="225" spans="1:111" ht="14.5" x14ac:dyDescent="0.35">
      <c r="A225" s="7">
        <f t="shared" si="406"/>
        <v>1134</v>
      </c>
      <c r="B225" s="7">
        <v>3</v>
      </c>
      <c r="C225" s="7">
        <v>17.2</v>
      </c>
      <c r="D225">
        <v>0.255</v>
      </c>
      <c r="E225" s="22">
        <v>0</v>
      </c>
      <c r="F225" s="7">
        <f t="shared" si="344"/>
        <v>29.141834293600564</v>
      </c>
      <c r="G225" s="7">
        <f t="shared" si="407"/>
        <v>97.5</v>
      </c>
      <c r="H225" s="7">
        <f t="shared" si="345"/>
        <v>1033.7826972248633</v>
      </c>
      <c r="I225" s="7">
        <f t="shared" si="408"/>
        <v>1.8295682481089121E-2</v>
      </c>
      <c r="J225" s="24" t="str">
        <f t="shared" si="346"/>
        <v>NO</v>
      </c>
      <c r="K225" s="24" t="str">
        <f t="shared" si="347"/>
        <v>NO</v>
      </c>
      <c r="L225" s="7">
        <f t="shared" si="348"/>
        <v>14.570630621834415</v>
      </c>
      <c r="M225" s="7">
        <v>9.81</v>
      </c>
      <c r="N225" s="7">
        <f t="shared" si="349"/>
        <v>5.1044625000000003E-2</v>
      </c>
      <c r="O225" s="7">
        <f t="shared" si="350"/>
        <v>232.25430250854322</v>
      </c>
      <c r="P225" s="7">
        <f t="shared" si="351"/>
        <v>824.08026146677048</v>
      </c>
      <c r="Q225" s="7">
        <f t="shared" si="312"/>
        <v>1.6844975818025342E-5</v>
      </c>
      <c r="R225" s="7">
        <f t="shared" si="313"/>
        <v>1.1478292021391227E-4</v>
      </c>
      <c r="S225" s="7">
        <f t="shared" si="352"/>
        <v>1.1299107868039456E-4</v>
      </c>
      <c r="T225" s="7">
        <f t="shared" si="314"/>
        <v>2.275442089777961</v>
      </c>
      <c r="U225" s="7">
        <f t="shared" si="315"/>
        <v>2.3984179401858134</v>
      </c>
      <c r="V225" s="7">
        <f t="shared" si="409"/>
        <v>4.6738600299637749</v>
      </c>
      <c r="W225" s="7">
        <f>Surface_Tension_T(T_ph(F225,H225))</f>
        <v>8.085163573948792E-2</v>
      </c>
      <c r="X225" s="7">
        <v>1</v>
      </c>
      <c r="Y225" s="7">
        <f t="shared" si="353"/>
        <v>1</v>
      </c>
      <c r="Z225" s="7">
        <f t="shared" si="410"/>
        <v>0.51315570530776089</v>
      </c>
      <c r="AA225" s="24">
        <f t="shared" si="354"/>
        <v>408.6757758971122</v>
      </c>
      <c r="AB225" s="24">
        <f t="shared" si="355"/>
        <v>4310728.0336142136</v>
      </c>
      <c r="AC225" s="24">
        <f t="shared" si="356"/>
        <v>6.4373598361344783E-6</v>
      </c>
      <c r="AD225" s="29">
        <f t="shared" si="357"/>
        <v>9.187530112475353E-3</v>
      </c>
      <c r="AE225" s="24">
        <f t="shared" si="316"/>
        <v>11.111540603170148</v>
      </c>
      <c r="AF225" s="7">
        <f t="shared" si="317"/>
        <v>4.0415686883396864</v>
      </c>
      <c r="AG225" s="24" t="str">
        <f t="shared" si="358"/>
        <v>NO</v>
      </c>
      <c r="AH225" s="24">
        <f t="shared" si="412"/>
        <v>1.1499999999999999</v>
      </c>
      <c r="AI225" s="24">
        <f t="shared" si="412"/>
        <v>1.1499999999999999</v>
      </c>
      <c r="AJ225" s="24">
        <f t="shared" si="359"/>
        <v>0.26828823869811796</v>
      </c>
      <c r="AK225" s="24">
        <f t="shared" si="360"/>
        <v>0.42500821322482241</v>
      </c>
      <c r="AL225" s="24">
        <f t="shared" si="361"/>
        <v>480.03201967307865</v>
      </c>
      <c r="AM225" s="24">
        <f t="shared" si="362"/>
        <v>5063396.477794054</v>
      </c>
      <c r="AN225" s="24">
        <f t="shared" si="363"/>
        <v>5.5710672286539442E-6</v>
      </c>
      <c r="AO225" s="29">
        <f t="shared" si="364"/>
        <v>8.963888085897511E-3</v>
      </c>
      <c r="AP225" s="24">
        <f t="shared" si="318"/>
        <v>1.3123737976398975</v>
      </c>
      <c r="AQ225" s="24">
        <f t="shared" si="365"/>
        <v>3.6978478155907868</v>
      </c>
      <c r="AR225" s="24">
        <f t="shared" si="366"/>
        <v>11.203190672580183</v>
      </c>
      <c r="AS225" s="24">
        <f t="shared" si="367"/>
        <v>2.457477456960198</v>
      </c>
      <c r="AT225" s="24" t="str">
        <f t="shared" si="368"/>
        <v>NO</v>
      </c>
      <c r="AU225" s="24">
        <f t="shared" si="319"/>
        <v>1.2</v>
      </c>
      <c r="AV225" s="7">
        <f t="shared" si="369"/>
        <v>1.203900398263051</v>
      </c>
      <c r="AW225" s="7">
        <f t="shared" si="370"/>
        <v>0.26828823869811796</v>
      </c>
      <c r="AX225" s="20">
        <f t="shared" si="320"/>
        <v>1.0269470365562348</v>
      </c>
      <c r="AY225" s="24">
        <f t="shared" si="321"/>
        <v>0.40810795928769927</v>
      </c>
      <c r="AZ225" s="24">
        <f t="shared" si="371"/>
        <v>493.71293799890486</v>
      </c>
      <c r="BA225" s="24">
        <f t="shared" si="372"/>
        <v>5207703.3382221423</v>
      </c>
      <c r="BB225" s="24">
        <f t="shared" si="373"/>
        <v>5.4322245822597722E-6</v>
      </c>
      <c r="BC225" s="29">
        <f t="shared" si="374"/>
        <v>8.9256529981755137E-3</v>
      </c>
      <c r="BD225" s="24">
        <f t="shared" si="322"/>
        <v>11.219165032377973</v>
      </c>
      <c r="BE225" s="24" t="str">
        <f t="shared" si="375"/>
        <v>NO</v>
      </c>
      <c r="BF225" s="24">
        <f t="shared" si="323"/>
        <v>1.2</v>
      </c>
      <c r="BG225" s="24">
        <f t="shared" si="324"/>
        <v>1.1406598335482732</v>
      </c>
      <c r="BH225" s="7">
        <f t="shared" si="376"/>
        <v>1.203900398263051</v>
      </c>
      <c r="BI225" s="7">
        <f t="shared" si="377"/>
        <v>0.50003869513995558</v>
      </c>
      <c r="BJ225" s="7">
        <f t="shared" si="378"/>
        <v>0.26828823869811796</v>
      </c>
      <c r="BK225" s="20">
        <f t="shared" si="325"/>
        <v>1.0269470365562348</v>
      </c>
      <c r="BL225" s="24">
        <f t="shared" si="379"/>
        <v>0.48331917994599216</v>
      </c>
      <c r="BM225" s="24">
        <f t="shared" si="380"/>
        <v>0.39370274895257645</v>
      </c>
      <c r="BN225" s="24">
        <f t="shared" si="381"/>
        <v>505.37409449953384</v>
      </c>
      <c r="BO225" s="24">
        <f t="shared" si="382"/>
        <v>5330705.6720925011</v>
      </c>
      <c r="BP225" s="24">
        <f t="shared" si="383"/>
        <v>5.3195189270337409E-6</v>
      </c>
      <c r="BQ225" s="29">
        <f t="shared" si="384"/>
        <v>8.894070914274927E-3</v>
      </c>
      <c r="BR225" s="24">
        <f t="shared" si="326"/>
        <v>1.3082755217652318</v>
      </c>
      <c r="BS225" s="24">
        <f t="shared" si="385"/>
        <v>3.6978478155907868</v>
      </c>
      <c r="BT225" s="24">
        <f t="shared" si="386"/>
        <v>11.232428776582339</v>
      </c>
      <c r="BU225" s="24" t="str">
        <f t="shared" si="387"/>
        <v>SLUG</v>
      </c>
      <c r="BV225" s="24">
        <f t="shared" si="327"/>
        <v>1.1499999999999999</v>
      </c>
      <c r="BW225" s="24">
        <f t="shared" si="328"/>
        <v>1.1499999999999999</v>
      </c>
      <c r="BX225" s="7">
        <f t="shared" si="388"/>
        <v>1.203900398263051</v>
      </c>
      <c r="BY225" s="7">
        <f t="shared" si="389"/>
        <v>0.50003869513995558</v>
      </c>
      <c r="BZ225" s="24">
        <f t="shared" si="390"/>
        <v>0.26828823869811796</v>
      </c>
      <c r="CA225" s="20">
        <f t="shared" si="329"/>
        <v>1.0750238513794872</v>
      </c>
      <c r="CB225" s="24">
        <f t="shared" si="391"/>
        <v>0.48195740012778004</v>
      </c>
      <c r="CC225" s="24">
        <f t="shared" si="392"/>
        <v>0.40950321846612919</v>
      </c>
      <c r="CD225" s="24">
        <f t="shared" si="393"/>
        <v>492.58346225644107</v>
      </c>
      <c r="CE225" s="24">
        <f t="shared" si="394"/>
        <v>5195789.5840104138</v>
      </c>
      <c r="CF225" s="24">
        <f t="shared" si="395"/>
        <v>5.4434099121327587E-6</v>
      </c>
      <c r="CG225" s="29">
        <f t="shared" si="396"/>
        <v>8.9287603270034634E-3</v>
      </c>
      <c r="CH225" s="24">
        <f t="shared" si="330"/>
        <v>1.3103141975437935</v>
      </c>
      <c r="CI225" s="24">
        <f t="shared" si="397"/>
        <v>3.6978478155907868</v>
      </c>
      <c r="CJ225" s="24">
        <f t="shared" si="398"/>
        <v>11.217863407869382</v>
      </c>
      <c r="CK225" s="24">
        <f t="shared" si="331"/>
        <v>4.0880620500874896</v>
      </c>
      <c r="CL225" s="24">
        <f t="shared" si="399"/>
        <v>2.457477456960198</v>
      </c>
      <c r="CM225" s="24" t="str">
        <f t="shared" si="400"/>
        <v>NO</v>
      </c>
      <c r="CN225" s="46" t="str">
        <f t="shared" si="332"/>
        <v>SLUG</v>
      </c>
      <c r="CO225" s="21">
        <f t="shared" si="310"/>
        <v>1.2</v>
      </c>
      <c r="CP225" s="21">
        <f t="shared" si="333"/>
        <v>0.48331917994599216</v>
      </c>
      <c r="CQ225" s="7">
        <f t="shared" si="334"/>
        <v>0.39370274895257645</v>
      </c>
      <c r="CR225" s="7">
        <f>IF(J225="yes",rho_ph(F225,H225),IF(K225="yes",rho_ph(F225,H225),L225*CQ225+P225*(1-CQ225)))</f>
        <v>505.37409449953384</v>
      </c>
      <c r="CS225" s="7">
        <f t="shared" si="335"/>
        <v>7.622448227848701E-5</v>
      </c>
      <c r="CT225" s="7">
        <f t="shared" si="336"/>
        <v>5330705.6720925011</v>
      </c>
      <c r="CU225" s="7">
        <f t="shared" si="337"/>
        <v>5.3195189270337409E-6</v>
      </c>
      <c r="CV225" s="22">
        <f t="shared" si="338"/>
        <v>8.894070914274927E-3</v>
      </c>
      <c r="CW225" s="7">
        <f t="shared" si="339"/>
        <v>4.7360025144477826E-2</v>
      </c>
      <c r="CX225" s="7">
        <f t="shared" si="340"/>
        <v>1.9252839592061035E-3</v>
      </c>
      <c r="CY225" s="7">
        <f t="shared" si="401"/>
        <v>0.9962116726769038</v>
      </c>
      <c r="CZ225" s="7">
        <f t="shared" si="402"/>
        <v>4.9472727990879886E-2</v>
      </c>
      <c r="DA225" s="7">
        <f t="shared" si="341"/>
        <v>28.993416109627923</v>
      </c>
      <c r="DB225" s="7">
        <f>rho_ph(DA225,H225)</f>
        <v>399.73749627452656</v>
      </c>
      <c r="DC225" s="7">
        <f t="shared" si="342"/>
        <v>4.7783692847972308</v>
      </c>
      <c r="DD225" s="7">
        <f t="shared" si="403"/>
        <v>-2.8113842197260572E-2</v>
      </c>
      <c r="DE225" s="47">
        <f t="shared" si="404"/>
        <v>-4.9392272110030961E-4</v>
      </c>
      <c r="DF225" s="7">
        <f t="shared" si="343"/>
        <v>1033.7545833826662</v>
      </c>
      <c r="DG225" s="7">
        <f t="shared" si="405"/>
        <v>231.97319366794341</v>
      </c>
    </row>
    <row r="226" spans="1:111" ht="14.5" x14ac:dyDescent="0.35">
      <c r="A226" s="7">
        <f t="shared" si="406"/>
        <v>1131</v>
      </c>
      <c r="B226" s="7">
        <v>3</v>
      </c>
      <c r="C226" s="7">
        <v>17.2</v>
      </c>
      <c r="D226">
        <v>0.255</v>
      </c>
      <c r="E226" s="22">
        <v>0</v>
      </c>
      <c r="F226" s="7">
        <f t="shared" si="344"/>
        <v>28.993416109627923</v>
      </c>
      <c r="G226" s="7">
        <f t="shared" si="407"/>
        <v>97.5</v>
      </c>
      <c r="H226" s="7">
        <f t="shared" si="345"/>
        <v>1033.7545833826662</v>
      </c>
      <c r="I226" s="7">
        <f t="shared" si="408"/>
        <v>1.9000658869691798E-2</v>
      </c>
      <c r="J226" s="24" t="str">
        <f t="shared" si="346"/>
        <v>NO</v>
      </c>
      <c r="K226" s="24" t="str">
        <f t="shared" si="347"/>
        <v>NO</v>
      </c>
      <c r="L226" s="7">
        <f t="shared" si="348"/>
        <v>14.496368038558209</v>
      </c>
      <c r="M226" s="7">
        <v>9.81</v>
      </c>
      <c r="N226" s="7">
        <f t="shared" si="349"/>
        <v>5.1044625000000003E-2</v>
      </c>
      <c r="O226" s="7">
        <f t="shared" si="350"/>
        <v>231.97319366794341</v>
      </c>
      <c r="P226" s="7">
        <f t="shared" si="351"/>
        <v>824.46145586709883</v>
      </c>
      <c r="Q226" s="7">
        <f t="shared" si="312"/>
        <v>1.6834923134231713E-5</v>
      </c>
      <c r="R226" s="7">
        <f t="shared" si="313"/>
        <v>1.1492982519383389E-4</v>
      </c>
      <c r="S226" s="7">
        <f t="shared" si="352"/>
        <v>1.1306595742294355E-4</v>
      </c>
      <c r="T226" s="7">
        <f t="shared" si="314"/>
        <v>2.2727567531913166</v>
      </c>
      <c r="U226" s="7">
        <f t="shared" si="315"/>
        <v>2.5035948670396322</v>
      </c>
      <c r="V226" s="7">
        <f t="shared" si="409"/>
        <v>4.7763516202309493</v>
      </c>
      <c r="W226" s="7">
        <f>Surface_Tension_T(T_ph(F226,H226))</f>
        <v>8.0883795540244594E-2</v>
      </c>
      <c r="X226" s="7">
        <v>1</v>
      </c>
      <c r="Y226" s="7">
        <f t="shared" si="353"/>
        <v>1</v>
      </c>
      <c r="Z226" s="7">
        <f t="shared" si="410"/>
        <v>0.52416469014452016</v>
      </c>
      <c r="AA226" s="24">
        <f t="shared" si="354"/>
        <v>399.90635657757275</v>
      </c>
      <c r="AB226" s="24">
        <f t="shared" si="355"/>
        <v>4307873.2230064515</v>
      </c>
      <c r="AC226" s="24">
        <f t="shared" si="356"/>
        <v>6.4411910130743269E-6</v>
      </c>
      <c r="AD226" s="29">
        <f t="shared" si="357"/>
        <v>9.1884675112911592E-3</v>
      </c>
      <c r="AE226" s="24">
        <f t="shared" si="316"/>
        <v>11.1909374410642</v>
      </c>
      <c r="AF226" s="7">
        <f t="shared" si="317"/>
        <v>4.0528803558963915</v>
      </c>
      <c r="AG226" s="24" t="str">
        <f t="shared" si="358"/>
        <v>NO</v>
      </c>
      <c r="AH226" s="24">
        <f t="shared" si="412"/>
        <v>1.1499999999999999</v>
      </c>
      <c r="AI226" s="24">
        <f t="shared" si="412"/>
        <v>1.1499999999999999</v>
      </c>
      <c r="AJ226" s="24">
        <f t="shared" si="359"/>
        <v>0.26829060191978776</v>
      </c>
      <c r="AK226" s="24">
        <f t="shared" si="360"/>
        <v>0.43456927583540916</v>
      </c>
      <c r="AL226" s="24">
        <f t="shared" si="361"/>
        <v>472.47551419748635</v>
      </c>
      <c r="AM226" s="24">
        <f t="shared" si="362"/>
        <v>5089603.0599672189</v>
      </c>
      <c r="AN226" s="24">
        <f t="shared" si="363"/>
        <v>5.5452978644886312E-6</v>
      </c>
      <c r="AO226" s="29">
        <f t="shared" si="364"/>
        <v>8.9568462327382636E-3</v>
      </c>
      <c r="AP226" s="24">
        <f t="shared" si="318"/>
        <v>1.3465014641125472</v>
      </c>
      <c r="AQ226" s="24">
        <f t="shared" si="365"/>
        <v>3.7295675855294053</v>
      </c>
      <c r="AR226" s="24">
        <f t="shared" si="366"/>
        <v>11.286582398053557</v>
      </c>
      <c r="AS226" s="24">
        <f t="shared" si="367"/>
        <v>2.4545772934466221</v>
      </c>
      <c r="AT226" s="24" t="str">
        <f t="shared" si="368"/>
        <v>NO</v>
      </c>
      <c r="AU226" s="24">
        <f t="shared" si="319"/>
        <v>1.2</v>
      </c>
      <c r="AV226" s="7">
        <f t="shared" si="369"/>
        <v>1.203900398263051</v>
      </c>
      <c r="AW226" s="7">
        <f t="shared" si="370"/>
        <v>0.26829060191978776</v>
      </c>
      <c r="AX226" s="20">
        <f t="shared" si="320"/>
        <v>1.0258447943760824</v>
      </c>
      <c r="AY226" s="24">
        <f t="shared" si="321"/>
        <v>0.41727189317560098</v>
      </c>
      <c r="AZ226" s="24">
        <f t="shared" si="371"/>
        <v>486.48579026274177</v>
      </c>
      <c r="BA226" s="24">
        <f t="shared" si="372"/>
        <v>5240524.6247679396</v>
      </c>
      <c r="BB226" s="24">
        <f t="shared" si="373"/>
        <v>5.4016597421647837E-6</v>
      </c>
      <c r="BC226" s="29">
        <f t="shared" si="374"/>
        <v>8.9171373303238884E-3</v>
      </c>
      <c r="BD226" s="24">
        <f t="shared" si="322"/>
        <v>11.303311017087905</v>
      </c>
      <c r="BE226" s="24" t="str">
        <f t="shared" si="375"/>
        <v>NO</v>
      </c>
      <c r="BF226" s="24">
        <f t="shared" si="323"/>
        <v>1.2</v>
      </c>
      <c r="BG226" s="24">
        <f t="shared" si="324"/>
        <v>1.1405551521337018</v>
      </c>
      <c r="BH226" s="7">
        <f t="shared" si="376"/>
        <v>1.203900398263051</v>
      </c>
      <c r="BI226" s="7">
        <f t="shared" si="377"/>
        <v>0.50006370080357632</v>
      </c>
      <c r="BJ226" s="7">
        <f t="shared" si="378"/>
        <v>0.26829060191978776</v>
      </c>
      <c r="BK226" s="20">
        <f t="shared" si="325"/>
        <v>1.0258447943760824</v>
      </c>
      <c r="BL226" s="24">
        <f t="shared" si="379"/>
        <v>0.48451991967151392</v>
      </c>
      <c r="BM226" s="24">
        <f t="shared" si="380"/>
        <v>0.40275703512488448</v>
      </c>
      <c r="BN226" s="24">
        <f t="shared" si="381"/>
        <v>498.24231853860914</v>
      </c>
      <c r="BO226" s="24">
        <f t="shared" si="382"/>
        <v>5367168.3565369369</v>
      </c>
      <c r="BP226" s="24">
        <f t="shared" si="383"/>
        <v>5.2870512549519102E-6</v>
      </c>
      <c r="BQ226" s="29">
        <f t="shared" si="384"/>
        <v>8.8848794899957888E-3</v>
      </c>
      <c r="BR226" s="24">
        <f t="shared" si="326"/>
        <v>1.342163423302454</v>
      </c>
      <c r="BS226" s="24">
        <f t="shared" si="385"/>
        <v>3.7295675855294053</v>
      </c>
      <c r="BT226" s="24">
        <f t="shared" si="386"/>
        <v>11.316973930626988</v>
      </c>
      <c r="BU226" s="24" t="str">
        <f t="shared" si="387"/>
        <v>SLUG</v>
      </c>
      <c r="BV226" s="24">
        <f t="shared" si="327"/>
        <v>1.1499999999999999</v>
      </c>
      <c r="BW226" s="24">
        <f t="shared" si="328"/>
        <v>1.1499999999999999</v>
      </c>
      <c r="BX226" s="7">
        <f t="shared" si="388"/>
        <v>1.203900398263051</v>
      </c>
      <c r="BY226" s="7">
        <f t="shared" si="389"/>
        <v>0.50006370080357632</v>
      </c>
      <c r="BZ226" s="24">
        <f t="shared" si="390"/>
        <v>0.26829060191978776</v>
      </c>
      <c r="CA226" s="20">
        <f t="shared" si="329"/>
        <v>1.0738700074417928</v>
      </c>
      <c r="CB226" s="24">
        <f t="shared" si="391"/>
        <v>0.48329287803783366</v>
      </c>
      <c r="CC226" s="24">
        <f t="shared" si="392"/>
        <v>0.41893476058859813</v>
      </c>
      <c r="CD226" s="24">
        <f t="shared" si="393"/>
        <v>485.13892571252632</v>
      </c>
      <c r="CE226" s="24">
        <f t="shared" si="394"/>
        <v>5226015.9238296878</v>
      </c>
      <c r="CF226" s="24">
        <f t="shared" si="395"/>
        <v>5.4151260441023801E-6</v>
      </c>
      <c r="CG226" s="29">
        <f t="shared" si="396"/>
        <v>8.9208936344584051E-3</v>
      </c>
      <c r="CH226" s="24">
        <f t="shared" si="330"/>
        <v>1.3443369233629994</v>
      </c>
      <c r="CI226" s="24">
        <f t="shared" si="397"/>
        <v>3.7295675855294053</v>
      </c>
      <c r="CJ226" s="24">
        <f t="shared" si="398"/>
        <v>11.301724306295112</v>
      </c>
      <c r="CK226" s="24">
        <f t="shared" si="331"/>
        <v>4.0995038447043139</v>
      </c>
      <c r="CL226" s="24">
        <f t="shared" si="399"/>
        <v>2.4545772934466221</v>
      </c>
      <c r="CM226" s="24" t="str">
        <f t="shared" si="400"/>
        <v>NO</v>
      </c>
      <c r="CN226" s="46" t="str">
        <f t="shared" si="332"/>
        <v>SLUG</v>
      </c>
      <c r="CO226" s="21">
        <f t="shared" si="310"/>
        <v>1.2</v>
      </c>
      <c r="CP226" s="21">
        <f t="shared" si="333"/>
        <v>0.48451991967151392</v>
      </c>
      <c r="CQ226" s="7">
        <f t="shared" si="334"/>
        <v>0.40275703512488448</v>
      </c>
      <c r="CR226" s="7">
        <f>IF(J226="yes",rho_ph(F226,H226),IF(K226="yes",rho_ph(F226,H226),L226*CQ226+P226*(1-CQ226)))</f>
        <v>498.24231853860914</v>
      </c>
      <c r="CS226" s="7">
        <f t="shared" si="335"/>
        <v>7.5421413279442591E-5</v>
      </c>
      <c r="CT226" s="7">
        <f t="shared" si="336"/>
        <v>5367168.3565369369</v>
      </c>
      <c r="CU226" s="7">
        <f t="shared" si="337"/>
        <v>5.2870512549519102E-6</v>
      </c>
      <c r="CV226" s="22">
        <f t="shared" si="338"/>
        <v>8.8848794899957888E-3</v>
      </c>
      <c r="CW226" s="7">
        <f t="shared" si="339"/>
        <v>4.6691686397972318E-2</v>
      </c>
      <c r="CX226" s="7">
        <f t="shared" si="340"/>
        <v>1.9802250898832696E-3</v>
      </c>
      <c r="CY226" s="7">
        <f t="shared" si="401"/>
        <v>0.99607956908910777</v>
      </c>
      <c r="CZ226" s="7">
        <f t="shared" si="402"/>
        <v>4.8863477374970106E-2</v>
      </c>
      <c r="DA226" s="7">
        <f t="shared" si="341"/>
        <v>28.846825677503013</v>
      </c>
      <c r="DB226" s="7">
        <f>rho_ph(DA226,H226)</f>
        <v>391.34577893082445</v>
      </c>
      <c r="DC226" s="7">
        <f t="shared" si="342"/>
        <v>4.8808329539120425</v>
      </c>
      <c r="DD226" s="7">
        <f t="shared" si="403"/>
        <v>-2.8113842197260572E-2</v>
      </c>
      <c r="DE226" s="47">
        <f t="shared" si="404"/>
        <v>-5.0449776195546998E-4</v>
      </c>
      <c r="DF226" s="7">
        <f t="shared" si="343"/>
        <v>1033.726469540469</v>
      </c>
      <c r="DG226" s="7">
        <f t="shared" si="405"/>
        <v>231.69445754134603</v>
      </c>
    </row>
    <row r="227" spans="1:111" ht="14.5" x14ac:dyDescent="0.35">
      <c r="A227" s="7">
        <f t="shared" si="406"/>
        <v>1128</v>
      </c>
      <c r="B227" s="7">
        <v>3</v>
      </c>
      <c r="C227" s="7">
        <v>17.2</v>
      </c>
      <c r="D227">
        <v>0.255</v>
      </c>
      <c r="E227" s="22">
        <v>0</v>
      </c>
      <c r="F227" s="7">
        <f t="shared" si="344"/>
        <v>28.846825677503013</v>
      </c>
      <c r="G227" s="7">
        <f t="shared" si="407"/>
        <v>97.5</v>
      </c>
      <c r="H227" s="7">
        <f t="shared" si="345"/>
        <v>1033.726469540469</v>
      </c>
      <c r="I227" s="7">
        <f t="shared" si="408"/>
        <v>1.9698239122702153E-2</v>
      </c>
      <c r="J227" s="24" t="str">
        <f t="shared" si="346"/>
        <v>NO</v>
      </c>
      <c r="K227" s="24" t="str">
        <f t="shared" si="347"/>
        <v>NO</v>
      </c>
      <c r="L227" s="7">
        <f t="shared" si="348"/>
        <v>14.423047592812235</v>
      </c>
      <c r="M227" s="7">
        <v>9.81</v>
      </c>
      <c r="N227" s="7">
        <f t="shared" si="349"/>
        <v>5.1044625000000003E-2</v>
      </c>
      <c r="O227" s="7">
        <f t="shared" si="350"/>
        <v>231.69445754134603</v>
      </c>
      <c r="P227" s="7">
        <f t="shared" si="351"/>
        <v>824.8389140880405</v>
      </c>
      <c r="Q227" s="7">
        <f t="shared" si="312"/>
        <v>1.6824960815098992E-5</v>
      </c>
      <c r="R227" s="7">
        <f t="shared" si="313"/>
        <v>1.1507582385906519E-4</v>
      </c>
      <c r="S227" s="7">
        <f t="shared" si="352"/>
        <v>1.1314045486481329E-4</v>
      </c>
      <c r="T227" s="7">
        <f t="shared" si="314"/>
        <v>2.2701013084705153</v>
      </c>
      <c r="U227" s="7">
        <f t="shared" si="315"/>
        <v>2.608704976473649</v>
      </c>
      <c r="V227" s="7">
        <f t="shared" si="409"/>
        <v>4.8788062849441642</v>
      </c>
      <c r="W227" s="7">
        <f>Surface_Tension_T(T_ph(F227,H227))</f>
        <v>8.091563409792657E-2</v>
      </c>
      <c r="X227" s="7">
        <v>1</v>
      </c>
      <c r="Y227" s="7">
        <f t="shared" si="353"/>
        <v>1</v>
      </c>
      <c r="Z227" s="7">
        <f t="shared" si="410"/>
        <v>0.53470148723142108</v>
      </c>
      <c r="AA227" s="24">
        <f t="shared" si="354"/>
        <v>391.50834499710118</v>
      </c>
      <c r="AB227" s="24">
        <f t="shared" si="355"/>
        <v>4305036.6997186802</v>
      </c>
      <c r="AC227" s="24">
        <f t="shared" si="356"/>
        <v>6.4450024241705937E-6</v>
      </c>
      <c r="AD227" s="29">
        <f t="shared" si="357"/>
        <v>9.1893996592593875E-3</v>
      </c>
      <c r="AE227" s="24">
        <f t="shared" si="316"/>
        <v>11.266046024230004</v>
      </c>
      <c r="AF227" s="7">
        <f t="shared" si="317"/>
        <v>4.064133887892921</v>
      </c>
      <c r="AG227" s="24" t="str">
        <f t="shared" si="358"/>
        <v>NO</v>
      </c>
      <c r="AH227" s="24">
        <f t="shared" si="412"/>
        <v>1.1499999999999999</v>
      </c>
      <c r="AI227" s="24">
        <f t="shared" si="412"/>
        <v>1.1499999999999999</v>
      </c>
      <c r="AJ227" s="24">
        <f t="shared" si="359"/>
        <v>0.26829291617184486</v>
      </c>
      <c r="AK227" s="24">
        <f t="shared" si="360"/>
        <v>0.44373880111286346</v>
      </c>
      <c r="AL227" s="24">
        <f t="shared" si="361"/>
        <v>465.22594908660551</v>
      </c>
      <c r="AM227" s="24">
        <f t="shared" si="362"/>
        <v>5115637.5338413799</v>
      </c>
      <c r="AN227" s="24">
        <f t="shared" si="363"/>
        <v>5.5199459114058809E-6</v>
      </c>
      <c r="AO227" s="29">
        <f t="shared" si="364"/>
        <v>8.9498943753761988E-3</v>
      </c>
      <c r="AP227" s="24">
        <f t="shared" si="318"/>
        <v>1.3807468100922979</v>
      </c>
      <c r="AQ227" s="24">
        <f t="shared" si="365"/>
        <v>3.7596163454122418</v>
      </c>
      <c r="AR227" s="24">
        <f t="shared" si="366"/>
        <v>11.365658368489484</v>
      </c>
      <c r="AS227" s="24">
        <f t="shared" si="367"/>
        <v>2.4517094131481567</v>
      </c>
      <c r="AT227" s="24" t="str">
        <f t="shared" si="368"/>
        <v>NO</v>
      </c>
      <c r="AU227" s="24">
        <f t="shared" si="319"/>
        <v>1.2</v>
      </c>
      <c r="AV227" s="7">
        <f t="shared" si="369"/>
        <v>1.203900398263051</v>
      </c>
      <c r="AW227" s="7">
        <f t="shared" si="370"/>
        <v>0.26829291617184486</v>
      </c>
      <c r="AX227" s="20">
        <f t="shared" si="320"/>
        <v>1.0247548140279066</v>
      </c>
      <c r="AY227" s="24">
        <f t="shared" si="321"/>
        <v>0.42605984479370285</v>
      </c>
      <c r="AZ227" s="24">
        <f t="shared" si="371"/>
        <v>479.55325579072934</v>
      </c>
      <c r="BA227" s="24">
        <f t="shared" si="372"/>
        <v>5273180.9986424567</v>
      </c>
      <c r="BB227" s="24">
        <f t="shared" si="373"/>
        <v>5.3716069709675183E-6</v>
      </c>
      <c r="BC227" s="29">
        <f t="shared" si="374"/>
        <v>8.9087288842959536E-3</v>
      </c>
      <c r="BD227" s="24">
        <f t="shared" si="322"/>
        <v>11.383137633634187</v>
      </c>
      <c r="BE227" s="24" t="str">
        <f t="shared" si="375"/>
        <v>NO</v>
      </c>
      <c r="BF227" s="24">
        <f t="shared" si="323"/>
        <v>1.2</v>
      </c>
      <c r="BG227" s="24">
        <f t="shared" si="324"/>
        <v>1.140446800156576</v>
      </c>
      <c r="BH227" s="7">
        <f t="shared" si="376"/>
        <v>1.203900398263051</v>
      </c>
      <c r="BI227" s="7">
        <f t="shared" si="377"/>
        <v>0.50008837126548489</v>
      </c>
      <c r="BJ227" s="7">
        <f t="shared" si="378"/>
        <v>0.26829291617184486</v>
      </c>
      <c r="BK227" s="20">
        <f t="shared" si="325"/>
        <v>1.0247548140279066</v>
      </c>
      <c r="BL227" s="24">
        <f t="shared" si="379"/>
        <v>0.48556690340867142</v>
      </c>
      <c r="BM227" s="24">
        <f t="shared" si="380"/>
        <v>0.41145893655147348</v>
      </c>
      <c r="BN227" s="24">
        <f t="shared" si="381"/>
        <v>491.38606349547297</v>
      </c>
      <c r="BO227" s="24">
        <f t="shared" si="382"/>
        <v>5403294.8827539505</v>
      </c>
      <c r="BP227" s="24">
        <f t="shared" si="383"/>
        <v>5.2552931899131143E-6</v>
      </c>
      <c r="BQ227" s="29">
        <f t="shared" si="384"/>
        <v>8.8758477237243782E-3</v>
      </c>
      <c r="BR227" s="24">
        <f t="shared" si="326"/>
        <v>1.3761659932681038</v>
      </c>
      <c r="BS227" s="24">
        <f t="shared" si="385"/>
        <v>3.7596163454122418</v>
      </c>
      <c r="BT227" s="24">
        <f t="shared" si="386"/>
        <v>11.397176838374786</v>
      </c>
      <c r="BU227" s="24" t="str">
        <f t="shared" si="387"/>
        <v>SLUG</v>
      </c>
      <c r="BV227" s="24">
        <f t="shared" si="327"/>
        <v>1.1499999999999999</v>
      </c>
      <c r="BW227" s="24">
        <f t="shared" si="328"/>
        <v>1.1499999999999999</v>
      </c>
      <c r="BX227" s="7">
        <f t="shared" si="388"/>
        <v>1.203900398263051</v>
      </c>
      <c r="BY227" s="7">
        <f t="shared" si="389"/>
        <v>0.50008837126548489</v>
      </c>
      <c r="BZ227" s="24">
        <f t="shared" si="390"/>
        <v>0.26829291617184486</v>
      </c>
      <c r="CA227" s="20">
        <f t="shared" si="329"/>
        <v>1.0727289993768698</v>
      </c>
      <c r="CB227" s="24">
        <f t="shared" si="391"/>
        <v>0.48445210116953286</v>
      </c>
      <c r="CC227" s="24">
        <f t="shared" si="392"/>
        <v>0.4280018086267588</v>
      </c>
      <c r="CD227" s="24">
        <f t="shared" si="393"/>
        <v>477.979457488261</v>
      </c>
      <c r="CE227" s="24">
        <f t="shared" si="394"/>
        <v>5255875.4685390526</v>
      </c>
      <c r="CF227" s="24">
        <f t="shared" si="395"/>
        <v>5.3874886345070718E-6</v>
      </c>
      <c r="CG227" s="29">
        <f t="shared" si="396"/>
        <v>8.9131768055639125E-3</v>
      </c>
      <c r="CH227" s="24">
        <f t="shared" si="330"/>
        <v>1.3784781709608007</v>
      </c>
      <c r="CI227" s="24">
        <f t="shared" si="397"/>
        <v>3.7596163454122418</v>
      </c>
      <c r="CJ227" s="24">
        <f t="shared" si="398"/>
        <v>11.381243818609684</v>
      </c>
      <c r="CK227" s="24">
        <f t="shared" si="331"/>
        <v>4.1108868349816259</v>
      </c>
      <c r="CL227" s="24">
        <f t="shared" si="399"/>
        <v>2.4517094131481567</v>
      </c>
      <c r="CM227" s="24" t="str">
        <f t="shared" si="400"/>
        <v>NO</v>
      </c>
      <c r="CN227" s="46" t="str">
        <f t="shared" si="332"/>
        <v>SLUG</v>
      </c>
      <c r="CO227" s="21">
        <f t="shared" ref="CO227:CO290" si="413">IF(CN227=$J$2,1,IF(CN227=$K$2,1,IF(CN227=$AG$2,Y227,IF(CN227=$AT$2,AI227,IF(CN227=$BE$2,AU227,IF(CN227=$BU$2,BF227,IF(CN227=$CM$2,BW227)))))))</f>
        <v>1.2</v>
      </c>
      <c r="CP227" s="21">
        <f t="shared" si="333"/>
        <v>0.48556690340867142</v>
      </c>
      <c r="CQ227" s="7">
        <f t="shared" si="334"/>
        <v>0.41145893655147348</v>
      </c>
      <c r="CR227" s="7">
        <f>IF(J227="yes",rho_ph(F227,H227),IF(K227="yes",rho_ph(F227,H227),L227*CQ227+P227*(1-CQ227)))</f>
        <v>491.38606349547297</v>
      </c>
      <c r="CS227" s="7">
        <f t="shared" si="335"/>
        <v>7.4649628235730388E-5</v>
      </c>
      <c r="CT227" s="7">
        <f t="shared" si="336"/>
        <v>5403294.8827539505</v>
      </c>
      <c r="CU227" s="7">
        <f t="shared" si="337"/>
        <v>5.2552931899131143E-6</v>
      </c>
      <c r="CV227" s="22">
        <f t="shared" si="338"/>
        <v>8.8758477237243782E-3</v>
      </c>
      <c r="CW227" s="7">
        <f t="shared" si="339"/>
        <v>4.6049167490149312E-2</v>
      </c>
      <c r="CX227" s="7">
        <f t="shared" si="340"/>
        <v>2.0355869168325711E-3</v>
      </c>
      <c r="CY227" s="7">
        <f t="shared" si="401"/>
        <v>0.99594536323336413</v>
      </c>
      <c r="CZ227" s="7">
        <f t="shared" si="402"/>
        <v>4.8280514355600192E-2</v>
      </c>
      <c r="DA227" s="7">
        <f t="shared" si="341"/>
        <v>28.701984134436213</v>
      </c>
      <c r="DB227" s="7">
        <f>rho_ph(DA227,H227)</f>
        <v>383.2996357613801</v>
      </c>
      <c r="DC227" s="7">
        <f t="shared" si="342"/>
        <v>4.9832903451258632</v>
      </c>
      <c r="DD227" s="7">
        <f t="shared" si="403"/>
        <v>-2.8113842197260572E-2</v>
      </c>
      <c r="DE227" s="47">
        <f t="shared" si="404"/>
        <v>-5.1521594890698279E-4</v>
      </c>
      <c r="DF227" s="7">
        <f t="shared" si="343"/>
        <v>1033.6983556982718</v>
      </c>
      <c r="DG227" s="7">
        <f t="shared" si="405"/>
        <v>231.41797411287803</v>
      </c>
    </row>
    <row r="228" spans="1:111" ht="14.5" x14ac:dyDescent="0.35">
      <c r="A228" s="7">
        <f t="shared" si="406"/>
        <v>1125</v>
      </c>
      <c r="B228" s="7">
        <v>3</v>
      </c>
      <c r="C228" s="7">
        <v>17.2</v>
      </c>
      <c r="D228">
        <v>0.255</v>
      </c>
      <c r="E228" s="22">
        <v>0</v>
      </c>
      <c r="F228" s="7">
        <f t="shared" si="344"/>
        <v>28.701984134436213</v>
      </c>
      <c r="G228" s="7">
        <f t="shared" si="407"/>
        <v>97.5</v>
      </c>
      <c r="H228" s="7">
        <f t="shared" si="345"/>
        <v>1033.6983556982718</v>
      </c>
      <c r="I228" s="7">
        <f t="shared" si="408"/>
        <v>2.0388769456842506E-2</v>
      </c>
      <c r="J228" s="24" t="str">
        <f t="shared" si="346"/>
        <v>NO</v>
      </c>
      <c r="K228" s="24" t="str">
        <f t="shared" si="347"/>
        <v>NO</v>
      </c>
      <c r="L228" s="7">
        <f t="shared" si="348"/>
        <v>14.35062868240365</v>
      </c>
      <c r="M228" s="7">
        <v>9.81</v>
      </c>
      <c r="N228" s="7">
        <f t="shared" si="349"/>
        <v>5.1044625000000003E-2</v>
      </c>
      <c r="O228" s="7">
        <f t="shared" si="350"/>
        <v>231.41797411287803</v>
      </c>
      <c r="P228" s="7">
        <f t="shared" si="351"/>
        <v>825.21281276793138</v>
      </c>
      <c r="Q228" s="7">
        <f t="shared" si="312"/>
        <v>1.6815084338431049E-5</v>
      </c>
      <c r="R228" s="7">
        <f t="shared" si="313"/>
        <v>1.1522097243940402E-4</v>
      </c>
      <c r="S228" s="7">
        <f t="shared" si="352"/>
        <v>1.1321459747371745E-4</v>
      </c>
      <c r="T228" s="7">
        <f t="shared" si="314"/>
        <v>2.2674743917954143</v>
      </c>
      <c r="U228" s="7">
        <f t="shared" si="315"/>
        <v>2.7137803025277871</v>
      </c>
      <c r="V228" s="7">
        <f t="shared" si="409"/>
        <v>4.9812546943232014</v>
      </c>
      <c r="W228" s="7">
        <f>Surface_Tension_T(T_ph(F228,H228))</f>
        <v>8.0947166334343568E-2</v>
      </c>
      <c r="X228" s="7">
        <v>1</v>
      </c>
      <c r="Y228" s="7">
        <f t="shared" si="353"/>
        <v>1</v>
      </c>
      <c r="Z228" s="7">
        <f t="shared" si="410"/>
        <v>0.54479854355178803</v>
      </c>
      <c r="AA228" s="24">
        <f t="shared" si="354"/>
        <v>383.45627585691403</v>
      </c>
      <c r="AB228" s="24">
        <f t="shared" si="355"/>
        <v>4302217.3932028459</v>
      </c>
      <c r="AC228" s="24">
        <f t="shared" si="356"/>
        <v>6.4487954275327706E-6</v>
      </c>
      <c r="AD228" s="29">
        <f t="shared" si="357"/>
        <v>9.1903268951741314E-3</v>
      </c>
      <c r="AE228" s="24">
        <f t="shared" si="316"/>
        <v>11.33723421141382</v>
      </c>
      <c r="AF228" s="7">
        <f t="shared" si="317"/>
        <v>4.0753333776559506</v>
      </c>
      <c r="AG228" s="24" t="str">
        <f t="shared" si="358"/>
        <v>NO</v>
      </c>
      <c r="AH228" s="24">
        <f t="shared" si="412"/>
        <v>1.1499999999999999</v>
      </c>
      <c r="AI228" s="24">
        <f t="shared" si="412"/>
        <v>1.1499999999999999</v>
      </c>
      <c r="AJ228" s="24">
        <f t="shared" si="359"/>
        <v>0.26829518320474088</v>
      </c>
      <c r="AK228" s="24">
        <f t="shared" si="360"/>
        <v>0.45254274333241085</v>
      </c>
      <c r="AL228" s="24">
        <f t="shared" si="361"/>
        <v>458.26301551735634</v>
      </c>
      <c r="AM228" s="24">
        <f t="shared" si="362"/>
        <v>5141517.4040756468</v>
      </c>
      <c r="AN228" s="24">
        <f t="shared" si="363"/>
        <v>5.494986067050824E-6</v>
      </c>
      <c r="AO228" s="29">
        <f t="shared" si="364"/>
        <v>8.9430265285422705E-3</v>
      </c>
      <c r="AP228" s="24">
        <f t="shared" si="318"/>
        <v>1.4151175466697103</v>
      </c>
      <c r="AQ228" s="24">
        <f t="shared" si="365"/>
        <v>3.7881344920392692</v>
      </c>
      <c r="AR228" s="24">
        <f t="shared" si="366"/>
        <v>11.440787840511719</v>
      </c>
      <c r="AS228" s="24">
        <f t="shared" si="367"/>
        <v>2.4488723431390476</v>
      </c>
      <c r="AT228" s="24" t="str">
        <f t="shared" si="368"/>
        <v>NO</v>
      </c>
      <c r="AU228" s="24">
        <f t="shared" si="319"/>
        <v>1.2</v>
      </c>
      <c r="AV228" s="7">
        <f t="shared" si="369"/>
        <v>1.203900398263051</v>
      </c>
      <c r="AW228" s="7">
        <f t="shared" si="370"/>
        <v>0.26829518320474088</v>
      </c>
      <c r="AX228" s="20">
        <f t="shared" si="320"/>
        <v>1.0236765358977027</v>
      </c>
      <c r="AY228" s="24">
        <f t="shared" si="321"/>
        <v>0.43449677348103427</v>
      </c>
      <c r="AZ228" s="24">
        <f t="shared" si="371"/>
        <v>472.89581004498507</v>
      </c>
      <c r="BA228" s="24">
        <f t="shared" si="372"/>
        <v>5305691.1758759515</v>
      </c>
      <c r="BB228" s="24">
        <f t="shared" si="373"/>
        <v>5.3420375947741581E-6</v>
      </c>
      <c r="BC228" s="29">
        <f t="shared" si="374"/>
        <v>8.9004210422639046E-3</v>
      </c>
      <c r="BD228" s="24">
        <f t="shared" si="322"/>
        <v>11.459014117363543</v>
      </c>
      <c r="BE228" s="24" t="str">
        <f t="shared" si="375"/>
        <v>NO</v>
      </c>
      <c r="BF228" s="24">
        <f t="shared" si="323"/>
        <v>1.2</v>
      </c>
      <c r="BG228" s="24">
        <f t="shared" si="324"/>
        <v>1.1403347180176964</v>
      </c>
      <c r="BH228" s="7">
        <f t="shared" si="376"/>
        <v>1.203900398263051</v>
      </c>
      <c r="BI228" s="7">
        <f t="shared" si="377"/>
        <v>0.50011272083691227</v>
      </c>
      <c r="BJ228" s="7">
        <f t="shared" si="378"/>
        <v>0.26829518320474088</v>
      </c>
      <c r="BK228" s="20">
        <f t="shared" si="325"/>
        <v>1.0236765358977027</v>
      </c>
      <c r="BL228" s="24">
        <f t="shared" si="379"/>
        <v>0.48648856223816406</v>
      </c>
      <c r="BM228" s="24">
        <f t="shared" si="380"/>
        <v>0.41983025053582013</v>
      </c>
      <c r="BN228" s="24">
        <f t="shared" si="381"/>
        <v>484.78833887328199</v>
      </c>
      <c r="BO228" s="24">
        <f t="shared" si="382"/>
        <v>5439120.3243751591</v>
      </c>
      <c r="BP228" s="24">
        <f t="shared" si="383"/>
        <v>5.2241953225977389E-6</v>
      </c>
      <c r="BQ228" s="29">
        <f t="shared" si="384"/>
        <v>8.8669637773936098E-3</v>
      </c>
      <c r="BR228" s="24">
        <f t="shared" si="326"/>
        <v>1.4102908302449411</v>
      </c>
      <c r="BS228" s="24">
        <f t="shared" si="385"/>
        <v>3.7881344920392692</v>
      </c>
      <c r="BT228" s="24">
        <f t="shared" si="386"/>
        <v>11.473408600192426</v>
      </c>
      <c r="BU228" s="24" t="str">
        <f t="shared" si="387"/>
        <v>SLUG</v>
      </c>
      <c r="BV228" s="24">
        <f t="shared" si="327"/>
        <v>1.1499999999999999</v>
      </c>
      <c r="BW228" s="24">
        <f t="shared" si="328"/>
        <v>1.1499999999999999</v>
      </c>
      <c r="BX228" s="7">
        <f t="shared" si="388"/>
        <v>1.203900398263051</v>
      </c>
      <c r="BY228" s="7">
        <f t="shared" si="389"/>
        <v>0.50011272083691227</v>
      </c>
      <c r="BZ228" s="24">
        <f t="shared" si="390"/>
        <v>0.26829518320474088</v>
      </c>
      <c r="CA228" s="20">
        <f t="shared" si="329"/>
        <v>1.0716002413722465</v>
      </c>
      <c r="CB228" s="24">
        <f t="shared" si="391"/>
        <v>0.48546852653788519</v>
      </c>
      <c r="CC228" s="24">
        <f t="shared" si="392"/>
        <v>0.43672658280989402</v>
      </c>
      <c r="CD228" s="24">
        <f t="shared" si="393"/>
        <v>471.08774198249159</v>
      </c>
      <c r="CE228" s="24">
        <f t="shared" si="394"/>
        <v>5285405.4161783932</v>
      </c>
      <c r="CF228" s="24">
        <f t="shared" si="395"/>
        <v>5.3604478492958921E-6</v>
      </c>
      <c r="CG228" s="29">
        <f t="shared" si="396"/>
        <v>8.9055976616726068E-3</v>
      </c>
      <c r="CH228" s="24">
        <f t="shared" si="330"/>
        <v>1.412745513079086</v>
      </c>
      <c r="CI228" s="24">
        <f t="shared" si="397"/>
        <v>3.7881344920392692</v>
      </c>
      <c r="CJ228" s="24">
        <f t="shared" si="398"/>
        <v>11.456793399771698</v>
      </c>
      <c r="CK228" s="24">
        <f t="shared" si="331"/>
        <v>4.1222151613348741</v>
      </c>
      <c r="CL228" s="24">
        <f t="shared" si="399"/>
        <v>2.4488723431390476</v>
      </c>
      <c r="CM228" s="24" t="str">
        <f t="shared" si="400"/>
        <v>NO</v>
      </c>
      <c r="CN228" s="46" t="str">
        <f t="shared" si="332"/>
        <v>SLUG</v>
      </c>
      <c r="CO228" s="21">
        <f t="shared" si="413"/>
        <v>1.2</v>
      </c>
      <c r="CP228" s="21">
        <f t="shared" si="333"/>
        <v>0.48648856223816406</v>
      </c>
      <c r="CQ228" s="7">
        <f t="shared" si="334"/>
        <v>0.41983025053582013</v>
      </c>
      <c r="CR228" s="7">
        <f>IF(J228="yes",rho_ph(F228,H228),IF(K228="yes",rho_ph(F228,H228),L228*CQ228+P228*(1-CQ228)))</f>
        <v>484.78833887328199</v>
      </c>
      <c r="CS228" s="7">
        <f t="shared" si="335"/>
        <v>7.3907203783772662E-5</v>
      </c>
      <c r="CT228" s="7">
        <f t="shared" si="336"/>
        <v>5439120.3243751591</v>
      </c>
      <c r="CU228" s="7">
        <f t="shared" si="337"/>
        <v>5.2241953225977389E-6</v>
      </c>
      <c r="CV228" s="22">
        <f t="shared" si="338"/>
        <v>8.8669637773936098E-3</v>
      </c>
      <c r="CW228" s="7">
        <f t="shared" si="339"/>
        <v>4.5430876193851784E-2</v>
      </c>
      <c r="CX228" s="7">
        <f t="shared" si="340"/>
        <v>2.091387071619398E-3</v>
      </c>
      <c r="CY228" s="7">
        <f t="shared" si="401"/>
        <v>0.99580899922891986</v>
      </c>
      <c r="CZ228" s="7">
        <f t="shared" si="402"/>
        <v>4.7722267324626387E-2</v>
      </c>
      <c r="DA228" s="7">
        <f t="shared" si="341"/>
        <v>28.558817332462333</v>
      </c>
      <c r="DB228" s="7">
        <f>rho_ph(DA228,H228)</f>
        <v>375.5759776976987</v>
      </c>
      <c r="DC228" s="7">
        <f t="shared" si="342"/>
        <v>5.0857708895252633</v>
      </c>
      <c r="DD228" s="7">
        <f t="shared" si="403"/>
        <v>-2.8113842197260572E-2</v>
      </c>
      <c r="DE228" s="47">
        <f t="shared" si="404"/>
        <v>-5.2608360551282911E-4</v>
      </c>
      <c r="DF228" s="7">
        <f t="shared" si="343"/>
        <v>1033.6702418560747</v>
      </c>
      <c r="DG228" s="7">
        <f t="shared" si="405"/>
        <v>231.14363018005889</v>
      </c>
    </row>
    <row r="229" spans="1:111" ht="14.5" x14ac:dyDescent="0.35">
      <c r="A229" s="7">
        <f t="shared" si="406"/>
        <v>1122</v>
      </c>
      <c r="B229" s="7">
        <v>3</v>
      </c>
      <c r="C229" s="7">
        <v>17.2</v>
      </c>
      <c r="D229">
        <v>0.255</v>
      </c>
      <c r="E229" s="22">
        <v>0</v>
      </c>
      <c r="F229" s="7">
        <f t="shared" si="344"/>
        <v>28.558817332462333</v>
      </c>
      <c r="G229" s="7">
        <f t="shared" si="407"/>
        <v>97.5</v>
      </c>
      <c r="H229" s="7">
        <f t="shared" si="345"/>
        <v>1033.6702418560747</v>
      </c>
      <c r="I229" s="7">
        <f t="shared" si="408"/>
        <v>2.1072575874919456E-2</v>
      </c>
      <c r="J229" s="24" t="str">
        <f t="shared" si="346"/>
        <v>NO</v>
      </c>
      <c r="K229" s="24" t="str">
        <f t="shared" si="347"/>
        <v>NO</v>
      </c>
      <c r="L229" s="7">
        <f t="shared" si="348"/>
        <v>14.279073141224938</v>
      </c>
      <c r="M229" s="7">
        <v>9.81</v>
      </c>
      <c r="N229" s="7">
        <f t="shared" si="349"/>
        <v>5.1044625000000003E-2</v>
      </c>
      <c r="O229" s="7">
        <f t="shared" si="350"/>
        <v>231.14363018005889</v>
      </c>
      <c r="P229" s="7">
        <f t="shared" si="351"/>
        <v>825.58331829690042</v>
      </c>
      <c r="Q229" s="7">
        <f t="shared" si="312"/>
        <v>1.6805289442580017E-5</v>
      </c>
      <c r="R229" s="7">
        <f t="shared" si="313"/>
        <v>1.1536532414037828E-4</v>
      </c>
      <c r="S229" s="7">
        <f t="shared" si="352"/>
        <v>1.1328841033097423E-4</v>
      </c>
      <c r="T229" s="7">
        <f t="shared" si="314"/>
        <v>2.2648747197092898</v>
      </c>
      <c r="U229" s="7">
        <f t="shared" si="315"/>
        <v>2.8188515569249968</v>
      </c>
      <c r="V229" s="7">
        <f t="shared" si="409"/>
        <v>5.0837262766342866</v>
      </c>
      <c r="W229" s="7">
        <f>Surface_Tension_T(T_ph(F229,H229))</f>
        <v>8.0978406302287656E-2</v>
      </c>
      <c r="X229" s="7">
        <v>1</v>
      </c>
      <c r="Y229" s="7">
        <f t="shared" si="353"/>
        <v>1</v>
      </c>
      <c r="Z229" s="7">
        <f t="shared" si="410"/>
        <v>0.55448531323980632</v>
      </c>
      <c r="AA229" s="24">
        <f t="shared" si="354"/>
        <v>375.72702978897109</v>
      </c>
      <c r="AB229" s="24">
        <f t="shared" si="355"/>
        <v>4299414.2913020924</v>
      </c>
      <c r="AC229" s="24">
        <f t="shared" si="356"/>
        <v>6.4525713099663255E-6</v>
      </c>
      <c r="AD229" s="29">
        <f t="shared" si="357"/>
        <v>9.1912495397804845E-3</v>
      </c>
      <c r="AE229" s="24">
        <f t="shared" si="316"/>
        <v>11.404827265188908</v>
      </c>
      <c r="AF229" s="7">
        <f t="shared" si="317"/>
        <v>4.0864827050378318</v>
      </c>
      <c r="AG229" s="24" t="str">
        <f t="shared" si="358"/>
        <v>NO</v>
      </c>
      <c r="AH229" s="24">
        <f t="shared" si="412"/>
        <v>1.1499999999999999</v>
      </c>
      <c r="AI229" s="24">
        <f t="shared" si="412"/>
        <v>1.1499999999999999</v>
      </c>
      <c r="AJ229" s="24">
        <f t="shared" si="359"/>
        <v>0.26829740465703533</v>
      </c>
      <c r="AK229" s="24">
        <f t="shared" si="360"/>
        <v>0.46100473749758958</v>
      </c>
      <c r="AL229" s="24">
        <f t="shared" si="361"/>
        <v>451.56821772822815</v>
      </c>
      <c r="AM229" s="24">
        <f t="shared" si="362"/>
        <v>5167258.9270167751</v>
      </c>
      <c r="AN229" s="24">
        <f t="shared" si="363"/>
        <v>5.4703950934244059E-6</v>
      </c>
      <c r="AO229" s="29">
        <f t="shared" si="364"/>
        <v>8.9362371807773979E-3</v>
      </c>
      <c r="AP229" s="24">
        <f t="shared" si="318"/>
        <v>1.4496212134344362</v>
      </c>
      <c r="AQ229" s="24">
        <f t="shared" si="365"/>
        <v>3.8152464800194443</v>
      </c>
      <c r="AR229" s="24">
        <f t="shared" si="366"/>
        <v>11.512297444709084</v>
      </c>
      <c r="AS229" s="24">
        <f t="shared" si="367"/>
        <v>2.4460646972860332</v>
      </c>
      <c r="AT229" s="24" t="str">
        <f t="shared" si="368"/>
        <v>NO</v>
      </c>
      <c r="AU229" s="24">
        <f t="shared" si="319"/>
        <v>1.2</v>
      </c>
      <c r="AV229" s="7">
        <f t="shared" si="369"/>
        <v>1.203900398263051</v>
      </c>
      <c r="AW229" s="7">
        <f t="shared" si="370"/>
        <v>0.26829740465703533</v>
      </c>
      <c r="AX229" s="20">
        <f t="shared" si="320"/>
        <v>1.022609433343844</v>
      </c>
      <c r="AY229" s="24">
        <f t="shared" si="321"/>
        <v>0.4426054053739637</v>
      </c>
      <c r="AZ229" s="24">
        <f t="shared" si="371"/>
        <v>466.49567398815509</v>
      </c>
      <c r="BA229" s="24">
        <f t="shared" si="372"/>
        <v>5338072.6127203656</v>
      </c>
      <c r="BB229" s="24">
        <f t="shared" si="373"/>
        <v>5.3129252100970693E-6</v>
      </c>
      <c r="BC229" s="29">
        <f t="shared" si="374"/>
        <v>8.8922076945138276E-3</v>
      </c>
      <c r="BD229" s="24">
        <f t="shared" si="322"/>
        <v>11.53126709590418</v>
      </c>
      <c r="BE229" s="24" t="str">
        <f t="shared" si="375"/>
        <v>NO</v>
      </c>
      <c r="BF229" s="24">
        <f t="shared" si="323"/>
        <v>1.2</v>
      </c>
      <c r="BG229" s="24">
        <f t="shared" si="324"/>
        <v>1.1402188256532466</v>
      </c>
      <c r="BH229" s="7">
        <f t="shared" si="376"/>
        <v>1.203900398263051</v>
      </c>
      <c r="BI229" s="7">
        <f t="shared" si="377"/>
        <v>0.50013676296494969</v>
      </c>
      <c r="BJ229" s="7">
        <f t="shared" si="378"/>
        <v>0.26829740465703533</v>
      </c>
      <c r="BK229" s="20">
        <f t="shared" si="325"/>
        <v>1.022609433343844</v>
      </c>
      <c r="BL229" s="24">
        <f t="shared" si="379"/>
        <v>0.4873067104803363</v>
      </c>
      <c r="BM229" s="24">
        <f t="shared" si="380"/>
        <v>0.42789108151283328</v>
      </c>
      <c r="BN229" s="24">
        <f t="shared" si="381"/>
        <v>478.43346740128561</v>
      </c>
      <c r="BO229" s="24">
        <f t="shared" si="382"/>
        <v>5474675.8260581251</v>
      </c>
      <c r="BP229" s="24">
        <f t="shared" si="383"/>
        <v>5.1937138087807721E-6</v>
      </c>
      <c r="BQ229" s="29">
        <f t="shared" si="384"/>
        <v>8.8582171530282895E-3</v>
      </c>
      <c r="BR229" s="24">
        <f t="shared" si="326"/>
        <v>1.4445453809483704</v>
      </c>
      <c r="BS229" s="24">
        <f t="shared" si="385"/>
        <v>3.8152464800194443</v>
      </c>
      <c r="BT229" s="24">
        <f t="shared" si="386"/>
        <v>11.545997439479104</v>
      </c>
      <c r="BU229" s="24" t="str">
        <f t="shared" si="387"/>
        <v>SLUG</v>
      </c>
      <c r="BV229" s="24">
        <f t="shared" si="327"/>
        <v>1.1499999999999999</v>
      </c>
      <c r="BW229" s="24">
        <f t="shared" si="328"/>
        <v>1.1499999999999999</v>
      </c>
      <c r="BX229" s="7">
        <f t="shared" si="388"/>
        <v>1.203900398263051</v>
      </c>
      <c r="BY229" s="7">
        <f t="shared" si="389"/>
        <v>0.50013676296494969</v>
      </c>
      <c r="BZ229" s="24">
        <f t="shared" si="390"/>
        <v>0.26829740465703533</v>
      </c>
      <c r="CA229" s="20">
        <f t="shared" si="329"/>
        <v>1.0704831821314378</v>
      </c>
      <c r="CB229" s="24">
        <f t="shared" si="391"/>
        <v>0.48636763255697418</v>
      </c>
      <c r="CC229" s="24">
        <f t="shared" si="392"/>
        <v>0.44512965156766143</v>
      </c>
      <c r="CD229" s="24">
        <f t="shared" si="393"/>
        <v>464.44774233538999</v>
      </c>
      <c r="CE229" s="24">
        <f t="shared" si="394"/>
        <v>5314638.2949379757</v>
      </c>
      <c r="CF229" s="24">
        <f t="shared" si="395"/>
        <v>5.3339600678732124E-6</v>
      </c>
      <c r="CG229" s="29">
        <f t="shared" si="396"/>
        <v>8.8981455514386115E-3</v>
      </c>
      <c r="CH229" s="24">
        <f t="shared" si="330"/>
        <v>1.4471463817541501</v>
      </c>
      <c r="CI229" s="24">
        <f t="shared" si="397"/>
        <v>3.8152464800194443</v>
      </c>
      <c r="CJ229" s="24">
        <f t="shared" si="398"/>
        <v>11.528701533226547</v>
      </c>
      <c r="CK229" s="24">
        <f t="shared" si="331"/>
        <v>4.1334927482494228</v>
      </c>
      <c r="CL229" s="24">
        <f t="shared" si="399"/>
        <v>2.4460646972860332</v>
      </c>
      <c r="CM229" s="24" t="str">
        <f t="shared" si="400"/>
        <v>NO</v>
      </c>
      <c r="CN229" s="46" t="str">
        <f t="shared" si="332"/>
        <v>SLUG</v>
      </c>
      <c r="CO229" s="21">
        <f t="shared" si="413"/>
        <v>1.2</v>
      </c>
      <c r="CP229" s="21">
        <f t="shared" si="333"/>
        <v>0.4873067104803363</v>
      </c>
      <c r="CQ229" s="7">
        <f t="shared" si="334"/>
        <v>0.42789108151283328</v>
      </c>
      <c r="CR229" s="7">
        <f>IF(J229="yes",rho_ph(F229,H229),IF(K229="yes",rho_ph(F229,H229),L229*CQ229+P229*(1-CQ229)))</f>
        <v>478.43346740128561</v>
      </c>
      <c r="CS229" s="7">
        <f t="shared" si="335"/>
        <v>7.3192364299595007E-5</v>
      </c>
      <c r="CT229" s="7">
        <f t="shared" si="336"/>
        <v>5474675.8260581251</v>
      </c>
      <c r="CU229" s="7">
        <f t="shared" si="337"/>
        <v>5.1937138087807721E-6</v>
      </c>
      <c r="CV229" s="22">
        <f t="shared" si="338"/>
        <v>8.8582171530282895E-3</v>
      </c>
      <c r="CW229" s="7">
        <f t="shared" si="339"/>
        <v>4.4835343348026517E-2</v>
      </c>
      <c r="CX229" s="7">
        <f t="shared" si="340"/>
        <v>2.1476426290017829E-3</v>
      </c>
      <c r="CY229" s="7">
        <f t="shared" si="401"/>
        <v>0.995670421176446</v>
      </c>
      <c r="CZ229" s="7">
        <f t="shared" si="402"/>
        <v>4.7187287055806076E-2</v>
      </c>
      <c r="DA229" s="7">
        <f t="shared" si="341"/>
        <v>28.417255471294915</v>
      </c>
      <c r="DB229" s="7">
        <f>rho_ph(DA229,H229)</f>
        <v>368.15379124992205</v>
      </c>
      <c r="DC229" s="7">
        <f t="shared" si="342"/>
        <v>5.1883028766184127</v>
      </c>
      <c r="DD229" s="7">
        <f t="shared" si="403"/>
        <v>-2.8113842197260572E-2</v>
      </c>
      <c r="DE229" s="47">
        <f t="shared" si="404"/>
        <v>-5.3710694189249605E-4</v>
      </c>
      <c r="DF229" s="7">
        <f t="shared" si="343"/>
        <v>1033.6421280138775</v>
      </c>
      <c r="DG229" s="7">
        <f t="shared" si="405"/>
        <v>230.87131882927508</v>
      </c>
    </row>
    <row r="230" spans="1:111" ht="14.5" x14ac:dyDescent="0.35">
      <c r="A230" s="7">
        <f t="shared" si="406"/>
        <v>1119</v>
      </c>
      <c r="B230" s="7">
        <v>3</v>
      </c>
      <c r="C230" s="7">
        <v>17.2</v>
      </c>
      <c r="D230">
        <v>0.255</v>
      </c>
      <c r="E230" s="22">
        <v>0</v>
      </c>
      <c r="F230" s="7">
        <f t="shared" si="344"/>
        <v>28.417255471294915</v>
      </c>
      <c r="G230" s="7">
        <f t="shared" si="407"/>
        <v>97.5</v>
      </c>
      <c r="H230" s="7">
        <f t="shared" si="345"/>
        <v>1033.6421280138775</v>
      </c>
      <c r="I230" s="7">
        <f t="shared" si="408"/>
        <v>2.174996573544297E-2</v>
      </c>
      <c r="J230" s="24" t="str">
        <f t="shared" si="346"/>
        <v>NO</v>
      </c>
      <c r="K230" s="24" t="str">
        <f t="shared" si="347"/>
        <v>NO</v>
      </c>
      <c r="L230" s="7">
        <f t="shared" si="348"/>
        <v>14.208345048931369</v>
      </c>
      <c r="M230" s="7">
        <v>9.81</v>
      </c>
      <c r="N230" s="7">
        <f t="shared" si="349"/>
        <v>5.1044625000000003E-2</v>
      </c>
      <c r="O230" s="7">
        <f t="shared" si="350"/>
        <v>230.87131882927508</v>
      </c>
      <c r="P230" s="7">
        <f t="shared" si="351"/>
        <v>825.95058760952668</v>
      </c>
      <c r="Q230" s="7">
        <f t="shared" si="312"/>
        <v>1.679557210626017E-5</v>
      </c>
      <c r="R230" s="7">
        <f t="shared" si="313"/>
        <v>1.1550892937659133E-4</v>
      </c>
      <c r="S230" s="7">
        <f t="shared" si="352"/>
        <v>1.1336191723833109E-4</v>
      </c>
      <c r="T230" s="7">
        <f t="shared" si="314"/>
        <v>2.262301082862602</v>
      </c>
      <c r="U230" s="7">
        <f t="shared" si="315"/>
        <v>2.9239482358316655</v>
      </c>
      <c r="V230" s="7">
        <f t="shared" si="409"/>
        <v>5.1862493186942675</v>
      </c>
      <c r="W230" s="7">
        <f>Surface_Tension_T(T_ph(F230,H230))</f>
        <v>8.1009367252622033E-2</v>
      </c>
      <c r="X230" s="7">
        <v>1</v>
      </c>
      <c r="Y230" s="7">
        <f t="shared" si="353"/>
        <v>1</v>
      </c>
      <c r="Z230" s="7">
        <f t="shared" si="410"/>
        <v>0.56378859868769726</v>
      </c>
      <c r="AA230" s="24">
        <f t="shared" si="354"/>
        <v>368.29956618067979</v>
      </c>
      <c r="AB230" s="24">
        <f t="shared" si="355"/>
        <v>4296626.4357708972</v>
      </c>
      <c r="AC230" s="24">
        <f t="shared" si="356"/>
        <v>6.4563312924651963E-6</v>
      </c>
      <c r="AD230" s="29">
        <f t="shared" si="357"/>
        <v>9.19216789716229E-3</v>
      </c>
      <c r="AE230" s="24">
        <f t="shared" si="316"/>
        <v>11.469114005558133</v>
      </c>
      <c r="AF230" s="7">
        <f t="shared" si="317"/>
        <v>4.0975855528995826</v>
      </c>
      <c r="AG230" s="24" t="str">
        <f t="shared" si="358"/>
        <v>NO</v>
      </c>
      <c r="AH230" s="24">
        <f t="shared" si="412"/>
        <v>1.1499999999999999</v>
      </c>
      <c r="AI230" s="24">
        <f t="shared" si="412"/>
        <v>1.1499999999999999</v>
      </c>
      <c r="AJ230" s="24">
        <f t="shared" si="359"/>
        <v>0.26829958206417426</v>
      </c>
      <c r="AK230" s="24">
        <f t="shared" si="360"/>
        <v>0.46914635600659488</v>
      </c>
      <c r="AL230" s="24">
        <f t="shared" si="361"/>
        <v>445.12467249560194</v>
      </c>
      <c r="AM230" s="24">
        <f t="shared" si="362"/>
        <v>5192877.2409148542</v>
      </c>
      <c r="AN230" s="24">
        <f t="shared" si="363"/>
        <v>5.4461515987333099E-6</v>
      </c>
      <c r="AO230" s="29">
        <f t="shared" si="364"/>
        <v>8.9295212448222434E-3</v>
      </c>
      <c r="AP230" s="24">
        <f t="shared" si="318"/>
        <v>1.4842651928217343</v>
      </c>
      <c r="AQ230" s="24">
        <f t="shared" si="365"/>
        <v>3.8410630835878257</v>
      </c>
      <c r="AR230" s="24">
        <f t="shared" si="366"/>
        <v>11.580477333719726</v>
      </c>
      <c r="AS230" s="24">
        <f t="shared" si="367"/>
        <v>2.4432851694916105</v>
      </c>
      <c r="AT230" s="24" t="str">
        <f t="shared" si="368"/>
        <v>NO</v>
      </c>
      <c r="AU230" s="24">
        <f t="shared" si="319"/>
        <v>1.2</v>
      </c>
      <c r="AV230" s="7">
        <f t="shared" si="369"/>
        <v>1.203900398263051</v>
      </c>
      <c r="AW230" s="7">
        <f t="shared" si="370"/>
        <v>0.26829958206417426</v>
      </c>
      <c r="AX230" s="20">
        <f t="shared" si="320"/>
        <v>1.0215530101302286</v>
      </c>
      <c r="AY230" s="24">
        <f t="shared" si="321"/>
        <v>0.45040648083891849</v>
      </c>
      <c r="AZ230" s="24">
        <f t="shared" si="371"/>
        <v>460.33662078951716</v>
      </c>
      <c r="BA230" s="24">
        <f t="shared" si="372"/>
        <v>5370341.6345252218</v>
      </c>
      <c r="BB230" s="24">
        <f t="shared" si="373"/>
        <v>5.2842454498572839E-6</v>
      </c>
      <c r="BC230" s="29">
        <f t="shared" si="374"/>
        <v>8.8840831875972911E-3</v>
      </c>
      <c r="BD230" s="24">
        <f t="shared" si="322"/>
        <v>11.600186733819672</v>
      </c>
      <c r="BE230" s="24" t="str">
        <f t="shared" si="375"/>
        <v>NO</v>
      </c>
      <c r="BF230" s="24">
        <f t="shared" si="323"/>
        <v>1.2</v>
      </c>
      <c r="BG230" s="24">
        <f t="shared" si="324"/>
        <v>1.1400990240674871</v>
      </c>
      <c r="BH230" s="7">
        <f t="shared" si="376"/>
        <v>1.203900398263051</v>
      </c>
      <c r="BI230" s="7">
        <f t="shared" si="377"/>
        <v>0.50016051030033426</v>
      </c>
      <c r="BJ230" s="7">
        <f t="shared" si="378"/>
        <v>0.26829958206417426</v>
      </c>
      <c r="BK230" s="20">
        <f t="shared" si="325"/>
        <v>1.0215530101302286</v>
      </c>
      <c r="BL230" s="24">
        <f t="shared" si="379"/>
        <v>0.48803836513295185</v>
      </c>
      <c r="BM230" s="24">
        <f t="shared" si="380"/>
        <v>0.4356599683915991</v>
      </c>
      <c r="BN230" s="24">
        <f t="shared" si="381"/>
        <v>472.30698787345193</v>
      </c>
      <c r="BO230" s="24">
        <f t="shared" si="382"/>
        <v>5509989.357144271</v>
      </c>
      <c r="BP230" s="24">
        <f t="shared" si="383"/>
        <v>5.163809399856177E-6</v>
      </c>
      <c r="BQ230" s="29">
        <f t="shared" si="384"/>
        <v>8.8495984524987019E-3</v>
      </c>
      <c r="BR230" s="24">
        <f t="shared" si="326"/>
        <v>1.4789369486020785</v>
      </c>
      <c r="BS230" s="24">
        <f t="shared" si="385"/>
        <v>3.8410630835878257</v>
      </c>
      <c r="BT230" s="24">
        <f t="shared" si="386"/>
        <v>11.615234907472834</v>
      </c>
      <c r="BU230" s="24" t="str">
        <f t="shared" si="387"/>
        <v>SLUG</v>
      </c>
      <c r="BV230" s="24">
        <f t="shared" si="327"/>
        <v>1.1499999999999999</v>
      </c>
      <c r="BW230" s="24">
        <f t="shared" si="328"/>
        <v>1.1499999999999999</v>
      </c>
      <c r="BX230" s="7">
        <f t="shared" si="388"/>
        <v>1.203900398263051</v>
      </c>
      <c r="BY230" s="7">
        <f t="shared" si="389"/>
        <v>0.50016051030033426</v>
      </c>
      <c r="BZ230" s="24">
        <f t="shared" si="390"/>
        <v>0.26829958206417426</v>
      </c>
      <c r="CA230" s="20">
        <f t="shared" si="329"/>
        <v>1.0693773021869255</v>
      </c>
      <c r="CB230" s="24">
        <f t="shared" si="391"/>
        <v>0.48716916380886072</v>
      </c>
      <c r="CC230" s="24">
        <f t="shared" si="392"/>
        <v>0.45323003258229844</v>
      </c>
      <c r="CD230" s="24">
        <f t="shared" si="393"/>
        <v>458.0446245653601</v>
      </c>
      <c r="CE230" s="24">
        <f t="shared" si="394"/>
        <v>5343602.934641527</v>
      </c>
      <c r="CF230" s="24">
        <f t="shared" si="395"/>
        <v>5.3079866818733597E-6</v>
      </c>
      <c r="CG230" s="29">
        <f t="shared" si="396"/>
        <v>8.8908110486668312E-3</v>
      </c>
      <c r="CH230" s="24">
        <f t="shared" si="330"/>
        <v>1.4816880739992706</v>
      </c>
      <c r="CI230" s="24">
        <f t="shared" si="397"/>
        <v>3.8410630835878257</v>
      </c>
      <c r="CJ230" s="24">
        <f t="shared" si="398"/>
        <v>11.597259961502782</v>
      </c>
      <c r="CK230" s="24">
        <f t="shared" si="331"/>
        <v>4.1447233209531538</v>
      </c>
      <c r="CL230" s="24">
        <f t="shared" si="399"/>
        <v>2.4432851694916105</v>
      </c>
      <c r="CM230" s="24" t="str">
        <f t="shared" si="400"/>
        <v>NO</v>
      </c>
      <c r="CN230" s="46" t="str">
        <f t="shared" si="332"/>
        <v>SLUG</v>
      </c>
      <c r="CO230" s="21">
        <f t="shared" si="413"/>
        <v>1.2</v>
      </c>
      <c r="CP230" s="21">
        <f t="shared" si="333"/>
        <v>0.48803836513295185</v>
      </c>
      <c r="CQ230" s="7">
        <f t="shared" si="334"/>
        <v>0.4356599683915991</v>
      </c>
      <c r="CR230" s="7">
        <f>IF(J230="yes",rho_ph(F230,H230),IF(K230="yes",rho_ph(F230,H230),L230*CQ230+P230*(1-CQ230)))</f>
        <v>472.30698787345193</v>
      </c>
      <c r="CS230" s="7">
        <f t="shared" si="335"/>
        <v>7.2503471268370228E-5</v>
      </c>
      <c r="CT230" s="7">
        <f t="shared" si="336"/>
        <v>5509989.357144271</v>
      </c>
      <c r="CU230" s="7">
        <f t="shared" si="337"/>
        <v>5.163809399856177E-6</v>
      </c>
      <c r="CV230" s="22">
        <f t="shared" si="338"/>
        <v>8.8495984524987019E-3</v>
      </c>
      <c r="CW230" s="7">
        <f t="shared" si="339"/>
        <v>4.4261213752458978E-2</v>
      </c>
      <c r="CX230" s="7">
        <f t="shared" si="340"/>
        <v>2.204370252832117E-3</v>
      </c>
      <c r="CY230" s="7">
        <f t="shared" si="401"/>
        <v>0.99552957285988264</v>
      </c>
      <c r="CZ230" s="7">
        <f t="shared" si="402"/>
        <v>4.667423778462778E-2</v>
      </c>
      <c r="DA230" s="7">
        <f t="shared" si="341"/>
        <v>28.277232757941032</v>
      </c>
      <c r="DB230" s="7">
        <f>rho_ph(DA230,H230)</f>
        <v>361.01390721625103</v>
      </c>
      <c r="DC230" s="7">
        <f t="shared" si="342"/>
        <v>5.2909135520803625</v>
      </c>
      <c r="DD230" s="7">
        <f t="shared" si="403"/>
        <v>-2.8113842197260572E-2</v>
      </c>
      <c r="DE230" s="47">
        <f t="shared" si="404"/>
        <v>-5.4829210996544119E-4</v>
      </c>
      <c r="DF230" s="7">
        <f t="shared" si="343"/>
        <v>1033.6140141716803</v>
      </c>
      <c r="DG230" s="7">
        <f t="shared" si="405"/>
        <v>230.600938944603</v>
      </c>
    </row>
    <row r="231" spans="1:111" ht="14.5" x14ac:dyDescent="0.35">
      <c r="A231" s="7">
        <f t="shared" si="406"/>
        <v>1116</v>
      </c>
      <c r="B231" s="7">
        <v>3</v>
      </c>
      <c r="C231" s="7">
        <v>17.2</v>
      </c>
      <c r="D231">
        <v>0.255</v>
      </c>
      <c r="E231" s="22">
        <v>0</v>
      </c>
      <c r="F231" s="7">
        <f t="shared" si="344"/>
        <v>28.277232757941032</v>
      </c>
      <c r="G231" s="7">
        <f t="shared" si="407"/>
        <v>97.5</v>
      </c>
      <c r="H231" s="7">
        <f t="shared" si="345"/>
        <v>1033.6140141716803</v>
      </c>
      <c r="I231" s="7">
        <f t="shared" si="408"/>
        <v>2.2421229213779242E-2</v>
      </c>
      <c r="J231" s="24" t="str">
        <f t="shared" si="346"/>
        <v>NO</v>
      </c>
      <c r="K231" s="24" t="str">
        <f t="shared" si="347"/>
        <v>NO</v>
      </c>
      <c r="L231" s="7">
        <f t="shared" si="348"/>
        <v>14.138410554694948</v>
      </c>
      <c r="M231" s="7">
        <v>9.81</v>
      </c>
      <c r="N231" s="7">
        <f t="shared" si="349"/>
        <v>5.1044625000000003E-2</v>
      </c>
      <c r="O231" s="7">
        <f t="shared" si="350"/>
        <v>230.600938944603</v>
      </c>
      <c r="P231" s="7">
        <f t="shared" si="351"/>
        <v>826.31476892400667</v>
      </c>
      <c r="Q231" s="7">
        <f t="shared" si="312"/>
        <v>1.6785928529698004E-5</v>
      </c>
      <c r="R231" s="7">
        <f t="shared" si="313"/>
        <v>1.1565183599176966E-4</v>
      </c>
      <c r="S231" s="7">
        <f t="shared" si="352"/>
        <v>1.1343514081913427E-4</v>
      </c>
      <c r="T231" s="7">
        <f t="shared" si="314"/>
        <v>2.2597523401998663</v>
      </c>
      <c r="U231" s="7">
        <f t="shared" si="315"/>
        <v>3.0290987234055176</v>
      </c>
      <c r="V231" s="7">
        <f t="shared" si="409"/>
        <v>5.2888510636053834</v>
      </c>
      <c r="W231" s="7">
        <f>Surface_Tension_T(T_ph(F231,H231))</f>
        <v>8.1040061696837695E-2</v>
      </c>
      <c r="X231" s="7">
        <v>1</v>
      </c>
      <c r="Y231" s="7">
        <f t="shared" si="353"/>
        <v>1</v>
      </c>
      <c r="Z231" s="7">
        <f t="shared" si="410"/>
        <v>0.57273284631702148</v>
      </c>
      <c r="AA231" s="24">
        <f t="shared" si="354"/>
        <v>361.15469148375746</v>
      </c>
      <c r="AB231" s="24">
        <f t="shared" si="355"/>
        <v>4293852.9180520596</v>
      </c>
      <c r="AC231" s="24">
        <f t="shared" si="356"/>
        <v>6.4600765354120285E-6</v>
      </c>
      <c r="AD231" s="29">
        <f t="shared" si="357"/>
        <v>9.1930822560540096E-3</v>
      </c>
      <c r="AE231" s="24">
        <f t="shared" si="316"/>
        <v>11.530351907835387</v>
      </c>
      <c r="AF231" s="7">
        <f t="shared" si="317"/>
        <v>4.108645422720576</v>
      </c>
      <c r="AG231" s="24" t="str">
        <f t="shared" si="358"/>
        <v>NO</v>
      </c>
      <c r="AH231" s="24">
        <f t="shared" si="412"/>
        <v>1.1499999999999999</v>
      </c>
      <c r="AI231" s="24">
        <f t="shared" si="412"/>
        <v>1.1499999999999999</v>
      </c>
      <c r="AJ231" s="24">
        <f t="shared" si="359"/>
        <v>0.26830171686654591</v>
      </c>
      <c r="AK231" s="24">
        <f t="shared" si="360"/>
        <v>0.47698733222134643</v>
      </c>
      <c r="AL231" s="24">
        <f t="shared" si="361"/>
        <v>438.91693445218044</v>
      </c>
      <c r="AM231" s="24">
        <f t="shared" si="362"/>
        <v>5218386.4815299492</v>
      </c>
      <c r="AN231" s="24">
        <f t="shared" si="363"/>
        <v>5.4222358457376343E-6</v>
      </c>
      <c r="AO231" s="29">
        <f t="shared" si="364"/>
        <v>8.9228740138939978E-3</v>
      </c>
      <c r="AP231" s="24">
        <f t="shared" si="318"/>
        <v>1.5190567256118541</v>
      </c>
      <c r="AQ231" s="24">
        <f t="shared" si="365"/>
        <v>3.8656832768833769</v>
      </c>
      <c r="AR231" s="24">
        <f t="shared" si="366"/>
        <v>11.645586276775644</v>
      </c>
      <c r="AS231" s="24">
        <f t="shared" si="367"/>
        <v>2.4405325274158556</v>
      </c>
      <c r="AT231" s="24" t="str">
        <f t="shared" si="368"/>
        <v>NO</v>
      </c>
      <c r="AU231" s="24">
        <f t="shared" si="319"/>
        <v>1.2</v>
      </c>
      <c r="AV231" s="7">
        <f t="shared" si="369"/>
        <v>1.203900398263051</v>
      </c>
      <c r="AW231" s="7">
        <f t="shared" si="370"/>
        <v>0.26830171686654591</v>
      </c>
      <c r="AX231" s="20">
        <f t="shared" si="320"/>
        <v>1.0205067980411917</v>
      </c>
      <c r="AY231" s="24">
        <f t="shared" si="321"/>
        <v>0.4579189699596759</v>
      </c>
      <c r="AZ231" s="24">
        <f t="shared" si="371"/>
        <v>454.40380747393078</v>
      </c>
      <c r="BA231" s="24">
        <f t="shared" si="372"/>
        <v>5402513.5508551309</v>
      </c>
      <c r="BB231" s="24">
        <f t="shared" si="373"/>
        <v>5.2559757771081575E-6</v>
      </c>
      <c r="BC231" s="29">
        <f t="shared" si="374"/>
        <v>8.8760422784514379E-3</v>
      </c>
      <c r="BD231" s="24">
        <f t="shared" si="322"/>
        <v>11.666031824379621</v>
      </c>
      <c r="BE231" s="24" t="str">
        <f t="shared" si="375"/>
        <v>NO</v>
      </c>
      <c r="BF231" s="24">
        <f t="shared" si="323"/>
        <v>1.2</v>
      </c>
      <c r="BG231" s="24">
        <f t="shared" si="324"/>
        <v>1.1399751963483657</v>
      </c>
      <c r="BH231" s="7">
        <f t="shared" si="376"/>
        <v>1.203900398263051</v>
      </c>
      <c r="BI231" s="7">
        <f t="shared" si="377"/>
        <v>0.500183974760112</v>
      </c>
      <c r="BJ231" s="7">
        <f t="shared" si="378"/>
        <v>0.26830171686654591</v>
      </c>
      <c r="BK231" s="20">
        <f t="shared" si="325"/>
        <v>1.0205067980411917</v>
      </c>
      <c r="BL231" s="24">
        <f t="shared" si="379"/>
        <v>0.48869699636261454</v>
      </c>
      <c r="BM231" s="24">
        <f t="shared" si="380"/>
        <v>0.44315401310696295</v>
      </c>
      <c r="BN231" s="24">
        <f t="shared" si="381"/>
        <v>466.39555636204733</v>
      </c>
      <c r="BO231" s="24">
        <f t="shared" si="382"/>
        <v>5545086.2687789742</v>
      </c>
      <c r="BP231" s="24">
        <f t="shared" si="383"/>
        <v>5.1344467091040549E-6</v>
      </c>
      <c r="BQ231" s="29">
        <f t="shared" si="384"/>
        <v>8.8410991971551982E-3</v>
      </c>
      <c r="BR231" s="24">
        <f t="shared" si="326"/>
        <v>1.5134727043594447</v>
      </c>
      <c r="BS231" s="24">
        <f t="shared" si="385"/>
        <v>3.8656832768833769</v>
      </c>
      <c r="BT231" s="24">
        <f t="shared" si="386"/>
        <v>11.681381017634257</v>
      </c>
      <c r="BU231" s="24" t="str">
        <f t="shared" si="387"/>
        <v>SLUG</v>
      </c>
      <c r="BV231" s="24">
        <f t="shared" si="327"/>
        <v>1.1499999999999999</v>
      </c>
      <c r="BW231" s="24">
        <f t="shared" si="328"/>
        <v>1.1499999999999999</v>
      </c>
      <c r="BX231" s="7">
        <f t="shared" si="388"/>
        <v>1.203900398263051</v>
      </c>
      <c r="BY231" s="7">
        <f t="shared" si="389"/>
        <v>0.500183974760112</v>
      </c>
      <c r="BZ231" s="24">
        <f t="shared" si="390"/>
        <v>0.26830171686654591</v>
      </c>
      <c r="CA231" s="20">
        <f t="shared" si="329"/>
        <v>1.068282111403412</v>
      </c>
      <c r="CB231" s="24">
        <f t="shared" si="391"/>
        <v>0.4878886584925104</v>
      </c>
      <c r="CC231" s="24">
        <f t="shared" si="392"/>
        <v>0.4610453055429703</v>
      </c>
      <c r="CD231" s="24">
        <f t="shared" si="393"/>
        <v>451.86467162485042</v>
      </c>
      <c r="CE231" s="24">
        <f t="shared" si="394"/>
        <v>5372325.168613405</v>
      </c>
      <c r="CF231" s="24">
        <f t="shared" si="395"/>
        <v>5.2824932113243254E-6</v>
      </c>
      <c r="CG231" s="29">
        <f t="shared" si="396"/>
        <v>8.8835857314088999E-3</v>
      </c>
      <c r="CH231" s="24">
        <f t="shared" si="330"/>
        <v>1.5163777614189164</v>
      </c>
      <c r="CI231" s="24">
        <f t="shared" si="397"/>
        <v>3.8656832768833769</v>
      </c>
      <c r="CJ231" s="24">
        <f t="shared" si="398"/>
        <v>11.662728838192381</v>
      </c>
      <c r="CK231" s="24">
        <f t="shared" si="331"/>
        <v>4.1559104212057258</v>
      </c>
      <c r="CL231" s="24">
        <f t="shared" si="399"/>
        <v>2.4405325274158556</v>
      </c>
      <c r="CM231" s="24" t="str">
        <f t="shared" si="400"/>
        <v>NO</v>
      </c>
      <c r="CN231" s="46" t="str">
        <f t="shared" si="332"/>
        <v>SLUG</v>
      </c>
      <c r="CO231" s="21">
        <f t="shared" si="413"/>
        <v>1.2</v>
      </c>
      <c r="CP231" s="21">
        <f t="shared" si="333"/>
        <v>0.48869699636261454</v>
      </c>
      <c r="CQ231" s="7">
        <f t="shared" si="334"/>
        <v>0.44315401310696295</v>
      </c>
      <c r="CR231" s="7">
        <f>IF(J231="yes",rho_ph(F231,H231),IF(K231="yes",rho_ph(F231,H231),L231*CQ231+P231*(1-CQ231)))</f>
        <v>466.39555636204733</v>
      </c>
      <c r="CS231" s="7">
        <f t="shared" si="335"/>
        <v>7.1839012340490989E-5</v>
      </c>
      <c r="CT231" s="7">
        <f t="shared" si="336"/>
        <v>5545086.2687789742</v>
      </c>
      <c r="CU231" s="7">
        <f t="shared" si="337"/>
        <v>5.1344467091040549E-6</v>
      </c>
      <c r="CV231" s="22">
        <f t="shared" si="338"/>
        <v>8.8410991971551982E-3</v>
      </c>
      <c r="CW231" s="7">
        <f t="shared" si="339"/>
        <v>4.37072369102205E-2</v>
      </c>
      <c r="CX231" s="7">
        <f t="shared" si="340"/>
        <v>2.2615863058797906E-3</v>
      </c>
      <c r="CY231" s="7">
        <f t="shared" si="401"/>
        <v>0.99538639751996794</v>
      </c>
      <c r="CZ231" s="7">
        <f t="shared" si="402"/>
        <v>4.6181888089522671E-2</v>
      </c>
      <c r="DA231" s="7">
        <f t="shared" si="341"/>
        <v>28.138687093672463</v>
      </c>
      <c r="DB231" s="7">
        <f>rho_ph(DA231,H231)</f>
        <v>354.13879959782531</v>
      </c>
      <c r="DC231" s="7">
        <f t="shared" si="342"/>
        <v>5.3936292107759067</v>
      </c>
      <c r="DD231" s="7">
        <f t="shared" si="403"/>
        <v>-2.8113842197260572E-2</v>
      </c>
      <c r="DE231" s="47">
        <f t="shared" si="404"/>
        <v>-5.5964524516766904E-4</v>
      </c>
      <c r="DF231" s="7">
        <f t="shared" si="343"/>
        <v>1033.5859003294831</v>
      </c>
      <c r="DG231" s="7">
        <f t="shared" si="405"/>
        <v>230.33239475285717</v>
      </c>
    </row>
    <row r="232" spans="1:111" ht="14.5" x14ac:dyDescent="0.35">
      <c r="A232" s="7">
        <f t="shared" si="406"/>
        <v>1113</v>
      </c>
      <c r="B232" s="7">
        <v>3</v>
      </c>
      <c r="C232" s="7">
        <v>17.2</v>
      </c>
      <c r="D232">
        <v>0.255</v>
      </c>
      <c r="E232" s="22">
        <v>0</v>
      </c>
      <c r="F232" s="7">
        <f t="shared" si="344"/>
        <v>28.138687093672463</v>
      </c>
      <c r="G232" s="7">
        <f t="shared" si="407"/>
        <v>97.5</v>
      </c>
      <c r="H232" s="7">
        <f t="shared" si="345"/>
        <v>1033.5859003294831</v>
      </c>
      <c r="I232" s="7">
        <f t="shared" si="408"/>
        <v>2.3086640649855602E-2</v>
      </c>
      <c r="J232" s="24" t="str">
        <f t="shared" si="346"/>
        <v>NO</v>
      </c>
      <c r="K232" s="24" t="str">
        <f t="shared" si="347"/>
        <v>NO</v>
      </c>
      <c r="L232" s="7">
        <f t="shared" si="348"/>
        <v>14.069237715257694</v>
      </c>
      <c r="M232" s="7">
        <v>9.81</v>
      </c>
      <c r="N232" s="7">
        <f t="shared" si="349"/>
        <v>5.1044625000000003E-2</v>
      </c>
      <c r="O232" s="7">
        <f t="shared" si="350"/>
        <v>230.33239475285717</v>
      </c>
      <c r="P232" s="7">
        <f t="shared" si="351"/>
        <v>826.67600242475692</v>
      </c>
      <c r="Q232" s="7">
        <f t="shared" si="312"/>
        <v>1.6776355117206417E-5</v>
      </c>
      <c r="R232" s="7">
        <f t="shared" si="313"/>
        <v>1.1579408946360725E-4</v>
      </c>
      <c r="S232" s="7">
        <f t="shared" si="352"/>
        <v>1.1350810261278903E-4</v>
      </c>
      <c r="T232" s="7">
        <f t="shared" si="314"/>
        <v>2.2572274136050337</v>
      </c>
      <c r="U232" s="7">
        <f t="shared" si="315"/>
        <v>3.1343303901632087</v>
      </c>
      <c r="V232" s="7">
        <f t="shared" si="409"/>
        <v>5.3915578037682419</v>
      </c>
      <c r="W232" s="7">
        <f>Surface_Tension_T(T_ph(F232,H232))</f>
        <v>8.1070501464820033E-2</v>
      </c>
      <c r="X232" s="7">
        <v>1</v>
      </c>
      <c r="Y232" s="7">
        <f t="shared" si="353"/>
        <v>1</v>
      </c>
      <c r="Z232" s="7">
        <f t="shared" si="410"/>
        <v>0.5813404036904839</v>
      </c>
      <c r="AA232" s="24">
        <f t="shared" si="354"/>
        <v>354.27485778691857</v>
      </c>
      <c r="AB232" s="24">
        <f t="shared" si="355"/>
        <v>4291092.8753469186</v>
      </c>
      <c r="AC232" s="24">
        <f t="shared" si="356"/>
        <v>6.4638081434327951E-6</v>
      </c>
      <c r="AD232" s="29">
        <f t="shared" si="357"/>
        <v>9.1939928910639186E-3</v>
      </c>
      <c r="AE232" s="24">
        <f t="shared" si="316"/>
        <v>11.588771352661633</v>
      </c>
      <c r="AF232" s="7">
        <f t="shared" si="317"/>
        <v>4.1196656491738901</v>
      </c>
      <c r="AG232" s="24" t="str">
        <f t="shared" si="358"/>
        <v>NO</v>
      </c>
      <c r="AH232" s="24">
        <f t="shared" si="412"/>
        <v>1.1499999999999999</v>
      </c>
      <c r="AI232" s="24">
        <f t="shared" si="412"/>
        <v>1.1499999999999999</v>
      </c>
      <c r="AJ232" s="24">
        <f t="shared" si="359"/>
        <v>0.26830381041683343</v>
      </c>
      <c r="AK232" s="24">
        <f t="shared" si="360"/>
        <v>0.48454575563760816</v>
      </c>
      <c r="AL232" s="24">
        <f t="shared" si="361"/>
        <v>432.93084358236058</v>
      </c>
      <c r="AM232" s="24">
        <f t="shared" si="362"/>
        <v>5243799.8846973069</v>
      </c>
      <c r="AN232" s="24">
        <f t="shared" si="363"/>
        <v>5.3986295832446999E-6</v>
      </c>
      <c r="AO232" s="29">
        <f t="shared" si="364"/>
        <v>8.9162911231391966E-3</v>
      </c>
      <c r="AP232" s="24">
        <f t="shared" si="318"/>
        <v>1.5540029267120232</v>
      </c>
      <c r="AQ232" s="24">
        <f t="shared" si="365"/>
        <v>3.8891958066085861</v>
      </c>
      <c r="AR232" s="24">
        <f t="shared" si="366"/>
        <v>11.707855907944129</v>
      </c>
      <c r="AS232" s="24">
        <f t="shared" si="367"/>
        <v>2.4378056066934364</v>
      </c>
      <c r="AT232" s="24" t="str">
        <f t="shared" si="368"/>
        <v>NO</v>
      </c>
      <c r="AU232" s="24">
        <f t="shared" si="319"/>
        <v>1.2</v>
      </c>
      <c r="AV232" s="7">
        <f t="shared" si="369"/>
        <v>1.203900398263051</v>
      </c>
      <c r="AW232" s="7">
        <f t="shared" si="370"/>
        <v>0.26830381041683343</v>
      </c>
      <c r="AX232" s="20">
        <f t="shared" si="320"/>
        <v>1.0194703546845199</v>
      </c>
      <c r="AY232" s="24">
        <f t="shared" si="321"/>
        <v>0.46516026062089327</v>
      </c>
      <c r="AZ232" s="24">
        <f t="shared" si="371"/>
        <v>448.68362797018534</v>
      </c>
      <c r="BA232" s="24">
        <f t="shared" si="372"/>
        <v>5434602.7581378147</v>
      </c>
      <c r="BB232" s="24">
        <f t="shared" si="373"/>
        <v>5.2280953031215615E-6</v>
      </c>
      <c r="BC232" s="29">
        <f t="shared" si="374"/>
        <v>8.8680800938104078E-3</v>
      </c>
      <c r="BD232" s="24">
        <f t="shared" si="322"/>
        <v>11.729034035544089</v>
      </c>
      <c r="BE232" s="24" t="str">
        <f t="shared" si="375"/>
        <v>NO</v>
      </c>
      <c r="BF232" s="24">
        <f t="shared" si="323"/>
        <v>1.2</v>
      </c>
      <c r="BG232" s="24">
        <f t="shared" si="324"/>
        <v>1.1398472082668252</v>
      </c>
      <c r="BH232" s="7">
        <f t="shared" si="376"/>
        <v>1.203900398263051</v>
      </c>
      <c r="BI232" s="7">
        <f t="shared" si="377"/>
        <v>0.50020716758514627</v>
      </c>
      <c r="BJ232" s="7">
        <f t="shared" si="378"/>
        <v>0.26830381041683343</v>
      </c>
      <c r="BK232" s="20">
        <f t="shared" si="325"/>
        <v>1.0194703546845199</v>
      </c>
      <c r="BL232" s="24">
        <f t="shared" si="379"/>
        <v>0.48929340627711693</v>
      </c>
      <c r="BM232" s="24">
        <f t="shared" si="380"/>
        <v>0.45038900416512961</v>
      </c>
      <c r="BN232" s="24">
        <f t="shared" si="381"/>
        <v>460.68685088939776</v>
      </c>
      <c r="BO232" s="24">
        <f t="shared" si="382"/>
        <v>5579989.7174935713</v>
      </c>
      <c r="BP232" s="24">
        <f t="shared" si="383"/>
        <v>5.1055936414203409E-6</v>
      </c>
      <c r="BQ232" s="29">
        <f t="shared" si="384"/>
        <v>8.8327116886793445E-3</v>
      </c>
      <c r="BR232" s="24">
        <f t="shared" si="326"/>
        <v>1.5481597002381773</v>
      </c>
      <c r="BS232" s="24">
        <f t="shared" si="385"/>
        <v>3.8891958066085861</v>
      </c>
      <c r="BT232" s="24">
        <f t="shared" si="386"/>
        <v>11.744668522677758</v>
      </c>
      <c r="BU232" s="24" t="str">
        <f t="shared" si="387"/>
        <v>SLUG</v>
      </c>
      <c r="BV232" s="24">
        <f t="shared" si="327"/>
        <v>1.1499999999999999</v>
      </c>
      <c r="BW232" s="24">
        <f t="shared" si="328"/>
        <v>1.1499999999999999</v>
      </c>
      <c r="BX232" s="7">
        <f t="shared" si="388"/>
        <v>1.203900398263051</v>
      </c>
      <c r="BY232" s="7">
        <f t="shared" si="389"/>
        <v>0.50020716758514627</v>
      </c>
      <c r="BZ232" s="24">
        <f t="shared" si="390"/>
        <v>0.26830381041683343</v>
      </c>
      <c r="CA232" s="20">
        <f t="shared" si="329"/>
        <v>1.0671971466779822</v>
      </c>
      <c r="CB232" s="24">
        <f t="shared" si="391"/>
        <v>0.48853851237571866</v>
      </c>
      <c r="CC232" s="24">
        <f t="shared" si="392"/>
        <v>0.46859172626470841</v>
      </c>
      <c r="CD232" s="24">
        <f t="shared" si="393"/>
        <v>445.89519577515296</v>
      </c>
      <c r="CE232" s="24">
        <f t="shared" si="394"/>
        <v>5400828.3559681633</v>
      </c>
      <c r="CF232" s="24">
        <f t="shared" si="395"/>
        <v>5.2574486352013874E-6</v>
      </c>
      <c r="CG232" s="29">
        <f t="shared" si="396"/>
        <v>8.8764620156585369E-3</v>
      </c>
      <c r="CH232" s="24">
        <f t="shared" si="330"/>
        <v>1.5512225018972639</v>
      </c>
      <c r="CI232" s="24">
        <f t="shared" si="397"/>
        <v>3.8891958066085861</v>
      </c>
      <c r="CJ232" s="24">
        <f t="shared" si="398"/>
        <v>11.725341017328981</v>
      </c>
      <c r="CK232" s="24">
        <f t="shared" si="331"/>
        <v>4.1670574220415988</v>
      </c>
      <c r="CL232" s="24">
        <f t="shared" si="399"/>
        <v>2.4378056066934364</v>
      </c>
      <c r="CM232" s="24" t="str">
        <f t="shared" si="400"/>
        <v>NO</v>
      </c>
      <c r="CN232" s="46" t="str">
        <f t="shared" si="332"/>
        <v>SLUG</v>
      </c>
      <c r="CO232" s="21">
        <f t="shared" si="413"/>
        <v>1.2</v>
      </c>
      <c r="CP232" s="21">
        <f t="shared" si="333"/>
        <v>0.48929340627711693</v>
      </c>
      <c r="CQ232" s="7">
        <f t="shared" si="334"/>
        <v>0.45038900416512961</v>
      </c>
      <c r="CR232" s="7">
        <f>IF(J232="yes",rho_ph(F232,H232),IF(K232="yes",rho_ph(F232,H232),L232*CQ232+P232*(1-CQ232)))</f>
        <v>460.68685088939776</v>
      </c>
      <c r="CS232" s="7">
        <f t="shared" si="335"/>
        <v>7.1197590696644433E-5</v>
      </c>
      <c r="CT232" s="7">
        <f t="shared" si="336"/>
        <v>5579989.7174935713</v>
      </c>
      <c r="CU232" s="7">
        <f t="shared" si="337"/>
        <v>5.1055936414203409E-6</v>
      </c>
      <c r="CV232" s="22">
        <f t="shared" si="338"/>
        <v>8.8327116886793445E-3</v>
      </c>
      <c r="CW232" s="7">
        <f t="shared" si="339"/>
        <v>4.3172258094191472E-2</v>
      </c>
      <c r="CX232" s="7">
        <f t="shared" si="340"/>
        <v>2.3193069354755548E-3</v>
      </c>
      <c r="CY232" s="7">
        <f t="shared" si="401"/>
        <v>0.99524083767454563</v>
      </c>
      <c r="CZ232" s="7">
        <f t="shared" si="402"/>
        <v>4.57091020661506E-2</v>
      </c>
      <c r="DA232" s="7">
        <f t="shared" si="341"/>
        <v>28.001559787474012</v>
      </c>
      <c r="DB232" s="7">
        <f>rho_ph(DA232,H232)</f>
        <v>347.51241030309262</v>
      </c>
      <c r="DC232" s="7">
        <f t="shared" si="342"/>
        <v>5.4964752841891436</v>
      </c>
      <c r="DD232" s="7">
        <f t="shared" si="403"/>
        <v>-2.8113842197260572E-2</v>
      </c>
      <c r="DE232" s="47">
        <f t="shared" si="404"/>
        <v>-5.7117249916394824E-4</v>
      </c>
      <c r="DF232" s="7">
        <f t="shared" si="343"/>
        <v>1033.557786487286</v>
      </c>
      <c r="DG232" s="7">
        <f t="shared" si="405"/>
        <v>230.06559540487365</v>
      </c>
    </row>
    <row r="233" spans="1:111" ht="14.5" x14ac:dyDescent="0.35">
      <c r="A233" s="7">
        <f t="shared" si="406"/>
        <v>1110</v>
      </c>
      <c r="B233" s="7">
        <v>3</v>
      </c>
      <c r="C233" s="7">
        <v>17.2</v>
      </c>
      <c r="D233">
        <v>0.255</v>
      </c>
      <c r="E233" s="22">
        <v>0</v>
      </c>
      <c r="F233" s="7">
        <f t="shared" si="344"/>
        <v>28.001559787474012</v>
      </c>
      <c r="G233" s="7">
        <f t="shared" si="407"/>
        <v>97.5</v>
      </c>
      <c r="H233" s="7">
        <f t="shared" si="345"/>
        <v>1033.557786487286</v>
      </c>
      <c r="I233" s="7">
        <f t="shared" si="408"/>
        <v>2.3746459784613712E-2</v>
      </c>
      <c r="J233" s="24" t="str">
        <f t="shared" si="346"/>
        <v>NO</v>
      </c>
      <c r="K233" s="24" t="str">
        <f t="shared" si="347"/>
        <v>NO</v>
      </c>
      <c r="L233" s="7">
        <f t="shared" si="348"/>
        <v>14.000796346774218</v>
      </c>
      <c r="M233" s="7">
        <v>9.81</v>
      </c>
      <c r="N233" s="7">
        <f t="shared" si="349"/>
        <v>5.1044625000000003E-2</v>
      </c>
      <c r="O233" s="7">
        <f t="shared" si="350"/>
        <v>230.06559540487365</v>
      </c>
      <c r="P233" s="7">
        <f t="shared" si="351"/>
        <v>827.03442088925726</v>
      </c>
      <c r="Q233" s="7">
        <f t="shared" si="312"/>
        <v>1.6766848461169844E-5</v>
      </c>
      <c r="R233" s="7">
        <f t="shared" si="313"/>
        <v>1.1593573309302916E-4</v>
      </c>
      <c r="S233" s="7">
        <f t="shared" si="352"/>
        <v>1.1358082316223371E-4</v>
      </c>
      <c r="T233" s="7">
        <f t="shared" si="314"/>
        <v>2.2547252829937761</v>
      </c>
      <c r="U233" s="7">
        <f t="shared" si="315"/>
        <v>3.2396696853084115</v>
      </c>
      <c r="V233" s="7">
        <f t="shared" si="409"/>
        <v>5.4943949683021875</v>
      </c>
      <c r="W233" s="7">
        <f>Surface_Tension_T(T_ph(F233,H233))</f>
        <v>8.1100697757891971E-2</v>
      </c>
      <c r="X233" s="7">
        <v>1</v>
      </c>
      <c r="Y233" s="7">
        <f t="shared" si="353"/>
        <v>1</v>
      </c>
      <c r="Z233" s="7">
        <f t="shared" si="410"/>
        <v>0.58963174362208171</v>
      </c>
      <c r="AA233" s="24">
        <f t="shared" si="354"/>
        <v>347.64398722689208</v>
      </c>
      <c r="AB233" s="24">
        <f t="shared" si="355"/>
        <v>4288345.486985703</v>
      </c>
      <c r="AC233" s="24">
        <f t="shared" si="356"/>
        <v>6.4675271698916963E-6</v>
      </c>
      <c r="AD233" s="29">
        <f t="shared" si="357"/>
        <v>9.1949000638056489E-3</v>
      </c>
      <c r="AE233" s="24">
        <f t="shared" si="316"/>
        <v>11.644579190259298</v>
      </c>
      <c r="AF233" s="7">
        <f t="shared" si="317"/>
        <v>4.1306494136244112</v>
      </c>
      <c r="AG233" s="24" t="str">
        <f t="shared" si="358"/>
        <v>NO</v>
      </c>
      <c r="AH233" s="24">
        <f t="shared" si="412"/>
        <v>1.1499999999999999</v>
      </c>
      <c r="AI233" s="24">
        <f t="shared" si="412"/>
        <v>1.1499999999999999</v>
      </c>
      <c r="AJ233" s="24">
        <f t="shared" si="359"/>
        <v>0.26830586398670564</v>
      </c>
      <c r="AK233" s="24">
        <f t="shared" si="360"/>
        <v>0.49183824267923049</v>
      </c>
      <c r="AL233" s="24">
        <f t="shared" si="361"/>
        <v>427.15339175515709</v>
      </c>
      <c r="AM233" s="24">
        <f t="shared" si="362"/>
        <v>5269129.8773660082</v>
      </c>
      <c r="AN233" s="24">
        <f t="shared" si="363"/>
        <v>5.3753158977356561E-6</v>
      </c>
      <c r="AO233" s="29">
        <f t="shared" si="364"/>
        <v>8.9097685156109864E-3</v>
      </c>
      <c r="AP233" s="24">
        <f t="shared" si="318"/>
        <v>1.589110800726433</v>
      </c>
      <c r="AQ233" s="24">
        <f t="shared" si="365"/>
        <v>3.9116805149765645</v>
      </c>
      <c r="AR233" s="24">
        <f t="shared" si="366"/>
        <v>11.767494289725867</v>
      </c>
      <c r="AS233" s="24">
        <f t="shared" si="367"/>
        <v>2.4351033056332785</v>
      </c>
      <c r="AT233" s="24" t="str">
        <f t="shared" si="368"/>
        <v>NO</v>
      </c>
      <c r="AU233" s="24">
        <f t="shared" si="319"/>
        <v>1.2</v>
      </c>
      <c r="AV233" s="7">
        <f t="shared" si="369"/>
        <v>1.203900398263051</v>
      </c>
      <c r="AW233" s="7">
        <f t="shared" si="370"/>
        <v>0.26830586398670564</v>
      </c>
      <c r="AX233" s="20">
        <f t="shared" si="320"/>
        <v>1.0184432614778114</v>
      </c>
      <c r="AY233" s="24">
        <f t="shared" si="321"/>
        <v>0.47214632307512189</v>
      </c>
      <c r="AZ233" s="24">
        <f t="shared" si="371"/>
        <v>443.16358452508467</v>
      </c>
      <c r="BA233" s="24">
        <f t="shared" si="372"/>
        <v>5466622.8311730325</v>
      </c>
      <c r="BB233" s="24">
        <f t="shared" si="373"/>
        <v>5.2005846267669821E-6</v>
      </c>
      <c r="BC233" s="29">
        <f t="shared" si="374"/>
        <v>8.8601920942708908E-3</v>
      </c>
      <c r="BD233" s="24">
        <f t="shared" si="322"/>
        <v>11.789401471716115</v>
      </c>
      <c r="BE233" s="24" t="str">
        <f t="shared" si="375"/>
        <v>NO</v>
      </c>
      <c r="BF233" s="24">
        <f t="shared" si="323"/>
        <v>1.2</v>
      </c>
      <c r="BG233" s="24">
        <f t="shared" si="324"/>
        <v>1.1397149085314895</v>
      </c>
      <c r="BH233" s="7">
        <f t="shared" si="376"/>
        <v>1.203900398263051</v>
      </c>
      <c r="BI233" s="7">
        <f t="shared" si="377"/>
        <v>0.50023009939268193</v>
      </c>
      <c r="BJ233" s="7">
        <f t="shared" si="378"/>
        <v>0.26830586398670564</v>
      </c>
      <c r="BK233" s="20">
        <f t="shared" si="325"/>
        <v>1.0184432614778114</v>
      </c>
      <c r="BL233" s="24">
        <f t="shared" si="379"/>
        <v>0.48983635877717702</v>
      </c>
      <c r="BM233" s="24">
        <f t="shared" si="380"/>
        <v>0.45737953224058225</v>
      </c>
      <c r="BN233" s="24">
        <f t="shared" si="381"/>
        <v>455.16948200015116</v>
      </c>
      <c r="BO233" s="24">
        <f t="shared" si="382"/>
        <v>5614720.9952319218</v>
      </c>
      <c r="BP233" s="24">
        <f t="shared" si="383"/>
        <v>5.0772209400259984E-6</v>
      </c>
      <c r="BQ233" s="29">
        <f t="shared" si="384"/>
        <v>8.824428899209329E-3</v>
      </c>
      <c r="BR233" s="24">
        <f t="shared" si="326"/>
        <v>1.5830048826624843</v>
      </c>
      <c r="BS233" s="24">
        <f t="shared" si="385"/>
        <v>3.9116805149765645</v>
      </c>
      <c r="BT233" s="24">
        <f t="shared" si="386"/>
        <v>11.805306499525267</v>
      </c>
      <c r="BU233" s="24" t="str">
        <f t="shared" si="387"/>
        <v>SLUG</v>
      </c>
      <c r="BV233" s="24">
        <f t="shared" si="327"/>
        <v>1.1499999999999999</v>
      </c>
      <c r="BW233" s="24">
        <f t="shared" si="328"/>
        <v>1.1499999999999999</v>
      </c>
      <c r="BX233" s="7">
        <f t="shared" si="388"/>
        <v>1.203900398263051</v>
      </c>
      <c r="BY233" s="7">
        <f t="shared" si="389"/>
        <v>0.50023009939268193</v>
      </c>
      <c r="BZ233" s="24">
        <f t="shared" si="390"/>
        <v>0.26830586398670564</v>
      </c>
      <c r="CA233" s="20">
        <f t="shared" si="329"/>
        <v>1.0661219698321946</v>
      </c>
      <c r="CB233" s="24">
        <f t="shared" si="391"/>
        <v>0.48912873539626506</v>
      </c>
      <c r="CC233" s="24">
        <f t="shared" si="392"/>
        <v>0.47588433680082737</v>
      </c>
      <c r="CD233" s="24">
        <f t="shared" si="393"/>
        <v>440.12445367708483</v>
      </c>
      <c r="CE233" s="24">
        <f t="shared" si="394"/>
        <v>5429133.7804912115</v>
      </c>
      <c r="CF233" s="24">
        <f t="shared" si="395"/>
        <v>5.2328248715690183E-6</v>
      </c>
      <c r="CG233" s="29">
        <f t="shared" si="396"/>
        <v>8.8694330269355349E-3</v>
      </c>
      <c r="CH233" s="24">
        <f t="shared" si="330"/>
        <v>1.5862292522604364</v>
      </c>
      <c r="CI233" s="24">
        <f t="shared" si="397"/>
        <v>3.9116805149765645</v>
      </c>
      <c r="CJ233" s="24">
        <f t="shared" si="398"/>
        <v>11.78530564722047</v>
      </c>
      <c r="CK233" s="24">
        <f t="shared" si="331"/>
        <v>4.1781675414234183</v>
      </c>
      <c r="CL233" s="24">
        <f t="shared" si="399"/>
        <v>2.4351033056332785</v>
      </c>
      <c r="CM233" s="24" t="str">
        <f t="shared" si="400"/>
        <v>NO</v>
      </c>
      <c r="CN233" s="46" t="str">
        <f t="shared" si="332"/>
        <v>SLUG</v>
      </c>
      <c r="CO233" s="21">
        <f t="shared" si="413"/>
        <v>1.2</v>
      </c>
      <c r="CP233" s="21">
        <f t="shared" si="333"/>
        <v>0.48983635877717702</v>
      </c>
      <c r="CQ233" s="7">
        <f t="shared" si="334"/>
        <v>0.45737953224058225</v>
      </c>
      <c r="CR233" s="7">
        <f>IF(J233="yes",rho_ph(F233,H233),IF(K233="yes",rho_ph(F233,H233),L233*CQ233+P233*(1-CQ233)))</f>
        <v>455.16948200015116</v>
      </c>
      <c r="CS233" s="7">
        <f t="shared" si="335"/>
        <v>7.0577915027289086E-5</v>
      </c>
      <c r="CT233" s="7">
        <f t="shared" si="336"/>
        <v>5614720.9952319218</v>
      </c>
      <c r="CU233" s="7">
        <f t="shared" si="337"/>
        <v>5.0772209400259984E-6</v>
      </c>
      <c r="CV233" s="22">
        <f t="shared" si="338"/>
        <v>8.824428899209329E-3</v>
      </c>
      <c r="CW233" s="7">
        <f t="shared" si="339"/>
        <v>4.2655209966536954E-2</v>
      </c>
      <c r="CX233" s="7">
        <f t="shared" si="340"/>
        <v>2.3775481424512419E-3</v>
      </c>
      <c r="CY233" s="7">
        <f t="shared" si="401"/>
        <v>0.99509283497010426</v>
      </c>
      <c r="CZ233" s="7">
        <f t="shared" si="402"/>
        <v>4.5254831033268494E-2</v>
      </c>
      <c r="DA233" s="7">
        <f t="shared" si="341"/>
        <v>27.865795294374205</v>
      </c>
      <c r="DB233" s="7">
        <f>rho_ph(DA233,H233)</f>
        <v>341.11999591088136</v>
      </c>
      <c r="DC233" s="7">
        <f t="shared" si="342"/>
        <v>5.5994764220123976</v>
      </c>
      <c r="DD233" s="7">
        <f t="shared" si="403"/>
        <v>-2.8113842197260572E-2</v>
      </c>
      <c r="DE233" s="47">
        <f t="shared" si="404"/>
        <v>-5.8288006648418288E-4</v>
      </c>
      <c r="DF233" s="7">
        <f t="shared" si="343"/>
        <v>1033.5296726450888</v>
      </c>
      <c r="DG233" s="7">
        <f t="shared" si="405"/>
        <v>229.80045459151609</v>
      </c>
    </row>
    <row r="234" spans="1:111" ht="14.5" x14ac:dyDescent="0.35">
      <c r="A234" s="7">
        <f t="shared" si="406"/>
        <v>1107</v>
      </c>
      <c r="B234" s="7">
        <v>3</v>
      </c>
      <c r="C234" s="7">
        <v>17.2</v>
      </c>
      <c r="D234">
        <v>0.16600000000000001</v>
      </c>
      <c r="E234" s="22">
        <v>0</v>
      </c>
      <c r="F234" s="7">
        <f t="shared" si="344"/>
        <v>27.865795294374205</v>
      </c>
      <c r="G234" s="7">
        <f t="shared" si="407"/>
        <v>97.5</v>
      </c>
      <c r="H234" s="7">
        <f t="shared" si="345"/>
        <v>1033.5296726450888</v>
      </c>
      <c r="I234" s="7">
        <f t="shared" si="408"/>
        <v>2.4400932891120705E-2</v>
      </c>
      <c r="J234" s="24" t="str">
        <f t="shared" si="346"/>
        <v>NO</v>
      </c>
      <c r="K234" s="24" t="str">
        <f t="shared" si="347"/>
        <v>NO</v>
      </c>
      <c r="L234" s="7">
        <f t="shared" si="348"/>
        <v>13.933057889584077</v>
      </c>
      <c r="M234" s="7">
        <v>9.81</v>
      </c>
      <c r="N234" s="7">
        <f t="shared" si="349"/>
        <v>2.1631460000000002E-2</v>
      </c>
      <c r="O234" s="7">
        <f t="shared" si="350"/>
        <v>229.80045459151609</v>
      </c>
      <c r="P234" s="7">
        <f t="shared" si="351"/>
        <v>827.39015026187997</v>
      </c>
      <c r="Q234" s="7">
        <f t="shared" si="312"/>
        <v>1.67574053273747E-5</v>
      </c>
      <c r="R234" s="7">
        <f t="shared" si="313"/>
        <v>1.1607680817831154E-4</v>
      </c>
      <c r="S234" s="7">
        <f t="shared" si="352"/>
        <v>1.1365332209455965E-4</v>
      </c>
      <c r="T234" s="7">
        <f t="shared" si="314"/>
        <v>5.3147129461217917</v>
      </c>
      <c r="U234" s="7">
        <f t="shared" si="315"/>
        <v>7.8936664623839601</v>
      </c>
      <c r="V234" s="7">
        <f t="shared" si="409"/>
        <v>13.208379408505753</v>
      </c>
      <c r="W234" s="7">
        <f>Surface_Tension_T(T_ph(F234,H234))</f>
        <v>8.1130661197368531E-2</v>
      </c>
      <c r="X234" s="7">
        <v>1</v>
      </c>
      <c r="Y234" s="7">
        <f t="shared" si="353"/>
        <v>1.0156761778760588</v>
      </c>
      <c r="Z234" s="7">
        <f t="shared" si="410"/>
        <v>0.58840176926638965</v>
      </c>
      <c r="AA234" s="24">
        <f t="shared" si="354"/>
        <v>348.75055788772812</v>
      </c>
      <c r="AB234" s="24">
        <f t="shared" si="355"/>
        <v>6728068.4280422274</v>
      </c>
      <c r="AC234" s="24">
        <f t="shared" si="356"/>
        <v>4.3158797246367174E-6</v>
      </c>
      <c r="AD234" s="29">
        <f t="shared" si="357"/>
        <v>8.5878609189872814E-3</v>
      </c>
      <c r="AE234" s="24">
        <f t="shared" si="316"/>
        <v>10.372124815608759</v>
      </c>
      <c r="AF234" s="7">
        <f t="shared" si="317"/>
        <v>4.1415997565701117</v>
      </c>
      <c r="AG234" s="24" t="str">
        <f t="shared" si="358"/>
        <v>NO</v>
      </c>
      <c r="AH234" s="24">
        <f t="shared" si="412"/>
        <v>1.1499999999999999</v>
      </c>
      <c r="AI234" s="24">
        <f t="shared" si="412"/>
        <v>1.1499999999999999</v>
      </c>
      <c r="AJ234" s="24">
        <f t="shared" si="359"/>
        <v>0.26830787877289841</v>
      </c>
      <c r="AK234" s="24">
        <f t="shared" si="360"/>
        <v>0.51065435099203582</v>
      </c>
      <c r="AL234" s="24">
        <f t="shared" si="361"/>
        <v>411.9947466966367</v>
      </c>
      <c r="AM234" s="24">
        <f t="shared" si="362"/>
        <v>7948170.3615259938</v>
      </c>
      <c r="AN234" s="24">
        <f t="shared" si="363"/>
        <v>3.7159320035853159E-6</v>
      </c>
      <c r="AO234" s="29">
        <f t="shared" si="364"/>
        <v>8.3780337035722838E-3</v>
      </c>
      <c r="AP234" s="24">
        <f t="shared" si="318"/>
        <v>5.2739477621737256</v>
      </c>
      <c r="AQ234" s="24">
        <f t="shared" si="365"/>
        <v>3.9332094586314335</v>
      </c>
      <c r="AR234" s="24">
        <f t="shared" si="366"/>
        <v>10.458001523061313</v>
      </c>
      <c r="AS234" s="24">
        <f t="shared" si="367"/>
        <v>5.739889981811535</v>
      </c>
      <c r="AT234" s="24" t="str">
        <f t="shared" si="368"/>
        <v>NO</v>
      </c>
      <c r="AU234" s="24">
        <f t="shared" si="319"/>
        <v>1.2</v>
      </c>
      <c r="AV234" s="7">
        <f t="shared" si="369"/>
        <v>1.203900398263051</v>
      </c>
      <c r="AW234" s="7">
        <f t="shared" si="370"/>
        <v>0.26830787877289841</v>
      </c>
      <c r="AX234" s="20">
        <f t="shared" si="320"/>
        <v>2.2753941556306354</v>
      </c>
      <c r="AY234" s="24">
        <f t="shared" si="321"/>
        <v>0.48973126983362192</v>
      </c>
      <c r="AZ234" s="24">
        <f t="shared" si="371"/>
        <v>429.01477545922961</v>
      </c>
      <c r="BA234" s="24">
        <f t="shared" si="372"/>
        <v>8276519.4224007195</v>
      </c>
      <c r="BB234" s="24">
        <f t="shared" si="373"/>
        <v>3.5832626877317487E-6</v>
      </c>
      <c r="BC234" s="29">
        <f t="shared" si="374"/>
        <v>8.3281981892428195E-3</v>
      </c>
      <c r="BD234" s="24">
        <f t="shared" si="322"/>
        <v>10.478820102057449</v>
      </c>
      <c r="BE234" s="24" t="str">
        <f t="shared" si="375"/>
        <v>NO</v>
      </c>
      <c r="BF234" s="24">
        <f t="shared" si="323"/>
        <v>1.2</v>
      </c>
      <c r="BG234" s="24">
        <f t="shared" si="324"/>
        <v>1.1659630644706289</v>
      </c>
      <c r="BH234" s="7">
        <f t="shared" si="376"/>
        <v>1.203900398263051</v>
      </c>
      <c r="BI234" s="7">
        <f t="shared" si="377"/>
        <v>0.40362073113876784</v>
      </c>
      <c r="BJ234" s="7">
        <f t="shared" si="378"/>
        <v>0.26830787877289841</v>
      </c>
      <c r="BK234" s="20">
        <f t="shared" si="325"/>
        <v>2.2753941556306354</v>
      </c>
      <c r="BL234" s="24">
        <f t="shared" si="379"/>
        <v>0.39825006515056205</v>
      </c>
      <c r="BM234" s="24">
        <f t="shared" si="380"/>
        <v>0.48581475358482379</v>
      </c>
      <c r="BN234" s="24">
        <f t="shared" si="381"/>
        <v>432.20069337920575</v>
      </c>
      <c r="BO234" s="24">
        <f t="shared" si="382"/>
        <v>8337981.9012037674</v>
      </c>
      <c r="BP234" s="24">
        <f t="shared" si="383"/>
        <v>3.5595316905056761E-6</v>
      </c>
      <c r="BQ234" s="29">
        <f t="shared" si="384"/>
        <v>8.319136603586904E-3</v>
      </c>
      <c r="BR234" s="24">
        <f t="shared" si="326"/>
        <v>5.2590861466749681</v>
      </c>
      <c r="BS234" s="24">
        <f t="shared" si="385"/>
        <v>3.9332094586314335</v>
      </c>
      <c r="BT234" s="24">
        <f t="shared" si="386"/>
        <v>10.482623392188339</v>
      </c>
      <c r="BU234" s="24" t="str">
        <f t="shared" si="387"/>
        <v>NO</v>
      </c>
      <c r="BV234" s="24">
        <f t="shared" si="327"/>
        <v>1.1499999999999999</v>
      </c>
      <c r="BW234" s="24">
        <f t="shared" si="328"/>
        <v>1.1658407534902522</v>
      </c>
      <c r="BX234" s="7">
        <f t="shared" si="388"/>
        <v>1.203900398263051</v>
      </c>
      <c r="BY234" s="7">
        <f t="shared" si="389"/>
        <v>0.40362073113876784</v>
      </c>
      <c r="BZ234" s="24">
        <f t="shared" si="390"/>
        <v>0.26830787877289841</v>
      </c>
      <c r="CA234" s="20">
        <f t="shared" si="329"/>
        <v>2.3819173777260851</v>
      </c>
      <c r="CB234" s="24">
        <f t="shared" si="391"/>
        <v>0.39789770116914247</v>
      </c>
      <c r="CC234" s="24">
        <f t="shared" si="392"/>
        <v>0.50640893240549212</v>
      </c>
      <c r="CD234" s="24">
        <f t="shared" si="393"/>
        <v>415.44821255594979</v>
      </c>
      <c r="CE234" s="24">
        <f t="shared" si="394"/>
        <v>8014794.3542045839</v>
      </c>
      <c r="CF234" s="24">
        <f t="shared" si="395"/>
        <v>3.6881786679484257E-6</v>
      </c>
      <c r="CG234" s="29">
        <f t="shared" si="396"/>
        <v>8.3677217045124604E-3</v>
      </c>
      <c r="CH234" s="24">
        <f t="shared" si="330"/>
        <v>5.2713502534410663</v>
      </c>
      <c r="CI234" s="24">
        <f t="shared" si="397"/>
        <v>3.9332094586314335</v>
      </c>
      <c r="CJ234" s="24">
        <f t="shared" si="398"/>
        <v>10.462295747772187</v>
      </c>
      <c r="CK234" s="24">
        <f t="shared" si="331"/>
        <v>4.1892438548264082</v>
      </c>
      <c r="CL234" s="24">
        <f t="shared" si="399"/>
        <v>5.739889981811535</v>
      </c>
      <c r="CM234" s="24" t="str">
        <f t="shared" si="400"/>
        <v>NO</v>
      </c>
      <c r="CN234" s="46" t="str">
        <f t="shared" si="332"/>
        <v>ANNULAR</v>
      </c>
      <c r="CO234" s="21">
        <f t="shared" si="413"/>
        <v>1.0156761778760588</v>
      </c>
      <c r="CP234" s="21">
        <f t="shared" si="333"/>
        <v>0</v>
      </c>
      <c r="CQ234" s="7">
        <f t="shared" si="334"/>
        <v>0.58840176926638965</v>
      </c>
      <c r="CR234" s="7">
        <f>IF(J234="yes",rho_ph(F234,H234),IF(K234="yes",rho_ph(F234,H234),L234*CQ234+P234*(1-CQ234)))</f>
        <v>348.75055788772812</v>
      </c>
      <c r="CS234" s="7">
        <f t="shared" si="335"/>
        <v>5.7637095818338999E-5</v>
      </c>
      <c r="CT234" s="7">
        <f t="shared" si="336"/>
        <v>6728068.4280422274</v>
      </c>
      <c r="CU234" s="7">
        <f t="shared" si="337"/>
        <v>4.3158797246367174E-6</v>
      </c>
      <c r="CV234" s="22">
        <f t="shared" si="338"/>
        <v>8.5878609189872814E-3</v>
      </c>
      <c r="CW234" s="7">
        <f t="shared" si="339"/>
        <v>3.2682393835540592E-2</v>
      </c>
      <c r="CX234" s="7">
        <f t="shared" si="340"/>
        <v>1.5738411657969794E-2</v>
      </c>
      <c r="CY234" s="7">
        <f t="shared" si="401"/>
        <v>0.97816553578016519</v>
      </c>
      <c r="CZ234" s="7">
        <f t="shared" si="402"/>
        <v>4.9501647443436984E-2</v>
      </c>
      <c r="DA234" s="7">
        <f t="shared" si="341"/>
        <v>27.717290352043893</v>
      </c>
      <c r="DB234" s="7">
        <f>rho_ph(DA234,H234)</f>
        <v>334.29898913789856</v>
      </c>
      <c r="DC234" s="7">
        <f t="shared" si="342"/>
        <v>13.482912606154061</v>
      </c>
      <c r="DD234" s="7">
        <f t="shared" si="403"/>
        <v>-2.8113842197260572E-2</v>
      </c>
      <c r="DE234" s="47">
        <f t="shared" si="404"/>
        <v>-3.6638228730746648E-3</v>
      </c>
      <c r="DF234" s="7">
        <f t="shared" si="343"/>
        <v>1033.5015588028916</v>
      </c>
      <c r="DG234" s="7">
        <f t="shared" si="405"/>
        <v>229.50929066297277</v>
      </c>
    </row>
    <row r="235" spans="1:111" ht="14.5" x14ac:dyDescent="0.35">
      <c r="A235" s="7">
        <f t="shared" si="406"/>
        <v>1104</v>
      </c>
      <c r="B235" s="7">
        <v>3</v>
      </c>
      <c r="C235" s="7">
        <v>17.2</v>
      </c>
      <c r="D235">
        <v>0.16600000000000001</v>
      </c>
      <c r="E235" s="22">
        <v>0</v>
      </c>
      <c r="F235" s="7">
        <f t="shared" si="344"/>
        <v>27.717290352043893</v>
      </c>
      <c r="G235" s="7">
        <f t="shared" si="407"/>
        <v>97.5</v>
      </c>
      <c r="H235" s="7">
        <f t="shared" si="345"/>
        <v>1033.5015588028916</v>
      </c>
      <c r="I235" s="7">
        <f t="shared" si="408"/>
        <v>2.5119849680626055E-2</v>
      </c>
      <c r="J235" s="24" t="str">
        <f t="shared" si="346"/>
        <v>NO</v>
      </c>
      <c r="K235" s="24" t="str">
        <f t="shared" si="347"/>
        <v>NO</v>
      </c>
      <c r="L235" s="7">
        <f t="shared" si="348"/>
        <v>13.858988435715965</v>
      </c>
      <c r="M235" s="7">
        <v>9.81</v>
      </c>
      <c r="N235" s="7">
        <f t="shared" si="349"/>
        <v>2.1631460000000002E-2</v>
      </c>
      <c r="O235" s="7">
        <f t="shared" si="350"/>
        <v>229.50929066297277</v>
      </c>
      <c r="P235" s="7">
        <f t="shared" si="351"/>
        <v>827.78026566748326</v>
      </c>
      <c r="Q235" s="7">
        <f t="shared" si="312"/>
        <v>1.6747040365452389E-5</v>
      </c>
      <c r="R235" s="7">
        <f t="shared" si="313"/>
        <v>1.1623208957101838E-4</v>
      </c>
      <c r="S235" s="7">
        <f t="shared" si="352"/>
        <v>1.1373304008950487E-4</v>
      </c>
      <c r="T235" s="7">
        <f t="shared" si="314"/>
        <v>5.3082936793721238</v>
      </c>
      <c r="U235" s="7">
        <f t="shared" si="315"/>
        <v>8.1696657187811308</v>
      </c>
      <c r="V235" s="7">
        <f t="shared" si="409"/>
        <v>13.477959398153255</v>
      </c>
      <c r="W235" s="7">
        <f>Surface_Tension_T(T_ph(F235,H235))</f>
        <v>8.116351363278812E-2</v>
      </c>
      <c r="X235" s="7">
        <v>1</v>
      </c>
      <c r="Y235" s="7">
        <f t="shared" si="353"/>
        <v>1.0147388444371404</v>
      </c>
      <c r="Z235" s="7">
        <f t="shared" si="410"/>
        <v>0.59734585902131554</v>
      </c>
      <c r="AA235" s="24">
        <f t="shared" si="354"/>
        <v>341.58776114374689</v>
      </c>
      <c r="AB235" s="24">
        <f t="shared" si="355"/>
        <v>6719669.0719636502</v>
      </c>
      <c r="AC235" s="24">
        <f t="shared" si="356"/>
        <v>4.3207243978767006E-6</v>
      </c>
      <c r="AD235" s="29">
        <f t="shared" si="357"/>
        <v>8.5894626045593912E-3</v>
      </c>
      <c r="AE235" s="24">
        <f t="shared" si="316"/>
        <v>10.42192848221111</v>
      </c>
      <c r="AF235" s="7">
        <f t="shared" si="317"/>
        <v>4.1536650765901122</v>
      </c>
      <c r="AG235" s="24" t="str">
        <f t="shared" si="358"/>
        <v>NO</v>
      </c>
      <c r="AH235" s="24">
        <f t="shared" si="412"/>
        <v>1.1499999999999999</v>
      </c>
      <c r="AI235" s="24">
        <f t="shared" si="412"/>
        <v>1.1499999999999999</v>
      </c>
      <c r="AJ235" s="24">
        <f t="shared" si="359"/>
        <v>0.26831006146113995</v>
      </c>
      <c r="AK235" s="24">
        <f t="shared" si="360"/>
        <v>0.51811800467953806</v>
      </c>
      <c r="AL235" s="24">
        <f t="shared" si="361"/>
        <v>406.07299754193889</v>
      </c>
      <c r="AM235" s="24">
        <f t="shared" si="362"/>
        <v>7988214.0782961398</v>
      </c>
      <c r="AN235" s="24">
        <f t="shared" si="363"/>
        <v>3.6991984471781934E-6</v>
      </c>
      <c r="AO235" s="29">
        <f t="shared" si="364"/>
        <v>8.3718232354907662E-3</v>
      </c>
      <c r="AP235" s="24">
        <f t="shared" si="318"/>
        <v>5.4015438671721077</v>
      </c>
      <c r="AQ235" s="24">
        <f t="shared" si="365"/>
        <v>3.9560090033158013</v>
      </c>
      <c r="AR235" s="24">
        <f t="shared" si="366"/>
        <v>10.511468738506137</v>
      </c>
      <c r="AS235" s="24">
        <f t="shared" si="367"/>
        <v>5.7329571737218945</v>
      </c>
      <c r="AT235" s="24" t="str">
        <f t="shared" si="368"/>
        <v>NO</v>
      </c>
      <c r="AU235" s="24">
        <f t="shared" si="319"/>
        <v>1.2</v>
      </c>
      <c r="AV235" s="7">
        <f t="shared" si="369"/>
        <v>1.203900398263051</v>
      </c>
      <c r="AW235" s="7">
        <f t="shared" si="370"/>
        <v>0.26831006146113995</v>
      </c>
      <c r="AX235" s="20">
        <f t="shared" si="320"/>
        <v>2.2727580660081217</v>
      </c>
      <c r="AY235" s="24">
        <f t="shared" si="321"/>
        <v>0.49688204700285199</v>
      </c>
      <c r="AZ235" s="24">
        <f t="shared" si="371"/>
        <v>423.35739533738695</v>
      </c>
      <c r="BA235" s="24">
        <f t="shared" si="372"/>
        <v>8328230.4562386535</v>
      </c>
      <c r="BB235" s="24">
        <f t="shared" si="373"/>
        <v>3.5632745877264066E-6</v>
      </c>
      <c r="BC235" s="29">
        <f t="shared" si="374"/>
        <v>8.3205688590868524E-3</v>
      </c>
      <c r="BD235" s="24">
        <f t="shared" si="322"/>
        <v>10.53300798301461</v>
      </c>
      <c r="BE235" s="24" t="str">
        <f t="shared" si="375"/>
        <v>NO</v>
      </c>
      <c r="BF235" s="24">
        <f t="shared" si="323"/>
        <v>1.2</v>
      </c>
      <c r="BG235" s="24">
        <f t="shared" si="324"/>
        <v>1.165055580798958</v>
      </c>
      <c r="BH235" s="7">
        <f t="shared" si="376"/>
        <v>1.203900398263051</v>
      </c>
      <c r="BI235" s="7">
        <f t="shared" si="377"/>
        <v>0.40364072690128699</v>
      </c>
      <c r="BJ235" s="7">
        <f t="shared" si="378"/>
        <v>0.26831006146113995</v>
      </c>
      <c r="BK235" s="20">
        <f t="shared" si="325"/>
        <v>2.2727580660081217</v>
      </c>
      <c r="BL235" s="24">
        <f t="shared" si="379"/>
        <v>0.39852411127775639</v>
      </c>
      <c r="BM235" s="24">
        <f t="shared" si="380"/>
        <v>0.49297782727765588</v>
      </c>
      <c r="BN235" s="24">
        <f t="shared" si="381"/>
        <v>426.53512284271198</v>
      </c>
      <c r="BO235" s="24">
        <f t="shared" si="382"/>
        <v>8390742.2896988541</v>
      </c>
      <c r="BP235" s="24">
        <f t="shared" si="383"/>
        <v>3.5394238886328901E-6</v>
      </c>
      <c r="BQ235" s="29">
        <f t="shared" si="384"/>
        <v>8.3114224955460302E-3</v>
      </c>
      <c r="BR235" s="24">
        <f t="shared" si="326"/>
        <v>5.3859216483033263</v>
      </c>
      <c r="BS235" s="24">
        <f t="shared" si="385"/>
        <v>3.9560090033158013</v>
      </c>
      <c r="BT235" s="24">
        <f t="shared" si="386"/>
        <v>10.536870274255246</v>
      </c>
      <c r="BU235" s="24" t="str">
        <f t="shared" si="387"/>
        <v>NO</v>
      </c>
      <c r="BV235" s="24">
        <f t="shared" si="327"/>
        <v>1.1499999999999999</v>
      </c>
      <c r="BW235" s="24">
        <f t="shared" si="328"/>
        <v>1.1649416791878187</v>
      </c>
      <c r="BX235" s="7">
        <f t="shared" si="388"/>
        <v>1.203900398263051</v>
      </c>
      <c r="BY235" s="7">
        <f t="shared" si="389"/>
        <v>0.40364072690128699</v>
      </c>
      <c r="BZ235" s="24">
        <f t="shared" si="390"/>
        <v>0.26831006146113995</v>
      </c>
      <c r="CA235" s="20">
        <f t="shared" si="329"/>
        <v>2.3791578788586909</v>
      </c>
      <c r="CB235" s="24">
        <f t="shared" si="391"/>
        <v>0.39819304926904886</v>
      </c>
      <c r="CC235" s="24">
        <f t="shared" si="392"/>
        <v>0.51388505935014728</v>
      </c>
      <c r="CD235" s="24">
        <f t="shared" si="393"/>
        <v>409.51828181088882</v>
      </c>
      <c r="CE235" s="24">
        <f t="shared" si="394"/>
        <v>8055989.2528769523</v>
      </c>
      <c r="CF235" s="24">
        <f t="shared" si="395"/>
        <v>3.6712362825497509E-6</v>
      </c>
      <c r="CG235" s="29">
        <f t="shared" si="396"/>
        <v>8.3613975948622892E-3</v>
      </c>
      <c r="CH235" s="24">
        <f t="shared" si="330"/>
        <v>5.3988521902661324</v>
      </c>
      <c r="CI235" s="24">
        <f t="shared" si="397"/>
        <v>3.9560090033158013</v>
      </c>
      <c r="CJ235" s="24">
        <f t="shared" si="398"/>
        <v>10.515835762793802</v>
      </c>
      <c r="CK235" s="24">
        <f t="shared" si="331"/>
        <v>4.2014479717669984</v>
      </c>
      <c r="CL235" s="24">
        <f t="shared" si="399"/>
        <v>5.7329571737218945</v>
      </c>
      <c r="CM235" s="24" t="str">
        <f t="shared" si="400"/>
        <v>NO</v>
      </c>
      <c r="CN235" s="46" t="str">
        <f t="shared" si="332"/>
        <v>ANNULAR</v>
      </c>
      <c r="CO235" s="21">
        <f t="shared" si="413"/>
        <v>1.0147388444371404</v>
      </c>
      <c r="CP235" s="21">
        <f t="shared" si="333"/>
        <v>0</v>
      </c>
      <c r="CQ235" s="7">
        <f t="shared" si="334"/>
        <v>0.59734585902131554</v>
      </c>
      <c r="CR235" s="7">
        <f>IF(J235="yes",rho_ph(F235,H235),IF(K235="yes",rho_ph(F235,H235),L235*CQ235+P235*(1-CQ235)))</f>
        <v>341.58776114374689</v>
      </c>
      <c r="CS235" s="7">
        <f t="shared" si="335"/>
        <v>5.6805107393541714E-5</v>
      </c>
      <c r="CT235" s="7">
        <f t="shared" si="336"/>
        <v>6719669.0719636502</v>
      </c>
      <c r="CU235" s="7">
        <f t="shared" si="337"/>
        <v>4.3207243978767006E-6</v>
      </c>
      <c r="CV235" s="22">
        <f t="shared" si="338"/>
        <v>8.5894626045593912E-3</v>
      </c>
      <c r="CW235" s="7">
        <f t="shared" si="339"/>
        <v>3.2011148044369463E-2</v>
      </c>
      <c r="CX235" s="7">
        <f t="shared" si="340"/>
        <v>1.6053824052489965E-2</v>
      </c>
      <c r="CY235" s="7">
        <f t="shared" si="401"/>
        <v>0.97761279799578371</v>
      </c>
      <c r="CZ235" s="7">
        <f t="shared" si="402"/>
        <v>4.9165653513740852E-2</v>
      </c>
      <c r="DA235" s="7">
        <f t="shared" si="341"/>
        <v>27.569793391502671</v>
      </c>
      <c r="DB235" s="7">
        <f>rho_ph(DA235,H235)</f>
        <v>327.70768687169402</v>
      </c>
      <c r="DC235" s="7">
        <f t="shared" si="342"/>
        <v>13.754099264191703</v>
      </c>
      <c r="DD235" s="7">
        <f t="shared" si="403"/>
        <v>-2.8113842197260572E-2</v>
      </c>
      <c r="DE235" s="47">
        <f t="shared" si="404"/>
        <v>-3.7599285154855692E-3</v>
      </c>
      <c r="DF235" s="7">
        <f t="shared" si="343"/>
        <v>1033.4734449606945</v>
      </c>
      <c r="DG235" s="7">
        <f t="shared" si="405"/>
        <v>229.21891127610672</v>
      </c>
    </row>
    <row r="236" spans="1:111" ht="14.5" x14ac:dyDescent="0.35">
      <c r="A236" s="7">
        <f t="shared" si="406"/>
        <v>1101</v>
      </c>
      <c r="B236" s="7">
        <v>3</v>
      </c>
      <c r="C236" s="7">
        <v>17.2</v>
      </c>
      <c r="D236">
        <v>0.16600000000000001</v>
      </c>
      <c r="E236" s="22">
        <v>0</v>
      </c>
      <c r="F236" s="7">
        <f t="shared" si="344"/>
        <v>27.569793391502671</v>
      </c>
      <c r="G236" s="7">
        <f t="shared" si="407"/>
        <v>97.5</v>
      </c>
      <c r="H236" s="7">
        <f t="shared" si="345"/>
        <v>1033.4734449606945</v>
      </c>
      <c r="I236" s="7">
        <f t="shared" si="408"/>
        <v>2.5835424276823383E-2</v>
      </c>
      <c r="J236" s="24" t="str">
        <f t="shared" si="346"/>
        <v>NO</v>
      </c>
      <c r="K236" s="24" t="str">
        <f t="shared" si="347"/>
        <v>NO</v>
      </c>
      <c r="L236" s="7">
        <f t="shared" si="348"/>
        <v>13.785448180917189</v>
      </c>
      <c r="M236" s="7">
        <v>9.81</v>
      </c>
      <c r="N236" s="7">
        <f t="shared" si="349"/>
        <v>2.1631460000000002E-2</v>
      </c>
      <c r="O236" s="7">
        <f t="shared" si="350"/>
        <v>229.21891127610672</v>
      </c>
      <c r="P236" s="7">
        <f t="shared" si="351"/>
        <v>828.16878057898577</v>
      </c>
      <c r="Q236" s="7">
        <f t="shared" si="312"/>
        <v>1.6736708457883904E-5</v>
      </c>
      <c r="R236" s="7">
        <f t="shared" si="313"/>
        <v>1.1638732979011485E-4</v>
      </c>
      <c r="S236" s="7">
        <f t="shared" si="352"/>
        <v>1.1381281370854759E-4</v>
      </c>
      <c r="T236" s="7">
        <f t="shared" si="314"/>
        <v>5.3019088965071264</v>
      </c>
      <c r="U236" s="7">
        <f t="shared" si="315"/>
        <v>8.447213886882901</v>
      </c>
      <c r="V236" s="7">
        <f t="shared" si="409"/>
        <v>13.749122783390028</v>
      </c>
      <c r="W236" s="7">
        <f>Surface_Tension_T(T_ph(F236,H236))</f>
        <v>8.119622345253838E-2</v>
      </c>
      <c r="X236" s="7">
        <v>1</v>
      </c>
      <c r="Y236" s="7">
        <f t="shared" si="353"/>
        <v>1.0139070068662872</v>
      </c>
      <c r="Z236" s="7">
        <f t="shared" si="410"/>
        <v>0.60595500381936218</v>
      </c>
      <c r="AA236" s="24">
        <f t="shared" si="354"/>
        <v>334.68912528528921</v>
      </c>
      <c r="AB236" s="24">
        <f t="shared" si="355"/>
        <v>6711715.199951726</v>
      </c>
      <c r="AC236" s="24">
        <f t="shared" si="356"/>
        <v>4.325322727804488E-6</v>
      </c>
      <c r="AD236" s="29">
        <f t="shared" si="357"/>
        <v>8.5909815900959714E-3</v>
      </c>
      <c r="AE236" s="24">
        <f t="shared" si="316"/>
        <v>10.46966395272042</v>
      </c>
      <c r="AF236" s="7">
        <f t="shared" si="317"/>
        <v>4.1657400194250167</v>
      </c>
      <c r="AG236" s="24" t="str">
        <f t="shared" si="358"/>
        <v>NO</v>
      </c>
      <c r="AH236" s="24">
        <f t="shared" si="412"/>
        <v>1.1499999999999999</v>
      </c>
      <c r="AI236" s="24">
        <f t="shared" si="412"/>
        <v>1.1499999999999999</v>
      </c>
      <c r="AJ236" s="24">
        <f t="shared" si="359"/>
        <v>0.26831220718901089</v>
      </c>
      <c r="AK236" s="24">
        <f t="shared" si="360"/>
        <v>0.52533066931864769</v>
      </c>
      <c r="AL236" s="24">
        <f t="shared" si="361"/>
        <v>400.34823948835765</v>
      </c>
      <c r="AM236" s="24">
        <f t="shared" si="362"/>
        <v>8028415.509340209</v>
      </c>
      <c r="AN236" s="24">
        <f t="shared" si="363"/>
        <v>3.6825583833294158E-6</v>
      </c>
      <c r="AO236" s="29">
        <f t="shared" si="364"/>
        <v>8.3656262637796432E-3</v>
      </c>
      <c r="AP236" s="24">
        <f t="shared" si="318"/>
        <v>5.5303398727560023</v>
      </c>
      <c r="AQ236" s="24">
        <f t="shared" si="365"/>
        <v>3.9778747919489468</v>
      </c>
      <c r="AR236" s="24">
        <f t="shared" si="366"/>
        <v>10.56284366836941</v>
      </c>
      <c r="AS236" s="24">
        <f t="shared" si="367"/>
        <v>5.7260616082276972</v>
      </c>
      <c r="AT236" s="24" t="str">
        <f t="shared" si="368"/>
        <v>NO</v>
      </c>
      <c r="AU236" s="24">
        <f t="shared" si="319"/>
        <v>1.2</v>
      </c>
      <c r="AV236" s="7">
        <f t="shared" si="369"/>
        <v>1.203900398263051</v>
      </c>
      <c r="AW236" s="7">
        <f t="shared" si="370"/>
        <v>0.26831220718901089</v>
      </c>
      <c r="AX236" s="20">
        <f t="shared" si="320"/>
        <v>2.2701361286097419</v>
      </c>
      <c r="AY236" s="24">
        <f t="shared" si="321"/>
        <v>0.50379215894375418</v>
      </c>
      <c r="AZ236" s="24">
        <f t="shared" si="371"/>
        <v>417.88884334235382</v>
      </c>
      <c r="BA236" s="24">
        <f t="shared" si="372"/>
        <v>8380167.4146429179</v>
      </c>
      <c r="BB236" s="24">
        <f t="shared" si="373"/>
        <v>3.5434348817235153E-6</v>
      </c>
      <c r="BC236" s="29">
        <f t="shared" si="374"/>
        <v>8.3129639193415244E-3</v>
      </c>
      <c r="BD236" s="24">
        <f t="shared" si="322"/>
        <v>10.585101818229308</v>
      </c>
      <c r="BE236" s="24" t="str">
        <f t="shared" si="375"/>
        <v>NO</v>
      </c>
      <c r="BF236" s="24">
        <f t="shared" si="323"/>
        <v>1.2</v>
      </c>
      <c r="BG236" s="24">
        <f t="shared" si="324"/>
        <v>1.1642361229405234</v>
      </c>
      <c r="BH236" s="7">
        <f t="shared" si="376"/>
        <v>1.203900398263051</v>
      </c>
      <c r="BI236" s="7">
        <f t="shared" si="377"/>
        <v>0.40366056508163517</v>
      </c>
      <c r="BJ236" s="7">
        <f t="shared" si="378"/>
        <v>0.26831220718901089</v>
      </c>
      <c r="BK236" s="20">
        <f t="shared" si="325"/>
        <v>2.2701361286097419</v>
      </c>
      <c r="BL236" s="24">
        <f t="shared" si="379"/>
        <v>0.39877667488548768</v>
      </c>
      <c r="BM236" s="24">
        <f t="shared" si="380"/>
        <v>0.49990246493596419</v>
      </c>
      <c r="BN236" s="24">
        <f t="shared" si="381"/>
        <v>421.05654531042654</v>
      </c>
      <c r="BO236" s="24">
        <f t="shared" si="382"/>
        <v>8443691.1799576953</v>
      </c>
      <c r="BP236" s="24">
        <f t="shared" si="383"/>
        <v>3.5194840862340767E-6</v>
      </c>
      <c r="BQ236" s="29">
        <f t="shared" si="384"/>
        <v>8.3037398535292621E-3</v>
      </c>
      <c r="BR236" s="24">
        <f t="shared" si="326"/>
        <v>5.513938687805469</v>
      </c>
      <c r="BS236" s="24">
        <f t="shared" si="385"/>
        <v>3.9778747919489468</v>
      </c>
      <c r="BT236" s="24">
        <f t="shared" si="386"/>
        <v>10.589019793614534</v>
      </c>
      <c r="BU236" s="24" t="str">
        <f t="shared" si="387"/>
        <v>NO</v>
      </c>
      <c r="BV236" s="24">
        <f t="shared" si="327"/>
        <v>1.1499999999999999</v>
      </c>
      <c r="BW236" s="24">
        <f t="shared" si="328"/>
        <v>1.1641296487838777</v>
      </c>
      <c r="BX236" s="7">
        <f t="shared" si="388"/>
        <v>1.203900398263051</v>
      </c>
      <c r="BY236" s="7">
        <f t="shared" si="389"/>
        <v>0.40366056508163517</v>
      </c>
      <c r="BZ236" s="24">
        <f t="shared" si="390"/>
        <v>0.26831220718901089</v>
      </c>
      <c r="CA236" s="20">
        <f t="shared" si="329"/>
        <v>2.3764131947556169</v>
      </c>
      <c r="CB236" s="24">
        <f t="shared" si="391"/>
        <v>0.39846471661462585</v>
      </c>
      <c r="CC236" s="24">
        <f t="shared" si="392"/>
        <v>0.52111269949578165</v>
      </c>
      <c r="CD236" s="24">
        <f t="shared" si="393"/>
        <v>403.78328380865781</v>
      </c>
      <c r="CE236" s="24">
        <f t="shared" si="394"/>
        <v>8097300.4459434347</v>
      </c>
      <c r="CF236" s="24">
        <f t="shared" si="395"/>
        <v>3.6544104096320484E-6</v>
      </c>
      <c r="CG236" s="29">
        <f t="shared" si="396"/>
        <v>8.3550949879997883E-3</v>
      </c>
      <c r="CH236" s="24">
        <f t="shared" si="330"/>
        <v>5.5275540182156018</v>
      </c>
      <c r="CI236" s="24">
        <f t="shared" si="397"/>
        <v>3.9778747919489468</v>
      </c>
      <c r="CJ236" s="24">
        <f t="shared" si="398"/>
        <v>10.567279824373466</v>
      </c>
      <c r="CK236" s="24">
        <f t="shared" si="331"/>
        <v>4.2136618222213444</v>
      </c>
      <c r="CL236" s="24">
        <f t="shared" si="399"/>
        <v>5.7260616082276972</v>
      </c>
      <c r="CM236" s="24" t="str">
        <f t="shared" si="400"/>
        <v>CHURN</v>
      </c>
      <c r="CN236" s="46" t="str">
        <f t="shared" si="332"/>
        <v>CHURN</v>
      </c>
      <c r="CO236" s="21">
        <f t="shared" si="413"/>
        <v>1.1641296487838777</v>
      </c>
      <c r="CP236" s="21">
        <f t="shared" si="333"/>
        <v>0.39846471661462585</v>
      </c>
      <c r="CQ236" s="7">
        <f t="shared" si="334"/>
        <v>0.5149413198298346</v>
      </c>
      <c r="CR236" s="7">
        <f>IF(J236="yes",rho_ph(F236,H236),IF(K236="yes",rho_ph(F236,H236),L236*CQ236+P236*(1-CQ236)))</f>
        <v>408.80915254650546</v>
      </c>
      <c r="CS236" s="7">
        <f t="shared" si="335"/>
        <v>6.5073107319432778E-5</v>
      </c>
      <c r="CT236" s="7">
        <f t="shared" si="336"/>
        <v>8198087.1075119004</v>
      </c>
      <c r="CU236" s="7">
        <f t="shared" si="337"/>
        <v>3.6140360423920265E-6</v>
      </c>
      <c r="CV236" s="22">
        <f t="shared" si="338"/>
        <v>8.3398811692306438E-3</v>
      </c>
      <c r="CW236" s="7">
        <f t="shared" si="339"/>
        <v>3.8310653344960942E-2</v>
      </c>
      <c r="CX236" s="7">
        <f t="shared" si="340"/>
        <v>1.9412987280421942E-2</v>
      </c>
      <c r="CY236" s="7">
        <f t="shared" si="401"/>
        <v>0.97196909758061356</v>
      </c>
      <c r="CZ236" s="7">
        <f t="shared" si="402"/>
        <v>5.9388349659537792E-2</v>
      </c>
      <c r="DA236" s="7">
        <f t="shared" si="341"/>
        <v>27.391628342524058</v>
      </c>
      <c r="DB236" s="7">
        <f>rho_ph(DA236,H236)</f>
        <v>319.95476326743517</v>
      </c>
      <c r="DC236" s="7">
        <f t="shared" si="342"/>
        <v>14.087379130856917</v>
      </c>
      <c r="DD236" s="7">
        <f t="shared" si="403"/>
        <v>-2.8113842197260572E-2</v>
      </c>
      <c r="DE236" s="47">
        <f t="shared" si="404"/>
        <v>-4.7079367318841178E-3</v>
      </c>
      <c r="DF236" s="7">
        <f t="shared" si="343"/>
        <v>1033.4453311184973</v>
      </c>
      <c r="DG236" s="7">
        <f t="shared" si="405"/>
        <v>228.86655511009747</v>
      </c>
    </row>
    <row r="237" spans="1:111" ht="14.5" x14ac:dyDescent="0.35">
      <c r="A237" s="7">
        <f t="shared" si="406"/>
        <v>1098</v>
      </c>
      <c r="B237" s="7">
        <v>3</v>
      </c>
      <c r="C237" s="7">
        <v>17.2</v>
      </c>
      <c r="D237">
        <v>0.16600000000000001</v>
      </c>
      <c r="E237" s="22">
        <v>0</v>
      </c>
      <c r="F237" s="7">
        <f t="shared" si="344"/>
        <v>27.391628342524058</v>
      </c>
      <c r="G237" s="7">
        <f t="shared" si="407"/>
        <v>97.5</v>
      </c>
      <c r="H237" s="7">
        <f t="shared" si="345"/>
        <v>1033.4453311184973</v>
      </c>
      <c r="I237" s="7">
        <f t="shared" si="408"/>
        <v>2.6705208734234057E-2</v>
      </c>
      <c r="J237" s="24" t="str">
        <f t="shared" si="346"/>
        <v>NO</v>
      </c>
      <c r="K237" s="24" t="str">
        <f t="shared" si="347"/>
        <v>NO</v>
      </c>
      <c r="L237" s="7">
        <f t="shared" si="348"/>
        <v>13.696652086839665</v>
      </c>
      <c r="M237" s="7">
        <v>9.81</v>
      </c>
      <c r="N237" s="7">
        <f t="shared" si="349"/>
        <v>2.1631460000000002E-2</v>
      </c>
      <c r="O237" s="7">
        <f t="shared" si="350"/>
        <v>228.86655511009747</v>
      </c>
      <c r="P237" s="7">
        <f t="shared" si="351"/>
        <v>828.63948296962758</v>
      </c>
      <c r="Q237" s="7">
        <f t="shared" si="312"/>
        <v>1.6724178123200883E-5</v>
      </c>
      <c r="R237" s="7">
        <f t="shared" si="313"/>
        <v>1.1657621222973138E-4</v>
      </c>
      <c r="S237" s="7">
        <f t="shared" si="352"/>
        <v>1.1390964281637863E-4</v>
      </c>
      <c r="T237" s="7">
        <f t="shared" si="314"/>
        <v>5.2941660581173862</v>
      </c>
      <c r="U237" s="7">
        <f t="shared" si="315"/>
        <v>8.7882081661287828</v>
      </c>
      <c r="V237" s="7">
        <f t="shared" si="409"/>
        <v>14.08237422424617</v>
      </c>
      <c r="W237" s="7">
        <f>Surface_Tension_T(T_ph(F237,H237))</f>
        <v>8.1235842071462797E-2</v>
      </c>
      <c r="X237" s="7">
        <v>1</v>
      </c>
      <c r="Y237" s="7">
        <f t="shared" si="353"/>
        <v>1.0130098529119624</v>
      </c>
      <c r="Z237" s="7">
        <f t="shared" si="410"/>
        <v>0.61604265648975676</v>
      </c>
      <c r="AA237" s="24">
        <f t="shared" si="354"/>
        <v>326.59993654531229</v>
      </c>
      <c r="AB237" s="24">
        <f t="shared" si="355"/>
        <v>6702542.4782201219</v>
      </c>
      <c r="AC237" s="24">
        <f t="shared" si="356"/>
        <v>4.3306385639922651E-6</v>
      </c>
      <c r="AD237" s="29">
        <f t="shared" si="357"/>
        <v>8.5927360698277201E-3</v>
      </c>
      <c r="AE237" s="24">
        <f t="shared" si="316"/>
        <v>10.525325186728146</v>
      </c>
      <c r="AF237" s="7">
        <f t="shared" si="317"/>
        <v>4.1804489684733781</v>
      </c>
      <c r="AG237" s="24" t="str">
        <f t="shared" si="358"/>
        <v>NO</v>
      </c>
      <c r="AH237" s="24">
        <f t="shared" si="412"/>
        <v>1.1499999999999999</v>
      </c>
      <c r="AI237" s="24">
        <f t="shared" si="412"/>
        <v>1.1499999999999999</v>
      </c>
      <c r="AJ237" s="24">
        <f t="shared" si="359"/>
        <v>0.26831476926087527</v>
      </c>
      <c r="AK237" s="24">
        <f t="shared" si="360"/>
        <v>0.53381425479050315</v>
      </c>
      <c r="AL237" s="24">
        <f t="shared" si="361"/>
        <v>393.61138300506911</v>
      </c>
      <c r="AM237" s="24">
        <f t="shared" si="362"/>
        <v>8077763.4019424366</v>
      </c>
      <c r="AN237" s="24">
        <f t="shared" si="363"/>
        <v>3.6623474075878843E-6</v>
      </c>
      <c r="AO237" s="29">
        <f t="shared" si="364"/>
        <v>8.3580707568845433E-3</v>
      </c>
      <c r="AP237" s="24">
        <f t="shared" si="318"/>
        <v>5.6892322928391419</v>
      </c>
      <c r="AQ237" s="24">
        <f t="shared" si="365"/>
        <v>4.0033877926864614</v>
      </c>
      <c r="AR237" s="24">
        <f t="shared" si="366"/>
        <v>10.622922152216336</v>
      </c>
      <c r="AS237" s="24">
        <f t="shared" si="367"/>
        <v>5.7176993427667773</v>
      </c>
      <c r="AT237" s="24" t="str">
        <f t="shared" si="368"/>
        <v>NO</v>
      </c>
      <c r="AU237" s="24">
        <f t="shared" si="319"/>
        <v>1.2</v>
      </c>
      <c r="AV237" s="7">
        <f t="shared" si="369"/>
        <v>1.203900398263051</v>
      </c>
      <c r="AW237" s="7">
        <f t="shared" si="370"/>
        <v>0.26831476926087527</v>
      </c>
      <c r="AX237" s="20">
        <f t="shared" si="320"/>
        <v>2.2669564863374894</v>
      </c>
      <c r="AY237" s="24">
        <f t="shared" si="321"/>
        <v>0.51191963034065369</v>
      </c>
      <c r="AZ237" s="24">
        <f t="shared" si="371"/>
        <v>411.45425023534494</v>
      </c>
      <c r="BA237" s="24">
        <f t="shared" si="372"/>
        <v>8443937.923619274</v>
      </c>
      <c r="BB237" s="24">
        <f t="shared" si="373"/>
        <v>3.5193917216833452E-6</v>
      </c>
      <c r="BC237" s="29">
        <f t="shared" si="374"/>
        <v>8.3037041892817538E-3</v>
      </c>
      <c r="BD237" s="24">
        <f t="shared" si="322"/>
        <v>10.646055441030235</v>
      </c>
      <c r="BE237" s="24" t="str">
        <f t="shared" si="375"/>
        <v>NO</v>
      </c>
      <c r="BF237" s="24">
        <f t="shared" si="323"/>
        <v>1.2</v>
      </c>
      <c r="BG237" s="24">
        <f t="shared" si="324"/>
        <v>1.1633381129936575</v>
      </c>
      <c r="BH237" s="7">
        <f t="shared" si="376"/>
        <v>1.203900398263051</v>
      </c>
      <c r="BI237" s="7">
        <f t="shared" si="377"/>
        <v>0.40368449909178333</v>
      </c>
      <c r="BJ237" s="7">
        <f t="shared" si="378"/>
        <v>0.26831476926087527</v>
      </c>
      <c r="BK237" s="20">
        <f t="shared" si="325"/>
        <v>2.2669564863374894</v>
      </c>
      <c r="BL237" s="24">
        <f t="shared" si="379"/>
        <v>0.39905954901048862</v>
      </c>
      <c r="BM237" s="24">
        <f t="shared" si="380"/>
        <v>0.50805032909759273</v>
      </c>
      <c r="BN237" s="24">
        <f t="shared" si="381"/>
        <v>414.60750954390335</v>
      </c>
      <c r="BO237" s="24">
        <f t="shared" si="382"/>
        <v>8508649.6767323166</v>
      </c>
      <c r="BP237" s="24">
        <f t="shared" si="383"/>
        <v>3.4953434675109892E-6</v>
      </c>
      <c r="BQ237" s="29">
        <f t="shared" si="384"/>
        <v>8.2943942380530964E-3</v>
      </c>
      <c r="BR237" s="24">
        <f t="shared" si="326"/>
        <v>5.6718549868325212</v>
      </c>
      <c r="BS237" s="24">
        <f t="shared" si="385"/>
        <v>4.0033877926864614</v>
      </c>
      <c r="BT237" s="24">
        <f t="shared" si="386"/>
        <v>10.650037134125695</v>
      </c>
      <c r="BU237" s="24" t="str">
        <f t="shared" si="387"/>
        <v>NO</v>
      </c>
      <c r="BV237" s="24">
        <f t="shared" si="327"/>
        <v>1.1499999999999999</v>
      </c>
      <c r="BW237" s="24">
        <f t="shared" si="328"/>
        <v>1.1632395904366994</v>
      </c>
      <c r="BX237" s="7">
        <f t="shared" si="388"/>
        <v>1.203900398263051</v>
      </c>
      <c r="BY237" s="7">
        <f t="shared" si="389"/>
        <v>0.40368449909178333</v>
      </c>
      <c r="BZ237" s="24">
        <f t="shared" si="390"/>
        <v>0.26831476926087527</v>
      </c>
      <c r="CA237" s="20">
        <f t="shared" si="329"/>
        <v>2.3730846966750487</v>
      </c>
      <c r="CB237" s="24">
        <f t="shared" si="391"/>
        <v>0.39876838645212215</v>
      </c>
      <c r="CC237" s="24">
        <f t="shared" si="392"/>
        <v>0.52961755091758156</v>
      </c>
      <c r="CD237" s="24">
        <f t="shared" si="393"/>
        <v>397.03145673964457</v>
      </c>
      <c r="CE237" s="24">
        <f t="shared" si="394"/>
        <v>8147950.7685632389</v>
      </c>
      <c r="CF237" s="24">
        <f t="shared" si="395"/>
        <v>3.634001787760808E-6</v>
      </c>
      <c r="CG237" s="29">
        <f t="shared" si="396"/>
        <v>8.3474206938060642E-3</v>
      </c>
      <c r="CH237" s="24">
        <f t="shared" si="330"/>
        <v>5.6863314386993222</v>
      </c>
      <c r="CI237" s="24">
        <f t="shared" si="397"/>
        <v>4.0033877926864614</v>
      </c>
      <c r="CJ237" s="24">
        <f t="shared" si="398"/>
        <v>10.627437986701901</v>
      </c>
      <c r="CK237" s="24">
        <f t="shared" si="331"/>
        <v>4.2285399799462802</v>
      </c>
      <c r="CL237" s="24">
        <f t="shared" si="399"/>
        <v>5.7176993427667773</v>
      </c>
      <c r="CM237" s="24" t="str">
        <f t="shared" si="400"/>
        <v>CHURN</v>
      </c>
      <c r="CN237" s="46" t="str">
        <f t="shared" si="332"/>
        <v>CHURN</v>
      </c>
      <c r="CO237" s="21">
        <f t="shared" si="413"/>
        <v>1.1632395904366994</v>
      </c>
      <c r="CP237" s="21">
        <f t="shared" si="333"/>
        <v>0.39876838645212215</v>
      </c>
      <c r="CQ237" s="7">
        <f t="shared" si="334"/>
        <v>0.52373287834751603</v>
      </c>
      <c r="CR237" s="7">
        <f>IF(J237="yes",rho_ph(F237,H237),IF(K237="yes",rho_ph(F237,H237),L237*CQ237+P237*(1-CQ237)))</f>
        <v>401.8271284627121</v>
      </c>
      <c r="CS237" s="7">
        <f t="shared" si="335"/>
        <v>6.428041899826382E-5</v>
      </c>
      <c r="CT237" s="7">
        <f t="shared" si="336"/>
        <v>8246368.4038373344</v>
      </c>
      <c r="CU237" s="7">
        <f t="shared" si="337"/>
        <v>3.5950268713987268E-6</v>
      </c>
      <c r="CV237" s="22">
        <f t="shared" si="338"/>
        <v>8.3326733875540501E-3</v>
      </c>
      <c r="CW237" s="7">
        <f t="shared" si="339"/>
        <v>3.7656348267263474E-2</v>
      </c>
      <c r="CX237" s="7">
        <f t="shared" si="340"/>
        <v>2.0000335989496066E-2</v>
      </c>
      <c r="CY237" s="7">
        <f t="shared" si="401"/>
        <v>0.97090802769042339</v>
      </c>
      <c r="CZ237" s="7">
        <f t="shared" si="402"/>
        <v>5.9384290388361613E-2</v>
      </c>
      <c r="DA237" s="7">
        <f t="shared" si="341"/>
        <v>27.213475471358972</v>
      </c>
      <c r="DB237" s="7">
        <f>rho_ph(DA237,H237)</f>
        <v>312.44761082487673</v>
      </c>
      <c r="DC237" s="7">
        <f t="shared" si="342"/>
        <v>14.425855403318268</v>
      </c>
      <c r="DD237" s="7">
        <f t="shared" si="403"/>
        <v>-2.8113842197260572E-2</v>
      </c>
      <c r="DE237" s="47">
        <f t="shared" si="404"/>
        <v>-4.8960201628669891E-3</v>
      </c>
      <c r="DF237" s="7">
        <f t="shared" si="343"/>
        <v>1033.4172172763001</v>
      </c>
      <c r="DG237" s="7">
        <f t="shared" si="405"/>
        <v>228.51245319527084</v>
      </c>
    </row>
    <row r="238" spans="1:111" ht="14.5" x14ac:dyDescent="0.35">
      <c r="A238" s="7">
        <f t="shared" si="406"/>
        <v>1095</v>
      </c>
      <c r="B238" s="7">
        <v>3</v>
      </c>
      <c r="C238" s="7">
        <v>17.2</v>
      </c>
      <c r="D238">
        <v>0.16600000000000001</v>
      </c>
      <c r="E238" s="22">
        <v>0</v>
      </c>
      <c r="F238" s="7">
        <f t="shared" si="344"/>
        <v>27.213475471358972</v>
      </c>
      <c r="G238" s="7">
        <f t="shared" si="407"/>
        <v>97.5</v>
      </c>
      <c r="H238" s="7">
        <f t="shared" si="345"/>
        <v>1033.4172172763001</v>
      </c>
      <c r="I238" s="7">
        <f t="shared" si="408"/>
        <v>2.7577375930814101E-2</v>
      </c>
      <c r="J238" s="24" t="str">
        <f t="shared" si="346"/>
        <v>NO</v>
      </c>
      <c r="K238" s="24" t="str">
        <f t="shared" si="347"/>
        <v>NO</v>
      </c>
      <c r="L238" s="7">
        <f t="shared" si="348"/>
        <v>13.607899972456599</v>
      </c>
      <c r="M238" s="7">
        <v>9.81</v>
      </c>
      <c r="N238" s="7">
        <f t="shared" si="349"/>
        <v>2.1631460000000002E-2</v>
      </c>
      <c r="O238" s="7">
        <f t="shared" si="350"/>
        <v>228.51245319527084</v>
      </c>
      <c r="P238" s="7">
        <f t="shared" si="351"/>
        <v>829.11170818289042</v>
      </c>
      <c r="Q238" s="7">
        <f t="shared" si="312"/>
        <v>1.6711593024104066E-5</v>
      </c>
      <c r="R238" s="7">
        <f t="shared" si="313"/>
        <v>1.1676659571437469E-4</v>
      </c>
      <c r="S238" s="7">
        <f t="shared" si="352"/>
        <v>1.1400734129142648E-4</v>
      </c>
      <c r="T238" s="7">
        <f t="shared" si="314"/>
        <v>5.2864093483551349</v>
      </c>
      <c r="U238" s="7">
        <f t="shared" si="315"/>
        <v>9.1344123747821033</v>
      </c>
      <c r="V238" s="7">
        <f t="shared" si="409"/>
        <v>14.420821723137237</v>
      </c>
      <c r="W238" s="7">
        <f>Surface_Tension_T(T_ph(F238,H238))</f>
        <v>8.1275576766050933E-2</v>
      </c>
      <c r="X238" s="7">
        <v>1</v>
      </c>
      <c r="Y238" s="7">
        <f t="shared" si="353"/>
        <v>1.0122149090577928</v>
      </c>
      <c r="Z238" s="7">
        <f t="shared" si="410"/>
        <v>0.62577452074382345</v>
      </c>
      <c r="AA238" s="24">
        <f t="shared" si="354"/>
        <v>318.79020343524326</v>
      </c>
      <c r="AB238" s="24">
        <f t="shared" si="355"/>
        <v>6693761.665099808</v>
      </c>
      <c r="AC238" s="24">
        <f t="shared" si="356"/>
        <v>4.3357402310347569E-6</v>
      </c>
      <c r="AD238" s="29">
        <f t="shared" si="357"/>
        <v>8.594418331186484E-3</v>
      </c>
      <c r="AE238" s="24">
        <f t="shared" si="316"/>
        <v>10.578728917366337</v>
      </c>
      <c r="AF238" s="7">
        <f t="shared" si="317"/>
        <v>4.1952938954245633</v>
      </c>
      <c r="AG238" s="24" t="str">
        <f t="shared" si="358"/>
        <v>NO</v>
      </c>
      <c r="AH238" s="24">
        <f t="shared" si="412"/>
        <v>1.1499999999999999</v>
      </c>
      <c r="AI238" s="24">
        <f t="shared" si="412"/>
        <v>1.1499999999999999</v>
      </c>
      <c r="AJ238" s="24">
        <f t="shared" si="359"/>
        <v>0.26831729810895144</v>
      </c>
      <c r="AK238" s="24">
        <f t="shared" si="360"/>
        <v>0.54202885186377603</v>
      </c>
      <c r="AL238" s="24">
        <f t="shared" si="361"/>
        <v>387.08511532805198</v>
      </c>
      <c r="AM238" s="24">
        <f t="shared" si="362"/>
        <v>8127776.4441716326</v>
      </c>
      <c r="AN238" s="24">
        <f t="shared" si="363"/>
        <v>3.6421017353048267E-6</v>
      </c>
      <c r="AO238" s="29">
        <f t="shared" si="364"/>
        <v>8.3504704438487256E-3</v>
      </c>
      <c r="AP238" s="24">
        <f t="shared" si="318"/>
        <v>5.8512731389982156</v>
      </c>
      <c r="AQ238" s="24">
        <f t="shared" si="365"/>
        <v>4.0278845975834345</v>
      </c>
      <c r="AR238" s="24">
        <f t="shared" si="366"/>
        <v>10.680756242219951</v>
      </c>
      <c r="AS238" s="24">
        <f t="shared" si="367"/>
        <v>5.7093220962235458</v>
      </c>
      <c r="AT238" s="24" t="str">
        <f t="shared" si="368"/>
        <v>NO</v>
      </c>
      <c r="AU238" s="24">
        <f t="shared" si="319"/>
        <v>1.2</v>
      </c>
      <c r="AV238" s="7">
        <f t="shared" si="369"/>
        <v>1.203900398263051</v>
      </c>
      <c r="AW238" s="7">
        <f t="shared" si="370"/>
        <v>0.26831729810895144</v>
      </c>
      <c r="AX238" s="20">
        <f t="shared" si="320"/>
        <v>2.2637711347001042</v>
      </c>
      <c r="AY238" s="24">
        <f t="shared" si="321"/>
        <v>0.51978914747016869</v>
      </c>
      <c r="AZ238" s="24">
        <f t="shared" si="371"/>
        <v>405.22167895451304</v>
      </c>
      <c r="BA238" s="24">
        <f t="shared" si="372"/>
        <v>8508596.9117745794</v>
      </c>
      <c r="BB238" s="24">
        <f t="shared" si="373"/>
        <v>3.4953629346469384E-6</v>
      </c>
      <c r="BC238" s="29">
        <f t="shared" si="374"/>
        <v>8.2944017941658944E-3</v>
      </c>
      <c r="BD238" s="24">
        <f t="shared" si="322"/>
        <v>10.704768873661601</v>
      </c>
      <c r="BE238" s="24" t="str">
        <f t="shared" si="375"/>
        <v>NO</v>
      </c>
      <c r="BF238" s="24">
        <f t="shared" si="323"/>
        <v>1.2</v>
      </c>
      <c r="BG238" s="24">
        <f t="shared" si="324"/>
        <v>1.162530314005517</v>
      </c>
      <c r="BH238" s="7">
        <f t="shared" si="376"/>
        <v>1.203900398263051</v>
      </c>
      <c r="BI238" s="7">
        <f t="shared" si="377"/>
        <v>0.40370839981029688</v>
      </c>
      <c r="BJ238" s="7">
        <f t="shared" si="378"/>
        <v>0.26831729810895144</v>
      </c>
      <c r="BK238" s="20">
        <f t="shared" si="325"/>
        <v>2.2637711347001042</v>
      </c>
      <c r="BL238" s="24">
        <f t="shared" si="379"/>
        <v>0.39932016009689691</v>
      </c>
      <c r="BM238" s="24">
        <f t="shared" si="380"/>
        <v>0.51594297213449214</v>
      </c>
      <c r="BN238" s="24">
        <f t="shared" si="381"/>
        <v>408.35824958780233</v>
      </c>
      <c r="BO238" s="24">
        <f t="shared" si="382"/>
        <v>8574456.7030691225</v>
      </c>
      <c r="BP238" s="24">
        <f t="shared" si="383"/>
        <v>3.4712416120103305E-6</v>
      </c>
      <c r="BQ238" s="29">
        <f t="shared" si="384"/>
        <v>8.2850145136053495E-3</v>
      </c>
      <c r="BR238" s="24">
        <f t="shared" si="326"/>
        <v>5.8328835180056666</v>
      </c>
      <c r="BS238" s="24">
        <f t="shared" si="385"/>
        <v>4.0278845975834345</v>
      </c>
      <c r="BT238" s="24">
        <f t="shared" si="386"/>
        <v>10.708810336706618</v>
      </c>
      <c r="BU238" s="24" t="str">
        <f t="shared" si="387"/>
        <v>NO</v>
      </c>
      <c r="BV238" s="24">
        <f t="shared" si="327"/>
        <v>1.1499999999999999</v>
      </c>
      <c r="BW238" s="24">
        <f t="shared" si="328"/>
        <v>1.1624387707421626</v>
      </c>
      <c r="BX238" s="7">
        <f t="shared" si="388"/>
        <v>1.203900398263051</v>
      </c>
      <c r="BY238" s="7">
        <f t="shared" si="389"/>
        <v>0.40370839981029688</v>
      </c>
      <c r="BZ238" s="24">
        <f t="shared" si="390"/>
        <v>0.26831729810895144</v>
      </c>
      <c r="CA238" s="20">
        <f t="shared" si="329"/>
        <v>2.3697502219439017</v>
      </c>
      <c r="CB238" s="24">
        <f t="shared" si="391"/>
        <v>0.39904758512053368</v>
      </c>
      <c r="CC238" s="24">
        <f t="shared" si="392"/>
        <v>0.53785646663223963</v>
      </c>
      <c r="CD238" s="24">
        <f t="shared" si="393"/>
        <v>390.4877113736909</v>
      </c>
      <c r="CE238" s="24">
        <f t="shared" si="394"/>
        <v>8199222.0743280314</v>
      </c>
      <c r="CF238" s="24">
        <f t="shared" si="395"/>
        <v>3.6135867482528565E-6</v>
      </c>
      <c r="CG238" s="29">
        <f t="shared" si="396"/>
        <v>8.3397111415541968E-3</v>
      </c>
      <c r="CH238" s="24">
        <f t="shared" si="330"/>
        <v>5.8482563045080775</v>
      </c>
      <c r="CI238" s="24">
        <f t="shared" si="397"/>
        <v>4.0278845975834345</v>
      </c>
      <c r="CJ238" s="24">
        <f t="shared" si="398"/>
        <v>10.6853474524401</v>
      </c>
      <c r="CK238" s="24">
        <f t="shared" si="331"/>
        <v>4.2435556798354215</v>
      </c>
      <c r="CL238" s="24">
        <f t="shared" si="399"/>
        <v>5.7093220962235458</v>
      </c>
      <c r="CM238" s="24" t="str">
        <f t="shared" si="400"/>
        <v>CHURN</v>
      </c>
      <c r="CN238" s="46" t="str">
        <f t="shared" si="332"/>
        <v>CHURN</v>
      </c>
      <c r="CO238" s="21">
        <f t="shared" si="413"/>
        <v>1.1624387707421626</v>
      </c>
      <c r="CP238" s="21">
        <f t="shared" si="333"/>
        <v>0.39904758512053368</v>
      </c>
      <c r="CQ238" s="7">
        <f t="shared" si="334"/>
        <v>0.53223490975900667</v>
      </c>
      <c r="CR238" s="7">
        <f>IF(J238="yes",rho_ph(F238,H238),IF(K238="yes",rho_ph(F238,H238),L238*CQ238+P238*(1-CQ238)))</f>
        <v>395.07211241188389</v>
      </c>
      <c r="CS238" s="7">
        <f t="shared" si="335"/>
        <v>6.3513830386581341E-5</v>
      </c>
      <c r="CT238" s="7">
        <f t="shared" si="336"/>
        <v>8295482.522723943</v>
      </c>
      <c r="CU238" s="7">
        <f t="shared" si="337"/>
        <v>3.575905333687577E-6</v>
      </c>
      <c r="CV238" s="22">
        <f t="shared" si="338"/>
        <v>8.3253937065443911E-3</v>
      </c>
      <c r="CW238" s="7">
        <f t="shared" si="339"/>
        <v>3.7023316749620318E-2</v>
      </c>
      <c r="CX238" s="7">
        <f t="shared" si="340"/>
        <v>2.060265010955133E-2</v>
      </c>
      <c r="CY238" s="7">
        <f t="shared" si="401"/>
        <v>0.96980935574982108</v>
      </c>
      <c r="CZ238" s="7">
        <f t="shared" si="402"/>
        <v>5.9419891669963698E-2</v>
      </c>
      <c r="DA238" s="7">
        <f t="shared" si="341"/>
        <v>27.035215796349082</v>
      </c>
      <c r="DB238" s="7">
        <f>rho_ph(DA238,H238)</f>
        <v>305.17012436306049</v>
      </c>
      <c r="DC238" s="7">
        <f t="shared" si="342"/>
        <v>14.769873244569556</v>
      </c>
      <c r="DD238" s="7">
        <f t="shared" si="403"/>
        <v>-2.8113842197260572E-2</v>
      </c>
      <c r="DE238" s="47">
        <f t="shared" si="404"/>
        <v>-5.0945282450723826E-3</v>
      </c>
      <c r="DF238" s="7">
        <f t="shared" si="343"/>
        <v>1033.3891034341029</v>
      </c>
      <c r="DG238" s="7">
        <f t="shared" si="405"/>
        <v>228.15634681738436</v>
      </c>
    </row>
    <row r="239" spans="1:111" ht="14.5" x14ac:dyDescent="0.35">
      <c r="A239" s="7">
        <f t="shared" si="406"/>
        <v>1092</v>
      </c>
      <c r="B239" s="7">
        <v>3</v>
      </c>
      <c r="C239" s="7">
        <v>17.2</v>
      </c>
      <c r="D239">
        <v>0.16600000000000001</v>
      </c>
      <c r="E239" s="22">
        <v>0</v>
      </c>
      <c r="F239" s="7">
        <f t="shared" si="344"/>
        <v>27.035215796349082</v>
      </c>
      <c r="G239" s="7">
        <f t="shared" si="407"/>
        <v>97.5</v>
      </c>
      <c r="H239" s="7">
        <f t="shared" si="345"/>
        <v>1033.3891034341029</v>
      </c>
      <c r="I239" s="7">
        <f t="shared" si="408"/>
        <v>2.8452554545131892E-2</v>
      </c>
      <c r="J239" s="24" t="str">
        <f t="shared" si="346"/>
        <v>NO</v>
      </c>
      <c r="K239" s="24" t="str">
        <f t="shared" si="347"/>
        <v>NO</v>
      </c>
      <c r="L239" s="7">
        <f t="shared" si="348"/>
        <v>13.519132290295719</v>
      </c>
      <c r="M239" s="7">
        <v>9.81</v>
      </c>
      <c r="N239" s="7">
        <f t="shared" si="349"/>
        <v>2.1631460000000002E-2</v>
      </c>
      <c r="O239" s="7">
        <f t="shared" si="350"/>
        <v>228.15634681738436</v>
      </c>
      <c r="P239" s="7">
        <f t="shared" si="351"/>
        <v>829.58579081992491</v>
      </c>
      <c r="Q239" s="7">
        <f t="shared" si="312"/>
        <v>1.6698943936571941E-5</v>
      </c>
      <c r="R239" s="7">
        <f t="shared" si="313"/>
        <v>1.1695863193380054E-4</v>
      </c>
      <c r="S239" s="7">
        <f t="shared" si="352"/>
        <v>1.1410598769238149E-4</v>
      </c>
      <c r="T239" s="7">
        <f t="shared" si="314"/>
        <v>5.2786332888127463</v>
      </c>
      <c r="U239" s="7">
        <f t="shared" si="315"/>
        <v>9.4861771280901817</v>
      </c>
      <c r="V239" s="7">
        <f t="shared" si="409"/>
        <v>14.764810416902929</v>
      </c>
      <c r="W239" s="7">
        <f>Surface_Tension_T(T_ph(F239,H239))</f>
        <v>8.1315455245144996E-2</v>
      </c>
      <c r="X239" s="7">
        <v>1</v>
      </c>
      <c r="Y239" s="7">
        <f t="shared" si="353"/>
        <v>1.0115051844964904</v>
      </c>
      <c r="Z239" s="7">
        <f t="shared" si="410"/>
        <v>0.6351776989418545</v>
      </c>
      <c r="AA239" s="24">
        <f t="shared" si="354"/>
        <v>311.23844847190696</v>
      </c>
      <c r="AB239" s="24">
        <f t="shared" si="355"/>
        <v>6685297.987652923</v>
      </c>
      <c r="AC239" s="24">
        <f t="shared" si="356"/>
        <v>4.340669678960455E-6</v>
      </c>
      <c r="AD239" s="29">
        <f t="shared" si="357"/>
        <v>8.5960423810497958E-3</v>
      </c>
      <c r="AE239" s="24">
        <f t="shared" si="316"/>
        <v>10.630042286238448</v>
      </c>
      <c r="AF239" s="7">
        <f t="shared" si="317"/>
        <v>4.2102870377859807</v>
      </c>
      <c r="AG239" s="24" t="str">
        <f t="shared" si="358"/>
        <v>NO</v>
      </c>
      <c r="AH239" s="24">
        <f t="shared" si="412"/>
        <v>1.1499999999999999</v>
      </c>
      <c r="AI239" s="24">
        <f t="shared" si="412"/>
        <v>1.1499999999999999</v>
      </c>
      <c r="AJ239" s="24">
        <f t="shared" si="359"/>
        <v>0.26831979491681923</v>
      </c>
      <c r="AK239" s="24">
        <f t="shared" si="360"/>
        <v>0.54999180490376309</v>
      </c>
      <c r="AL239" s="24">
        <f t="shared" si="361"/>
        <v>380.75581637343123</v>
      </c>
      <c r="AM239" s="24">
        <f t="shared" si="362"/>
        <v>8178507.846591468</v>
      </c>
      <c r="AN239" s="24">
        <f t="shared" si="363"/>
        <v>3.6218054242273343E-6</v>
      </c>
      <c r="AO239" s="29">
        <f t="shared" si="364"/>
        <v>8.3428188205660146E-3</v>
      </c>
      <c r="AP239" s="24">
        <f t="shared" si="318"/>
        <v>6.0166450239454718</v>
      </c>
      <c r="AQ239" s="24">
        <f t="shared" si="365"/>
        <v>4.0514406106403422</v>
      </c>
      <c r="AR239" s="24">
        <f t="shared" si="366"/>
        <v>10.736520823597168</v>
      </c>
      <c r="AS239" s="24">
        <f t="shared" si="367"/>
        <v>5.7009239519177664</v>
      </c>
      <c r="AT239" s="24" t="str">
        <f t="shared" si="368"/>
        <v>NO</v>
      </c>
      <c r="AU239" s="24">
        <f t="shared" si="319"/>
        <v>1.2</v>
      </c>
      <c r="AV239" s="7">
        <f t="shared" si="369"/>
        <v>1.203900398263051</v>
      </c>
      <c r="AW239" s="7">
        <f t="shared" si="370"/>
        <v>0.26831979491681923</v>
      </c>
      <c r="AX239" s="20">
        <f t="shared" si="320"/>
        <v>2.2605778237407854</v>
      </c>
      <c r="AY239" s="24">
        <f t="shared" si="321"/>
        <v>0.52741734960526188</v>
      </c>
      <c r="AZ239" s="24">
        <f t="shared" si="371"/>
        <v>399.17807667700561</v>
      </c>
      <c r="BA239" s="24">
        <f t="shared" si="372"/>
        <v>8574211.848909229</v>
      </c>
      <c r="BB239" s="24">
        <f t="shared" si="373"/>
        <v>3.4713306391017426E-6</v>
      </c>
      <c r="BC239" s="29">
        <f t="shared" si="374"/>
        <v>8.2850492513448816E-3</v>
      </c>
      <c r="BD239" s="24">
        <f t="shared" si="322"/>
        <v>10.761417402176065</v>
      </c>
      <c r="BE239" s="24" t="str">
        <f t="shared" si="375"/>
        <v>NO</v>
      </c>
      <c r="BF239" s="24">
        <f t="shared" si="323"/>
        <v>1.2</v>
      </c>
      <c r="BG239" s="24">
        <f t="shared" si="324"/>
        <v>1.1617999155859855</v>
      </c>
      <c r="BH239" s="7">
        <f t="shared" si="376"/>
        <v>1.203900398263051</v>
      </c>
      <c r="BI239" s="7">
        <f t="shared" si="377"/>
        <v>0.40373228324467575</v>
      </c>
      <c r="BJ239" s="7">
        <f t="shared" si="378"/>
        <v>0.26831979491681923</v>
      </c>
      <c r="BK239" s="20">
        <f t="shared" si="325"/>
        <v>2.2605778237407854</v>
      </c>
      <c r="BL239" s="24">
        <f t="shared" si="379"/>
        <v>0.39956139627916581</v>
      </c>
      <c r="BM239" s="24">
        <f t="shared" si="380"/>
        <v>0.52359674896149888</v>
      </c>
      <c r="BN239" s="24">
        <f t="shared" si="381"/>
        <v>402.29594147793739</v>
      </c>
      <c r="BO239" s="24">
        <f t="shared" si="382"/>
        <v>8641182.5441487823</v>
      </c>
      <c r="BP239" s="24">
        <f t="shared" si="383"/>
        <v>3.4471591029056594E-6</v>
      </c>
      <c r="BQ239" s="29">
        <f t="shared" si="384"/>
        <v>8.2755926923137914E-3</v>
      </c>
      <c r="BR239" s="24">
        <f t="shared" si="326"/>
        <v>5.9972051795387351</v>
      </c>
      <c r="BS239" s="24">
        <f t="shared" si="385"/>
        <v>4.0514406106403422</v>
      </c>
      <c r="BT239" s="24">
        <f t="shared" si="386"/>
        <v>10.765514882742156</v>
      </c>
      <c r="BU239" s="24" t="str">
        <f t="shared" si="387"/>
        <v>NO</v>
      </c>
      <c r="BV239" s="24">
        <f t="shared" si="327"/>
        <v>1.1499999999999999</v>
      </c>
      <c r="BW239" s="24">
        <f t="shared" si="328"/>
        <v>1.161714537613928</v>
      </c>
      <c r="BX239" s="7">
        <f t="shared" si="388"/>
        <v>1.203900398263051</v>
      </c>
      <c r="BY239" s="7">
        <f t="shared" si="389"/>
        <v>0.40373228324467575</v>
      </c>
      <c r="BZ239" s="24">
        <f t="shared" si="390"/>
        <v>0.26831979491681923</v>
      </c>
      <c r="CA239" s="20">
        <f t="shared" si="329"/>
        <v>2.3664074152730472</v>
      </c>
      <c r="CB239" s="24">
        <f t="shared" si="391"/>
        <v>0.39930553394034662</v>
      </c>
      <c r="CC239" s="24">
        <f t="shared" si="392"/>
        <v>0.54584647107652962</v>
      </c>
      <c r="CD239" s="24">
        <f t="shared" si="393"/>
        <v>384.1386850983115</v>
      </c>
      <c r="CE239" s="24">
        <f t="shared" si="394"/>
        <v>8251170.7376641221</v>
      </c>
      <c r="CF239" s="24">
        <f t="shared" si="395"/>
        <v>3.5931476563111889E-6</v>
      </c>
      <c r="CG239" s="29">
        <f t="shared" si="396"/>
        <v>8.3319592656741978E-3</v>
      </c>
      <c r="CH239" s="24">
        <f t="shared" si="330"/>
        <v>6.0135111374006467</v>
      </c>
      <c r="CI239" s="24">
        <f t="shared" si="397"/>
        <v>4.0514406106403422</v>
      </c>
      <c r="CJ239" s="24">
        <f t="shared" si="398"/>
        <v>10.741183321157152</v>
      </c>
      <c r="CK239" s="24">
        <f t="shared" si="331"/>
        <v>4.2587213001739066</v>
      </c>
      <c r="CL239" s="24">
        <f t="shared" si="399"/>
        <v>5.7009239519177664</v>
      </c>
      <c r="CM239" s="24" t="str">
        <f t="shared" si="400"/>
        <v>CHURN</v>
      </c>
      <c r="CN239" s="46" t="str">
        <f t="shared" si="332"/>
        <v>CHURN</v>
      </c>
      <c r="CO239" s="21">
        <f t="shared" si="413"/>
        <v>1.161714537613928</v>
      </c>
      <c r="CP239" s="21">
        <f t="shared" si="333"/>
        <v>0.39930553394034662</v>
      </c>
      <c r="CQ239" s="7">
        <f t="shared" si="334"/>
        <v>0.54046746715918037</v>
      </c>
      <c r="CR239" s="7">
        <f>IF(J239="yes",rho_ph(F239,H239),IF(K239="yes",rho_ph(F239,H239),L239*CQ239+P239*(1-CQ239)))</f>
        <v>388.52831085136052</v>
      </c>
      <c r="CS239" s="7">
        <f t="shared" si="335"/>
        <v>6.2771532303768717E-5</v>
      </c>
      <c r="CT239" s="7">
        <f t="shared" si="336"/>
        <v>8345458.4336653361</v>
      </c>
      <c r="CU239" s="7">
        <f t="shared" si="337"/>
        <v>3.5566675955355942E-6</v>
      </c>
      <c r="CV239" s="22">
        <f t="shared" si="338"/>
        <v>8.3180398565084381E-3</v>
      </c>
      <c r="CW239" s="7">
        <f t="shared" si="339"/>
        <v>3.6410078734811176E-2</v>
      </c>
      <c r="CX239" s="7">
        <f t="shared" si="340"/>
        <v>2.1220779516861032E-2</v>
      </c>
      <c r="CY239" s="7">
        <f t="shared" si="401"/>
        <v>0.96867085236328787</v>
      </c>
      <c r="CZ239" s="7">
        <f t="shared" si="402"/>
        <v>5.9494778965495779E-2</v>
      </c>
      <c r="DA239" s="7">
        <f t="shared" si="341"/>
        <v>26.856731459452593</v>
      </c>
      <c r="DB239" s="7">
        <f>rho_ph(DA239,H239)</f>
        <v>298.10751599801381</v>
      </c>
      <c r="DC239" s="7">
        <f t="shared" si="342"/>
        <v>15.119793406691437</v>
      </c>
      <c r="DD239" s="7">
        <f t="shared" si="403"/>
        <v>-2.8113842197260572E-2</v>
      </c>
      <c r="DE239" s="47">
        <f t="shared" si="404"/>
        <v>-5.3042630069723064E-3</v>
      </c>
      <c r="DF239" s="7">
        <f t="shared" si="343"/>
        <v>1033.3609895919058</v>
      </c>
      <c r="DG239" s="7">
        <f t="shared" si="405"/>
        <v>227.79797427466724</v>
      </c>
    </row>
    <row r="240" spans="1:111" ht="14.5" x14ac:dyDescent="0.35">
      <c r="A240" s="7">
        <f t="shared" si="406"/>
        <v>1089</v>
      </c>
      <c r="B240" s="7">
        <v>3</v>
      </c>
      <c r="C240" s="7">
        <v>17.2</v>
      </c>
      <c r="D240">
        <v>0.16600000000000001</v>
      </c>
      <c r="E240" s="22">
        <v>0</v>
      </c>
      <c r="F240" s="7">
        <f t="shared" si="344"/>
        <v>26.856731459452593</v>
      </c>
      <c r="G240" s="7">
        <f t="shared" si="407"/>
        <v>97.5</v>
      </c>
      <c r="H240" s="7">
        <f t="shared" si="345"/>
        <v>1033.3609895919058</v>
      </c>
      <c r="I240" s="7">
        <f t="shared" si="408"/>
        <v>2.933137493258911E-2</v>
      </c>
      <c r="J240" s="24" t="str">
        <f t="shared" si="346"/>
        <v>NO</v>
      </c>
      <c r="K240" s="24" t="str">
        <f t="shared" si="347"/>
        <v>NO</v>
      </c>
      <c r="L240" s="7">
        <f t="shared" si="348"/>
        <v>13.430290148629405</v>
      </c>
      <c r="M240" s="7">
        <v>9.81</v>
      </c>
      <c r="N240" s="7">
        <f t="shared" si="349"/>
        <v>2.1631460000000002E-2</v>
      </c>
      <c r="O240" s="7">
        <f t="shared" si="350"/>
        <v>227.79797427466724</v>
      </c>
      <c r="P240" s="7">
        <f t="shared" si="351"/>
        <v>830.06206706674539</v>
      </c>
      <c r="Q240" s="7">
        <f t="shared" si="312"/>
        <v>1.6686221553118644E-5</v>
      </c>
      <c r="R240" s="7">
        <f t="shared" si="313"/>
        <v>1.1715247606314388E-4</v>
      </c>
      <c r="S240" s="7">
        <f t="shared" si="352"/>
        <v>1.1420566268403741E-4</v>
      </c>
      <c r="T240" s="7">
        <f t="shared" si="314"/>
        <v>5.2708324071915476</v>
      </c>
      <c r="U240" s="7">
        <f t="shared" si="315"/>
        <v>9.8438686233162596</v>
      </c>
      <c r="V240" s="7">
        <f t="shared" si="409"/>
        <v>15.114701030507806</v>
      </c>
      <c r="W240" s="7">
        <f>Surface_Tension_T(T_ph(F240,H240))</f>
        <v>8.1355505306080184E-2</v>
      </c>
      <c r="X240" s="7">
        <v>1</v>
      </c>
      <c r="Y240" s="7">
        <f t="shared" si="353"/>
        <v>1.0108672559431429</v>
      </c>
      <c r="Z240" s="7">
        <f t="shared" si="410"/>
        <v>0.64427624469414346</v>
      </c>
      <c r="AA240" s="24">
        <f t="shared" si="354"/>
        <v>303.92561253603611</v>
      </c>
      <c r="AB240" s="24">
        <f t="shared" si="355"/>
        <v>6677091.2556505231</v>
      </c>
      <c r="AC240" s="24">
        <f t="shared" si="356"/>
        <v>4.3454608005076788E-6</v>
      </c>
      <c r="AD240" s="29">
        <f t="shared" si="357"/>
        <v>8.5976195208275104E-3</v>
      </c>
      <c r="AE240" s="24">
        <f t="shared" si="316"/>
        <v>10.67941649411312</v>
      </c>
      <c r="AF240" s="7">
        <f t="shared" si="317"/>
        <v>4.2254409681919496</v>
      </c>
      <c r="AG240" s="24" t="str">
        <f t="shared" si="358"/>
        <v>NO</v>
      </c>
      <c r="AH240" s="24">
        <f t="shared" si="412"/>
        <v>1.1499999999999999</v>
      </c>
      <c r="AI240" s="24">
        <f t="shared" si="412"/>
        <v>1.1499999999999999</v>
      </c>
      <c r="AJ240" s="24">
        <f t="shared" si="359"/>
        <v>0.26832226075101645</v>
      </c>
      <c r="AK240" s="24">
        <f t="shared" si="360"/>
        <v>0.55771904899277169</v>
      </c>
      <c r="AL240" s="24">
        <f t="shared" si="361"/>
        <v>374.61096906669644</v>
      </c>
      <c r="AM240" s="24">
        <f t="shared" si="362"/>
        <v>8230012.6170821814</v>
      </c>
      <c r="AN240" s="24">
        <f t="shared" si="363"/>
        <v>3.601442715927587E-6</v>
      </c>
      <c r="AO240" s="29">
        <f t="shared" si="364"/>
        <v>8.3351093407817052E-3</v>
      </c>
      <c r="AP240" s="24">
        <f t="shared" si="318"/>
        <v>6.1855405868522659</v>
      </c>
      <c r="AQ240" s="24">
        <f t="shared" si="365"/>
        <v>4.0741239472039341</v>
      </c>
      <c r="AR240" s="24">
        <f t="shared" si="366"/>
        <v>10.79037399799884</v>
      </c>
      <c r="AS240" s="24">
        <f t="shared" si="367"/>
        <v>5.6924989997668716</v>
      </c>
      <c r="AT240" s="24" t="str">
        <f t="shared" si="368"/>
        <v>NO</v>
      </c>
      <c r="AU240" s="24">
        <f t="shared" si="319"/>
        <v>1.2</v>
      </c>
      <c r="AV240" s="7">
        <f t="shared" si="369"/>
        <v>1.203900398263051</v>
      </c>
      <c r="AW240" s="7">
        <f t="shared" si="370"/>
        <v>0.26832226075101645</v>
      </c>
      <c r="AX240" s="20">
        <f t="shared" si="320"/>
        <v>2.2573743059718541</v>
      </c>
      <c r="AY240" s="24">
        <f t="shared" si="321"/>
        <v>0.53481952328808968</v>
      </c>
      <c r="AZ240" s="24">
        <f t="shared" si="371"/>
        <v>393.31144943349295</v>
      </c>
      <c r="BA240" s="24">
        <f t="shared" si="372"/>
        <v>8640852.6673553251</v>
      </c>
      <c r="BB240" s="24">
        <f t="shared" si="373"/>
        <v>3.4472772928000283E-6</v>
      </c>
      <c r="BC240" s="29">
        <f t="shared" si="374"/>
        <v>8.2756390539810484E-3</v>
      </c>
      <c r="BD240" s="24">
        <f t="shared" si="322"/>
        <v>10.816159543520886</v>
      </c>
      <c r="BE240" s="24" t="str">
        <f t="shared" si="375"/>
        <v>NO</v>
      </c>
      <c r="BF240" s="24">
        <f t="shared" si="323"/>
        <v>1.2</v>
      </c>
      <c r="BG240" s="24">
        <f t="shared" si="324"/>
        <v>1.1611363538046644</v>
      </c>
      <c r="BH240" s="7">
        <f t="shared" si="376"/>
        <v>1.203900398263051</v>
      </c>
      <c r="BI240" s="7">
        <f t="shared" si="377"/>
        <v>0.40375616516805968</v>
      </c>
      <c r="BJ240" s="7">
        <f t="shared" si="378"/>
        <v>0.26832226075101645</v>
      </c>
      <c r="BK240" s="20">
        <f t="shared" si="325"/>
        <v>2.2573743059718541</v>
      </c>
      <c r="BL240" s="24">
        <f t="shared" si="379"/>
        <v>0.3997856705874771</v>
      </c>
      <c r="BM240" s="24">
        <f t="shared" si="380"/>
        <v>0.53102669926075574</v>
      </c>
      <c r="BN240" s="24">
        <f t="shared" si="381"/>
        <v>396.40879005847245</v>
      </c>
      <c r="BO240" s="24">
        <f t="shared" si="382"/>
        <v>8708899.6668505371</v>
      </c>
      <c r="BP240" s="24">
        <f t="shared" si="383"/>
        <v>3.4230770366319908E-6</v>
      </c>
      <c r="BQ240" s="29">
        <f t="shared" si="384"/>
        <v>8.2661208195766393E-3</v>
      </c>
      <c r="BR240" s="24">
        <f t="shared" si="326"/>
        <v>6.1650107734301587</v>
      </c>
      <c r="BS240" s="24">
        <f t="shared" si="385"/>
        <v>4.0741239472039341</v>
      </c>
      <c r="BT240" s="24">
        <f t="shared" si="386"/>
        <v>10.820309464800571</v>
      </c>
      <c r="BU240" s="24" t="str">
        <f t="shared" si="387"/>
        <v>NO</v>
      </c>
      <c r="BV240" s="24">
        <f t="shared" si="327"/>
        <v>1.1499999999999999</v>
      </c>
      <c r="BW240" s="24">
        <f t="shared" si="328"/>
        <v>1.1610564548811175</v>
      </c>
      <c r="BX240" s="7">
        <f t="shared" si="388"/>
        <v>1.203900398263051</v>
      </c>
      <c r="BY240" s="7">
        <f t="shared" si="389"/>
        <v>0.40375616516805968</v>
      </c>
      <c r="BZ240" s="24">
        <f t="shared" si="390"/>
        <v>0.26832226075101645</v>
      </c>
      <c r="CA240" s="20">
        <f t="shared" si="329"/>
        <v>2.3630539239580699</v>
      </c>
      <c r="CB240" s="24">
        <f t="shared" si="391"/>
        <v>0.39954491635664607</v>
      </c>
      <c r="CC240" s="24">
        <f t="shared" si="392"/>
        <v>0.55360322209691459</v>
      </c>
      <c r="CD240" s="24">
        <f t="shared" si="393"/>
        <v>377.9720840981476</v>
      </c>
      <c r="CE240" s="24">
        <f t="shared" si="394"/>
        <v>8303854.606240226</v>
      </c>
      <c r="CF240" s="24">
        <f t="shared" si="395"/>
        <v>3.5726672591483617E-6</v>
      </c>
      <c r="CG240" s="29">
        <f t="shared" si="396"/>
        <v>8.3241580238791364E-3</v>
      </c>
      <c r="CH240" s="24">
        <f t="shared" si="330"/>
        <v>6.1822884862886447</v>
      </c>
      <c r="CI240" s="24">
        <f t="shared" si="397"/>
        <v>4.0741239472039341</v>
      </c>
      <c r="CJ240" s="24">
        <f t="shared" si="398"/>
        <v>10.795103886652836</v>
      </c>
      <c r="CK240" s="24">
        <f t="shared" si="331"/>
        <v>4.274049558229013</v>
      </c>
      <c r="CL240" s="24">
        <f t="shared" si="399"/>
        <v>5.6924989997668716</v>
      </c>
      <c r="CM240" s="24" t="str">
        <f t="shared" si="400"/>
        <v>CHURN</v>
      </c>
      <c r="CN240" s="46" t="str">
        <f t="shared" si="332"/>
        <v>CHURN</v>
      </c>
      <c r="CO240" s="21">
        <f t="shared" si="413"/>
        <v>1.1610564548811175</v>
      </c>
      <c r="CP240" s="21">
        <f t="shared" si="333"/>
        <v>0.39954491635664607</v>
      </c>
      <c r="CQ240" s="7">
        <f t="shared" si="334"/>
        <v>0.54844874861895943</v>
      </c>
      <c r="CR240" s="7">
        <f>IF(J240="yes",rho_ph(F240,H240),IF(K240="yes",rho_ph(F240,H240),L240*CQ240+P240*(1-CQ240)))</f>
        <v>382.18139093352744</v>
      </c>
      <c r="CS240" s="7">
        <f t="shared" si="335"/>
        <v>6.2051884498686647E-5</v>
      </c>
      <c r="CT240" s="7">
        <f t="shared" si="336"/>
        <v>8396330.9382885229</v>
      </c>
      <c r="CU240" s="7">
        <f t="shared" si="337"/>
        <v>3.5373080172728498E-6</v>
      </c>
      <c r="CV240" s="22">
        <f t="shared" si="338"/>
        <v>8.3106088313103319E-3</v>
      </c>
      <c r="CW240" s="7">
        <f t="shared" si="339"/>
        <v>3.581529105144915E-2</v>
      </c>
      <c r="CX240" s="7">
        <f t="shared" si="340"/>
        <v>2.185563437030176E-2</v>
      </c>
      <c r="CY240" s="7">
        <f t="shared" si="401"/>
        <v>0.96749010981607519</v>
      </c>
      <c r="CZ240" s="7">
        <f t="shared" si="402"/>
        <v>5.9608800996130543E-2</v>
      </c>
      <c r="DA240" s="7">
        <f t="shared" si="341"/>
        <v>26.677905056464201</v>
      </c>
      <c r="DB240" s="7">
        <f>rho_ph(DA240,H240)</f>
        <v>291.24616815348924</v>
      </c>
      <c r="DC240" s="7">
        <f t="shared" si="342"/>
        <v>15.475994357105268</v>
      </c>
      <c r="DD240" s="7">
        <f t="shared" si="403"/>
        <v>-2.8113842197260572E-2</v>
      </c>
      <c r="DE240" s="47">
        <f t="shared" si="404"/>
        <v>-5.5261070497601705E-3</v>
      </c>
      <c r="DF240" s="7">
        <f t="shared" si="343"/>
        <v>1033.3328757497086</v>
      </c>
      <c r="DG240" s="7">
        <f t="shared" si="405"/>
        <v>227.43706941427058</v>
      </c>
    </row>
    <row r="241" spans="1:111" ht="14.5" x14ac:dyDescent="0.35">
      <c r="A241" s="7">
        <f t="shared" si="406"/>
        <v>1086</v>
      </c>
      <c r="B241" s="7">
        <v>3</v>
      </c>
      <c r="C241" s="7">
        <v>17.2</v>
      </c>
      <c r="D241">
        <v>0.16600000000000001</v>
      </c>
      <c r="E241" s="22">
        <v>0</v>
      </c>
      <c r="F241" s="7">
        <f t="shared" si="344"/>
        <v>26.677905056464201</v>
      </c>
      <c r="G241" s="7">
        <f t="shared" si="407"/>
        <v>97.5</v>
      </c>
      <c r="H241" s="7">
        <f t="shared" si="345"/>
        <v>1033.3328757497086</v>
      </c>
      <c r="I241" s="7">
        <f t="shared" si="408"/>
        <v>3.0214472682432627E-2</v>
      </c>
      <c r="J241" s="24" t="str">
        <f t="shared" si="346"/>
        <v>NO</v>
      </c>
      <c r="K241" s="24" t="str">
        <f t="shared" si="347"/>
        <v>NO</v>
      </c>
      <c r="L241" s="7">
        <f t="shared" si="348"/>
        <v>13.341314975217355</v>
      </c>
      <c r="M241" s="7">
        <v>9.81</v>
      </c>
      <c r="N241" s="7">
        <f t="shared" si="349"/>
        <v>2.1631460000000002E-2</v>
      </c>
      <c r="O241" s="7">
        <f t="shared" si="350"/>
        <v>227.43706941427058</v>
      </c>
      <c r="P241" s="7">
        <f t="shared" si="351"/>
        <v>830.54087658262586</v>
      </c>
      <c r="Q241" s="7">
        <f t="shared" si="312"/>
        <v>1.6673416430541656E-5</v>
      </c>
      <c r="R241" s="7">
        <f t="shared" si="313"/>
        <v>1.1734828763801763E-4</v>
      </c>
      <c r="S241" s="7">
        <f t="shared" si="352"/>
        <v>1.1430644949211192E-4</v>
      </c>
      <c r="T241" s="7">
        <f t="shared" si="314"/>
        <v>5.2630012063112135</v>
      </c>
      <c r="U241" s="7">
        <f t="shared" si="315"/>
        <v>10.20787079682756</v>
      </c>
      <c r="V241" s="7">
        <f t="shared" si="409"/>
        <v>15.470872003138773</v>
      </c>
      <c r="W241" s="7">
        <f>Surface_Tension_T(T_ph(F241,H241))</f>
        <v>8.1395754990382319E-2</v>
      </c>
      <c r="X241" s="7">
        <v>1</v>
      </c>
      <c r="Y241" s="7">
        <f t="shared" si="353"/>
        <v>1.0102903772039726</v>
      </c>
      <c r="Z241" s="7">
        <f t="shared" si="410"/>
        <v>0.65309168574328458</v>
      </c>
      <c r="AA241" s="24">
        <f t="shared" si="354"/>
        <v>296.83463730377031</v>
      </c>
      <c r="AB241" s="24">
        <f t="shared" si="355"/>
        <v>6669092.2186636133</v>
      </c>
      <c r="AC241" s="24">
        <f t="shared" si="356"/>
        <v>4.3501414377743723E-6</v>
      </c>
      <c r="AD241" s="29">
        <f t="shared" si="357"/>
        <v>8.5991590209598973E-3</v>
      </c>
      <c r="AE241" s="24">
        <f t="shared" si="316"/>
        <v>10.726988715139129</v>
      </c>
      <c r="AF241" s="7">
        <f t="shared" si="317"/>
        <v>4.240768665538976</v>
      </c>
      <c r="AG241" s="24" t="str">
        <f t="shared" si="358"/>
        <v>NO</v>
      </c>
      <c r="AH241" s="24">
        <f t="shared" si="412"/>
        <v>1.1499999999999999</v>
      </c>
      <c r="AI241" s="24">
        <f t="shared" si="412"/>
        <v>1.1499999999999999</v>
      </c>
      <c r="AJ241" s="24">
        <f t="shared" si="359"/>
        <v>0.26832469656732982</v>
      </c>
      <c r="AK241" s="24">
        <f t="shared" si="360"/>
        <v>0.56522526567474474</v>
      </c>
      <c r="AL241" s="24">
        <f t="shared" si="361"/>
        <v>368.63903726379345</v>
      </c>
      <c r="AM241" s="24">
        <f t="shared" si="362"/>
        <v>8282347.8999712523</v>
      </c>
      <c r="AN241" s="24">
        <f t="shared" si="363"/>
        <v>3.5809979361096745E-6</v>
      </c>
      <c r="AO241" s="29">
        <f t="shared" si="364"/>
        <v>8.3273353760367885E-3</v>
      </c>
      <c r="AP241" s="24">
        <f t="shared" si="318"/>
        <v>6.3581636486452249</v>
      </c>
      <c r="AQ241" s="24">
        <f t="shared" si="365"/>
        <v>4.0959963510488153</v>
      </c>
      <c r="AR241" s="24">
        <f t="shared" si="366"/>
        <v>10.842459249215999</v>
      </c>
      <c r="AS241" s="24">
        <f t="shared" si="367"/>
        <v>5.6840413028161105</v>
      </c>
      <c r="AT241" s="24" t="str">
        <f t="shared" si="368"/>
        <v>NO</v>
      </c>
      <c r="AU241" s="24">
        <f t="shared" si="319"/>
        <v>1.2</v>
      </c>
      <c r="AV241" s="7">
        <f t="shared" si="369"/>
        <v>1.203900398263051</v>
      </c>
      <c r="AW241" s="7">
        <f t="shared" si="370"/>
        <v>0.26832469656732982</v>
      </c>
      <c r="AX241" s="20">
        <f t="shared" si="320"/>
        <v>2.2541583236469176</v>
      </c>
      <c r="AY241" s="24">
        <f t="shared" si="321"/>
        <v>0.54200975186256517</v>
      </c>
      <c r="AZ241" s="24">
        <f t="shared" si="371"/>
        <v>387.61074497359732</v>
      </c>
      <c r="BA241" s="24">
        <f t="shared" si="372"/>
        <v>8708592.1867278982</v>
      </c>
      <c r="BB241" s="24">
        <f t="shared" si="373"/>
        <v>3.4231855815963368E-6</v>
      </c>
      <c r="BC241" s="29">
        <f t="shared" si="374"/>
        <v>8.2661636257125495E-3</v>
      </c>
      <c r="BD241" s="24">
        <f t="shared" si="322"/>
        <v>10.869139212418816</v>
      </c>
      <c r="BE241" s="24" t="str">
        <f t="shared" si="375"/>
        <v>NO</v>
      </c>
      <c r="BF241" s="24">
        <f t="shared" si="323"/>
        <v>1.2</v>
      </c>
      <c r="BG241" s="24">
        <f t="shared" si="324"/>
        <v>1.1605308523486091</v>
      </c>
      <c r="BH241" s="7">
        <f t="shared" si="376"/>
        <v>1.203900398263051</v>
      </c>
      <c r="BI241" s="7">
        <f t="shared" si="377"/>
        <v>0.40378006120994631</v>
      </c>
      <c r="BJ241" s="7">
        <f t="shared" si="378"/>
        <v>0.26832469656732982</v>
      </c>
      <c r="BK241" s="20">
        <f t="shared" si="325"/>
        <v>2.2541583236469176</v>
      </c>
      <c r="BL241" s="24">
        <f t="shared" si="379"/>
        <v>0.39999501564344331</v>
      </c>
      <c r="BM241" s="24">
        <f t="shared" si="380"/>
        <v>0.53824669142985404</v>
      </c>
      <c r="BN241" s="24">
        <f t="shared" si="381"/>
        <v>390.68591630951107</v>
      </c>
      <c r="BO241" s="24">
        <f t="shared" si="382"/>
        <v>8777683.1843745522</v>
      </c>
      <c r="BP241" s="24">
        <f t="shared" si="383"/>
        <v>3.3989768886566581E-6</v>
      </c>
      <c r="BQ241" s="29">
        <f t="shared" si="384"/>
        <v>8.256590921183261E-3</v>
      </c>
      <c r="BR241" s="24">
        <f t="shared" si="326"/>
        <v>6.3365021489182949</v>
      </c>
      <c r="BS241" s="24">
        <f t="shared" si="385"/>
        <v>4.0959963510488153</v>
      </c>
      <c r="BT241" s="24">
        <f t="shared" si="386"/>
        <v>10.873338155794952</v>
      </c>
      <c r="BU241" s="24" t="str">
        <f t="shared" si="387"/>
        <v>NO</v>
      </c>
      <c r="BV241" s="24">
        <f t="shared" si="327"/>
        <v>1.1499999999999999</v>
      </c>
      <c r="BW241" s="24">
        <f t="shared" si="328"/>
        <v>1.1604558500564104</v>
      </c>
      <c r="BX241" s="7">
        <f t="shared" si="388"/>
        <v>1.203900398263051</v>
      </c>
      <c r="BY241" s="7">
        <f t="shared" si="389"/>
        <v>0.40378006120994631</v>
      </c>
      <c r="BZ241" s="24">
        <f t="shared" si="390"/>
        <v>0.26832469656732982</v>
      </c>
      <c r="CA241" s="20">
        <f t="shared" si="329"/>
        <v>2.3596873845555764</v>
      </c>
      <c r="CB241" s="24">
        <f t="shared" si="391"/>
        <v>0.3997679866021982</v>
      </c>
      <c r="CC241" s="24">
        <f t="shared" si="392"/>
        <v>0.56114116020526328</v>
      </c>
      <c r="CD241" s="24">
        <f t="shared" si="393"/>
        <v>371.97656646301209</v>
      </c>
      <c r="CE241" s="24">
        <f t="shared" si="394"/>
        <v>8357333.3875620877</v>
      </c>
      <c r="CF241" s="24">
        <f t="shared" si="395"/>
        <v>3.5521285594490979E-6</v>
      </c>
      <c r="CG241" s="29">
        <f t="shared" si="396"/>
        <v>8.3163003482517421E-3</v>
      </c>
      <c r="CH241" s="24">
        <f t="shared" si="330"/>
        <v>6.3547920815356314</v>
      </c>
      <c r="CI241" s="24">
        <f t="shared" si="397"/>
        <v>4.0959963510488153</v>
      </c>
      <c r="CJ241" s="24">
        <f t="shared" si="398"/>
        <v>10.847252805349845</v>
      </c>
      <c r="CK241" s="24">
        <f t="shared" si="331"/>
        <v>4.2895535822037605</v>
      </c>
      <c r="CL241" s="24">
        <f t="shared" si="399"/>
        <v>5.6840413028161105</v>
      </c>
      <c r="CM241" s="24" t="str">
        <f t="shared" si="400"/>
        <v>CHURN</v>
      </c>
      <c r="CN241" s="46" t="str">
        <f t="shared" si="332"/>
        <v>CHURN</v>
      </c>
      <c r="CO241" s="21">
        <f t="shared" si="413"/>
        <v>1.1604558500564104</v>
      </c>
      <c r="CP241" s="21">
        <f t="shared" si="333"/>
        <v>0.3997679866021982</v>
      </c>
      <c r="CQ241" s="7">
        <f t="shared" si="334"/>
        <v>0.55619533861934145</v>
      </c>
      <c r="CR241" s="7">
        <f>IF(J241="yes",rho_ph(F241,H241),IF(K241="yes",rho_ph(F241,H241),L241*CQ241+P241*(1-CQ241)))</f>
        <v>376.01828969481591</v>
      </c>
      <c r="CS241" s="7">
        <f t="shared" si="335"/>
        <v>6.1353393556316937E-5</v>
      </c>
      <c r="CT241" s="7">
        <f t="shared" si="336"/>
        <v>8448140.2596982066</v>
      </c>
      <c r="CU241" s="7">
        <f t="shared" si="337"/>
        <v>3.5178194304989477E-6</v>
      </c>
      <c r="CV241" s="22">
        <f t="shared" si="338"/>
        <v>8.3030969793561043E-3</v>
      </c>
      <c r="CW241" s="7">
        <f t="shared" si="339"/>
        <v>3.5237729532546225E-2</v>
      </c>
      <c r="CX241" s="7">
        <f t="shared" si="340"/>
        <v>2.2508190519985042E-2</v>
      </c>
      <c r="CY241" s="7">
        <f t="shared" si="401"/>
        <v>0.96626452471012758</v>
      </c>
      <c r="CZ241" s="7">
        <f t="shared" si="402"/>
        <v>5.9762020208549649E-2</v>
      </c>
      <c r="DA241" s="7">
        <f t="shared" si="341"/>
        <v>26.498618995838552</v>
      </c>
      <c r="DB241" s="7">
        <f>rho_ph(DA241,H241)</f>
        <v>284.57350567144516</v>
      </c>
      <c r="DC241" s="7">
        <f t="shared" si="342"/>
        <v>15.838874543984675</v>
      </c>
      <c r="DD241" s="7">
        <f t="shared" si="403"/>
        <v>-2.8113842197260572E-2</v>
      </c>
      <c r="DE241" s="47">
        <f t="shared" si="404"/>
        <v>-5.7610331412913211E-3</v>
      </c>
      <c r="DF241" s="7">
        <f t="shared" si="343"/>
        <v>1033.3047619075114</v>
      </c>
      <c r="DG241" s="7">
        <f t="shared" si="405"/>
        <v>227.07336017207876</v>
      </c>
    </row>
    <row r="242" spans="1:111" ht="14.5" x14ac:dyDescent="0.35">
      <c r="A242" s="7">
        <f t="shared" si="406"/>
        <v>1083</v>
      </c>
      <c r="B242" s="7">
        <v>3</v>
      </c>
      <c r="C242" s="7">
        <v>17.2</v>
      </c>
      <c r="D242">
        <v>0.16600000000000001</v>
      </c>
      <c r="E242" s="22">
        <v>0</v>
      </c>
      <c r="F242" s="7">
        <f t="shared" si="344"/>
        <v>26.498618995838552</v>
      </c>
      <c r="G242" s="7">
        <f t="shared" si="407"/>
        <v>97.5</v>
      </c>
      <c r="H242" s="7">
        <f t="shared" si="345"/>
        <v>1033.3047619075114</v>
      </c>
      <c r="I242" s="7">
        <f t="shared" si="408"/>
        <v>3.1102492107080451E-2</v>
      </c>
      <c r="J242" s="24" t="str">
        <f t="shared" si="346"/>
        <v>NO</v>
      </c>
      <c r="K242" s="24" t="str">
        <f t="shared" si="347"/>
        <v>NO</v>
      </c>
      <c r="L242" s="7">
        <f t="shared" si="348"/>
        <v>13.252148196230179</v>
      </c>
      <c r="M242" s="7">
        <v>9.81</v>
      </c>
      <c r="N242" s="7">
        <f t="shared" si="349"/>
        <v>2.1631460000000002E-2</v>
      </c>
      <c r="O242" s="7">
        <f t="shared" si="350"/>
        <v>227.07336017207876</v>
      </c>
      <c r="P242" s="7">
        <f t="shared" si="351"/>
        <v>831.02256435930497</v>
      </c>
      <c r="Q242" s="7">
        <f t="shared" si="312"/>
        <v>1.666051893801546E-5</v>
      </c>
      <c r="R242" s="7">
        <f t="shared" si="313"/>
        <v>1.1754623144811014E-4</v>
      </c>
      <c r="S242" s="7">
        <f t="shared" si="352"/>
        <v>1.1440843437104774E-4</v>
      </c>
      <c r="T242" s="7">
        <f t="shared" si="314"/>
        <v>5.2551341339307207</v>
      </c>
      <c r="U242" s="7">
        <f t="shared" si="315"/>
        <v>10.578587619521752</v>
      </c>
      <c r="V242" s="7">
        <f t="shared" si="409"/>
        <v>15.833721753452473</v>
      </c>
      <c r="W242" s="7">
        <f>Surface_Tension_T(T_ph(F242,H242))</f>
        <v>8.1436232736511183E-2</v>
      </c>
      <c r="X242" s="7">
        <v>1</v>
      </c>
      <c r="Y242" s="7">
        <f t="shared" si="353"/>
        <v>1.0097658426821203</v>
      </c>
      <c r="Z242" s="7">
        <f t="shared" si="410"/>
        <v>0.66164342789513053</v>
      </c>
      <c r="AA242" s="24">
        <f t="shared" si="354"/>
        <v>289.95014297794069</v>
      </c>
      <c r="AB242" s="24">
        <f t="shared" si="355"/>
        <v>6661259.9439295651</v>
      </c>
      <c r="AC242" s="24">
        <f t="shared" si="356"/>
        <v>4.3547348307143312E-6</v>
      </c>
      <c r="AD242" s="29">
        <f t="shared" si="357"/>
        <v>8.6006686072980388E-3</v>
      </c>
      <c r="AE242" s="24">
        <f t="shared" si="316"/>
        <v>10.772883752856245</v>
      </c>
      <c r="AF242" s="7">
        <f t="shared" si="317"/>
        <v>4.256283588250998</v>
      </c>
      <c r="AG242" s="24" t="str">
        <f t="shared" si="358"/>
        <v>NO</v>
      </c>
      <c r="AH242" s="24">
        <f t="shared" si="412"/>
        <v>1.1499999999999999</v>
      </c>
      <c r="AI242" s="24">
        <f t="shared" si="412"/>
        <v>1.1499999999999999</v>
      </c>
      <c r="AJ242" s="24">
        <f t="shared" si="359"/>
        <v>0.26832710321562919</v>
      </c>
      <c r="AK242" s="24">
        <f t="shared" si="360"/>
        <v>0.57252401855975932</v>
      </c>
      <c r="AL242" s="24">
        <f t="shared" si="361"/>
        <v>362.82935943833462</v>
      </c>
      <c r="AM242" s="24">
        <f t="shared" si="362"/>
        <v>8335573.3288673628</v>
      </c>
      <c r="AN242" s="24">
        <f t="shared" si="363"/>
        <v>3.56045539995146E-6</v>
      </c>
      <c r="AO242" s="29">
        <f t="shared" si="364"/>
        <v>8.3194901762644914E-3</v>
      </c>
      <c r="AP242" s="24">
        <f t="shared" si="318"/>
        <v>6.5347304637212034</v>
      </c>
      <c r="AQ242" s="24">
        <f t="shared" si="365"/>
        <v>4.117113974737646</v>
      </c>
      <c r="AR242" s="24">
        <f t="shared" si="366"/>
        <v>10.892907285226425</v>
      </c>
      <c r="AS242" s="24">
        <f t="shared" si="367"/>
        <v>5.6755448646451789</v>
      </c>
      <c r="AT242" s="24" t="str">
        <f t="shared" si="368"/>
        <v>NO</v>
      </c>
      <c r="AU242" s="24">
        <f t="shared" si="319"/>
        <v>1.2</v>
      </c>
      <c r="AV242" s="7">
        <f t="shared" si="369"/>
        <v>1.203900398263051</v>
      </c>
      <c r="AW242" s="7">
        <f t="shared" si="370"/>
        <v>0.26832710321562919</v>
      </c>
      <c r="AX242" s="20">
        <f t="shared" si="320"/>
        <v>2.2509275963658899</v>
      </c>
      <c r="AY242" s="24">
        <f t="shared" si="321"/>
        <v>0.54900104566392227</v>
      </c>
      <c r="AZ242" s="24">
        <f t="shared" si="371"/>
        <v>382.06575077275602</v>
      </c>
      <c r="BA242" s="24">
        <f t="shared" si="372"/>
        <v>8777506.5583035834</v>
      </c>
      <c r="BB242" s="24">
        <f t="shared" si="373"/>
        <v>3.39903831520444E-6</v>
      </c>
      <c r="BC242" s="29">
        <f t="shared" si="374"/>
        <v>8.2566152763116473E-3</v>
      </c>
      <c r="BD242" s="24">
        <f t="shared" si="322"/>
        <v>10.920487564755296</v>
      </c>
      <c r="BE242" s="24" t="str">
        <f t="shared" si="375"/>
        <v>NO</v>
      </c>
      <c r="BF242" s="24">
        <f t="shared" si="323"/>
        <v>1.2</v>
      </c>
      <c r="BG242" s="24">
        <f t="shared" si="324"/>
        <v>1.1599760683698033</v>
      </c>
      <c r="BH242" s="7">
        <f t="shared" si="376"/>
        <v>1.203900398263051</v>
      </c>
      <c r="BI242" s="7">
        <f t="shared" si="377"/>
        <v>0.40380398694224851</v>
      </c>
      <c r="BJ242" s="7">
        <f t="shared" si="378"/>
        <v>0.26832710321562919</v>
      </c>
      <c r="BK242" s="20">
        <f t="shared" si="325"/>
        <v>2.2509275963658899</v>
      </c>
      <c r="BL242" s="24">
        <f t="shared" si="379"/>
        <v>0.40019115658708582</v>
      </c>
      <c r="BM242" s="24">
        <f t="shared" si="380"/>
        <v>0.54526954820930007</v>
      </c>
      <c r="BN242" s="24">
        <f t="shared" si="381"/>
        <v>385.11725899913387</v>
      </c>
      <c r="BO242" s="24">
        <f t="shared" si="382"/>
        <v>8847611.3332423866</v>
      </c>
      <c r="BP242" s="24">
        <f t="shared" si="383"/>
        <v>3.3748403903342011E-6</v>
      </c>
      <c r="BQ242" s="29">
        <f t="shared" si="384"/>
        <v>8.2469949528157834E-3</v>
      </c>
      <c r="BR242" s="24">
        <f t="shared" si="326"/>
        <v>6.5118934411598497</v>
      </c>
      <c r="BS242" s="24">
        <f t="shared" si="385"/>
        <v>4.117113974737646</v>
      </c>
      <c r="BT242" s="24">
        <f t="shared" si="386"/>
        <v>10.924732254245217</v>
      </c>
      <c r="BU242" s="24" t="str">
        <f t="shared" si="387"/>
        <v>NO</v>
      </c>
      <c r="BV242" s="24">
        <f t="shared" si="327"/>
        <v>1.1499999999999999</v>
      </c>
      <c r="BW242" s="24">
        <f t="shared" si="328"/>
        <v>1.1599054652613054</v>
      </c>
      <c r="BX242" s="7">
        <f t="shared" si="388"/>
        <v>1.203900398263051</v>
      </c>
      <c r="BY242" s="7">
        <f t="shared" si="389"/>
        <v>0.40380398694224851</v>
      </c>
      <c r="BZ242" s="24">
        <f t="shared" si="390"/>
        <v>0.26832710321562919</v>
      </c>
      <c r="CA242" s="20">
        <f t="shared" si="329"/>
        <v>2.3563054099079417</v>
      </c>
      <c r="CB242" s="24">
        <f t="shared" si="391"/>
        <v>0.39997665305238794</v>
      </c>
      <c r="CC242" s="24">
        <f t="shared" si="392"/>
        <v>0.56847363891039948</v>
      </c>
      <c r="CD242" s="24">
        <f t="shared" si="393"/>
        <v>366.1416400898101</v>
      </c>
      <c r="CE242" s="24">
        <f t="shared" si="394"/>
        <v>8411669.0403580293</v>
      </c>
      <c r="CF242" s="24">
        <f t="shared" si="395"/>
        <v>3.5315146989224021E-6</v>
      </c>
      <c r="CG242" s="29">
        <f t="shared" si="396"/>
        <v>8.3083790986729217E-3</v>
      </c>
      <c r="CH242" s="24">
        <f t="shared" si="330"/>
        <v>6.5312380858076375</v>
      </c>
      <c r="CI242" s="24">
        <f t="shared" si="397"/>
        <v>4.117113974737646</v>
      </c>
      <c r="CJ242" s="24">
        <f t="shared" si="398"/>
        <v>10.897760940525599</v>
      </c>
      <c r="CK242" s="24">
        <f t="shared" si="331"/>
        <v>4.3052469853449828</v>
      </c>
      <c r="CL242" s="24">
        <f t="shared" si="399"/>
        <v>5.6755448646451789</v>
      </c>
      <c r="CM242" s="24" t="str">
        <f t="shared" si="400"/>
        <v>CHURN</v>
      </c>
      <c r="CN242" s="46" t="str">
        <f t="shared" si="332"/>
        <v>CHURN</v>
      </c>
      <c r="CO242" s="21">
        <f t="shared" si="413"/>
        <v>1.1599054652613054</v>
      </c>
      <c r="CP242" s="21">
        <f t="shared" si="333"/>
        <v>0.39997665305238794</v>
      </c>
      <c r="CQ242" s="7">
        <f t="shared" si="334"/>
        <v>0.56372241134463208</v>
      </c>
      <c r="CR242" s="7">
        <f>IF(J242="yes",rho_ph(F242,H242),IF(K242="yes",rho_ph(F242,H242),L242*CQ242+P242*(1-CQ242)))</f>
        <v>370.02705343355314</v>
      </c>
      <c r="CS242" s="7">
        <f t="shared" si="335"/>
        <v>6.0674694321698249E-5</v>
      </c>
      <c r="CT242" s="7">
        <f t="shared" si="336"/>
        <v>8500931.7943145037</v>
      </c>
      <c r="CU242" s="7">
        <f t="shared" si="337"/>
        <v>3.4981933443868376E-6</v>
      </c>
      <c r="CV242" s="22">
        <f t="shared" si="338"/>
        <v>8.2955000689995204E-3</v>
      </c>
      <c r="CW242" s="7">
        <f t="shared" si="339"/>
        <v>3.4676273963160739E-2</v>
      </c>
      <c r="CX242" s="7">
        <f t="shared" si="340"/>
        <v>2.3179495671116362E-2</v>
      </c>
      <c r="CY242" s="7">
        <f t="shared" si="401"/>
        <v>0.96499127823146058</v>
      </c>
      <c r="CZ242" s="7">
        <f t="shared" si="402"/>
        <v>5.9954707300888116E-2</v>
      </c>
      <c r="DA242" s="7">
        <f t="shared" si="341"/>
        <v>26.318754873935887</v>
      </c>
      <c r="DB242" s="7">
        <f>rho_ph(DA242,H242)</f>
        <v>278.07788398342564</v>
      </c>
      <c r="DC242" s="7">
        <f t="shared" si="342"/>
        <v>16.20885483701603</v>
      </c>
      <c r="DD242" s="7">
        <f t="shared" si="403"/>
        <v>-2.8113842197260572E-2</v>
      </c>
      <c r="DE242" s="47">
        <f t="shared" si="404"/>
        <v>-6.010115280851977E-3</v>
      </c>
      <c r="DF242" s="7">
        <f t="shared" si="343"/>
        <v>1033.2766480653142</v>
      </c>
      <c r="DG242" s="7">
        <f t="shared" si="405"/>
        <v>226.70656709020642</v>
      </c>
    </row>
    <row r="243" spans="1:111" ht="14.5" x14ac:dyDescent="0.35">
      <c r="A243" s="7">
        <f t="shared" si="406"/>
        <v>1080</v>
      </c>
      <c r="B243" s="7">
        <v>3</v>
      </c>
      <c r="C243" s="7">
        <v>17.2</v>
      </c>
      <c r="D243">
        <v>0.16600000000000001</v>
      </c>
      <c r="E243" s="22">
        <v>0</v>
      </c>
      <c r="F243" s="7">
        <f t="shared" si="344"/>
        <v>26.318754873935887</v>
      </c>
      <c r="G243" s="7">
        <f t="shared" si="407"/>
        <v>97.5</v>
      </c>
      <c r="H243" s="7">
        <f t="shared" si="345"/>
        <v>1033.2766480653142</v>
      </c>
      <c r="I243" s="7">
        <f t="shared" si="408"/>
        <v>3.1996089727093259E-2</v>
      </c>
      <c r="J243" s="24" t="str">
        <f t="shared" si="346"/>
        <v>NO</v>
      </c>
      <c r="K243" s="24" t="str">
        <f t="shared" si="347"/>
        <v>NO</v>
      </c>
      <c r="L243" s="7">
        <f t="shared" si="348"/>
        <v>13.162730924225942</v>
      </c>
      <c r="M243" s="7">
        <v>9.81</v>
      </c>
      <c r="N243" s="7">
        <f t="shared" si="349"/>
        <v>2.1631460000000002E-2</v>
      </c>
      <c r="O243" s="7">
        <f t="shared" si="350"/>
        <v>226.70656709020642</v>
      </c>
      <c r="P243" s="7">
        <f t="shared" si="351"/>
        <v>831.50748258450881</v>
      </c>
      <c r="Q243" s="7">
        <f t="shared" si="312"/>
        <v>1.66475192046097E-5</v>
      </c>
      <c r="R243" s="7">
        <f t="shared" si="313"/>
        <v>1.1774647846440256E-4</v>
      </c>
      <c r="S243" s="7">
        <f t="shared" si="352"/>
        <v>1.1451170709261049E-4</v>
      </c>
      <c r="T243" s="7">
        <f t="shared" si="314"/>
        <v>5.2472255528256504</v>
      </c>
      <c r="U243" s="7">
        <f t="shared" si="315"/>
        <v>10.956445567335722</v>
      </c>
      <c r="V243" s="7">
        <f t="shared" si="409"/>
        <v>16.203671120161374</v>
      </c>
      <c r="W243" s="7">
        <f>Surface_Tension_T(T_ph(F243,H243))</f>
        <v>8.1476967532418204E-2</v>
      </c>
      <c r="X243" s="7">
        <v>1</v>
      </c>
      <c r="Y243" s="7">
        <f t="shared" si="353"/>
        <v>1.009286524184779</v>
      </c>
      <c r="Z243" s="7">
        <f t="shared" si="410"/>
        <v>0.66994907357242084</v>
      </c>
      <c r="AA243" s="24">
        <f t="shared" si="354"/>
        <v>283.2581743468495</v>
      </c>
      <c r="AB243" s="24">
        <f t="shared" si="355"/>
        <v>6653559.8936908841</v>
      </c>
      <c r="AC243" s="24">
        <f t="shared" si="356"/>
        <v>4.3592606822357625E-6</v>
      </c>
      <c r="AD243" s="29">
        <f t="shared" si="357"/>
        <v>8.6021548183782322E-3</v>
      </c>
      <c r="AE243" s="24">
        <f t="shared" si="316"/>
        <v>10.817215474748451</v>
      </c>
      <c r="AF243" s="7">
        <f t="shared" si="317"/>
        <v>4.2719997508966046</v>
      </c>
      <c r="AG243" s="24" t="str">
        <f t="shared" si="358"/>
        <v>NO</v>
      </c>
      <c r="AH243" s="24">
        <f t="shared" ref="AH243:AI262" si="414">VLOOKUP($AJ$1,$DJ$10:$DK$14,2,FALSE)</f>
        <v>1.1499999999999999</v>
      </c>
      <c r="AI243" s="24">
        <f t="shared" si="414"/>
        <v>1.1499999999999999</v>
      </c>
      <c r="AJ243" s="24">
        <f t="shared" si="359"/>
        <v>0.26832948144337432</v>
      </c>
      <c r="AK243" s="24">
        <f t="shared" si="360"/>
        <v>0.57962787197618282</v>
      </c>
      <c r="AL243" s="24">
        <f t="shared" si="361"/>
        <v>357.17205563678124</v>
      </c>
      <c r="AM243" s="24">
        <f t="shared" si="362"/>
        <v>8389751.3990965541</v>
      </c>
      <c r="AN243" s="24">
        <f t="shared" si="363"/>
        <v>3.5397993206252323E-6</v>
      </c>
      <c r="AO243" s="29">
        <f t="shared" si="364"/>
        <v>8.3115668303199112E-3</v>
      </c>
      <c r="AP243" s="24">
        <f t="shared" si="318"/>
        <v>6.7154710876997159</v>
      </c>
      <c r="AQ243" s="24">
        <f t="shared" si="365"/>
        <v>4.1375280473030784</v>
      </c>
      <c r="AR243" s="24">
        <f t="shared" si="366"/>
        <v>10.941837614409122</v>
      </c>
      <c r="AS243" s="24">
        <f t="shared" si="367"/>
        <v>5.6670035970517025</v>
      </c>
      <c r="AT243" s="24" t="str">
        <f t="shared" si="368"/>
        <v>NO</v>
      </c>
      <c r="AU243" s="24">
        <f t="shared" si="319"/>
        <v>1.2</v>
      </c>
      <c r="AV243" s="7">
        <f t="shared" si="369"/>
        <v>1.203900398263051</v>
      </c>
      <c r="AW243" s="7">
        <f t="shared" si="370"/>
        <v>0.26832948144337432</v>
      </c>
      <c r="AX243" s="20">
        <f t="shared" si="320"/>
        <v>2.2476798087848637</v>
      </c>
      <c r="AY243" s="24">
        <f t="shared" si="321"/>
        <v>0.55580545592722763</v>
      </c>
      <c r="AZ243" s="24">
        <f t="shared" si="371"/>
        <v>376.66700478231138</v>
      </c>
      <c r="BA243" s="24">
        <f t="shared" si="372"/>
        <v>8847675.7363670897</v>
      </c>
      <c r="BB243" s="24">
        <f t="shared" si="373"/>
        <v>3.3748183277775974E-6</v>
      </c>
      <c r="BC243" s="29">
        <f t="shared" si="374"/>
        <v>8.246986157518954E-3</v>
      </c>
      <c r="BD243" s="24">
        <f t="shared" si="322"/>
        <v>10.970324575310446</v>
      </c>
      <c r="BE243" s="24" t="str">
        <f t="shared" si="375"/>
        <v>NO</v>
      </c>
      <c r="BF243" s="24">
        <f t="shared" si="323"/>
        <v>1.2</v>
      </c>
      <c r="BG243" s="24">
        <f t="shared" si="324"/>
        <v>1.159465817159961</v>
      </c>
      <c r="BH243" s="7">
        <f t="shared" si="376"/>
        <v>1.203900398263051</v>
      </c>
      <c r="BI243" s="7">
        <f t="shared" si="377"/>
        <v>0.40382795796235366</v>
      </c>
      <c r="BJ243" s="7">
        <f t="shared" si="378"/>
        <v>0.26832948144337432</v>
      </c>
      <c r="BK243" s="20">
        <f t="shared" si="325"/>
        <v>2.2476798087848637</v>
      </c>
      <c r="BL243" s="24">
        <f t="shared" si="379"/>
        <v>0.40037556786748996</v>
      </c>
      <c r="BM243" s="24">
        <f t="shared" si="380"/>
        <v>0.55210715683319445</v>
      </c>
      <c r="BN243" s="24">
        <f t="shared" si="381"/>
        <v>379.69348843598345</v>
      </c>
      <c r="BO243" s="24">
        <f t="shared" si="382"/>
        <v>8918765.9716389086</v>
      </c>
      <c r="BP243" s="24">
        <f t="shared" si="383"/>
        <v>3.3506494138606648E-6</v>
      </c>
      <c r="BQ243" s="29">
        <f t="shared" si="384"/>
        <v>8.2373247508157974E-3</v>
      </c>
      <c r="BR243" s="24">
        <f t="shared" si="326"/>
        <v>6.6914124245326825</v>
      </c>
      <c r="BS243" s="24">
        <f t="shared" si="385"/>
        <v>4.1375280473030784</v>
      </c>
      <c r="BT243" s="24">
        <f t="shared" si="386"/>
        <v>10.97461186356429</v>
      </c>
      <c r="BU243" s="24" t="str">
        <f t="shared" si="387"/>
        <v>NO</v>
      </c>
      <c r="BV243" s="24">
        <f t="shared" si="327"/>
        <v>1.1499999999999999</v>
      </c>
      <c r="BW243" s="24">
        <f t="shared" si="328"/>
        <v>1.1593991858084576</v>
      </c>
      <c r="BX243" s="7">
        <f t="shared" si="388"/>
        <v>1.203900398263051</v>
      </c>
      <c r="BY243" s="7">
        <f t="shared" si="389"/>
        <v>0.40382795796235366</v>
      </c>
      <c r="BZ243" s="24">
        <f t="shared" si="390"/>
        <v>0.26832948144337432</v>
      </c>
      <c r="CA243" s="20">
        <f t="shared" si="329"/>
        <v>2.3529055762778137</v>
      </c>
      <c r="CB243" s="24">
        <f t="shared" si="391"/>
        <v>0.40017254290178422</v>
      </c>
      <c r="CC243" s="24">
        <f t="shared" si="392"/>
        <v>0.57561303904697569</v>
      </c>
      <c r="CD243" s="24">
        <f t="shared" si="393"/>
        <v>360.45757309319083</v>
      </c>
      <c r="CE243" s="24">
        <f t="shared" si="394"/>
        <v>8466926.1787066925</v>
      </c>
      <c r="CF243" s="24">
        <f t="shared" si="395"/>
        <v>3.5108088489714098E-6</v>
      </c>
      <c r="CG243" s="29">
        <f t="shared" si="396"/>
        <v>8.3003870174976676E-3</v>
      </c>
      <c r="CH243" s="24">
        <f t="shared" si="330"/>
        <v>6.7118564610492788</v>
      </c>
      <c r="CI243" s="24">
        <f t="shared" si="397"/>
        <v>4.1375280473030784</v>
      </c>
      <c r="CJ243" s="24">
        <f t="shared" si="398"/>
        <v>10.946747940321162</v>
      </c>
      <c r="CK243" s="24">
        <f t="shared" si="331"/>
        <v>4.321143943441939</v>
      </c>
      <c r="CL243" s="24">
        <f t="shared" si="399"/>
        <v>5.6670035970517025</v>
      </c>
      <c r="CM243" s="24" t="str">
        <f t="shared" si="400"/>
        <v>CHURN</v>
      </c>
      <c r="CN243" s="46" t="str">
        <f t="shared" si="332"/>
        <v>CHURN</v>
      </c>
      <c r="CO243" s="21">
        <f t="shared" si="413"/>
        <v>1.1593991858084576</v>
      </c>
      <c r="CP243" s="21">
        <f t="shared" si="333"/>
        <v>0.40017254290178422</v>
      </c>
      <c r="CQ243" s="7">
        <f t="shared" si="334"/>
        <v>0.571043902976902</v>
      </c>
      <c r="CR243" s="7">
        <f>IF(J243="yes",rho_ph(F243,H243),IF(K243="yes",rho_ph(F243,H243),L243*CQ243+P243*(1-CQ243)))</f>
        <v>364.19670161575732</v>
      </c>
      <c r="CS243" s="7">
        <f t="shared" si="335"/>
        <v>6.0014534181787635E-5</v>
      </c>
      <c r="CT243" s="7">
        <f t="shared" si="336"/>
        <v>8554756.0026207604</v>
      </c>
      <c r="CU243" s="7">
        <f t="shared" si="337"/>
        <v>3.4784200947967495E-6</v>
      </c>
      <c r="CV243" s="22">
        <f t="shared" si="338"/>
        <v>8.2878133329718356E-3</v>
      </c>
      <c r="CW243" s="7">
        <f t="shared" si="339"/>
        <v>3.4129895326627323E-2</v>
      </c>
      <c r="CX243" s="7">
        <f t="shared" si="340"/>
        <v>2.3870676390333224E-2</v>
      </c>
      <c r="CY243" s="7">
        <f t="shared" si="401"/>
        <v>0.96366731372450642</v>
      </c>
      <c r="CZ243" s="7">
        <f t="shared" si="402"/>
        <v>6.0187339438537574E-2</v>
      </c>
      <c r="DA243" s="7">
        <f t="shared" si="341"/>
        <v>26.138192855620275</v>
      </c>
      <c r="DB243" s="7">
        <f>rho_ph(DA243,H243)</f>
        <v>271.74849084385573</v>
      </c>
      <c r="DC243" s="7">
        <f t="shared" si="342"/>
        <v>16.586381182377199</v>
      </c>
      <c r="DD243" s="7">
        <f t="shared" si="403"/>
        <v>-2.8113842197260572E-2</v>
      </c>
      <c r="DE243" s="47">
        <f t="shared" si="404"/>
        <v>-6.2745414783823604E-3</v>
      </c>
      <c r="DF243" s="7">
        <f t="shared" si="343"/>
        <v>1033.2485342231171</v>
      </c>
      <c r="DG243" s="7">
        <f t="shared" si="405"/>
        <v>226.33640178741422</v>
      </c>
    </row>
    <row r="244" spans="1:111" ht="14.5" x14ac:dyDescent="0.35">
      <c r="A244" s="7">
        <f t="shared" si="406"/>
        <v>1077</v>
      </c>
      <c r="B244" s="7">
        <v>3</v>
      </c>
      <c r="C244" s="7">
        <v>17.2</v>
      </c>
      <c r="D244">
        <v>0.16600000000000001</v>
      </c>
      <c r="E244" s="22">
        <v>0</v>
      </c>
      <c r="F244" s="7">
        <f t="shared" si="344"/>
        <v>26.138192855620275</v>
      </c>
      <c r="G244" s="7">
        <f t="shared" si="407"/>
        <v>97.5</v>
      </c>
      <c r="H244" s="7">
        <f t="shared" si="345"/>
        <v>1033.2485342231171</v>
      </c>
      <c r="I244" s="7">
        <f t="shared" si="408"/>
        <v>3.2895937811406213E-2</v>
      </c>
      <c r="J244" s="24" t="str">
        <f t="shared" si="346"/>
        <v>NO</v>
      </c>
      <c r="K244" s="24" t="str">
        <f t="shared" si="347"/>
        <v>NO</v>
      </c>
      <c r="L244" s="7">
        <f t="shared" si="348"/>
        <v>13.073003649628237</v>
      </c>
      <c r="M244" s="7">
        <v>9.81</v>
      </c>
      <c r="N244" s="7">
        <f t="shared" si="349"/>
        <v>2.1631460000000002E-2</v>
      </c>
      <c r="O244" s="7">
        <f t="shared" si="350"/>
        <v>226.33640178741422</v>
      </c>
      <c r="P244" s="7">
        <f t="shared" si="351"/>
        <v>831.99599254148427</v>
      </c>
      <c r="Q244" s="7">
        <f t="shared" si="312"/>
        <v>1.6634407065353285E-5</v>
      </c>
      <c r="R244" s="7">
        <f t="shared" si="313"/>
        <v>1.179492068151222E-4</v>
      </c>
      <c r="S244" s="7">
        <f t="shared" si="352"/>
        <v>1.1461636146317873E-4</v>
      </c>
      <c r="T244" s="7">
        <f t="shared" si="314"/>
        <v>5.2392697106046002</v>
      </c>
      <c r="U244" s="7">
        <f t="shared" si="315"/>
        <v>11.341896306220249</v>
      </c>
      <c r="V244" s="7">
        <f t="shared" si="409"/>
        <v>16.581166016824849</v>
      </c>
      <c r="W244" s="7">
        <f>Surface_Tension_T(T_ph(F244,H244))</f>
        <v>8.1517989070522962E-2</v>
      </c>
      <c r="X244" s="7">
        <v>1</v>
      </c>
      <c r="Y244" s="7">
        <f t="shared" si="353"/>
        <v>1.0088465283785188</v>
      </c>
      <c r="Z244" s="7">
        <f t="shared" si="410"/>
        <v>0.67802467767186381</v>
      </c>
      <c r="AA244" s="24">
        <f t="shared" si="354"/>
        <v>276.74599696000428</v>
      </c>
      <c r="AB244" s="24">
        <f t="shared" si="355"/>
        <v>6645962.4909565095</v>
      </c>
      <c r="AC244" s="24">
        <f t="shared" si="356"/>
        <v>4.3637359550432566E-6</v>
      </c>
      <c r="AD244" s="29">
        <f t="shared" si="357"/>
        <v>8.6036232724282045E-3</v>
      </c>
      <c r="AE244" s="24">
        <f t="shared" si="316"/>
        <v>10.860088057718432</v>
      </c>
      <c r="AF244" s="7">
        <f t="shared" si="317"/>
        <v>4.2879318053979034</v>
      </c>
      <c r="AG244" s="24" t="str">
        <f t="shared" si="358"/>
        <v>NO</v>
      </c>
      <c r="AH244" s="24">
        <f t="shared" si="414"/>
        <v>1.1499999999999999</v>
      </c>
      <c r="AI244" s="24">
        <f t="shared" si="414"/>
        <v>1.1499999999999999</v>
      </c>
      <c r="AJ244" s="24">
        <f t="shared" si="359"/>
        <v>0.26833183189788712</v>
      </c>
      <c r="AK244" s="24">
        <f t="shared" si="360"/>
        <v>0.58654849529318009</v>
      </c>
      <c r="AL244" s="24">
        <f t="shared" si="361"/>
        <v>351.65794564597252</v>
      </c>
      <c r="AM244" s="24">
        <f t="shared" si="362"/>
        <v>8444947.8658501357</v>
      </c>
      <c r="AN244" s="24">
        <f t="shared" si="363"/>
        <v>3.5190137193238622E-6</v>
      </c>
      <c r="AO244" s="29">
        <f t="shared" si="364"/>
        <v>8.3035582257611432E-3</v>
      </c>
      <c r="AP244" s="24">
        <f t="shared" si="318"/>
        <v>6.9006308828715532</v>
      </c>
      <c r="AQ244" s="24">
        <f t="shared" si="365"/>
        <v>4.1572854485323187</v>
      </c>
      <c r="AR244" s="24">
        <f t="shared" si="366"/>
        <v>10.989359902260187</v>
      </c>
      <c r="AS244" s="24">
        <f t="shared" si="367"/>
        <v>5.6584112874529682</v>
      </c>
      <c r="AT244" s="24" t="str">
        <f t="shared" si="368"/>
        <v>NO</v>
      </c>
      <c r="AU244" s="24">
        <f t="shared" si="319"/>
        <v>1.2</v>
      </c>
      <c r="AV244" s="7">
        <f t="shared" si="369"/>
        <v>1.203900398263051</v>
      </c>
      <c r="AW244" s="7">
        <f t="shared" si="370"/>
        <v>0.26833183189788712</v>
      </c>
      <c r="AX244" s="20">
        <f t="shared" si="320"/>
        <v>2.2444125982183869</v>
      </c>
      <c r="AY244" s="24">
        <f t="shared" si="321"/>
        <v>0.56243417493391856</v>
      </c>
      <c r="AZ244" s="24">
        <f t="shared" si="371"/>
        <v>371.40571694967468</v>
      </c>
      <c r="BA244" s="24">
        <f t="shared" si="372"/>
        <v>8919183.9841899406</v>
      </c>
      <c r="BB244" s="24">
        <f t="shared" si="373"/>
        <v>3.3505083814524869E-6</v>
      </c>
      <c r="BC244" s="29">
        <f t="shared" si="374"/>
        <v>8.2372682182854252E-3</v>
      </c>
      <c r="BD244" s="24">
        <f t="shared" si="322"/>
        <v>11.018760396183035</v>
      </c>
      <c r="BE244" s="24" t="str">
        <f t="shared" si="375"/>
        <v>NO</v>
      </c>
      <c r="BF244" s="24">
        <f t="shared" si="323"/>
        <v>1.2</v>
      </c>
      <c r="BG244" s="24">
        <f t="shared" si="324"/>
        <v>1.1589948565057528</v>
      </c>
      <c r="BH244" s="7">
        <f t="shared" si="376"/>
        <v>1.203900398263051</v>
      </c>
      <c r="BI244" s="7">
        <f t="shared" si="377"/>
        <v>0.40385198997467797</v>
      </c>
      <c r="BJ244" s="7">
        <f t="shared" si="378"/>
        <v>0.26833183189788712</v>
      </c>
      <c r="BK244" s="20">
        <f t="shared" si="325"/>
        <v>2.2444125982183869</v>
      </c>
      <c r="BL244" s="24">
        <f t="shared" si="379"/>
        <v>0.4005495179234328</v>
      </c>
      <c r="BM244" s="24">
        <f t="shared" si="380"/>
        <v>0.5587705660584158</v>
      </c>
      <c r="BN244" s="24">
        <f t="shared" si="381"/>
        <v>374.40593048013216</v>
      </c>
      <c r="BO244" s="24">
        <f t="shared" si="382"/>
        <v>8991233.1079615932</v>
      </c>
      <c r="BP244" s="24">
        <f t="shared" si="383"/>
        <v>3.3263858628058635E-6</v>
      </c>
      <c r="BQ244" s="29">
        <f t="shared" si="384"/>
        <v>8.2275719832270947E-3</v>
      </c>
      <c r="BR244" s="24">
        <f t="shared" si="326"/>
        <v>6.8753020019822024</v>
      </c>
      <c r="BS244" s="24">
        <f t="shared" si="385"/>
        <v>4.1572854485323187</v>
      </c>
      <c r="BT244" s="24">
        <f t="shared" si="386"/>
        <v>11.023087251778771</v>
      </c>
      <c r="BU244" s="24" t="str">
        <f t="shared" si="387"/>
        <v>NO</v>
      </c>
      <c r="BV244" s="24">
        <f t="shared" si="327"/>
        <v>1.1499999999999999</v>
      </c>
      <c r="BW244" s="24">
        <f t="shared" si="328"/>
        <v>1.1589318275762068</v>
      </c>
      <c r="BX244" s="7">
        <f t="shared" si="388"/>
        <v>1.203900398263051</v>
      </c>
      <c r="BY244" s="7">
        <f t="shared" si="389"/>
        <v>0.40385198997467797</v>
      </c>
      <c r="BZ244" s="24">
        <f t="shared" si="390"/>
        <v>0.26833183189788712</v>
      </c>
      <c r="CA244" s="20">
        <f t="shared" si="329"/>
        <v>2.3494854103699896</v>
      </c>
      <c r="CB244" s="24">
        <f t="shared" si="391"/>
        <v>0.40035705287887974</v>
      </c>
      <c r="CC244" s="24">
        <f t="shared" si="392"/>
        <v>0.58257086952603221</v>
      </c>
      <c r="CD244" s="24">
        <f t="shared" si="393"/>
        <v>354.9153148278985</v>
      </c>
      <c r="CE244" s="24">
        <f t="shared" si="394"/>
        <v>8523172.4965225961</v>
      </c>
      <c r="CF244" s="24">
        <f t="shared" si="395"/>
        <v>3.489994105986118E-6</v>
      </c>
      <c r="CG244" s="29">
        <f t="shared" si="396"/>
        <v>8.2923166845211994E-3</v>
      </c>
      <c r="CH244" s="24">
        <f t="shared" si="330"/>
        <v>6.8968924732105581</v>
      </c>
      <c r="CI244" s="24">
        <f t="shared" si="397"/>
        <v>4.1572854485323187</v>
      </c>
      <c r="CJ244" s="24">
        <f t="shared" si="398"/>
        <v>10.994323595940779</v>
      </c>
      <c r="CK244" s="24">
        <f t="shared" si="331"/>
        <v>4.3372592769693874</v>
      </c>
      <c r="CL244" s="24">
        <f t="shared" si="399"/>
        <v>5.6584112874529682</v>
      </c>
      <c r="CM244" s="24" t="str">
        <f t="shared" si="400"/>
        <v>CHURN</v>
      </c>
      <c r="CN244" s="46" t="str">
        <f t="shared" si="332"/>
        <v>CHURN</v>
      </c>
      <c r="CO244" s="21">
        <f t="shared" si="413"/>
        <v>1.1589318275762068</v>
      </c>
      <c r="CP244" s="21">
        <f t="shared" si="333"/>
        <v>0.40035705287887974</v>
      </c>
      <c r="CQ244" s="7">
        <f t="shared" si="334"/>
        <v>0.57817265872248713</v>
      </c>
      <c r="CR244" s="7">
        <f>IF(J244="yes",rho_ph(F244,H244),IF(K244="yes",rho_ph(F244,H244),L244*CQ244+P244*(1-CQ244)))</f>
        <v>358.51711076491404</v>
      </c>
      <c r="CS244" s="7">
        <f t="shared" si="335"/>
        <v>5.9371759675861928E-5</v>
      </c>
      <c r="CT244" s="7">
        <f t="shared" si="336"/>
        <v>8609668.4204399493</v>
      </c>
      <c r="CU244" s="7">
        <f t="shared" si="337"/>
        <v>3.4584889472334806E-6</v>
      </c>
      <c r="CV244" s="22">
        <f t="shared" si="338"/>
        <v>8.2800314955221131E-3</v>
      </c>
      <c r="CW244" s="7">
        <f t="shared" si="339"/>
        <v>3.3597644923541947E-2</v>
      </c>
      <c r="CX244" s="7">
        <f t="shared" si="340"/>
        <v>2.4582946057903475E-2</v>
      </c>
      <c r="CY244" s="7">
        <f t="shared" si="401"/>
        <v>0.96228931119073868</v>
      </c>
      <c r="CZ244" s="7">
        <f t="shared" si="402"/>
        <v>6.0460601925893413E-2</v>
      </c>
      <c r="DA244" s="7">
        <f t="shared" si="341"/>
        <v>25.956811049842596</v>
      </c>
      <c r="DB244" s="7">
        <f>rho_ph(DA244,H244)</f>
        <v>265.57525955622924</v>
      </c>
      <c r="DC244" s="7">
        <f t="shared" si="342"/>
        <v>16.971927514647174</v>
      </c>
      <c r="DD244" s="7">
        <f t="shared" si="403"/>
        <v>-2.8113842197260572E-2</v>
      </c>
      <c r="DE244" s="47">
        <f t="shared" si="404"/>
        <v>-6.5556285424652853E-3</v>
      </c>
      <c r="DF244" s="7">
        <f t="shared" si="343"/>
        <v>1033.2204203809199</v>
      </c>
      <c r="DG244" s="7">
        <f t="shared" si="405"/>
        <v>225.96256535774262</v>
      </c>
    </row>
    <row r="245" spans="1:111" ht="14.5" x14ac:dyDescent="0.35">
      <c r="A245" s="7">
        <f t="shared" si="406"/>
        <v>1074</v>
      </c>
      <c r="B245" s="7">
        <v>3</v>
      </c>
      <c r="C245" s="7">
        <v>17.2</v>
      </c>
      <c r="D245">
        <v>0.16600000000000001</v>
      </c>
      <c r="E245" s="22">
        <v>0</v>
      </c>
      <c r="F245" s="7">
        <f t="shared" si="344"/>
        <v>25.956811049842596</v>
      </c>
      <c r="G245" s="7">
        <f t="shared" si="407"/>
        <v>97.5</v>
      </c>
      <c r="H245" s="7">
        <f t="shared" si="345"/>
        <v>1033.2204203809199</v>
      </c>
      <c r="I245" s="7">
        <f t="shared" si="408"/>
        <v>3.3802728030837267E-2</v>
      </c>
      <c r="J245" s="24" t="str">
        <f t="shared" si="346"/>
        <v>NO</v>
      </c>
      <c r="K245" s="24" t="str">
        <f t="shared" si="347"/>
        <v>NO</v>
      </c>
      <c r="L245" s="7">
        <f t="shared" si="348"/>
        <v>12.982905930524549</v>
      </c>
      <c r="M245" s="7">
        <v>9.81</v>
      </c>
      <c r="N245" s="7">
        <f t="shared" si="349"/>
        <v>2.1631460000000002E-2</v>
      </c>
      <c r="O245" s="7">
        <f t="shared" si="350"/>
        <v>225.96256535774262</v>
      </c>
      <c r="P245" s="7">
        <f t="shared" si="351"/>
        <v>832.48846657554498</v>
      </c>
      <c r="Q245" s="7">
        <f t="shared" si="312"/>
        <v>1.6621172004969403E-5</v>
      </c>
      <c r="R245" s="7">
        <f t="shared" si="313"/>
        <v>1.1815460282606505E-4</v>
      </c>
      <c r="S245" s="7">
        <f t="shared" si="352"/>
        <v>1.1472249587798172E-4</v>
      </c>
      <c r="T245" s="7">
        <f t="shared" si="314"/>
        <v>5.2312607087668876</v>
      </c>
      <c r="U245" s="7">
        <f t="shared" si="315"/>
        <v>11.735419634788245</v>
      </c>
      <c r="V245" s="7">
        <f t="shared" si="409"/>
        <v>16.966680343555133</v>
      </c>
      <c r="W245" s="7">
        <f>Surface_Tension_T(T_ph(F245,H245))</f>
        <v>8.1559327907640755E-2</v>
      </c>
      <c r="X245" s="7">
        <v>1</v>
      </c>
      <c r="Y245" s="7">
        <f t="shared" si="353"/>
        <v>1.0084409397557956</v>
      </c>
      <c r="Z245" s="7">
        <f t="shared" si="410"/>
        <v>0.68588495643283298</v>
      </c>
      <c r="AA245" s="24">
        <f t="shared" si="354"/>
        <v>270.40193081607077</v>
      </c>
      <c r="AB245" s="24">
        <f t="shared" si="355"/>
        <v>6638442.0320357298</v>
      </c>
      <c r="AC245" s="24">
        <f t="shared" si="356"/>
        <v>4.3681754777225875E-6</v>
      </c>
      <c r="AD245" s="29">
        <f t="shared" si="357"/>
        <v>8.6050788702192755E-3</v>
      </c>
      <c r="AE245" s="24">
        <f t="shared" si="316"/>
        <v>10.90159707242198</v>
      </c>
      <c r="AF245" s="7">
        <f t="shared" si="317"/>
        <v>4.3040951281276429</v>
      </c>
      <c r="AG245" s="24" t="str">
        <f t="shared" si="358"/>
        <v>NO</v>
      </c>
      <c r="AH245" s="24">
        <f t="shared" si="414"/>
        <v>1.1499999999999999</v>
      </c>
      <c r="AI245" s="24">
        <f t="shared" si="414"/>
        <v>1.1499999999999999</v>
      </c>
      <c r="AJ245" s="24">
        <f t="shared" si="359"/>
        <v>0.26833415512744258</v>
      </c>
      <c r="AK245" s="24">
        <f t="shared" si="360"/>
        <v>0.5932967550858893</v>
      </c>
      <c r="AL245" s="24">
        <f t="shared" si="361"/>
        <v>346.27847667001191</v>
      </c>
      <c r="AM245" s="24">
        <f t="shared" si="362"/>
        <v>8501232.1745554991</v>
      </c>
      <c r="AN245" s="24">
        <f t="shared" si="363"/>
        <v>3.498082335238297E-6</v>
      </c>
      <c r="AO245" s="29">
        <f t="shared" si="364"/>
        <v>8.2954570072142977E-3</v>
      </c>
      <c r="AP245" s="24">
        <f t="shared" si="318"/>
        <v>7.0904721856741064</v>
      </c>
      <c r="AQ245" s="24">
        <f t="shared" si="365"/>
        <v>4.1764292054282199</v>
      </c>
      <c r="AR245" s="24">
        <f t="shared" si="366"/>
        <v>11.035575146023673</v>
      </c>
      <c r="AS245" s="24">
        <f t="shared" si="367"/>
        <v>5.6497615654682392</v>
      </c>
      <c r="AT245" s="24" t="str">
        <f t="shared" si="368"/>
        <v>NO</v>
      </c>
      <c r="AU245" s="24">
        <f t="shared" si="319"/>
        <v>1.2</v>
      </c>
      <c r="AV245" s="7">
        <f t="shared" si="369"/>
        <v>1.203900398263051</v>
      </c>
      <c r="AW245" s="7">
        <f t="shared" si="370"/>
        <v>0.26833415512744258</v>
      </c>
      <c r="AX245" s="20">
        <f t="shared" si="320"/>
        <v>2.2411235419296807</v>
      </c>
      <c r="AY245" s="24">
        <f t="shared" si="321"/>
        <v>0.56889762448278092</v>
      </c>
      <c r="AZ245" s="24">
        <f t="shared" si="371"/>
        <v>366.2736998741633</v>
      </c>
      <c r="BA245" s="24">
        <f t="shared" si="372"/>
        <v>8992120.4228670951</v>
      </c>
      <c r="BB245" s="24">
        <f t="shared" si="373"/>
        <v>3.3260910711620324E-6</v>
      </c>
      <c r="BC245" s="29">
        <f t="shared" si="374"/>
        <v>8.2274531586766387E-3</v>
      </c>
      <c r="BD245" s="24">
        <f t="shared" si="322"/>
        <v>11.065896533338959</v>
      </c>
      <c r="BE245" s="24" t="str">
        <f t="shared" si="375"/>
        <v>NO</v>
      </c>
      <c r="BF245" s="24">
        <f t="shared" si="323"/>
        <v>1.2</v>
      </c>
      <c r="BG245" s="24">
        <f t="shared" si="324"/>
        <v>1.1585587165231861</v>
      </c>
      <c r="BH245" s="7">
        <f t="shared" si="376"/>
        <v>1.203900398263051</v>
      </c>
      <c r="BI245" s="7">
        <f t="shared" si="377"/>
        <v>0.40387609887209586</v>
      </c>
      <c r="BJ245" s="7">
        <f t="shared" si="378"/>
        <v>0.26833415512744258</v>
      </c>
      <c r="BK245" s="20">
        <f t="shared" si="325"/>
        <v>2.2411235419296807</v>
      </c>
      <c r="BL245" s="24">
        <f t="shared" si="379"/>
        <v>0.40071410467188351</v>
      </c>
      <c r="BM245" s="24">
        <f t="shared" si="380"/>
        <v>0.56527007203401036</v>
      </c>
      <c r="BN245" s="24">
        <f t="shared" si="381"/>
        <v>369.24649927746219</v>
      </c>
      <c r="BO245" s="24">
        <f t="shared" si="382"/>
        <v>9065103.4687059727</v>
      </c>
      <c r="BP245" s="24">
        <f t="shared" si="383"/>
        <v>3.3020315660295833E-6</v>
      </c>
      <c r="BQ245" s="29">
        <f t="shared" si="384"/>
        <v>8.2177281002029142E-3</v>
      </c>
      <c r="BR245" s="24">
        <f t="shared" si="326"/>
        <v>7.063821854471561</v>
      </c>
      <c r="BS245" s="24">
        <f t="shared" si="385"/>
        <v>4.1764292054282199</v>
      </c>
      <c r="BT245" s="24">
        <f t="shared" si="386"/>
        <v>11.070260029163283</v>
      </c>
      <c r="BU245" s="24" t="str">
        <f t="shared" si="387"/>
        <v>NO</v>
      </c>
      <c r="BV245" s="24">
        <f t="shared" si="327"/>
        <v>1.1499999999999999</v>
      </c>
      <c r="BW245" s="24">
        <f t="shared" si="328"/>
        <v>1.1584989691885068</v>
      </c>
      <c r="BX245" s="7">
        <f t="shared" si="388"/>
        <v>1.203900398263051</v>
      </c>
      <c r="BY245" s="7">
        <f t="shared" si="389"/>
        <v>0.40387609887209586</v>
      </c>
      <c r="BZ245" s="24">
        <f t="shared" si="390"/>
        <v>0.26833415512744258</v>
      </c>
      <c r="CA245" s="20">
        <f t="shared" si="329"/>
        <v>2.3460423760266202</v>
      </c>
      <c r="CB245" s="24">
        <f t="shared" si="391"/>
        <v>0.40053138940205024</v>
      </c>
      <c r="CC245" s="24">
        <f t="shared" si="392"/>
        <v>0.5893578565296903</v>
      </c>
      <c r="CD245" s="24">
        <f t="shared" si="393"/>
        <v>349.50642593963363</v>
      </c>
      <c r="CE245" s="24">
        <f t="shared" si="394"/>
        <v>8580479.2200335562</v>
      </c>
      <c r="CF245" s="24">
        <f t="shared" si="395"/>
        <v>3.469053389091495E-6</v>
      </c>
      <c r="CG245" s="29">
        <f t="shared" si="396"/>
        <v>8.2841604713626126E-3</v>
      </c>
      <c r="CH245" s="24">
        <f t="shared" si="330"/>
        <v>7.0866083590286477</v>
      </c>
      <c r="CI245" s="24">
        <f t="shared" si="397"/>
        <v>4.1764292054282199</v>
      </c>
      <c r="CJ245" s="24">
        <f t="shared" si="398"/>
        <v>11.040589017515114</v>
      </c>
      <c r="CK245" s="24">
        <f t="shared" si="331"/>
        <v>4.3536085391866557</v>
      </c>
      <c r="CL245" s="24">
        <f t="shared" si="399"/>
        <v>5.6497615654682392</v>
      </c>
      <c r="CM245" s="24" t="str">
        <f t="shared" si="400"/>
        <v>CHURN</v>
      </c>
      <c r="CN245" s="46" t="str">
        <f t="shared" si="332"/>
        <v>CHURN</v>
      </c>
      <c r="CO245" s="21">
        <f t="shared" si="413"/>
        <v>1.1584989691885068</v>
      </c>
      <c r="CP245" s="21">
        <f t="shared" si="333"/>
        <v>0.40053138940205024</v>
      </c>
      <c r="CQ245" s="7">
        <f t="shared" si="334"/>
        <v>0.58512055915339034</v>
      </c>
      <c r="CR245" s="7">
        <f>IF(J245="yes",rho_ph(F245,H245),IF(K245="yes",rho_ph(F245,H245),L245*CQ245+P245*(1-CQ245)))</f>
        <v>352.97891470161795</v>
      </c>
      <c r="CS245" s="7">
        <f t="shared" si="335"/>
        <v>5.8745305011263487E-5</v>
      </c>
      <c r="CT245" s="7">
        <f t="shared" si="336"/>
        <v>8665729.7775416262</v>
      </c>
      <c r="CU245" s="7">
        <f t="shared" si="337"/>
        <v>3.438388162203625E-6</v>
      </c>
      <c r="CV245" s="22">
        <f t="shared" si="338"/>
        <v>8.2721487850901786E-3</v>
      </c>
      <c r="CW245" s="7">
        <f t="shared" si="339"/>
        <v>3.3078645022938627E-2</v>
      </c>
      <c r="CX245" s="7">
        <f t="shared" si="340"/>
        <v>2.5317613890431773E-2</v>
      </c>
      <c r="CY245" s="7">
        <f t="shared" si="401"/>
        <v>0.96085365825529034</v>
      </c>
      <c r="CZ245" s="7">
        <f t="shared" si="402"/>
        <v>6.0775393226275287E-2</v>
      </c>
      <c r="DA245" s="7">
        <f t="shared" si="341"/>
        <v>25.774484870163771</v>
      </c>
      <c r="DB245" s="7">
        <f>rho_ph(DA245,H245)</f>
        <v>259.54879196720782</v>
      </c>
      <c r="DC245" s="7">
        <f t="shared" si="342"/>
        <v>17.365998973485496</v>
      </c>
      <c r="DD245" s="7">
        <f t="shared" si="403"/>
        <v>-2.8113842197260572E-2</v>
      </c>
      <c r="DE245" s="47">
        <f t="shared" si="404"/>
        <v>-6.8548392333595701E-3</v>
      </c>
      <c r="DF245" s="7">
        <f t="shared" si="343"/>
        <v>1033.1923065387227</v>
      </c>
      <c r="DG245" s="7">
        <f t="shared" si="405"/>
        <v>225.58474667191751</v>
      </c>
    </row>
    <row r="246" spans="1:111" ht="14.5" x14ac:dyDescent="0.35">
      <c r="A246" s="7">
        <f t="shared" si="406"/>
        <v>1071</v>
      </c>
      <c r="B246" s="7">
        <v>3</v>
      </c>
      <c r="C246" s="7">
        <v>17.2</v>
      </c>
      <c r="D246">
        <v>0.16600000000000001</v>
      </c>
      <c r="E246" s="22">
        <v>0</v>
      </c>
      <c r="F246" s="7">
        <f t="shared" si="344"/>
        <v>25.774484870163771</v>
      </c>
      <c r="G246" s="7">
        <f t="shared" si="407"/>
        <v>97.5</v>
      </c>
      <c r="H246" s="7">
        <f t="shared" si="345"/>
        <v>1033.1923065387227</v>
      </c>
      <c r="I246" s="7">
        <f t="shared" si="408"/>
        <v>3.471717528322487E-2</v>
      </c>
      <c r="J246" s="24" t="str">
        <f t="shared" si="346"/>
        <v>NO</v>
      </c>
      <c r="K246" s="24" t="str">
        <f t="shared" si="347"/>
        <v>NO</v>
      </c>
      <c r="L246" s="7">
        <f t="shared" si="348"/>
        <v>12.892376075782961</v>
      </c>
      <c r="M246" s="7">
        <v>9.81</v>
      </c>
      <c r="N246" s="7">
        <f t="shared" si="349"/>
        <v>2.1631460000000002E-2</v>
      </c>
      <c r="O246" s="7">
        <f t="shared" si="350"/>
        <v>225.58474667191751</v>
      </c>
      <c r="P246" s="7">
        <f t="shared" si="351"/>
        <v>832.98529015895599</v>
      </c>
      <c r="Q246" s="7">
        <f t="shared" si="312"/>
        <v>1.660780309838398E-5</v>
      </c>
      <c r="R246" s="7">
        <f t="shared" si="313"/>
        <v>1.1836286214190572E-4</v>
      </c>
      <c r="S246" s="7">
        <f t="shared" si="352"/>
        <v>1.1483021392113688E-4</v>
      </c>
      <c r="T246" s="7">
        <f t="shared" si="314"/>
        <v>5.2231924705061585</v>
      </c>
      <c r="U246" s="7">
        <f t="shared" si="315"/>
        <v>12.137526732967375</v>
      </c>
      <c r="V246" s="7">
        <f t="shared" si="409"/>
        <v>17.360719203473533</v>
      </c>
      <c r="W246" s="7">
        <f>Surface_Tension_T(T_ph(F246,H246))</f>
        <v>8.1601015632405155E-2</v>
      </c>
      <c r="X246" s="7">
        <v>1</v>
      </c>
      <c r="Y246" s="7">
        <f t="shared" si="353"/>
        <v>1.0080656252000273</v>
      </c>
      <c r="Z246" s="7">
        <f t="shared" si="410"/>
        <v>0.69354346044896831</v>
      </c>
      <c r="AA246" s="24">
        <f t="shared" si="354"/>
        <v>264.2152126360337</v>
      </c>
      <c r="AB246" s="24">
        <f t="shared" si="355"/>
        <v>6630975.8488801401</v>
      </c>
      <c r="AC246" s="24">
        <f t="shared" si="356"/>
        <v>4.3725924132646611E-6</v>
      </c>
      <c r="AD246" s="29">
        <f t="shared" si="357"/>
        <v>8.6065259516715023E-3</v>
      </c>
      <c r="AE246" s="24">
        <f t="shared" si="316"/>
        <v>10.94183043030738</v>
      </c>
      <c r="AF246" s="7">
        <f t="shared" si="317"/>
        <v>4.3205059142894937</v>
      </c>
      <c r="AG246" s="24" t="str">
        <f t="shared" si="358"/>
        <v>NO</v>
      </c>
      <c r="AH246" s="24">
        <f t="shared" si="414"/>
        <v>1.1499999999999999</v>
      </c>
      <c r="AI246" s="24">
        <f t="shared" si="414"/>
        <v>1.1499999999999999</v>
      </c>
      <c r="AJ246" s="24">
        <f t="shared" si="359"/>
        <v>0.26833645158119879</v>
      </c>
      <c r="AK246" s="24">
        <f t="shared" si="360"/>
        <v>0.59988279695491464</v>
      </c>
      <c r="AL246" s="24">
        <f t="shared" si="361"/>
        <v>341.02565909583564</v>
      </c>
      <c r="AM246" s="24">
        <f t="shared" si="362"/>
        <v>8558677.9305852782</v>
      </c>
      <c r="AN246" s="24">
        <f t="shared" si="363"/>
        <v>3.4769885339970951E-6</v>
      </c>
      <c r="AO246" s="29">
        <f t="shared" si="364"/>
        <v>8.287255532646344E-3</v>
      </c>
      <c r="AP246" s="24">
        <f t="shared" si="318"/>
        <v>7.2852761639154568</v>
      </c>
      <c r="AQ246" s="24">
        <f t="shared" si="365"/>
        <v>4.1949989235147473</v>
      </c>
      <c r="AR246" s="24">
        <f t="shared" si="366"/>
        <v>11.08057669768537</v>
      </c>
      <c r="AS246" s="24">
        <f t="shared" si="367"/>
        <v>5.6410478681466518</v>
      </c>
      <c r="AT246" s="24" t="str">
        <f t="shared" si="368"/>
        <v>NO</v>
      </c>
      <c r="AU246" s="24">
        <f t="shared" si="319"/>
        <v>1.2</v>
      </c>
      <c r="AV246" s="7">
        <f t="shared" si="369"/>
        <v>1.203900398263051</v>
      </c>
      <c r="AW246" s="7">
        <f t="shared" si="370"/>
        <v>0.26833645158119879</v>
      </c>
      <c r="AX246" s="20">
        <f t="shared" si="320"/>
        <v>2.237810143905314</v>
      </c>
      <c r="AY246" s="24">
        <f t="shared" si="321"/>
        <v>0.57520553442529754</v>
      </c>
      <c r="AZ246" s="24">
        <f t="shared" si="371"/>
        <v>361.26330723534483</v>
      </c>
      <c r="BA246" s="24">
        <f t="shared" si="372"/>
        <v>9066579.6320519485</v>
      </c>
      <c r="BB246" s="24">
        <f t="shared" si="373"/>
        <v>3.3015487291252284E-6</v>
      </c>
      <c r="BC246" s="29">
        <f t="shared" si="374"/>
        <v>8.2175323816911748E-3</v>
      </c>
      <c r="BD246" s="24">
        <f t="shared" si="322"/>
        <v>11.111826871754193</v>
      </c>
      <c r="BE246" s="24" t="str">
        <f t="shared" si="375"/>
        <v>NO</v>
      </c>
      <c r="BF246" s="24">
        <f t="shared" si="323"/>
        <v>1.2</v>
      </c>
      <c r="BG246" s="24">
        <f t="shared" si="324"/>
        <v>1.1581535643924421</v>
      </c>
      <c r="BH246" s="7">
        <f t="shared" si="376"/>
        <v>1.203900398263051</v>
      </c>
      <c r="BI246" s="7">
        <f t="shared" si="377"/>
        <v>0.40390030081856371</v>
      </c>
      <c r="BJ246" s="7">
        <f t="shared" si="378"/>
        <v>0.26833645158119879</v>
      </c>
      <c r="BK246" s="20">
        <f t="shared" si="325"/>
        <v>2.237810143905314</v>
      </c>
      <c r="BL246" s="24">
        <f t="shared" si="379"/>
        <v>0.40087028394593666</v>
      </c>
      <c r="BM246" s="24">
        <f t="shared" si="380"/>
        <v>0.57161529465460892</v>
      </c>
      <c r="BN246" s="24">
        <f t="shared" si="381"/>
        <v>364.20763743114617</v>
      </c>
      <c r="BO246" s="24">
        <f t="shared" si="382"/>
        <v>9140473.1154161394</v>
      </c>
      <c r="BP246" s="24">
        <f t="shared" si="383"/>
        <v>3.2775681730077231E-6</v>
      </c>
      <c r="BQ246" s="29">
        <f t="shared" si="384"/>
        <v>8.2077842829033996E-3</v>
      </c>
      <c r="BR246" s="24">
        <f t="shared" si="326"/>
        <v>7.2572502779478345</v>
      </c>
      <c r="BS246" s="24">
        <f t="shared" si="385"/>
        <v>4.1949989235147473</v>
      </c>
      <c r="BT246" s="24">
        <f t="shared" si="386"/>
        <v>11.116224174294214</v>
      </c>
      <c r="BU246" s="24" t="str">
        <f t="shared" si="387"/>
        <v>NO</v>
      </c>
      <c r="BV246" s="24">
        <f t="shared" si="327"/>
        <v>1.1499999999999999</v>
      </c>
      <c r="BW246" s="24">
        <f t="shared" si="328"/>
        <v>1.1580968185829632</v>
      </c>
      <c r="BX246" s="7">
        <f t="shared" si="388"/>
        <v>1.203900398263051</v>
      </c>
      <c r="BY246" s="7">
        <f t="shared" si="389"/>
        <v>0.40390030081856371</v>
      </c>
      <c r="BZ246" s="24">
        <f t="shared" si="390"/>
        <v>0.26833645158119879</v>
      </c>
      <c r="CA246" s="20">
        <f t="shared" si="329"/>
        <v>2.3425738603827377</v>
      </c>
      <c r="CB246" s="24">
        <f t="shared" si="391"/>
        <v>0.40069660066415674</v>
      </c>
      <c r="CC246" s="24">
        <f t="shared" si="392"/>
        <v>0.59598402284693197</v>
      </c>
      <c r="CD246" s="24">
        <f t="shared" si="393"/>
        <v>344.2230161154032</v>
      </c>
      <c r="CE246" s="24">
        <f t="shared" si="394"/>
        <v>8638921.5962148029</v>
      </c>
      <c r="CF246" s="24">
        <f t="shared" si="395"/>
        <v>3.4479693383975869E-6</v>
      </c>
      <c r="CG246" s="29">
        <f t="shared" si="396"/>
        <v>8.2759104944354449E-3</v>
      </c>
      <c r="CH246" s="24">
        <f t="shared" si="330"/>
        <v>7.2812851825652416</v>
      </c>
      <c r="CI246" s="24">
        <f t="shared" si="397"/>
        <v>4.1949989235147473</v>
      </c>
      <c r="CJ246" s="24">
        <f t="shared" si="398"/>
        <v>11.085637658120204</v>
      </c>
      <c r="CK246" s="24">
        <f t="shared" si="331"/>
        <v>4.3702081116036524</v>
      </c>
      <c r="CL246" s="24">
        <f t="shared" si="399"/>
        <v>5.6410478681466518</v>
      </c>
      <c r="CM246" s="24" t="str">
        <f t="shared" si="400"/>
        <v>CHURN</v>
      </c>
      <c r="CN246" s="46" t="str">
        <f t="shared" si="332"/>
        <v>CHURN</v>
      </c>
      <c r="CO246" s="21">
        <f t="shared" si="413"/>
        <v>1.1580968185829632</v>
      </c>
      <c r="CP246" s="21">
        <f t="shared" si="333"/>
        <v>0.40069660066415674</v>
      </c>
      <c r="CQ246" s="7">
        <f t="shared" si="334"/>
        <v>0.59189862953456041</v>
      </c>
      <c r="CR246" s="7">
        <f>IF(J246="yes",rho_ph(F246,H246),IF(K246="yes",rho_ph(F246,H246),L246*CQ246+P246*(1-CQ246)))</f>
        <v>347.57341822212186</v>
      </c>
      <c r="CS246" s="7">
        <f t="shared" si="335"/>
        <v>5.8134182145836929E-5</v>
      </c>
      <c r="CT246" s="7">
        <f t="shared" si="336"/>
        <v>8723006.215083031</v>
      </c>
      <c r="CU246" s="7">
        <f t="shared" si="337"/>
        <v>3.4181050294305336E-6</v>
      </c>
      <c r="CV246" s="22">
        <f t="shared" si="338"/>
        <v>8.2641589345873716E-3</v>
      </c>
      <c r="CW246" s="7">
        <f t="shared" si="339"/>
        <v>3.2572080772863957E-2</v>
      </c>
      <c r="CX246" s="7">
        <f t="shared" si="340"/>
        <v>2.6076095184547014E-2</v>
      </c>
      <c r="CY246" s="7">
        <f t="shared" si="401"/>
        <v>0.95935641705555919</v>
      </c>
      <c r="CZ246" s="7">
        <f t="shared" si="402"/>
        <v>6.1132833339889441E-2</v>
      </c>
      <c r="DA246" s="7">
        <f t="shared" si="341"/>
        <v>25.591086370144104</v>
      </c>
      <c r="DB246" s="7">
        <f>rho_ph(DA246,H246)</f>
        <v>253.66028977909329</v>
      </c>
      <c r="DC246" s="7">
        <f t="shared" si="342"/>
        <v>17.769135479570938</v>
      </c>
      <c r="DD246" s="7">
        <f t="shared" si="403"/>
        <v>-2.8113842197260572E-2</v>
      </c>
      <c r="DE246" s="47">
        <f t="shared" si="404"/>
        <v>-7.17380221474599E-3</v>
      </c>
      <c r="DF246" s="7">
        <f t="shared" si="343"/>
        <v>1033.1641926965256</v>
      </c>
      <c r="DG246" s="7">
        <f t="shared" si="405"/>
        <v>225.20262055448029</v>
      </c>
    </row>
    <row r="247" spans="1:111" ht="14.5" x14ac:dyDescent="0.35">
      <c r="A247" s="7">
        <f t="shared" si="406"/>
        <v>1068</v>
      </c>
      <c r="B247" s="7">
        <v>3</v>
      </c>
      <c r="C247" s="7">
        <v>17.2</v>
      </c>
      <c r="D247">
        <v>0.16600000000000001</v>
      </c>
      <c r="E247" s="22">
        <v>0</v>
      </c>
      <c r="F247" s="7">
        <f t="shared" si="344"/>
        <v>25.591086370144104</v>
      </c>
      <c r="G247" s="7">
        <f t="shared" si="407"/>
        <v>97.5</v>
      </c>
      <c r="H247" s="7">
        <f t="shared" si="345"/>
        <v>1033.1641926965256</v>
      </c>
      <c r="I247" s="7">
        <f t="shared" si="408"/>
        <v>3.5640021750940977E-2</v>
      </c>
      <c r="J247" s="24" t="str">
        <f t="shared" si="346"/>
        <v>NO</v>
      </c>
      <c r="K247" s="24" t="str">
        <f t="shared" si="347"/>
        <v>NO</v>
      </c>
      <c r="L247" s="7">
        <f t="shared" si="348"/>
        <v>12.801350816488473</v>
      </c>
      <c r="M247" s="7">
        <v>9.81</v>
      </c>
      <c r="N247" s="7">
        <f t="shared" si="349"/>
        <v>2.1631460000000002E-2</v>
      </c>
      <c r="O247" s="7">
        <f t="shared" si="350"/>
        <v>225.20262055448029</v>
      </c>
      <c r="P247" s="7">
        <f t="shared" si="351"/>
        <v>833.48686408691822</v>
      </c>
      <c r="Q247" s="7">
        <f t="shared" si="312"/>
        <v>1.6594288947066131E-5</v>
      </c>
      <c r="R247" s="7">
        <f t="shared" si="313"/>
        <v>1.1857419094665225E-4</v>
      </c>
      <c r="S247" s="7">
        <f t="shared" si="352"/>
        <v>1.1493962502122818E-4</v>
      </c>
      <c r="T247" s="7">
        <f t="shared" si="314"/>
        <v>5.2150587067494243</v>
      </c>
      <c r="U247" s="7">
        <f t="shared" si="315"/>
        <v>12.548763771653313</v>
      </c>
      <c r="V247" s="7">
        <f t="shared" si="409"/>
        <v>17.763822478402737</v>
      </c>
      <c r="W247" s="7">
        <f>Surface_Tension_T(T_ph(F247,H247))</f>
        <v>8.164308504283127E-2</v>
      </c>
      <c r="X247" s="7">
        <v>1</v>
      </c>
      <c r="Y247" s="7">
        <f t="shared" si="353"/>
        <v>1.0077170835830151</v>
      </c>
      <c r="Z247" s="7">
        <f t="shared" si="410"/>
        <v>0.70101271988126368</v>
      </c>
      <c r="AA247" s="24">
        <f t="shared" si="354"/>
        <v>258.17588026206334</v>
      </c>
      <c r="AB247" s="24">
        <f t="shared" si="355"/>
        <v>6623543.6536301812</v>
      </c>
      <c r="AC247" s="24">
        <f t="shared" si="356"/>
        <v>4.3769986272186929E-6</v>
      </c>
      <c r="AD247" s="29">
        <f t="shared" si="357"/>
        <v>8.6079684187184372E-3</v>
      </c>
      <c r="AE247" s="24">
        <f t="shared" si="316"/>
        <v>10.98086921360782</v>
      </c>
      <c r="AF247" s="7">
        <f t="shared" si="317"/>
        <v>4.3371812811192765</v>
      </c>
      <c r="AG247" s="24" t="str">
        <f t="shared" si="358"/>
        <v>ANNULAR</v>
      </c>
      <c r="AH247" s="24">
        <f t="shared" si="414"/>
        <v>1.1499999999999999</v>
      </c>
      <c r="AI247" s="24">
        <f t="shared" si="414"/>
        <v>1.1499999999999999</v>
      </c>
      <c r="AJ247" s="24">
        <f t="shared" si="359"/>
        <v>0.26833872160795741</v>
      </c>
      <c r="AK247" s="24">
        <f t="shared" si="360"/>
        <v>0.60631611852281997</v>
      </c>
      <c r="AL247" s="24">
        <f t="shared" si="361"/>
        <v>335.89200915288302</v>
      </c>
      <c r="AM247" s="24">
        <f t="shared" si="362"/>
        <v>8617363.4162547402</v>
      </c>
      <c r="AN247" s="24">
        <f t="shared" si="363"/>
        <v>3.455715213088832E-6</v>
      </c>
      <c r="AO247" s="29">
        <f t="shared" si="364"/>
        <v>8.2789458268381754E-3</v>
      </c>
      <c r="AP247" s="24">
        <f t="shared" si="318"/>
        <v>7.4853448957380682</v>
      </c>
      <c r="AQ247" s="24">
        <f t="shared" si="365"/>
        <v>4.2130311633642652</v>
      </c>
      <c r="AR247" s="24">
        <f t="shared" si="366"/>
        <v>11.124451160310814</v>
      </c>
      <c r="AS247" s="24">
        <f t="shared" si="367"/>
        <v>5.6322634032893788</v>
      </c>
      <c r="AT247" s="24" t="str">
        <f t="shared" si="368"/>
        <v>NO</v>
      </c>
      <c r="AU247" s="24">
        <f t="shared" si="319"/>
        <v>1.2</v>
      </c>
      <c r="AV247" s="7">
        <f t="shared" si="369"/>
        <v>1.203900398263051</v>
      </c>
      <c r="AW247" s="7">
        <f t="shared" si="370"/>
        <v>0.26833872160795741</v>
      </c>
      <c r="AX247" s="20">
        <f t="shared" si="320"/>
        <v>2.2344698209046419</v>
      </c>
      <c r="AY247" s="24">
        <f t="shared" si="321"/>
        <v>0.58136701272769653</v>
      </c>
      <c r="AZ247" s="24">
        <f t="shared" si="371"/>
        <v>356.36737884799214</v>
      </c>
      <c r="BA247" s="24">
        <f t="shared" si="372"/>
        <v>9142662.3127361257</v>
      </c>
      <c r="BB247" s="24">
        <f t="shared" si="373"/>
        <v>3.2768633274654192E-6</v>
      </c>
      <c r="BC247" s="29">
        <f t="shared" si="374"/>
        <v>8.2074969422165321E-3</v>
      </c>
      <c r="BD247" s="24">
        <f t="shared" si="322"/>
        <v>11.156638574161253</v>
      </c>
      <c r="BE247" s="24" t="str">
        <f t="shared" si="375"/>
        <v>NO</v>
      </c>
      <c r="BF247" s="24">
        <f t="shared" si="323"/>
        <v>1.2</v>
      </c>
      <c r="BG247" s="24">
        <f t="shared" si="324"/>
        <v>1.1577760960677694</v>
      </c>
      <c r="BH247" s="7">
        <f t="shared" si="376"/>
        <v>1.203900398263051</v>
      </c>
      <c r="BI247" s="7">
        <f t="shared" si="377"/>
        <v>0.40392461233424298</v>
      </c>
      <c r="BJ247" s="7">
        <f t="shared" si="378"/>
        <v>0.26833872160795741</v>
      </c>
      <c r="BK247" s="20">
        <f t="shared" si="325"/>
        <v>2.2344698209046419</v>
      </c>
      <c r="BL247" s="24">
        <f t="shared" si="379"/>
        <v>0.40101889247252104</v>
      </c>
      <c r="BM247" s="24">
        <f t="shared" si="380"/>
        <v>0.5778152457853506</v>
      </c>
      <c r="BN247" s="24">
        <f t="shared" si="381"/>
        <v>359.28226252408825</v>
      </c>
      <c r="BO247" s="24">
        <f t="shared" si="382"/>
        <v>9217444.1213786639</v>
      </c>
      <c r="BP247" s="24">
        <f t="shared" si="383"/>
        <v>3.2529770487253636E-6</v>
      </c>
      <c r="BQ247" s="29">
        <f t="shared" si="384"/>
        <v>8.1977313900098887E-3</v>
      </c>
      <c r="BR247" s="24">
        <f t="shared" si="326"/>
        <v>7.4558862394551033</v>
      </c>
      <c r="BS247" s="24">
        <f t="shared" si="385"/>
        <v>4.2130311633642652</v>
      </c>
      <c r="BT247" s="24">
        <f t="shared" si="386"/>
        <v>11.161066933558571</v>
      </c>
      <c r="BU247" s="24" t="str">
        <f t="shared" si="387"/>
        <v>NO</v>
      </c>
      <c r="BV247" s="24">
        <f t="shared" si="327"/>
        <v>1.1499999999999999</v>
      </c>
      <c r="BW247" s="24">
        <f t="shared" si="328"/>
        <v>1.1577221061626757</v>
      </c>
      <c r="BX247" s="7">
        <f t="shared" si="388"/>
        <v>1.203900398263051</v>
      </c>
      <c r="BY247" s="7">
        <f t="shared" si="389"/>
        <v>0.40392461233424298</v>
      </c>
      <c r="BZ247" s="24">
        <f t="shared" si="390"/>
        <v>0.26833872160795741</v>
      </c>
      <c r="CA247" s="20">
        <f t="shared" si="329"/>
        <v>2.3390771592625952</v>
      </c>
      <c r="CB247" s="24">
        <f t="shared" si="391"/>
        <v>0.40085360248596053</v>
      </c>
      <c r="CC247" s="24">
        <f t="shared" si="392"/>
        <v>0.60245875878438515</v>
      </c>
      <c r="CD247" s="24">
        <f t="shared" si="393"/>
        <v>339.05768840968904</v>
      </c>
      <c r="CE247" s="24">
        <f t="shared" si="394"/>
        <v>8698579.4257811233</v>
      </c>
      <c r="CF247" s="24">
        <f t="shared" si="395"/>
        <v>3.4267242119183671E-6</v>
      </c>
      <c r="CG247" s="29">
        <f t="shared" si="396"/>
        <v>8.2675585656801533E-3</v>
      </c>
      <c r="CH247" s="24">
        <f t="shared" si="330"/>
        <v>7.4812249134719631</v>
      </c>
      <c r="CI247" s="24">
        <f t="shared" si="397"/>
        <v>4.2130311633642652</v>
      </c>
      <c r="CJ247" s="24">
        <f t="shared" si="398"/>
        <v>11.129556210966813</v>
      </c>
      <c r="CK247" s="24">
        <f t="shared" si="331"/>
        <v>4.3870753083693037</v>
      </c>
      <c r="CL247" s="24">
        <f t="shared" si="399"/>
        <v>5.6322634032893788</v>
      </c>
      <c r="CM247" s="24" t="str">
        <f t="shared" si="400"/>
        <v>CHURN</v>
      </c>
      <c r="CN247" s="46" t="str">
        <f t="shared" si="332"/>
        <v>ANNULAR</v>
      </c>
      <c r="CO247" s="21">
        <f t="shared" si="413"/>
        <v>1.0077170835830151</v>
      </c>
      <c r="CP247" s="21">
        <f t="shared" si="333"/>
        <v>0</v>
      </c>
      <c r="CQ247" s="7">
        <f t="shared" si="334"/>
        <v>0.70101271988126368</v>
      </c>
      <c r="CR247" s="7">
        <f>IF(J247="yes",rho_ph(F247,H247),IF(K247="yes",rho_ph(F247,H247),L247*CQ247+P247*(1-CQ247)))</f>
        <v>258.17588026206334</v>
      </c>
      <c r="CS247" s="7">
        <f t="shared" si="335"/>
        <v>4.7084982472697664E-5</v>
      </c>
      <c r="CT247" s="7">
        <f t="shared" si="336"/>
        <v>6623543.6536301812</v>
      </c>
      <c r="CU247" s="7">
        <f t="shared" si="337"/>
        <v>4.3769986272186929E-6</v>
      </c>
      <c r="CV247" s="22">
        <f t="shared" si="338"/>
        <v>8.6079684187184372E-3</v>
      </c>
      <c r="CW247" s="7">
        <f t="shared" si="339"/>
        <v>2.419438652275497E-2</v>
      </c>
      <c r="CX247" s="7">
        <f t="shared" si="340"/>
        <v>2.1122781012060596E-2</v>
      </c>
      <c r="CY247" s="7">
        <f t="shared" si="401"/>
        <v>0.96816537101714817</v>
      </c>
      <c r="CZ247" s="7">
        <f t="shared" si="402"/>
        <v>4.6807259267294024E-2</v>
      </c>
      <c r="DA247" s="7">
        <f t="shared" si="341"/>
        <v>25.450664592342221</v>
      </c>
      <c r="DB247" s="7">
        <f>rho_ph(DA247,H247)</f>
        <v>249.28231417910342</v>
      </c>
      <c r="DC247" s="7">
        <f t="shared" si="342"/>
        <v>18.081202710728714</v>
      </c>
      <c r="DD247" s="7">
        <f t="shared" si="403"/>
        <v>-2.8113842197260572E-2</v>
      </c>
      <c r="DE247" s="47">
        <f t="shared" si="404"/>
        <v>-5.6882512111285167E-3</v>
      </c>
      <c r="DF247" s="7">
        <f t="shared" si="343"/>
        <v>1033.1360788543284</v>
      </c>
      <c r="DG247" s="7">
        <f t="shared" si="405"/>
        <v>224.90860957338418</v>
      </c>
    </row>
    <row r="248" spans="1:111" ht="14.5" x14ac:dyDescent="0.35">
      <c r="A248" s="7">
        <f t="shared" si="406"/>
        <v>1065</v>
      </c>
      <c r="B248" s="7">
        <v>3</v>
      </c>
      <c r="C248" s="7">
        <v>17.2</v>
      </c>
      <c r="D248">
        <v>0.16600000000000001</v>
      </c>
      <c r="E248" s="22">
        <v>0</v>
      </c>
      <c r="F248" s="7">
        <f t="shared" si="344"/>
        <v>25.450664592342221</v>
      </c>
      <c r="G248" s="7">
        <f t="shared" si="407"/>
        <v>97.5</v>
      </c>
      <c r="H248" s="7">
        <f t="shared" si="345"/>
        <v>1033.1360788543284</v>
      </c>
      <c r="I248" s="7">
        <f t="shared" si="408"/>
        <v>3.6345038161854346E-2</v>
      </c>
      <c r="J248" s="24" t="str">
        <f t="shared" si="346"/>
        <v>NO</v>
      </c>
      <c r="K248" s="24" t="str">
        <f t="shared" si="347"/>
        <v>NO</v>
      </c>
      <c r="L248" s="7">
        <f t="shared" si="348"/>
        <v>12.731680858486689</v>
      </c>
      <c r="M248" s="7">
        <v>9.81</v>
      </c>
      <c r="N248" s="7">
        <f t="shared" si="349"/>
        <v>2.1631460000000002E-2</v>
      </c>
      <c r="O248" s="7">
        <f t="shared" si="350"/>
        <v>224.90860957338418</v>
      </c>
      <c r="P248" s="7">
        <f t="shared" si="351"/>
        <v>833.87215543467642</v>
      </c>
      <c r="Q248" s="7">
        <f t="shared" si="312"/>
        <v>1.6583895878288119E-5</v>
      </c>
      <c r="R248" s="7">
        <f t="shared" si="313"/>
        <v>1.1873726788907964E-4</v>
      </c>
      <c r="S248" s="7">
        <f t="shared" si="352"/>
        <v>1.1502449968498531E-4</v>
      </c>
      <c r="T248" s="7">
        <f t="shared" si="314"/>
        <v>5.2088382634932904</v>
      </c>
      <c r="U248" s="7">
        <f t="shared" si="315"/>
        <v>12.867025697786477</v>
      </c>
      <c r="V248" s="7">
        <f t="shared" si="409"/>
        <v>18.075863961279769</v>
      </c>
      <c r="W248" s="7">
        <f>Surface_Tension_T(T_ph(F248,H248))</f>
        <v>8.1675389493452197E-2</v>
      </c>
      <c r="X248" s="7">
        <v>1</v>
      </c>
      <c r="Y248" s="7">
        <f t="shared" si="353"/>
        <v>1.0074689348992834</v>
      </c>
      <c r="Z248" s="7">
        <f t="shared" si="410"/>
        <v>0.70655738577047988</v>
      </c>
      <c r="AA248" s="24">
        <f t="shared" si="354"/>
        <v>253.68928836779261</v>
      </c>
      <c r="AB248" s="24">
        <f t="shared" si="355"/>
        <v>6617880.632993537</v>
      </c>
      <c r="AC248" s="24">
        <f t="shared" si="356"/>
        <v>4.3803622818102907E-6</v>
      </c>
      <c r="AD248" s="29">
        <f t="shared" si="357"/>
        <v>8.6090688425140734E-3</v>
      </c>
      <c r="AE248" s="24">
        <f t="shared" si="316"/>
        <v>11.009719448539764</v>
      </c>
      <c r="AF248" s="7">
        <f t="shared" si="317"/>
        <v>4.3500648097565922</v>
      </c>
      <c r="AG248" s="24" t="str">
        <f t="shared" si="358"/>
        <v>ANNULAR</v>
      </c>
      <c r="AH248" s="24">
        <f t="shared" si="414"/>
        <v>1.1499999999999999</v>
      </c>
      <c r="AI248" s="24">
        <f t="shared" si="414"/>
        <v>1.1499999999999999</v>
      </c>
      <c r="AJ248" s="24">
        <f t="shared" si="359"/>
        <v>0.26834043222075987</v>
      </c>
      <c r="AK248" s="24">
        <f t="shared" si="360"/>
        <v>0.6110980206156984</v>
      </c>
      <c r="AL248" s="24">
        <f t="shared" si="361"/>
        <v>332.07483677373165</v>
      </c>
      <c r="AM248" s="24">
        <f t="shared" si="362"/>
        <v>8662689.8799262494</v>
      </c>
      <c r="AN248" s="24">
        <f t="shared" si="363"/>
        <v>3.439471784730881E-6</v>
      </c>
      <c r="AO248" s="29">
        <f t="shared" si="364"/>
        <v>8.2725746308704891E-3</v>
      </c>
      <c r="AP248" s="24">
        <f t="shared" si="318"/>
        <v>7.640752732989295</v>
      </c>
      <c r="AQ248" s="24">
        <f t="shared" si="365"/>
        <v>4.2263671171905655</v>
      </c>
      <c r="AR248" s="24">
        <f t="shared" si="366"/>
        <v>11.157016652731665</v>
      </c>
      <c r="AS248" s="24">
        <f t="shared" si="367"/>
        <v>5.6255453245727542</v>
      </c>
      <c r="AT248" s="24" t="str">
        <f t="shared" si="368"/>
        <v>NO</v>
      </c>
      <c r="AU248" s="24">
        <f t="shared" si="319"/>
        <v>1.2</v>
      </c>
      <c r="AV248" s="7">
        <f t="shared" si="369"/>
        <v>1.203900398263051</v>
      </c>
      <c r="AW248" s="7">
        <f t="shared" si="370"/>
        <v>0.26834043222075987</v>
      </c>
      <c r="AX248" s="20">
        <f t="shared" si="320"/>
        <v>2.2319152396012245</v>
      </c>
      <c r="AY248" s="24">
        <f t="shared" si="321"/>
        <v>0.58594675017160414</v>
      </c>
      <c r="AZ248" s="24">
        <f t="shared" si="371"/>
        <v>352.72756292238932</v>
      </c>
      <c r="BA248" s="24">
        <f t="shared" si="372"/>
        <v>9201448.4427220467</v>
      </c>
      <c r="BB248" s="24">
        <f t="shared" si="373"/>
        <v>3.258055294622983E-6</v>
      </c>
      <c r="BC248" s="29">
        <f t="shared" si="374"/>
        <v>8.1998121181109627E-3</v>
      </c>
      <c r="BD248" s="24">
        <f t="shared" si="322"/>
        <v>11.189920783865761</v>
      </c>
      <c r="BE248" s="24" t="str">
        <f t="shared" si="375"/>
        <v>NO</v>
      </c>
      <c r="BF248" s="24">
        <f t="shared" si="323"/>
        <v>1.2</v>
      </c>
      <c r="BG248" s="24">
        <f t="shared" si="324"/>
        <v>1.1575065720296165</v>
      </c>
      <c r="BH248" s="7">
        <f t="shared" si="376"/>
        <v>1.203900398263051</v>
      </c>
      <c r="BI248" s="7">
        <f t="shared" si="377"/>
        <v>0.40394320463838934</v>
      </c>
      <c r="BJ248" s="7">
        <f t="shared" si="378"/>
        <v>0.26834043222075987</v>
      </c>
      <c r="BK248" s="20">
        <f t="shared" si="325"/>
        <v>2.2319152396012245</v>
      </c>
      <c r="BL248" s="24">
        <f t="shared" si="379"/>
        <v>0.40112705896635914</v>
      </c>
      <c r="BM248" s="24">
        <f t="shared" si="380"/>
        <v>0.58242487277343802</v>
      </c>
      <c r="BN248" s="24">
        <f t="shared" si="381"/>
        <v>355.61951900051861</v>
      </c>
      <c r="BO248" s="24">
        <f t="shared" si="382"/>
        <v>9276889.6260847952</v>
      </c>
      <c r="BP248" s="24">
        <f t="shared" si="383"/>
        <v>3.2342502119080672E-6</v>
      </c>
      <c r="BQ248" s="29">
        <f t="shared" si="384"/>
        <v>8.1900369146987399E-3</v>
      </c>
      <c r="BR248" s="24">
        <f t="shared" si="326"/>
        <v>7.6101674282008247</v>
      </c>
      <c r="BS248" s="24">
        <f t="shared" si="385"/>
        <v>4.2263671171905655</v>
      </c>
      <c r="BT248" s="24">
        <f t="shared" si="386"/>
        <v>11.194370916937716</v>
      </c>
      <c r="BU248" s="24" t="str">
        <f t="shared" si="387"/>
        <v>NO</v>
      </c>
      <c r="BV248" s="24">
        <f t="shared" si="327"/>
        <v>1.1499999999999999</v>
      </c>
      <c r="BW248" s="24">
        <f t="shared" si="328"/>
        <v>1.1574545260071589</v>
      </c>
      <c r="BX248" s="7">
        <f t="shared" si="388"/>
        <v>1.203900398263051</v>
      </c>
      <c r="BY248" s="7">
        <f t="shared" si="389"/>
        <v>0.40394320463838934</v>
      </c>
      <c r="BZ248" s="24">
        <f t="shared" si="390"/>
        <v>0.26834043222075987</v>
      </c>
      <c r="CA248" s="20">
        <f t="shared" si="329"/>
        <v>2.336402984548509</v>
      </c>
      <c r="CB248" s="24">
        <f t="shared" si="391"/>
        <v>0.40096774965714588</v>
      </c>
      <c r="CC248" s="24">
        <f t="shared" si="392"/>
        <v>0.60727286095508448</v>
      </c>
      <c r="CD248" s="24">
        <f t="shared" si="393"/>
        <v>335.2158301927779</v>
      </c>
      <c r="CE248" s="24">
        <f t="shared" si="394"/>
        <v>8744627.590619538</v>
      </c>
      <c r="CF248" s="24">
        <f t="shared" si="395"/>
        <v>3.4105138919356977E-6</v>
      </c>
      <c r="CG248" s="29">
        <f t="shared" si="396"/>
        <v>8.2611593829605735E-3</v>
      </c>
      <c r="CH248" s="24">
        <f t="shared" si="330"/>
        <v>7.6365336247274884</v>
      </c>
      <c r="CI248" s="24">
        <f t="shared" si="397"/>
        <v>4.2263671171905655</v>
      </c>
      <c r="CJ248" s="24">
        <f t="shared" si="398"/>
        <v>11.162153199478615</v>
      </c>
      <c r="CK248" s="24">
        <f t="shared" si="331"/>
        <v>4.4001070464281868</v>
      </c>
      <c r="CL248" s="24">
        <f t="shared" si="399"/>
        <v>5.6255453245727542</v>
      </c>
      <c r="CM248" s="24" t="str">
        <f t="shared" si="400"/>
        <v>CHURN</v>
      </c>
      <c r="CN248" s="46" t="str">
        <f t="shared" si="332"/>
        <v>ANNULAR</v>
      </c>
      <c r="CO248" s="21">
        <f t="shared" si="413"/>
        <v>1.0074689348992834</v>
      </c>
      <c r="CP248" s="21">
        <f t="shared" si="333"/>
        <v>0</v>
      </c>
      <c r="CQ248" s="7">
        <f t="shared" si="334"/>
        <v>0.70655738577047988</v>
      </c>
      <c r="CR248" s="7">
        <f>IF(J248="yes",rho_ph(F248,H248),IF(K248="yes",rho_ph(F248,H248),L248*CQ248+P248*(1-CQ248)))</f>
        <v>253.68928836779261</v>
      </c>
      <c r="CS248" s="7">
        <f t="shared" si="335"/>
        <v>4.6560048413495477E-5</v>
      </c>
      <c r="CT248" s="7">
        <f t="shared" si="336"/>
        <v>6617880.632993537</v>
      </c>
      <c r="CU248" s="7">
        <f t="shared" si="337"/>
        <v>4.3803622818102907E-6</v>
      </c>
      <c r="CV248" s="22">
        <f t="shared" si="338"/>
        <v>8.6090688425140734E-3</v>
      </c>
      <c r="CW248" s="7">
        <f t="shared" si="339"/>
        <v>2.3773935401024848E-2</v>
      </c>
      <c r="CX248" s="7">
        <f t="shared" si="340"/>
        <v>2.1494054984755269E-2</v>
      </c>
      <c r="CY248" s="7">
        <f t="shared" si="401"/>
        <v>0.96743124696202809</v>
      </c>
      <c r="CZ248" s="7">
        <f t="shared" si="402"/>
        <v>4.6791945709767732E-2</v>
      </c>
      <c r="DA248" s="7">
        <f t="shared" si="341"/>
        <v>25.31028875521292</v>
      </c>
      <c r="DB248" s="7">
        <f>rho_ph(DA248,H248)</f>
        <v>244.99967972775229</v>
      </c>
      <c r="DC248" s="7">
        <f t="shared" si="342"/>
        <v>18.397265089817854</v>
      </c>
      <c r="DD248" s="7">
        <f t="shared" si="403"/>
        <v>-2.8113842197260572E-2</v>
      </c>
      <c r="DE248" s="47">
        <f t="shared" si="404"/>
        <v>-5.8612524191689773E-3</v>
      </c>
      <c r="DF248" s="7">
        <f t="shared" si="343"/>
        <v>1033.1079650121312</v>
      </c>
      <c r="DG248" s="7">
        <f t="shared" si="405"/>
        <v>224.61344124582223</v>
      </c>
    </row>
    <row r="249" spans="1:111" ht="14.5" x14ac:dyDescent="0.35">
      <c r="A249" s="7">
        <f t="shared" si="406"/>
        <v>1062</v>
      </c>
      <c r="B249" s="7">
        <v>3</v>
      </c>
      <c r="C249" s="7">
        <v>17.2</v>
      </c>
      <c r="D249">
        <v>0.16600000000000001</v>
      </c>
      <c r="E249" s="22">
        <v>0</v>
      </c>
      <c r="F249" s="7">
        <f t="shared" si="344"/>
        <v>25.31028875521292</v>
      </c>
      <c r="G249" s="7">
        <f t="shared" si="407"/>
        <v>97.5</v>
      </c>
      <c r="H249" s="7">
        <f t="shared" si="345"/>
        <v>1033.1079650121312</v>
      </c>
      <c r="I249" s="7">
        <f t="shared" si="408"/>
        <v>3.7051591764801634E-2</v>
      </c>
      <c r="J249" s="24" t="str">
        <f t="shared" si="346"/>
        <v>NO</v>
      </c>
      <c r="K249" s="24" t="str">
        <f t="shared" si="347"/>
        <v>NO</v>
      </c>
      <c r="L249" s="7">
        <f t="shared" si="348"/>
        <v>12.662055080616238</v>
      </c>
      <c r="M249" s="7">
        <v>9.81</v>
      </c>
      <c r="N249" s="7">
        <f t="shared" si="349"/>
        <v>2.1631460000000002E-2</v>
      </c>
      <c r="O249" s="7">
        <f t="shared" si="350"/>
        <v>224.61344124582223</v>
      </c>
      <c r="P249" s="7">
        <f t="shared" si="351"/>
        <v>834.2584192161986</v>
      </c>
      <c r="Q249" s="7">
        <f t="shared" si="312"/>
        <v>1.6573466062872908E-5</v>
      </c>
      <c r="R249" s="7">
        <f t="shared" si="313"/>
        <v>1.1890140803082672E-4</v>
      </c>
      <c r="S249" s="7">
        <f t="shared" si="352"/>
        <v>1.1510999489889778E-4</v>
      </c>
      <c r="T249" s="7">
        <f t="shared" si="314"/>
        <v>5.202609196460922</v>
      </c>
      <c r="U249" s="7">
        <f t="shared" si="315"/>
        <v>13.189291135563234</v>
      </c>
      <c r="V249" s="7">
        <f t="shared" si="409"/>
        <v>18.391900332024157</v>
      </c>
      <c r="W249" s="7">
        <f>Surface_Tension_T(T_ph(F249,H249))</f>
        <v>8.170776500375293E-2</v>
      </c>
      <c r="X249" s="7">
        <v>1</v>
      </c>
      <c r="Y249" s="7">
        <f t="shared" si="353"/>
        <v>1.0072346099489065</v>
      </c>
      <c r="Z249" s="7">
        <f t="shared" si="410"/>
        <v>0.71197412371407509</v>
      </c>
      <c r="AA249" s="24">
        <f t="shared" si="354"/>
        <v>249.3030678140972</v>
      </c>
      <c r="AB249" s="24">
        <f t="shared" si="355"/>
        <v>6612250.2380049564</v>
      </c>
      <c r="AC249" s="24">
        <f t="shared" si="356"/>
        <v>4.3837119784145736E-6</v>
      </c>
      <c r="AD249" s="29">
        <f t="shared" si="357"/>
        <v>8.6101640646348218E-3</v>
      </c>
      <c r="AE249" s="24">
        <f t="shared" si="316"/>
        <v>11.037798264187058</v>
      </c>
      <c r="AF249" s="7">
        <f t="shared" si="317"/>
        <v>4.3630459980498806</v>
      </c>
      <c r="AG249" s="24" t="str">
        <f t="shared" si="358"/>
        <v>ANNULAR</v>
      </c>
      <c r="AH249" s="24">
        <f t="shared" si="414"/>
        <v>1.1499999999999999</v>
      </c>
      <c r="AI249" s="24">
        <f t="shared" si="414"/>
        <v>1.1499999999999999</v>
      </c>
      <c r="AJ249" s="24">
        <f t="shared" si="359"/>
        <v>0.26834211814395859</v>
      </c>
      <c r="AK249" s="24">
        <f t="shared" si="360"/>
        <v>0.61577450869702832</v>
      </c>
      <c r="AL249" s="24">
        <f t="shared" si="361"/>
        <v>328.34032174334561</v>
      </c>
      <c r="AM249" s="24">
        <f t="shared" si="362"/>
        <v>8708550.5590849966</v>
      </c>
      <c r="AN249" s="24">
        <f t="shared" si="363"/>
        <v>3.4232002773200261E-6</v>
      </c>
      <c r="AO249" s="29">
        <f t="shared" si="364"/>
        <v>8.2661694210852798E-3</v>
      </c>
      <c r="AP249" s="24">
        <f t="shared" si="318"/>
        <v>7.7986167242472737</v>
      </c>
      <c r="AQ249" s="24">
        <f t="shared" si="365"/>
        <v>4.2393541294610655</v>
      </c>
      <c r="AR249" s="24">
        <f t="shared" si="366"/>
        <v>11.188833911688448</v>
      </c>
      <c r="AS249" s="24">
        <f t="shared" si="367"/>
        <v>5.6188179321777962</v>
      </c>
      <c r="AT249" s="24" t="str">
        <f t="shared" si="368"/>
        <v>NO</v>
      </c>
      <c r="AU249" s="24">
        <f t="shared" si="319"/>
        <v>1.2</v>
      </c>
      <c r="AV249" s="7">
        <f t="shared" si="369"/>
        <v>1.203900398263051</v>
      </c>
      <c r="AW249" s="7">
        <f t="shared" si="370"/>
        <v>0.26834211814395859</v>
      </c>
      <c r="AX249" s="20">
        <f t="shared" si="320"/>
        <v>2.2293571074211083</v>
      </c>
      <c r="AY249" s="24">
        <f t="shared" si="321"/>
        <v>0.59042544479983694</v>
      </c>
      <c r="AZ249" s="24">
        <f t="shared" si="371"/>
        <v>349.1670204755186</v>
      </c>
      <c r="BA249" s="24">
        <f t="shared" si="372"/>
        <v>9260935.833988063</v>
      </c>
      <c r="BB249" s="24">
        <f t="shared" si="373"/>
        <v>3.2392536585016153E-6</v>
      </c>
      <c r="BC249" s="29">
        <f t="shared" si="374"/>
        <v>8.1920960457685862E-3</v>
      </c>
      <c r="BD249" s="24">
        <f t="shared" si="322"/>
        <v>11.222456123479208</v>
      </c>
      <c r="BE249" s="24" t="str">
        <f t="shared" si="375"/>
        <v>NO</v>
      </c>
      <c r="BF249" s="24">
        <f t="shared" si="323"/>
        <v>1.2</v>
      </c>
      <c r="BG249" s="24">
        <f t="shared" si="324"/>
        <v>1.1572516239225217</v>
      </c>
      <c r="BH249" s="7">
        <f t="shared" si="376"/>
        <v>1.203900398263051</v>
      </c>
      <c r="BI249" s="7">
        <f t="shared" si="377"/>
        <v>0.4039617716819362</v>
      </c>
      <c r="BJ249" s="7">
        <f t="shared" si="378"/>
        <v>0.26834211814395859</v>
      </c>
      <c r="BK249" s="20">
        <f t="shared" si="325"/>
        <v>2.2293571074211083</v>
      </c>
      <c r="BL249" s="24">
        <f t="shared" si="379"/>
        <v>0.40123100350676227</v>
      </c>
      <c r="BM249" s="24">
        <f t="shared" si="380"/>
        <v>0.58693386927356728</v>
      </c>
      <c r="BN249" s="24">
        <f t="shared" si="381"/>
        <v>352.03568623300652</v>
      </c>
      <c r="BO249" s="24">
        <f t="shared" si="382"/>
        <v>9337021.2829318792</v>
      </c>
      <c r="BP249" s="24">
        <f t="shared" si="383"/>
        <v>3.2155375336342151E-6</v>
      </c>
      <c r="BQ249" s="29">
        <f t="shared" si="384"/>
        <v>8.1823142656749972E-3</v>
      </c>
      <c r="BR249" s="24">
        <f t="shared" si="326"/>
        <v>7.7668750450768851</v>
      </c>
      <c r="BS249" s="24">
        <f t="shared" si="385"/>
        <v>4.2393541294610655</v>
      </c>
      <c r="BT249" s="24">
        <f t="shared" si="386"/>
        <v>11.226926410596482</v>
      </c>
      <c r="BU249" s="24" t="str">
        <f t="shared" si="387"/>
        <v>NO</v>
      </c>
      <c r="BV249" s="24">
        <f t="shared" si="327"/>
        <v>1.1499999999999999</v>
      </c>
      <c r="BW249" s="24">
        <f t="shared" si="328"/>
        <v>1.1572013985351481</v>
      </c>
      <c r="BX249" s="7">
        <f t="shared" si="388"/>
        <v>1.203900398263051</v>
      </c>
      <c r="BY249" s="7">
        <f t="shared" si="389"/>
        <v>0.4039617716819362</v>
      </c>
      <c r="BZ249" s="24">
        <f t="shared" si="390"/>
        <v>0.26834211814395859</v>
      </c>
      <c r="CA249" s="20">
        <f t="shared" si="329"/>
        <v>2.3337250927225086</v>
      </c>
      <c r="CB249" s="24">
        <f t="shared" si="391"/>
        <v>0.40107734175231669</v>
      </c>
      <c r="CC249" s="24">
        <f t="shared" si="392"/>
        <v>0.61198201301337829</v>
      </c>
      <c r="CD249" s="24">
        <f t="shared" si="393"/>
        <v>331.45622240803232</v>
      </c>
      <c r="CE249" s="24">
        <f t="shared" si="394"/>
        <v>8791193.4045674987</v>
      </c>
      <c r="CF249" s="24">
        <f t="shared" si="395"/>
        <v>3.3942852827577705E-6</v>
      </c>
      <c r="CG249" s="29">
        <f t="shared" si="396"/>
        <v>8.2547297465468163E-3</v>
      </c>
      <c r="CH249" s="24">
        <f t="shared" si="330"/>
        <v>7.7942978820259325</v>
      </c>
      <c r="CI249" s="24">
        <f t="shared" si="397"/>
        <v>4.2393541294610655</v>
      </c>
      <c r="CJ249" s="24">
        <f t="shared" si="398"/>
        <v>11.194000143272152</v>
      </c>
      <c r="CK249" s="24">
        <f t="shared" si="331"/>
        <v>4.4132375675993201</v>
      </c>
      <c r="CL249" s="24">
        <f t="shared" si="399"/>
        <v>5.6188179321777962</v>
      </c>
      <c r="CM249" s="24" t="str">
        <f t="shared" si="400"/>
        <v>CHURN</v>
      </c>
      <c r="CN249" s="46" t="str">
        <f t="shared" si="332"/>
        <v>ANNULAR</v>
      </c>
      <c r="CO249" s="21">
        <f t="shared" si="413"/>
        <v>1.0072346099489065</v>
      </c>
      <c r="CP249" s="21">
        <f t="shared" si="333"/>
        <v>0</v>
      </c>
      <c r="CQ249" s="7">
        <f t="shared" si="334"/>
        <v>0.71197412371407509</v>
      </c>
      <c r="CR249" s="7">
        <f>IF(J249="yes",rho_ph(F249,H249),IF(K249="yes",rho_ph(F249,H249),L249*CQ249+P249*(1-CQ249)))</f>
        <v>249.3030678140972</v>
      </c>
      <c r="CS249" s="7">
        <f t="shared" si="335"/>
        <v>4.6046561216728078E-5</v>
      </c>
      <c r="CT249" s="7">
        <f t="shared" si="336"/>
        <v>6612250.2380049564</v>
      </c>
      <c r="CU249" s="7">
        <f t="shared" si="337"/>
        <v>4.3837119784145736E-6</v>
      </c>
      <c r="CV249" s="22">
        <f t="shared" si="338"/>
        <v>8.6101640646348218E-3</v>
      </c>
      <c r="CW249" s="7">
        <f t="shared" si="339"/>
        <v>2.3362890359394935E-2</v>
      </c>
      <c r="CX249" s="7">
        <f t="shared" si="340"/>
        <v>2.1870271554073263E-2</v>
      </c>
      <c r="CY249" s="7">
        <f t="shared" si="401"/>
        <v>0.96668163109563165</v>
      </c>
      <c r="CZ249" s="7">
        <f t="shared" si="402"/>
        <v>4.6792201753333394E-2</v>
      </c>
      <c r="DA249" s="7">
        <f t="shared" si="341"/>
        <v>25.169912149952921</v>
      </c>
      <c r="DB249" s="7">
        <f>rho_ph(DA249,H249)</f>
        <v>240.80799917236337</v>
      </c>
      <c r="DC249" s="7">
        <f t="shared" si="342"/>
        <v>18.717501371894713</v>
      </c>
      <c r="DD249" s="7">
        <f t="shared" si="403"/>
        <v>-2.8113842197260572E-2</v>
      </c>
      <c r="DE249" s="47">
        <f t="shared" si="404"/>
        <v>-6.0414298918850876E-3</v>
      </c>
      <c r="DF249" s="7">
        <f t="shared" si="343"/>
        <v>1033.079851169934</v>
      </c>
      <c r="DG249" s="7">
        <f t="shared" si="405"/>
        <v>224.31700547999037</v>
      </c>
    </row>
    <row r="250" spans="1:111" ht="14.5" x14ac:dyDescent="0.35">
      <c r="A250" s="7">
        <f t="shared" si="406"/>
        <v>1059</v>
      </c>
      <c r="B250" s="7">
        <v>3</v>
      </c>
      <c r="C250" s="7">
        <v>17.2</v>
      </c>
      <c r="D250">
        <v>0.16600000000000001</v>
      </c>
      <c r="E250" s="22">
        <v>0</v>
      </c>
      <c r="F250" s="7">
        <f t="shared" si="344"/>
        <v>25.169912149952921</v>
      </c>
      <c r="G250" s="7">
        <f t="shared" si="407"/>
        <v>97.5</v>
      </c>
      <c r="H250" s="7">
        <f t="shared" si="345"/>
        <v>1033.079851169934</v>
      </c>
      <c r="I250" s="7">
        <f t="shared" si="408"/>
        <v>3.7759942109885904E-2</v>
      </c>
      <c r="J250" s="24" t="str">
        <f t="shared" si="346"/>
        <v>NO</v>
      </c>
      <c r="K250" s="24" t="str">
        <f t="shared" si="347"/>
        <v>NO</v>
      </c>
      <c r="L250" s="7">
        <f t="shared" si="348"/>
        <v>12.592450139905269</v>
      </c>
      <c r="M250" s="7">
        <v>9.81</v>
      </c>
      <c r="N250" s="7">
        <f t="shared" si="349"/>
        <v>2.1631460000000002E-2</v>
      </c>
      <c r="O250" s="7">
        <f t="shared" si="350"/>
        <v>224.31700547999037</v>
      </c>
      <c r="P250" s="7">
        <f t="shared" si="351"/>
        <v>834.64579410565591</v>
      </c>
      <c r="Q250" s="7">
        <f t="shared" si="312"/>
        <v>1.6562995607816823E-5</v>
      </c>
      <c r="R250" s="7">
        <f t="shared" si="313"/>
        <v>1.1906667999431367E-4</v>
      </c>
      <c r="S250" s="7">
        <f t="shared" si="352"/>
        <v>1.1519614680582952E-4</v>
      </c>
      <c r="T250" s="7">
        <f t="shared" si="314"/>
        <v>5.1963692743899994</v>
      </c>
      <c r="U250" s="7">
        <f t="shared" si="315"/>
        <v>13.515741058454626</v>
      </c>
      <c r="V250" s="7">
        <f t="shared" si="409"/>
        <v>18.712110332844624</v>
      </c>
      <c r="W250" s="7">
        <f>Surface_Tension_T(T_ph(F250,H250))</f>
        <v>8.1740222930996545E-2</v>
      </c>
      <c r="X250" s="7">
        <v>1</v>
      </c>
      <c r="Y250" s="7">
        <f t="shared" si="353"/>
        <v>1.0070129074463119</v>
      </c>
      <c r="Z250" s="7">
        <f t="shared" si="410"/>
        <v>0.71726899133193067</v>
      </c>
      <c r="AA250" s="24">
        <f t="shared" si="354"/>
        <v>245.01242125830129</v>
      </c>
      <c r="AB250" s="24">
        <f t="shared" si="355"/>
        <v>6606645.5465760529</v>
      </c>
      <c r="AC250" s="24">
        <f t="shared" si="356"/>
        <v>4.3870517644346624E-6</v>
      </c>
      <c r="AD250" s="29">
        <f t="shared" si="357"/>
        <v>8.6112554160638986E-3</v>
      </c>
      <c r="AE250" s="24">
        <f t="shared" si="316"/>
        <v>11.065144214898581</v>
      </c>
      <c r="AF250" s="7">
        <f t="shared" si="317"/>
        <v>4.3761305087740823</v>
      </c>
      <c r="AG250" s="24" t="str">
        <f t="shared" si="358"/>
        <v>ANNULAR</v>
      </c>
      <c r="AH250" s="24">
        <f t="shared" si="414"/>
        <v>1.1499999999999999</v>
      </c>
      <c r="AI250" s="24">
        <f t="shared" si="414"/>
        <v>1.1499999999999999</v>
      </c>
      <c r="AJ250" s="24">
        <f t="shared" si="359"/>
        <v>0.2683437796541453</v>
      </c>
      <c r="AK250" s="24">
        <f t="shared" si="360"/>
        <v>0.62035035355594148</v>
      </c>
      <c r="AL250" s="24">
        <f t="shared" si="361"/>
        <v>324.6847115346585</v>
      </c>
      <c r="AM250" s="24">
        <f t="shared" si="362"/>
        <v>8754971.6560711078</v>
      </c>
      <c r="AN250" s="24">
        <f t="shared" si="363"/>
        <v>3.4068947368896932E-6</v>
      </c>
      <c r="AO250" s="29">
        <f t="shared" si="364"/>
        <v>8.2597275256784831E-3</v>
      </c>
      <c r="AP250" s="24">
        <f t="shared" si="318"/>
        <v>7.9590368254994583</v>
      </c>
      <c r="AQ250" s="24">
        <f t="shared" si="365"/>
        <v>4.2520096126114142</v>
      </c>
      <c r="AR250" s="24">
        <f t="shared" si="366"/>
        <v>11.219943291846461</v>
      </c>
      <c r="AS250" s="24">
        <f t="shared" si="367"/>
        <v>5.6120788163411994</v>
      </c>
      <c r="AT250" s="24" t="str">
        <f t="shared" si="368"/>
        <v>NO</v>
      </c>
      <c r="AU250" s="24">
        <f t="shared" si="319"/>
        <v>1.2</v>
      </c>
      <c r="AV250" s="7">
        <f t="shared" si="369"/>
        <v>1.203900398263051</v>
      </c>
      <c r="AW250" s="7">
        <f t="shared" si="370"/>
        <v>0.2683437796541453</v>
      </c>
      <c r="AX250" s="20">
        <f t="shared" si="320"/>
        <v>2.2267945079244678</v>
      </c>
      <c r="AY250" s="24">
        <f t="shared" si="321"/>
        <v>0.59480767099832732</v>
      </c>
      <c r="AZ250" s="24">
        <f t="shared" si="371"/>
        <v>345.68215914500092</v>
      </c>
      <c r="BA250" s="24">
        <f t="shared" si="372"/>
        <v>9321158.0274881143</v>
      </c>
      <c r="BB250" s="24">
        <f t="shared" si="373"/>
        <v>3.2204518497684275E-6</v>
      </c>
      <c r="BC250" s="29">
        <f t="shared" si="374"/>
        <v>8.1843456943969765E-3</v>
      </c>
      <c r="BD250" s="24">
        <f t="shared" si="322"/>
        <v>11.254285128790269</v>
      </c>
      <c r="BE250" s="24" t="str">
        <f t="shared" si="375"/>
        <v>NO</v>
      </c>
      <c r="BF250" s="24">
        <f t="shared" si="323"/>
        <v>1.2</v>
      </c>
      <c r="BG250" s="24">
        <f t="shared" si="324"/>
        <v>1.1570100584912462</v>
      </c>
      <c r="BH250" s="7">
        <f t="shared" si="376"/>
        <v>1.203900398263051</v>
      </c>
      <c r="BI250" s="7">
        <f t="shared" si="377"/>
        <v>0.40398031968713943</v>
      </c>
      <c r="BJ250" s="7">
        <f t="shared" si="378"/>
        <v>0.2683437796541453</v>
      </c>
      <c r="BK250" s="20">
        <f t="shared" si="325"/>
        <v>2.2267945079244678</v>
      </c>
      <c r="BL250" s="24">
        <f t="shared" si="379"/>
        <v>0.40133104406520287</v>
      </c>
      <c r="BM250" s="24">
        <f t="shared" si="380"/>
        <v>0.59134677155725424</v>
      </c>
      <c r="BN250" s="24">
        <f t="shared" si="381"/>
        <v>348.52720310366425</v>
      </c>
      <c r="BO250" s="24">
        <f t="shared" si="382"/>
        <v>9397873.3095247764</v>
      </c>
      <c r="BP250" s="24">
        <f t="shared" si="383"/>
        <v>3.1968321192215192E-6</v>
      </c>
      <c r="BQ250" s="29">
        <f t="shared" si="384"/>
        <v>8.1745603022894912E-3</v>
      </c>
      <c r="BR250" s="24">
        <f t="shared" si="326"/>
        <v>7.9261080155158172</v>
      </c>
      <c r="BS250" s="24">
        <f t="shared" si="385"/>
        <v>4.2520096126114142</v>
      </c>
      <c r="BT250" s="24">
        <f t="shared" si="386"/>
        <v>11.258774001386175</v>
      </c>
      <c r="BU250" s="24" t="str">
        <f t="shared" si="387"/>
        <v>NO</v>
      </c>
      <c r="BV250" s="24">
        <f t="shared" si="327"/>
        <v>1.1499999999999999</v>
      </c>
      <c r="BW250" s="24">
        <f t="shared" si="328"/>
        <v>1.1569615420399888</v>
      </c>
      <c r="BX250" s="7">
        <f t="shared" si="388"/>
        <v>1.203900398263051</v>
      </c>
      <c r="BY250" s="7">
        <f t="shared" si="389"/>
        <v>0.40398031968713943</v>
      </c>
      <c r="BZ250" s="24">
        <f t="shared" si="390"/>
        <v>0.2683437796541453</v>
      </c>
      <c r="CA250" s="20">
        <f t="shared" si="329"/>
        <v>2.3310425244413939</v>
      </c>
      <c r="CB250" s="24">
        <f t="shared" si="391"/>
        <v>0.40118272474662936</v>
      </c>
      <c r="CC250" s="24">
        <f t="shared" si="392"/>
        <v>0.61659094322316388</v>
      </c>
      <c r="CD250" s="24">
        <f t="shared" si="393"/>
        <v>327.77514737005771</v>
      </c>
      <c r="CE250" s="24">
        <f t="shared" si="394"/>
        <v>8838303.8154941369</v>
      </c>
      <c r="CF250" s="24">
        <f t="shared" si="395"/>
        <v>3.3780320721379041E-6</v>
      </c>
      <c r="CG250" s="29">
        <f t="shared" si="396"/>
        <v>8.2482668642461805E-3</v>
      </c>
      <c r="CH250" s="24">
        <f t="shared" si="330"/>
        <v>7.9546176083390376</v>
      </c>
      <c r="CI250" s="24">
        <f t="shared" si="397"/>
        <v>4.2520096126114142</v>
      </c>
      <c r="CJ250" s="24">
        <f t="shared" si="398"/>
        <v>11.225137452160295</v>
      </c>
      <c r="CK250" s="24">
        <f t="shared" si="331"/>
        <v>4.4264725998010226</v>
      </c>
      <c r="CL250" s="24">
        <f t="shared" si="399"/>
        <v>5.6120788163411994</v>
      </c>
      <c r="CM250" s="24" t="str">
        <f t="shared" si="400"/>
        <v>CHURN</v>
      </c>
      <c r="CN250" s="46" t="str">
        <f t="shared" si="332"/>
        <v>ANNULAR</v>
      </c>
      <c r="CO250" s="21">
        <f t="shared" si="413"/>
        <v>1.0070129074463119</v>
      </c>
      <c r="CP250" s="21">
        <f t="shared" si="333"/>
        <v>0</v>
      </c>
      <c r="CQ250" s="7">
        <f t="shared" si="334"/>
        <v>0.71726899133193067</v>
      </c>
      <c r="CR250" s="7">
        <f>IF(J250="yes",rho_ph(F250,H250),IF(K250="yes",rho_ph(F250,H250),L250*CQ250+P250*(1-CQ250)))</f>
        <v>245.01242125830129</v>
      </c>
      <c r="CS250" s="7">
        <f t="shared" si="335"/>
        <v>4.5543965686604508E-5</v>
      </c>
      <c r="CT250" s="7">
        <f t="shared" si="336"/>
        <v>6606645.5465760529</v>
      </c>
      <c r="CU250" s="7">
        <f t="shared" si="337"/>
        <v>4.3870517644346624E-6</v>
      </c>
      <c r="CV250" s="22">
        <f t="shared" si="338"/>
        <v>8.6112554160638986E-3</v>
      </c>
      <c r="CW250" s="7">
        <f t="shared" si="339"/>
        <v>2.2960801825415385E-2</v>
      </c>
      <c r="CX250" s="7">
        <f t="shared" si="340"/>
        <v>2.2251640172455203E-2</v>
      </c>
      <c r="CY250" s="7">
        <f t="shared" si="401"/>
        <v>0.96591589131577127</v>
      </c>
      <c r="CZ250" s="7">
        <f t="shared" si="402"/>
        <v>4.6807845697912853E-2</v>
      </c>
      <c r="DA250" s="7">
        <f t="shared" si="341"/>
        <v>25.029488612859183</v>
      </c>
      <c r="DB250" s="7">
        <f>rho_ph(DA250,H250)</f>
        <v>236.70314306349789</v>
      </c>
      <c r="DC250" s="7">
        <f t="shared" si="342"/>
        <v>19.042096342855906</v>
      </c>
      <c r="DD250" s="7">
        <f t="shared" si="403"/>
        <v>-2.8113842197260572E-2</v>
      </c>
      <c r="DE250" s="47">
        <f t="shared" si="404"/>
        <v>-6.2291800110278643E-3</v>
      </c>
      <c r="DF250" s="7">
        <f t="shared" si="343"/>
        <v>1033.0517373277369</v>
      </c>
      <c r="DG250" s="7">
        <f t="shared" si="405"/>
        <v>224.01919146148009</v>
      </c>
    </row>
    <row r="251" spans="1:111" ht="14.5" x14ac:dyDescent="0.35">
      <c r="A251" s="7">
        <f t="shared" si="406"/>
        <v>1056</v>
      </c>
      <c r="B251" s="7">
        <v>3</v>
      </c>
      <c r="C251" s="7">
        <v>17.2</v>
      </c>
      <c r="D251">
        <v>0.16600000000000001</v>
      </c>
      <c r="E251" s="22">
        <v>0</v>
      </c>
      <c r="F251" s="7">
        <f t="shared" si="344"/>
        <v>25.029488612859183</v>
      </c>
      <c r="G251" s="7">
        <f t="shared" si="407"/>
        <v>97.5</v>
      </c>
      <c r="H251" s="7">
        <f t="shared" si="345"/>
        <v>1033.0517373277369</v>
      </c>
      <c r="I251" s="7">
        <f t="shared" si="408"/>
        <v>3.8470348605477163E-2</v>
      </c>
      <c r="J251" s="24" t="str">
        <f t="shared" si="346"/>
        <v>NO</v>
      </c>
      <c r="K251" s="24" t="str">
        <f t="shared" si="347"/>
        <v>NO</v>
      </c>
      <c r="L251" s="7">
        <f t="shared" si="348"/>
        <v>12.522842990365783</v>
      </c>
      <c r="M251" s="7">
        <v>9.81</v>
      </c>
      <c r="N251" s="7">
        <f t="shared" si="349"/>
        <v>2.1631460000000002E-2</v>
      </c>
      <c r="O251" s="7">
        <f t="shared" si="350"/>
        <v>224.01919146148009</v>
      </c>
      <c r="P251" s="7">
        <f t="shared" si="351"/>
        <v>835.03441890251895</v>
      </c>
      <c r="Q251" s="7">
        <f t="shared" si="312"/>
        <v>1.6552480601308994E-5</v>
      </c>
      <c r="R251" s="7">
        <f t="shared" si="313"/>
        <v>1.1923315353098602E-4</v>
      </c>
      <c r="S251" s="7">
        <f t="shared" si="352"/>
        <v>1.1528299224833636E-4</v>
      </c>
      <c r="T251" s="7">
        <f t="shared" si="314"/>
        <v>5.1901162743677194</v>
      </c>
      <c r="U251" s="7">
        <f t="shared" si="315"/>
        <v>13.846562462068469</v>
      </c>
      <c r="V251" s="7">
        <f t="shared" si="409"/>
        <v>19.036678736436187</v>
      </c>
      <c r="W251" s="7">
        <f>Surface_Tension_T(T_ph(F251,H251))</f>
        <v>8.177277462352471E-2</v>
      </c>
      <c r="X251" s="7">
        <v>1</v>
      </c>
      <c r="Y251" s="7">
        <f t="shared" si="353"/>
        <v>1.0068027615278976</v>
      </c>
      <c r="Z251" s="7">
        <f t="shared" si="410"/>
        <v>0.72244766251507797</v>
      </c>
      <c r="AA251" s="24">
        <f t="shared" si="354"/>
        <v>240.81285349319077</v>
      </c>
      <c r="AB251" s="24">
        <f t="shared" si="355"/>
        <v>6601060.1835762421</v>
      </c>
      <c r="AC251" s="24">
        <f t="shared" si="356"/>
        <v>4.3903853871704205E-6</v>
      </c>
      <c r="AD251" s="29">
        <f t="shared" si="357"/>
        <v>8.6123441267134237E-3</v>
      </c>
      <c r="AE251" s="24">
        <f t="shared" si="316"/>
        <v>11.091793293427875</v>
      </c>
      <c r="AF251" s="7">
        <f t="shared" si="317"/>
        <v>4.3893241177422073</v>
      </c>
      <c r="AG251" s="24" t="str">
        <f t="shared" si="358"/>
        <v>ANNULAR</v>
      </c>
      <c r="AH251" s="24">
        <f t="shared" si="414"/>
        <v>1.1499999999999999</v>
      </c>
      <c r="AI251" s="24">
        <f t="shared" si="414"/>
        <v>1.1499999999999999</v>
      </c>
      <c r="AJ251" s="24">
        <f t="shared" si="359"/>
        <v>0.26834541698377851</v>
      </c>
      <c r="AK251" s="24">
        <f t="shared" si="360"/>
        <v>0.62483004621072447</v>
      </c>
      <c r="AL251" s="24">
        <f t="shared" si="361"/>
        <v>321.1044729164725</v>
      </c>
      <c r="AM251" s="24">
        <f t="shared" si="362"/>
        <v>8801980.1276807562</v>
      </c>
      <c r="AN251" s="24">
        <f t="shared" si="363"/>
        <v>3.3905492617230793E-6</v>
      </c>
      <c r="AO251" s="29">
        <f t="shared" si="364"/>
        <v>8.2532462541754798E-3</v>
      </c>
      <c r="AP251" s="24">
        <f t="shared" si="318"/>
        <v>8.1221169820634991</v>
      </c>
      <c r="AQ251" s="24">
        <f t="shared" si="365"/>
        <v>4.264349833045066</v>
      </c>
      <c r="AR251" s="24">
        <f t="shared" si="366"/>
        <v>11.250382578613845</v>
      </c>
      <c r="AS251" s="24">
        <f t="shared" si="367"/>
        <v>5.6053255763171377</v>
      </c>
      <c r="AT251" s="24" t="str">
        <f t="shared" si="368"/>
        <v>NO</v>
      </c>
      <c r="AU251" s="24">
        <f t="shared" si="319"/>
        <v>1.2</v>
      </c>
      <c r="AV251" s="7">
        <f t="shared" si="369"/>
        <v>1.203900398263051</v>
      </c>
      <c r="AW251" s="7">
        <f t="shared" si="370"/>
        <v>0.26834541698377851</v>
      </c>
      <c r="AX251" s="20">
        <f t="shared" si="320"/>
        <v>2.2242265280860303</v>
      </c>
      <c r="AY251" s="24">
        <f t="shared" si="321"/>
        <v>0.59909773478582717</v>
      </c>
      <c r="AZ251" s="24">
        <f t="shared" si="371"/>
        <v>342.26959693842707</v>
      </c>
      <c r="BA251" s="24">
        <f t="shared" si="372"/>
        <v>9382149.5639676265</v>
      </c>
      <c r="BB251" s="24">
        <f t="shared" si="373"/>
        <v>3.2016434046215306E-6</v>
      </c>
      <c r="BC251" s="29">
        <f t="shared" si="374"/>
        <v>8.1765580234141495E-3</v>
      </c>
      <c r="BD251" s="24">
        <f t="shared" si="322"/>
        <v>11.285445766866442</v>
      </c>
      <c r="BE251" s="24" t="str">
        <f t="shared" si="375"/>
        <v>NO</v>
      </c>
      <c r="BF251" s="24">
        <f t="shared" si="323"/>
        <v>1.2</v>
      </c>
      <c r="BG251" s="24">
        <f t="shared" si="324"/>
        <v>1.1567808077659663</v>
      </c>
      <c r="BH251" s="7">
        <f t="shared" si="376"/>
        <v>1.203900398263051</v>
      </c>
      <c r="BI251" s="7">
        <f t="shared" si="377"/>
        <v>0.40399885477892894</v>
      </c>
      <c r="BJ251" s="7">
        <f t="shared" si="378"/>
        <v>0.26834541698377851</v>
      </c>
      <c r="BK251" s="20">
        <f t="shared" si="325"/>
        <v>2.2242265280860303</v>
      </c>
      <c r="BL251" s="24">
        <f t="shared" si="379"/>
        <v>0.40142746824801501</v>
      </c>
      <c r="BM251" s="24">
        <f t="shared" si="380"/>
        <v>0.59566785138684553</v>
      </c>
      <c r="BN251" s="24">
        <f t="shared" si="381"/>
        <v>345.09071573811838</v>
      </c>
      <c r="BO251" s="24">
        <f t="shared" si="382"/>
        <v>9459480.8804303799</v>
      </c>
      <c r="BP251" s="24">
        <f t="shared" si="383"/>
        <v>3.1781272041569062E-6</v>
      </c>
      <c r="BQ251" s="29">
        <f t="shared" si="384"/>
        <v>8.1667718826396434E-3</v>
      </c>
      <c r="BR251" s="24">
        <f t="shared" si="326"/>
        <v>8.087969202454989</v>
      </c>
      <c r="BS251" s="24">
        <f t="shared" si="385"/>
        <v>4.264349833045066</v>
      </c>
      <c r="BT251" s="24">
        <f t="shared" si="386"/>
        <v>11.289951703792562</v>
      </c>
      <c r="BU251" s="24" t="str">
        <f t="shared" si="387"/>
        <v>NO</v>
      </c>
      <c r="BV251" s="24">
        <f t="shared" si="327"/>
        <v>1.1499999999999999</v>
      </c>
      <c r="BW251" s="24">
        <f t="shared" si="328"/>
        <v>1.1567338987488955</v>
      </c>
      <c r="BX251" s="7">
        <f t="shared" si="388"/>
        <v>1.203900398263051</v>
      </c>
      <c r="BY251" s="7">
        <f t="shared" si="389"/>
        <v>0.40399885477892894</v>
      </c>
      <c r="BZ251" s="24">
        <f t="shared" si="390"/>
        <v>0.26834541698377851</v>
      </c>
      <c r="CA251" s="20">
        <f t="shared" si="329"/>
        <v>2.3283543239363689</v>
      </c>
      <c r="CB251" s="24">
        <f t="shared" si="391"/>
        <v>0.40128421122232216</v>
      </c>
      <c r="CC251" s="24">
        <f t="shared" si="392"/>
        <v>0.6211041043776141</v>
      </c>
      <c r="CD251" s="24">
        <f t="shared" si="393"/>
        <v>324.16910320538108</v>
      </c>
      <c r="CE251" s="24">
        <f t="shared" si="394"/>
        <v>8885986.4781892337</v>
      </c>
      <c r="CF251" s="24">
        <f t="shared" si="395"/>
        <v>3.3617480279998781E-6</v>
      </c>
      <c r="CG251" s="29">
        <f t="shared" si="396"/>
        <v>8.2417679347469176E-3</v>
      </c>
      <c r="CH251" s="24">
        <f t="shared" si="330"/>
        <v>8.1175967156511302</v>
      </c>
      <c r="CI251" s="24">
        <f t="shared" si="397"/>
        <v>4.264349833045066</v>
      </c>
      <c r="CJ251" s="24">
        <f t="shared" si="398"/>
        <v>11.255602962688759</v>
      </c>
      <c r="CK251" s="24">
        <f t="shared" si="331"/>
        <v>4.4398179852900528</v>
      </c>
      <c r="CL251" s="24">
        <f t="shared" si="399"/>
        <v>5.6053255763171377</v>
      </c>
      <c r="CM251" s="24" t="str">
        <f t="shared" si="400"/>
        <v>CHURN</v>
      </c>
      <c r="CN251" s="46" t="str">
        <f t="shared" si="332"/>
        <v>ANNULAR</v>
      </c>
      <c r="CO251" s="21">
        <f t="shared" si="413"/>
        <v>1.0068027615278976</v>
      </c>
      <c r="CP251" s="21">
        <f t="shared" si="333"/>
        <v>0</v>
      </c>
      <c r="CQ251" s="7">
        <f t="shared" si="334"/>
        <v>0.72244766251507797</v>
      </c>
      <c r="CR251" s="7">
        <f>IF(J251="yes",rho_ph(F251,H251),IF(K251="yes",rho_ph(F251,H251),L251*CQ251+P251*(1-CQ251)))</f>
        <v>240.81285349319077</v>
      </c>
      <c r="CS251" s="7">
        <f t="shared" si="335"/>
        <v>4.5051741387465606E-5</v>
      </c>
      <c r="CT251" s="7">
        <f t="shared" si="336"/>
        <v>6601060.1835762421</v>
      </c>
      <c r="CU251" s="7">
        <f t="shared" si="337"/>
        <v>4.3903853871704205E-6</v>
      </c>
      <c r="CV251" s="22">
        <f t="shared" si="338"/>
        <v>8.6123441267134237E-3</v>
      </c>
      <c r="CW251" s="7">
        <f t="shared" si="339"/>
        <v>2.2567248540598654E-2</v>
      </c>
      <c r="CX251" s="7">
        <f t="shared" si="340"/>
        <v>2.2638378486579864E-2</v>
      </c>
      <c r="CY251" s="7">
        <f t="shared" si="401"/>
        <v>0.96513336390585569</v>
      </c>
      <c r="CZ251" s="7">
        <f t="shared" si="402"/>
        <v>4.6838736197278664E-2</v>
      </c>
      <c r="DA251" s="7">
        <f t="shared" si="341"/>
        <v>24.888972404267346</v>
      </c>
      <c r="DB251" s="7">
        <f>rho_ph(DA251,H251)</f>
        <v>232.68121941932719</v>
      </c>
      <c r="DC251" s="7">
        <f t="shared" si="342"/>
        <v>19.371241332327056</v>
      </c>
      <c r="DD251" s="7">
        <f t="shared" si="403"/>
        <v>-2.8113842197260572E-2</v>
      </c>
      <c r="DE251" s="47">
        <f t="shared" si="404"/>
        <v>-6.4249267204872073E-3</v>
      </c>
      <c r="DF251" s="7">
        <f t="shared" si="343"/>
        <v>1033.0236234855397</v>
      </c>
      <c r="DG251" s="7">
        <f t="shared" si="405"/>
        <v>223.71988737259943</v>
      </c>
    </row>
    <row r="252" spans="1:111" ht="14.5" x14ac:dyDescent="0.35">
      <c r="A252" s="7">
        <f t="shared" si="406"/>
        <v>1053</v>
      </c>
      <c r="B252" s="7">
        <v>3</v>
      </c>
      <c r="C252" s="7">
        <v>17.2</v>
      </c>
      <c r="D252">
        <v>0.16600000000000001</v>
      </c>
      <c r="E252" s="22">
        <v>0</v>
      </c>
      <c r="F252" s="7">
        <f t="shared" si="344"/>
        <v>24.888972404267346</v>
      </c>
      <c r="G252" s="7">
        <f t="shared" si="407"/>
        <v>97.5</v>
      </c>
      <c r="H252" s="7">
        <f t="shared" si="345"/>
        <v>1033.0236234855397</v>
      </c>
      <c r="I252" s="7">
        <f t="shared" si="408"/>
        <v>3.9183071186910889E-2</v>
      </c>
      <c r="J252" s="24" t="str">
        <f t="shared" si="346"/>
        <v>NO</v>
      </c>
      <c r="K252" s="24" t="str">
        <f t="shared" si="347"/>
        <v>NO</v>
      </c>
      <c r="L252" s="7">
        <f t="shared" si="348"/>
        <v>12.453210822035077</v>
      </c>
      <c r="M252" s="7">
        <v>9.81</v>
      </c>
      <c r="N252" s="7">
        <f t="shared" si="349"/>
        <v>2.1631460000000002E-2</v>
      </c>
      <c r="O252" s="7">
        <f t="shared" si="350"/>
        <v>223.71988737259943</v>
      </c>
      <c r="P252" s="7">
        <f t="shared" si="351"/>
        <v>835.4244328862909</v>
      </c>
      <c r="Q252" s="7">
        <f t="shared" si="312"/>
        <v>1.6541917102728564E-5</v>
      </c>
      <c r="R252" s="7">
        <f t="shared" si="313"/>
        <v>1.1940089970072684E-4</v>
      </c>
      <c r="S252" s="7">
        <f t="shared" si="352"/>
        <v>1.1537056886337625E-4</v>
      </c>
      <c r="T252" s="7">
        <f t="shared" si="314"/>
        <v>5.1838479760584875</v>
      </c>
      <c r="U252" s="7">
        <f t="shared" si="315"/>
        <v>14.181948882775069</v>
      </c>
      <c r="V252" s="7">
        <f t="shared" si="409"/>
        <v>19.365796858833555</v>
      </c>
      <c r="W252" s="7">
        <f>Surface_Tension_T(T_ph(F252,H252))</f>
        <v>8.1805431449614885E-2</v>
      </c>
      <c r="X252" s="7">
        <v>1</v>
      </c>
      <c r="Y252" s="7">
        <f t="shared" si="353"/>
        <v>1.0066032231018052</v>
      </c>
      <c r="Z252" s="7">
        <f t="shared" si="410"/>
        <v>0.72751546067280926</v>
      </c>
      <c r="AA252" s="24">
        <f t="shared" si="354"/>
        <v>236.70014514574902</v>
      </c>
      <c r="AB252" s="24">
        <f t="shared" si="355"/>
        <v>6595488.2379147597</v>
      </c>
      <c r="AC252" s="24">
        <f t="shared" si="356"/>
        <v>4.3937163407077777E-6</v>
      </c>
      <c r="AD252" s="29">
        <f t="shared" si="357"/>
        <v>8.6134313410341605E-3</v>
      </c>
      <c r="AE252" s="24">
        <f t="shared" si="316"/>
        <v>11.117779149533908</v>
      </c>
      <c r="AF252" s="7">
        <f t="shared" si="317"/>
        <v>4.4026327287512226</v>
      </c>
      <c r="AG252" s="24" t="str">
        <f t="shared" si="358"/>
        <v>ANNULAR</v>
      </c>
      <c r="AH252" s="24">
        <f t="shared" si="414"/>
        <v>1.1499999999999999</v>
      </c>
      <c r="AI252" s="24">
        <f t="shared" si="414"/>
        <v>1.1499999999999999</v>
      </c>
      <c r="AJ252" s="24">
        <f t="shared" si="359"/>
        <v>0.26834703032190255</v>
      </c>
      <c r="AK252" s="24">
        <f t="shared" si="360"/>
        <v>0.62921781977650471</v>
      </c>
      <c r="AL252" s="24">
        <f t="shared" si="361"/>
        <v>317.59627480021413</v>
      </c>
      <c r="AM252" s="24">
        <f t="shared" si="362"/>
        <v>8849603.7615884654</v>
      </c>
      <c r="AN252" s="24">
        <f t="shared" si="363"/>
        <v>3.374157985958789E-6</v>
      </c>
      <c r="AO252" s="29">
        <f t="shared" si="364"/>
        <v>8.2467228902312166E-3</v>
      </c>
      <c r="AP252" s="24">
        <f t="shared" si="318"/>
        <v>8.2879654257296256</v>
      </c>
      <c r="AQ252" s="24">
        <f t="shared" si="365"/>
        <v>4.2763900091187113</v>
      </c>
      <c r="AR252" s="24">
        <f t="shared" si="366"/>
        <v>11.280187215312262</v>
      </c>
      <c r="AS252" s="24">
        <f t="shared" si="367"/>
        <v>5.5985558141431664</v>
      </c>
      <c r="AT252" s="24" t="str">
        <f t="shared" si="368"/>
        <v>NO</v>
      </c>
      <c r="AU252" s="24">
        <f t="shared" si="319"/>
        <v>1.2</v>
      </c>
      <c r="AV252" s="7">
        <f t="shared" si="369"/>
        <v>1.203900398263051</v>
      </c>
      <c r="AW252" s="7">
        <f t="shared" si="370"/>
        <v>0.26834703032190255</v>
      </c>
      <c r="AX252" s="20">
        <f t="shared" si="320"/>
        <v>2.2216522559242309</v>
      </c>
      <c r="AY252" s="24">
        <f t="shared" si="321"/>
        <v>0.60329969479530698</v>
      </c>
      <c r="AZ252" s="24">
        <f t="shared" si="371"/>
        <v>338.92614578960456</v>
      </c>
      <c r="BA252" s="24">
        <f t="shared" si="372"/>
        <v>9443946.0808132328</v>
      </c>
      <c r="BB252" s="24">
        <f t="shared" si="373"/>
        <v>3.1828219463799866E-6</v>
      </c>
      <c r="BC252" s="29">
        <f t="shared" si="374"/>
        <v>8.1687299743501366E-3</v>
      </c>
      <c r="BD252" s="24">
        <f t="shared" si="322"/>
        <v>11.315973663541186</v>
      </c>
      <c r="BE252" s="24" t="str">
        <f t="shared" si="375"/>
        <v>NO</v>
      </c>
      <c r="BF252" s="24">
        <f t="shared" si="323"/>
        <v>1.2</v>
      </c>
      <c r="BG252" s="24">
        <f t="shared" si="324"/>
        <v>1.1565629131498447</v>
      </c>
      <c r="BH252" s="7">
        <f t="shared" si="376"/>
        <v>1.203900398263051</v>
      </c>
      <c r="BI252" s="7">
        <f t="shared" si="377"/>
        <v>0.40401738300134221</v>
      </c>
      <c r="BJ252" s="7">
        <f t="shared" si="378"/>
        <v>0.26834703032190255</v>
      </c>
      <c r="BK252" s="20">
        <f t="shared" si="325"/>
        <v>2.2216522559242309</v>
      </c>
      <c r="BL252" s="24">
        <f t="shared" si="379"/>
        <v>0.40152053692793283</v>
      </c>
      <c r="BM252" s="24">
        <f t="shared" si="380"/>
        <v>0.59990113660714917</v>
      </c>
      <c r="BN252" s="24">
        <f t="shared" si="381"/>
        <v>341.72306137496929</v>
      </c>
      <c r="BO252" s="24">
        <f t="shared" si="382"/>
        <v>9521880.2275555376</v>
      </c>
      <c r="BP252" s="24">
        <f t="shared" si="383"/>
        <v>3.1594161336413142E-6</v>
      </c>
      <c r="BQ252" s="29">
        <f t="shared" si="384"/>
        <v>8.1589458548036713E-3</v>
      </c>
      <c r="BR252" s="24">
        <f t="shared" si="326"/>
        <v>8.2525657002579074</v>
      </c>
      <c r="BS252" s="24">
        <f t="shared" si="385"/>
        <v>4.2763900091187113</v>
      </c>
      <c r="BT252" s="24">
        <f t="shared" si="386"/>
        <v>11.32049518767464</v>
      </c>
      <c r="BU252" s="24" t="str">
        <f t="shared" si="387"/>
        <v>NO</v>
      </c>
      <c r="BV252" s="24">
        <f t="shared" si="327"/>
        <v>1.1499999999999999</v>
      </c>
      <c r="BW252" s="24">
        <f t="shared" si="328"/>
        <v>1.1565175190985129</v>
      </c>
      <c r="BX252" s="7">
        <f t="shared" si="388"/>
        <v>1.203900398263051</v>
      </c>
      <c r="BY252" s="7">
        <f t="shared" si="389"/>
        <v>0.40401738300134221</v>
      </c>
      <c r="BZ252" s="24">
        <f t="shared" si="390"/>
        <v>0.26834703032190255</v>
      </c>
      <c r="CA252" s="20">
        <f t="shared" si="329"/>
        <v>2.3256595365312074</v>
      </c>
      <c r="CB252" s="24">
        <f t="shared" si="391"/>
        <v>0.40138208439692258</v>
      </c>
      <c r="CC252" s="24">
        <f t="shared" si="392"/>
        <v>0.62552569523018919</v>
      </c>
      <c r="CD252" s="24">
        <f t="shared" si="393"/>
        <v>320.63478705010886</v>
      </c>
      <c r="CE252" s="24">
        <f t="shared" si="394"/>
        <v>8934269.8347444441</v>
      </c>
      <c r="CF252" s="24">
        <f t="shared" si="395"/>
        <v>3.3454269797871358E-6</v>
      </c>
      <c r="CG252" s="29">
        <f t="shared" si="396"/>
        <v>8.2352301396810112E-3</v>
      </c>
      <c r="CH252" s="24">
        <f t="shared" si="330"/>
        <v>8.283343402011198</v>
      </c>
      <c r="CI252" s="24">
        <f t="shared" si="397"/>
        <v>4.2763900091187113</v>
      </c>
      <c r="CJ252" s="24">
        <f t="shared" si="398"/>
        <v>11.285432165580938</v>
      </c>
      <c r="CK252" s="24">
        <f t="shared" si="331"/>
        <v>4.4532796957794236</v>
      </c>
      <c r="CL252" s="24">
        <f t="shared" si="399"/>
        <v>5.5985558141431664</v>
      </c>
      <c r="CM252" s="24" t="str">
        <f t="shared" si="400"/>
        <v>CHURN</v>
      </c>
      <c r="CN252" s="46" t="str">
        <f t="shared" si="332"/>
        <v>ANNULAR</v>
      </c>
      <c r="CO252" s="21">
        <f t="shared" si="413"/>
        <v>1.0066032231018052</v>
      </c>
      <c r="CP252" s="21">
        <f t="shared" si="333"/>
        <v>0</v>
      </c>
      <c r="CQ252" s="7">
        <f t="shared" si="334"/>
        <v>0.72751546067280926</v>
      </c>
      <c r="CR252" s="7">
        <f>IF(J252="yes",rho_ph(F252,H252),IF(K252="yes",rho_ph(F252,H252),L252*CQ252+P252*(1-CQ252)))</f>
        <v>236.70014514574902</v>
      </c>
      <c r="CS252" s="7">
        <f t="shared" si="335"/>
        <v>4.4569399591607653E-5</v>
      </c>
      <c r="CT252" s="7">
        <f t="shared" si="336"/>
        <v>6595488.2379147597</v>
      </c>
      <c r="CU252" s="7">
        <f t="shared" si="337"/>
        <v>4.3937163407077777E-6</v>
      </c>
      <c r="CV252" s="22">
        <f t="shared" si="338"/>
        <v>8.6134313410341605E-3</v>
      </c>
      <c r="CW252" s="7">
        <f t="shared" si="339"/>
        <v>2.2181835095654207E-2</v>
      </c>
      <c r="CX252" s="7">
        <f t="shared" si="340"/>
        <v>2.3030712855984566E-2</v>
      </c>
      <c r="CY252" s="7">
        <f t="shared" si="401"/>
        <v>0.96433335148714971</v>
      </c>
      <c r="CZ252" s="7">
        <f t="shared" si="402"/>
        <v>4.6884770584688477E-2</v>
      </c>
      <c r="DA252" s="7">
        <f t="shared" si="341"/>
        <v>24.74831809251328</v>
      </c>
      <c r="DB252" s="7">
        <f>rho_ph(DA252,H252)</f>
        <v>228.73855528789494</v>
      </c>
      <c r="DC252" s="7">
        <f t="shared" si="342"/>
        <v>19.705134751764621</v>
      </c>
      <c r="DD252" s="7">
        <f t="shared" si="403"/>
        <v>-2.8113842197260572E-2</v>
      </c>
      <c r="DE252" s="47">
        <f t="shared" si="404"/>
        <v>-6.629123803797086E-3</v>
      </c>
      <c r="DF252" s="7">
        <f t="shared" si="343"/>
        <v>1032.9955096433425</v>
      </c>
      <c r="DG252" s="7">
        <f t="shared" si="405"/>
        <v>223.41898011354226</v>
      </c>
    </row>
    <row r="253" spans="1:111" ht="14.5" x14ac:dyDescent="0.35">
      <c r="A253" s="7">
        <f t="shared" si="406"/>
        <v>1050</v>
      </c>
      <c r="B253" s="7">
        <v>3</v>
      </c>
      <c r="C253" s="7">
        <v>17.2</v>
      </c>
      <c r="D253">
        <v>0.16600000000000001</v>
      </c>
      <c r="E253" s="22">
        <v>0</v>
      </c>
      <c r="F253" s="7">
        <f t="shared" si="344"/>
        <v>24.74831809251328</v>
      </c>
      <c r="G253" s="7">
        <f t="shared" si="407"/>
        <v>97.5</v>
      </c>
      <c r="H253" s="7">
        <f t="shared" si="345"/>
        <v>1032.9955096433425</v>
      </c>
      <c r="I253" s="7">
        <f t="shared" si="408"/>
        <v>3.9898370971736402E-2</v>
      </c>
      <c r="J253" s="24" t="str">
        <f t="shared" si="346"/>
        <v>NO</v>
      </c>
      <c r="K253" s="24" t="str">
        <f t="shared" si="347"/>
        <v>NO</v>
      </c>
      <c r="L253" s="7">
        <f t="shared" si="348"/>
        <v>12.383531002632663</v>
      </c>
      <c r="M253" s="7">
        <v>9.81</v>
      </c>
      <c r="N253" s="7">
        <f t="shared" si="349"/>
        <v>2.1631460000000002E-2</v>
      </c>
      <c r="O253" s="7">
        <f t="shared" si="350"/>
        <v>223.41898011354226</v>
      </c>
      <c r="P253" s="7">
        <f t="shared" si="351"/>
        <v>835.81597616496788</v>
      </c>
      <c r="Q253" s="7">
        <f t="shared" si="312"/>
        <v>1.6531301132742133E-5</v>
      </c>
      <c r="R253" s="7">
        <f t="shared" si="313"/>
        <v>1.1956999105382976E-4</v>
      </c>
      <c r="S253" s="7">
        <f t="shared" si="352"/>
        <v>1.1545891517891649E-4</v>
      </c>
      <c r="T253" s="7">
        <f t="shared" si="314"/>
        <v>5.1775621560824154</v>
      </c>
      <c r="U253" s="7">
        <f t="shared" si="315"/>
        <v>14.522100941393829</v>
      </c>
      <c r="V253" s="7">
        <f t="shared" si="409"/>
        <v>19.699663097476243</v>
      </c>
      <c r="W253" s="7">
        <f>Surface_Tension_T(T_ph(F253,H253))</f>
        <v>8.1838204825715799E-2</v>
      </c>
      <c r="X253" s="7">
        <v>1</v>
      </c>
      <c r="Y253" s="7">
        <f t="shared" si="353"/>
        <v>1.006413444199121</v>
      </c>
      <c r="Z253" s="7">
        <f t="shared" si="410"/>
        <v>0.73247738838826715</v>
      </c>
      <c r="AA253" s="24">
        <f t="shared" si="354"/>
        <v>232.67032921829556</v>
      </c>
      <c r="AB253" s="24">
        <f t="shared" si="355"/>
        <v>6589924.1920982776</v>
      </c>
      <c r="AC253" s="24">
        <f t="shared" si="356"/>
        <v>4.3970479058792041E-6</v>
      </c>
      <c r="AD253" s="29">
        <f t="shared" si="357"/>
        <v>8.614518131302859E-3</v>
      </c>
      <c r="AE253" s="24">
        <f t="shared" si="316"/>
        <v>11.143133286302662</v>
      </c>
      <c r="AF253" s="7">
        <f t="shared" si="317"/>
        <v>4.4160623888492747</v>
      </c>
      <c r="AG253" s="24" t="str">
        <f t="shared" si="358"/>
        <v>ANNULAR</v>
      </c>
      <c r="AH253" s="24">
        <f t="shared" si="414"/>
        <v>1.1499999999999999</v>
      </c>
      <c r="AI253" s="24">
        <f t="shared" si="414"/>
        <v>1.1499999999999999</v>
      </c>
      <c r="AJ253" s="24">
        <f t="shared" si="359"/>
        <v>0.26834861981462865</v>
      </c>
      <c r="AK253" s="24">
        <f t="shared" si="360"/>
        <v>0.63351766929888198</v>
      </c>
      <c r="AL253" s="24">
        <f t="shared" si="361"/>
        <v>314.15697268064582</v>
      </c>
      <c r="AM253" s="24">
        <f t="shared" si="362"/>
        <v>8897871.2556089591</v>
      </c>
      <c r="AN253" s="24">
        <f t="shared" si="363"/>
        <v>3.3577150638742745E-6</v>
      </c>
      <c r="AO253" s="29">
        <f t="shared" si="364"/>
        <v>8.2401546845035489E-3</v>
      </c>
      <c r="AP253" s="24">
        <f t="shared" si="318"/>
        <v>8.4566949898832409</v>
      </c>
      <c r="AQ253" s="24">
        <f t="shared" si="365"/>
        <v>4.2881443991201111</v>
      </c>
      <c r="AR253" s="24">
        <f t="shared" si="366"/>
        <v>11.309390507342778</v>
      </c>
      <c r="AS253" s="24">
        <f t="shared" si="367"/>
        <v>5.5917671285690087</v>
      </c>
      <c r="AT253" s="24" t="str">
        <f t="shared" si="368"/>
        <v>NO</v>
      </c>
      <c r="AU253" s="24">
        <f t="shared" si="319"/>
        <v>1.2</v>
      </c>
      <c r="AV253" s="7">
        <f t="shared" si="369"/>
        <v>1.203900398263051</v>
      </c>
      <c r="AW253" s="7">
        <f t="shared" si="370"/>
        <v>0.26834861981462865</v>
      </c>
      <c r="AX253" s="20">
        <f t="shared" si="320"/>
        <v>2.219070778192239</v>
      </c>
      <c r="AY253" s="24">
        <f t="shared" si="321"/>
        <v>0.60741738130322231</v>
      </c>
      <c r="AZ253" s="24">
        <f t="shared" si="371"/>
        <v>335.64879664435301</v>
      </c>
      <c r="BA253" s="24">
        <f t="shared" si="372"/>
        <v>9506584.4127467237</v>
      </c>
      <c r="BB253" s="24">
        <f t="shared" si="373"/>
        <v>3.1639811680286966E-6</v>
      </c>
      <c r="BC253" s="29">
        <f t="shared" si="374"/>
        <v>8.1608584628836706E-3</v>
      </c>
      <c r="BD253" s="24">
        <f t="shared" si="322"/>
        <v>11.345902307896067</v>
      </c>
      <c r="BE253" s="24" t="str">
        <f t="shared" si="375"/>
        <v>NO</v>
      </c>
      <c r="BF253" s="24">
        <f t="shared" si="323"/>
        <v>1.2</v>
      </c>
      <c r="BG253" s="24">
        <f t="shared" si="324"/>
        <v>1.1563555118505249</v>
      </c>
      <c r="BH253" s="7">
        <f t="shared" si="376"/>
        <v>1.203900398263051</v>
      </c>
      <c r="BI253" s="7">
        <f t="shared" si="377"/>
        <v>0.40403591033317604</v>
      </c>
      <c r="BJ253" s="7">
        <f t="shared" si="378"/>
        <v>0.26834861981462865</v>
      </c>
      <c r="BK253" s="20">
        <f t="shared" si="325"/>
        <v>2.219070778192239</v>
      </c>
      <c r="BL253" s="24">
        <f t="shared" si="379"/>
        <v>0.40161048736778954</v>
      </c>
      <c r="BM253" s="24">
        <f t="shared" si="380"/>
        <v>0.60405042983129043</v>
      </c>
      <c r="BN253" s="24">
        <f t="shared" si="381"/>
        <v>338.42125372762882</v>
      </c>
      <c r="BO253" s="24">
        <f t="shared" si="382"/>
        <v>9585108.744001234</v>
      </c>
      <c r="BP253" s="24">
        <f t="shared" si="383"/>
        <v>3.1406923433078496E-6</v>
      </c>
      <c r="BQ253" s="29">
        <f t="shared" si="384"/>
        <v>8.1510790482824773E-3</v>
      </c>
      <c r="BR253" s="24">
        <f t="shared" si="326"/>
        <v>8.4200091463705764</v>
      </c>
      <c r="BS253" s="24">
        <f t="shared" si="385"/>
        <v>4.2881443991201111</v>
      </c>
      <c r="BT253" s="24">
        <f t="shared" si="386"/>
        <v>11.350437982972883</v>
      </c>
      <c r="BU253" s="24" t="str">
        <f t="shared" si="387"/>
        <v>NO</v>
      </c>
      <c r="BV253" s="24">
        <f t="shared" si="327"/>
        <v>1.1499999999999999</v>
      </c>
      <c r="BW253" s="24">
        <f t="shared" si="328"/>
        <v>1.1563115483245057</v>
      </c>
      <c r="BX253" s="7">
        <f t="shared" si="388"/>
        <v>1.203900398263051</v>
      </c>
      <c r="BY253" s="7">
        <f t="shared" si="389"/>
        <v>0.40403591033317604</v>
      </c>
      <c r="BZ253" s="24">
        <f t="shared" si="390"/>
        <v>0.26834861981462865</v>
      </c>
      <c r="CA253" s="20">
        <f t="shared" si="329"/>
        <v>2.3229572062251829</v>
      </c>
      <c r="CB253" s="24">
        <f t="shared" si="391"/>
        <v>0.40147660158318588</v>
      </c>
      <c r="CC253" s="24">
        <f t="shared" si="392"/>
        <v>0.62985967994389036</v>
      </c>
      <c r="CD253" s="24">
        <f t="shared" si="393"/>
        <v>317.16907979960439</v>
      </c>
      <c r="CE253" s="24">
        <f t="shared" si="394"/>
        <v>8983183.1973554865</v>
      </c>
      <c r="CF253" s="24">
        <f t="shared" si="395"/>
        <v>3.3290628007355585E-6</v>
      </c>
      <c r="CG253" s="29">
        <f t="shared" si="396"/>
        <v>8.2286506358422076E-3</v>
      </c>
      <c r="CH253" s="24">
        <f t="shared" si="330"/>
        <v>8.4519704665677491</v>
      </c>
      <c r="CI253" s="24">
        <f t="shared" si="397"/>
        <v>4.2881443991201111</v>
      </c>
      <c r="CJ253" s="24">
        <f t="shared" si="398"/>
        <v>11.314658410149129</v>
      </c>
      <c r="CK253" s="24">
        <f t="shared" si="331"/>
        <v>4.4668638478812586</v>
      </c>
      <c r="CL253" s="24">
        <f t="shared" si="399"/>
        <v>5.5917671285690087</v>
      </c>
      <c r="CM253" s="24" t="str">
        <f t="shared" si="400"/>
        <v>CHURN</v>
      </c>
      <c r="CN253" s="46" t="str">
        <f t="shared" si="332"/>
        <v>ANNULAR</v>
      </c>
      <c r="CO253" s="21">
        <f t="shared" si="413"/>
        <v>1.006413444199121</v>
      </c>
      <c r="CP253" s="21">
        <f t="shared" si="333"/>
        <v>0</v>
      </c>
      <c r="CQ253" s="7">
        <f t="shared" si="334"/>
        <v>0.73247738838826715</v>
      </c>
      <c r="CR253" s="7">
        <f>IF(J253="yes",rho_ph(F253,H253),IF(K253="yes",rho_ph(F253,H253),L253*CQ253+P253*(1-CQ253)))</f>
        <v>232.67032921829556</v>
      </c>
      <c r="CS253" s="7">
        <f t="shared" si="335"/>
        <v>4.4096480557483034E-5</v>
      </c>
      <c r="CT253" s="7">
        <f t="shared" si="336"/>
        <v>6589924.1920982776</v>
      </c>
      <c r="CU253" s="7">
        <f t="shared" si="337"/>
        <v>4.3970479058792041E-6</v>
      </c>
      <c r="CV253" s="22">
        <f t="shared" si="338"/>
        <v>8.614518131302859E-3</v>
      </c>
      <c r="CW253" s="7">
        <f t="shared" si="339"/>
        <v>2.180418973209276E-2</v>
      </c>
      <c r="CX253" s="7">
        <f t="shared" si="340"/>
        <v>2.3428878919970714E-2</v>
      </c>
      <c r="CY253" s="7">
        <f t="shared" si="401"/>
        <v>0.96351512078570689</v>
      </c>
      <c r="CZ253" s="7">
        <f t="shared" si="402"/>
        <v>4.6945883542728183E-2</v>
      </c>
      <c r="DA253" s="7">
        <f t="shared" si="341"/>
        <v>24.607480441885095</v>
      </c>
      <c r="DB253" s="7">
        <f>rho_ph(DA253,H253)</f>
        <v>224.8716799928909</v>
      </c>
      <c r="DC253" s="7">
        <f t="shared" si="342"/>
        <v>20.043982661642524</v>
      </c>
      <c r="DD253" s="7">
        <f t="shared" si="403"/>
        <v>-2.8113842197260572E-2</v>
      </c>
      <c r="DE253" s="47">
        <f t="shared" si="404"/>
        <v>-6.8422573930794215E-3</v>
      </c>
      <c r="DF253" s="7">
        <f t="shared" si="343"/>
        <v>1032.9673958011454</v>
      </c>
      <c r="DG253" s="7">
        <f t="shared" si="405"/>
        <v>223.11635502317557</v>
      </c>
    </row>
    <row r="254" spans="1:111" ht="14.5" x14ac:dyDescent="0.35">
      <c r="A254" s="7">
        <f t="shared" si="406"/>
        <v>1047</v>
      </c>
      <c r="B254" s="7">
        <v>3</v>
      </c>
      <c r="C254" s="7">
        <v>17.2</v>
      </c>
      <c r="D254">
        <v>0.16600000000000001</v>
      </c>
      <c r="E254" s="22">
        <v>0</v>
      </c>
      <c r="F254" s="7">
        <f t="shared" si="344"/>
        <v>24.607480441885095</v>
      </c>
      <c r="G254" s="7">
        <f t="shared" si="407"/>
        <v>97.5</v>
      </c>
      <c r="H254" s="7">
        <f t="shared" si="345"/>
        <v>1032.9673958011454</v>
      </c>
      <c r="I254" s="7">
        <f t="shared" si="408"/>
        <v>4.061651090698918E-2</v>
      </c>
      <c r="J254" s="24" t="str">
        <f t="shared" si="346"/>
        <v>NO</v>
      </c>
      <c r="K254" s="24" t="str">
        <f t="shared" si="347"/>
        <v>NO</v>
      </c>
      <c r="L254" s="7">
        <f t="shared" si="348"/>
        <v>12.313781021311009</v>
      </c>
      <c r="M254" s="7">
        <v>9.81</v>
      </c>
      <c r="N254" s="7">
        <f t="shared" si="349"/>
        <v>2.1631460000000002E-2</v>
      </c>
      <c r="O254" s="7">
        <f t="shared" si="350"/>
        <v>223.11635502317557</v>
      </c>
      <c r="P254" s="7">
        <f t="shared" si="351"/>
        <v>836.20919002009919</v>
      </c>
      <c r="Q254" s="7">
        <f t="shared" si="312"/>
        <v>1.6520628663413445E-5</v>
      </c>
      <c r="R254" s="7">
        <f t="shared" si="313"/>
        <v>1.1974050181691748E-4</v>
      </c>
      <c r="S254" s="7">
        <f t="shared" si="352"/>
        <v>1.1554807071316014E-4</v>
      </c>
      <c r="T254" s="7">
        <f t="shared" si="314"/>
        <v>5.1712565824969632</v>
      </c>
      <c r="U254" s="7">
        <f t="shared" si="315"/>
        <v>14.867226915859955</v>
      </c>
      <c r="V254" s="7">
        <f t="shared" si="409"/>
        <v>20.038483498356918</v>
      </c>
      <c r="W254" s="7">
        <f>Surface_Tension_T(T_ph(F254,H254))</f>
        <v>8.1871106244296846E-2</v>
      </c>
      <c r="X254" s="7">
        <v>1</v>
      </c>
      <c r="Y254" s="7">
        <f t="shared" si="353"/>
        <v>1.0062326647771249</v>
      </c>
      <c r="Z254" s="7">
        <f t="shared" si="410"/>
        <v>0.73733815396736613</v>
      </c>
      <c r="AA254" s="24">
        <f t="shared" si="354"/>
        <v>228.71967008674463</v>
      </c>
      <c r="AB254" s="24">
        <f t="shared" si="355"/>
        <v>6584362.8619521847</v>
      </c>
      <c r="AC254" s="24">
        <f t="shared" si="356"/>
        <v>4.4003831845844047E-6</v>
      </c>
      <c r="AD254" s="29">
        <f t="shared" si="357"/>
        <v>8.6156055090185046E-3</v>
      </c>
      <c r="AE254" s="24">
        <f t="shared" si="316"/>
        <v>11.167885236848969</v>
      </c>
      <c r="AF254" s="7">
        <f t="shared" si="317"/>
        <v>4.4296193040385825</v>
      </c>
      <c r="AG254" s="24" t="str">
        <f t="shared" si="358"/>
        <v>ANNULAR</v>
      </c>
      <c r="AH254" s="24">
        <f t="shared" si="414"/>
        <v>1.1499999999999999</v>
      </c>
      <c r="AI254" s="24">
        <f t="shared" si="414"/>
        <v>1.1499999999999999</v>
      </c>
      <c r="AJ254" s="24">
        <f t="shared" si="359"/>
        <v>0.26835018556538714</v>
      </c>
      <c r="AK254" s="24">
        <f t="shared" si="360"/>
        <v>0.63773336978201445</v>
      </c>
      <c r="AL254" s="24">
        <f t="shared" si="361"/>
        <v>310.78359449137099</v>
      </c>
      <c r="AM254" s="24">
        <f t="shared" si="362"/>
        <v>8946812.3003889564</v>
      </c>
      <c r="AN254" s="24">
        <f t="shared" si="363"/>
        <v>3.3412146547023689E-6</v>
      </c>
      <c r="AO254" s="29">
        <f t="shared" si="364"/>
        <v>8.2335388475408122E-3</v>
      </c>
      <c r="AP254" s="24">
        <f t="shared" si="318"/>
        <v>8.6284234448477459</v>
      </c>
      <c r="AQ254" s="24">
        <f t="shared" si="365"/>
        <v>4.2996263804478811</v>
      </c>
      <c r="AR254" s="24">
        <f t="shared" si="366"/>
        <v>11.338023806179542</v>
      </c>
      <c r="AS254" s="24">
        <f t="shared" si="367"/>
        <v>5.5849571090967203</v>
      </c>
      <c r="AT254" s="24" t="str">
        <f t="shared" si="368"/>
        <v>NO</v>
      </c>
      <c r="AU254" s="24">
        <f t="shared" si="319"/>
        <v>1.2</v>
      </c>
      <c r="AV254" s="7">
        <f t="shared" si="369"/>
        <v>1.203900398263051</v>
      </c>
      <c r="AW254" s="7">
        <f t="shared" si="370"/>
        <v>0.26835018556538714</v>
      </c>
      <c r="AX254" s="20">
        <f t="shared" si="320"/>
        <v>2.2164811781112643</v>
      </c>
      <c r="AY254" s="24">
        <f t="shared" si="321"/>
        <v>0.61145441352598229</v>
      </c>
      <c r="AZ254" s="24">
        <f t="shared" si="371"/>
        <v>332.43470590399585</v>
      </c>
      <c r="BA254" s="24">
        <f t="shared" si="372"/>
        <v>9570102.6971056405</v>
      </c>
      <c r="BB254" s="24">
        <f t="shared" si="373"/>
        <v>3.1451148155521391E-6</v>
      </c>
      <c r="BC254" s="29">
        <f t="shared" si="374"/>
        <v>8.1529403709467985E-3</v>
      </c>
      <c r="BD254" s="24">
        <f t="shared" si="322"/>
        <v>11.375263236572533</v>
      </c>
      <c r="BE254" s="24" t="str">
        <f t="shared" si="375"/>
        <v>NO</v>
      </c>
      <c r="BF254" s="24">
        <f t="shared" si="323"/>
        <v>1.2</v>
      </c>
      <c r="BG254" s="24">
        <f t="shared" si="324"/>
        <v>1.1561578252654372</v>
      </c>
      <c r="BH254" s="7">
        <f t="shared" si="376"/>
        <v>1.203900398263051</v>
      </c>
      <c r="BI254" s="7">
        <f t="shared" si="377"/>
        <v>0.40405444270300028</v>
      </c>
      <c r="BJ254" s="7">
        <f t="shared" si="378"/>
        <v>0.26835018556538714</v>
      </c>
      <c r="BK254" s="20">
        <f t="shared" si="325"/>
        <v>2.2164811781112643</v>
      </c>
      <c r="BL254" s="24">
        <f t="shared" si="379"/>
        <v>0.40169753591781332</v>
      </c>
      <c r="BM254" s="24">
        <f t="shared" si="380"/>
        <v>0.60811932543398928</v>
      </c>
      <c r="BN254" s="24">
        <f t="shared" si="381"/>
        <v>335.18246967159547</v>
      </c>
      <c r="BO254" s="24">
        <f t="shared" si="382"/>
        <v>9649205.0921814069</v>
      </c>
      <c r="BP254" s="24">
        <f t="shared" si="383"/>
        <v>3.1219493409200819E-6</v>
      </c>
      <c r="BQ254" s="29">
        <f t="shared" si="384"/>
        <v>8.1431682655732935E-3</v>
      </c>
      <c r="BR254" s="24">
        <f t="shared" si="326"/>
        <v>8.5904160529290881</v>
      </c>
      <c r="BS254" s="24">
        <f t="shared" si="385"/>
        <v>4.2996263804478811</v>
      </c>
      <c r="BT254" s="24">
        <f t="shared" si="386"/>
        <v>11.379811664224077</v>
      </c>
      <c r="BU254" s="24" t="str">
        <f t="shared" si="387"/>
        <v>NO</v>
      </c>
      <c r="BV254" s="24">
        <f t="shared" si="327"/>
        <v>1.1499999999999999</v>
      </c>
      <c r="BW254" s="24">
        <f t="shared" si="328"/>
        <v>1.156115214980372</v>
      </c>
      <c r="BX254" s="7">
        <f t="shared" si="388"/>
        <v>1.203900398263051</v>
      </c>
      <c r="BY254" s="7">
        <f t="shared" si="389"/>
        <v>0.40405444270300028</v>
      </c>
      <c r="BZ254" s="24">
        <f t="shared" si="390"/>
        <v>0.26835018556538714</v>
      </c>
      <c r="CA254" s="20">
        <f t="shared" si="329"/>
        <v>2.3202463733202618</v>
      </c>
      <c r="CB254" s="24">
        <f t="shared" si="391"/>
        <v>0.40156799717263325</v>
      </c>
      <c r="CC254" s="24">
        <f t="shared" si="392"/>
        <v>0.63410980578026399</v>
      </c>
      <c r="CD254" s="24">
        <f t="shared" si="393"/>
        <v>313.76903223662646</v>
      </c>
      <c r="CE254" s="24">
        <f t="shared" si="394"/>
        <v>9032756.8341891114</v>
      </c>
      <c r="CF254" s="24">
        <f t="shared" si="395"/>
        <v>3.3126493908948413E-6</v>
      </c>
      <c r="CG254" s="29">
        <f t="shared" si="396"/>
        <v>8.2220265474902497E-3</v>
      </c>
      <c r="CH254" s="24">
        <f t="shared" si="330"/>
        <v>8.6235956448253557</v>
      </c>
      <c r="CI254" s="24">
        <f t="shared" si="397"/>
        <v>4.2996263804478811</v>
      </c>
      <c r="CJ254" s="24">
        <f t="shared" si="398"/>
        <v>11.343313088507996</v>
      </c>
      <c r="CK254" s="24">
        <f t="shared" si="331"/>
        <v>4.4805767189903305</v>
      </c>
      <c r="CL254" s="24">
        <f t="shared" si="399"/>
        <v>5.5849571090967203</v>
      </c>
      <c r="CM254" s="24" t="str">
        <f t="shared" si="400"/>
        <v>CHURN</v>
      </c>
      <c r="CN254" s="46" t="str">
        <f t="shared" si="332"/>
        <v>ANNULAR</v>
      </c>
      <c r="CO254" s="21">
        <f t="shared" si="413"/>
        <v>1.0062326647771249</v>
      </c>
      <c r="CP254" s="21">
        <f t="shared" si="333"/>
        <v>0</v>
      </c>
      <c r="CQ254" s="7">
        <f t="shared" si="334"/>
        <v>0.73733815396736613</v>
      </c>
      <c r="CR254" s="7">
        <f>IF(J254="yes",rho_ph(F254,H254),IF(K254="yes",rho_ph(F254,H254),L254*CQ254+P254*(1-CQ254)))</f>
        <v>228.71967008674463</v>
      </c>
      <c r="CS254" s="7">
        <f t="shared" si="335"/>
        <v>4.3632551093167118E-5</v>
      </c>
      <c r="CT254" s="7">
        <f t="shared" si="336"/>
        <v>6584362.8619521847</v>
      </c>
      <c r="CU254" s="7">
        <f t="shared" si="337"/>
        <v>4.4003831845844047E-6</v>
      </c>
      <c r="CV254" s="22">
        <f t="shared" si="338"/>
        <v>8.6156055090185046E-3</v>
      </c>
      <c r="CW254" s="7">
        <f t="shared" si="339"/>
        <v>2.1433962374094132E-2</v>
      </c>
      <c r="CX254" s="7">
        <f t="shared" si="340"/>
        <v>2.3833122214439225E-2</v>
      </c>
      <c r="CY254" s="7">
        <f t="shared" si="401"/>
        <v>0.96267790020083932</v>
      </c>
      <c r="CZ254" s="7">
        <f t="shared" si="402"/>
        <v>4.702204608528926E-2</v>
      </c>
      <c r="DA254" s="7">
        <f t="shared" si="341"/>
        <v>24.466414303629225</v>
      </c>
      <c r="DB254" s="7">
        <f>rho_ph(DA254,H254)</f>
        <v>221.07730987615207</v>
      </c>
      <c r="DC254" s="7">
        <f t="shared" si="342"/>
        <v>20.387999371789636</v>
      </c>
      <c r="DD254" s="7">
        <f t="shared" si="403"/>
        <v>-2.8113842197260572E-2</v>
      </c>
      <c r="DE254" s="47">
        <f t="shared" si="404"/>
        <v>-7.0648487350860305E-3</v>
      </c>
      <c r="DF254" s="7">
        <f t="shared" si="343"/>
        <v>1032.9392819589482</v>
      </c>
      <c r="DG254" s="7">
        <f t="shared" si="405"/>
        <v>222.81189559729523</v>
      </c>
    </row>
    <row r="255" spans="1:111" ht="14.5" x14ac:dyDescent="0.35">
      <c r="A255" s="7">
        <f t="shared" si="406"/>
        <v>1044</v>
      </c>
      <c r="B255" s="7">
        <v>3</v>
      </c>
      <c r="C255" s="7">
        <v>17.2</v>
      </c>
      <c r="D255">
        <v>0.16600000000000001</v>
      </c>
      <c r="E255" s="22">
        <v>0</v>
      </c>
      <c r="F255" s="7">
        <f t="shared" si="344"/>
        <v>24.466414303629225</v>
      </c>
      <c r="G255" s="7">
        <f t="shared" si="407"/>
        <v>97.5</v>
      </c>
      <c r="H255" s="7">
        <f t="shared" si="345"/>
        <v>1032.9392819589482</v>
      </c>
      <c r="I255" s="7">
        <f t="shared" si="408"/>
        <v>4.1337756413633922E-2</v>
      </c>
      <c r="J255" s="24" t="str">
        <f t="shared" si="346"/>
        <v>NO</v>
      </c>
      <c r="K255" s="24" t="str">
        <f t="shared" si="347"/>
        <v>NO</v>
      </c>
      <c r="L255" s="7">
        <f t="shared" si="348"/>
        <v>12.243938434028768</v>
      </c>
      <c r="M255" s="7">
        <v>9.81</v>
      </c>
      <c r="N255" s="7">
        <f t="shared" si="349"/>
        <v>2.1631460000000002E-2</v>
      </c>
      <c r="O255" s="7">
        <f t="shared" si="350"/>
        <v>222.81189559729523</v>
      </c>
      <c r="P255" s="7">
        <f t="shared" si="351"/>
        <v>836.60421725118726</v>
      </c>
      <c r="Q255" s="7">
        <f t="shared" si="312"/>
        <v>1.6509895608258346E-5</v>
      </c>
      <c r="R255" s="7">
        <f t="shared" si="313"/>
        <v>1.1991250808418724E-4</v>
      </c>
      <c r="S255" s="7">
        <f t="shared" si="352"/>
        <v>1.1563807607712391E-4</v>
      </c>
      <c r="T255" s="7">
        <f t="shared" si="314"/>
        <v>5.1649290093369906</v>
      </c>
      <c r="U255" s="7">
        <f t="shared" si="315"/>
        <v>15.217543346981751</v>
      </c>
      <c r="V255" s="7">
        <f t="shared" si="409"/>
        <v>20.382472356318743</v>
      </c>
      <c r="W255" s="7">
        <f>Surface_Tension_T(T_ph(F255,H255))</f>
        <v>8.1904147301533531E-2</v>
      </c>
      <c r="X255" s="7">
        <v>1</v>
      </c>
      <c r="Y255" s="7">
        <f t="shared" si="353"/>
        <v>1.0060602015372324</v>
      </c>
      <c r="Z255" s="7">
        <f t="shared" si="410"/>
        <v>0.74210219528791044</v>
      </c>
      <c r="AA255" s="24">
        <f t="shared" si="354"/>
        <v>224.84464463282004</v>
      </c>
      <c r="AB255" s="24">
        <f t="shared" si="355"/>
        <v>6578799.3446548562</v>
      </c>
      <c r="AC255" s="24">
        <f t="shared" si="356"/>
        <v>4.4037251295048578E-6</v>
      </c>
      <c r="AD255" s="29">
        <f t="shared" si="357"/>
        <v>8.6166944347532207E-3</v>
      </c>
      <c r="AE255" s="24">
        <f t="shared" si="316"/>
        <v>11.192062723698985</v>
      </c>
      <c r="AF255" s="7">
        <f t="shared" si="317"/>
        <v>4.4433098555278887</v>
      </c>
      <c r="AG255" s="24" t="str">
        <f t="shared" si="358"/>
        <v>ANNULAR</v>
      </c>
      <c r="AH255" s="24">
        <f t="shared" si="414"/>
        <v>1.1499999999999999</v>
      </c>
      <c r="AI255" s="24">
        <f t="shared" si="414"/>
        <v>1.1499999999999999</v>
      </c>
      <c r="AJ255" s="24">
        <f t="shared" si="359"/>
        <v>0.26835172763495613</v>
      </c>
      <c r="AK255" s="24">
        <f t="shared" si="360"/>
        <v>0.64186849261032941</v>
      </c>
      <c r="AL255" s="24">
        <f t="shared" si="361"/>
        <v>307.47332771898687</v>
      </c>
      <c r="AM255" s="24">
        <f t="shared" si="362"/>
        <v>8996457.6661358234</v>
      </c>
      <c r="AN255" s="24">
        <f t="shared" si="363"/>
        <v>3.3246509078496122E-6</v>
      </c>
      <c r="AO255" s="29">
        <f t="shared" si="364"/>
        <v>8.2268725426276421E-3</v>
      </c>
      <c r="AP255" s="24">
        <f t="shared" si="318"/>
        <v>8.8032738558465855</v>
      </c>
      <c r="AQ255" s="24">
        <f t="shared" si="365"/>
        <v>4.3108485210362373</v>
      </c>
      <c r="AR255" s="24">
        <f t="shared" si="366"/>
        <v>11.36611667563446</v>
      </c>
      <c r="AS255" s="24">
        <f t="shared" si="367"/>
        <v>5.5781233300839501</v>
      </c>
      <c r="AT255" s="24" t="str">
        <f t="shared" si="368"/>
        <v>NO</v>
      </c>
      <c r="AU255" s="24">
        <f t="shared" si="319"/>
        <v>1.2</v>
      </c>
      <c r="AV255" s="7">
        <f t="shared" si="369"/>
        <v>1.203900398263051</v>
      </c>
      <c r="AW255" s="7">
        <f t="shared" si="370"/>
        <v>0.26835172763495613</v>
      </c>
      <c r="AX255" s="20">
        <f t="shared" si="320"/>
        <v>2.213882533127792</v>
      </c>
      <c r="AY255" s="24">
        <f t="shared" si="321"/>
        <v>0.61541421537479479</v>
      </c>
      <c r="AZ255" s="24">
        <f t="shared" si="371"/>
        <v>329.28118307677858</v>
      </c>
      <c r="BA255" s="24">
        <f t="shared" si="372"/>
        <v>9634540.4844767246</v>
      </c>
      <c r="BB255" s="24">
        <f t="shared" si="373"/>
        <v>3.1262166719077875E-6</v>
      </c>
      <c r="BC255" s="29">
        <f t="shared" si="374"/>
        <v>8.1449725388341755E-3</v>
      </c>
      <c r="BD255" s="24">
        <f t="shared" si="322"/>
        <v>11.404086200358657</v>
      </c>
      <c r="BE255" s="24" t="str">
        <f t="shared" si="375"/>
        <v>NO</v>
      </c>
      <c r="BF255" s="24">
        <f t="shared" si="323"/>
        <v>1.2</v>
      </c>
      <c r="BG255" s="24">
        <f t="shared" si="324"/>
        <v>1.155969149002698</v>
      </c>
      <c r="BH255" s="7">
        <f t="shared" si="376"/>
        <v>1.203900398263051</v>
      </c>
      <c r="BI255" s="7">
        <f t="shared" si="377"/>
        <v>0.40407298600365865</v>
      </c>
      <c r="BJ255" s="7">
        <f t="shared" si="378"/>
        <v>0.26835172763495613</v>
      </c>
      <c r="BK255" s="20">
        <f t="shared" si="325"/>
        <v>2.213882533127792</v>
      </c>
      <c r="BL255" s="24">
        <f t="shared" si="379"/>
        <v>0.40178188035335871</v>
      </c>
      <c r="BM255" s="24">
        <f t="shared" si="380"/>
        <v>0.61211122503821169</v>
      </c>
      <c r="BN255" s="24">
        <f t="shared" si="381"/>
        <v>332.00403711157463</v>
      </c>
      <c r="BO255" s="24">
        <f t="shared" si="382"/>
        <v>9714209.3170120046</v>
      </c>
      <c r="BP255" s="24">
        <f t="shared" si="383"/>
        <v>3.1031806888783961E-6</v>
      </c>
      <c r="BQ255" s="29">
        <f t="shared" si="384"/>
        <v>8.1352102738043944E-3</v>
      </c>
      <c r="BR255" s="24">
        <f t="shared" si="326"/>
        <v>8.7639081606911198</v>
      </c>
      <c r="BS255" s="24">
        <f t="shared" si="385"/>
        <v>4.3108485210362373</v>
      </c>
      <c r="BT255" s="24">
        <f t="shared" si="386"/>
        <v>11.408646017330664</v>
      </c>
      <c r="BU255" s="24" t="str">
        <f t="shared" si="387"/>
        <v>NO</v>
      </c>
      <c r="BV255" s="24">
        <f t="shared" si="327"/>
        <v>1.1499999999999999</v>
      </c>
      <c r="BW255" s="24">
        <f t="shared" si="328"/>
        <v>1.1559278210715318</v>
      </c>
      <c r="BX255" s="7">
        <f t="shared" si="388"/>
        <v>1.203900398263051</v>
      </c>
      <c r="BY255" s="7">
        <f t="shared" si="389"/>
        <v>0.40407298600365865</v>
      </c>
      <c r="BZ255" s="24">
        <f t="shared" si="390"/>
        <v>0.26835172763495613</v>
      </c>
      <c r="CA255" s="20">
        <f t="shared" si="329"/>
        <v>2.3175260720733384</v>
      </c>
      <c r="CB255" s="24">
        <f t="shared" si="391"/>
        <v>0.40165648521795833</v>
      </c>
      <c r="CC255" s="24">
        <f t="shared" si="392"/>
        <v>0.63827961922139631</v>
      </c>
      <c r="CD255" s="24">
        <f t="shared" si="393"/>
        <v>310.43185238652723</v>
      </c>
      <c r="CE255" s="24">
        <f t="shared" si="394"/>
        <v>9083022.0589669012</v>
      </c>
      <c r="CF255" s="24">
        <f t="shared" si="395"/>
        <v>3.2961806607409472E-6</v>
      </c>
      <c r="CG255" s="29">
        <f t="shared" si="396"/>
        <v>8.2153549586767658E-3</v>
      </c>
      <c r="CH255" s="24">
        <f t="shared" si="330"/>
        <v>8.798341966520951</v>
      </c>
      <c r="CI255" s="24">
        <f t="shared" si="397"/>
        <v>4.3108485210362373</v>
      </c>
      <c r="CJ255" s="24">
        <f t="shared" si="398"/>
        <v>11.371425802036324</v>
      </c>
      <c r="CK255" s="24">
        <f t="shared" si="331"/>
        <v>4.4944247637234742</v>
      </c>
      <c r="CL255" s="24">
        <f t="shared" si="399"/>
        <v>5.5781233300839501</v>
      </c>
      <c r="CM255" s="24" t="str">
        <f t="shared" si="400"/>
        <v>CHURN</v>
      </c>
      <c r="CN255" s="46" t="str">
        <f t="shared" si="332"/>
        <v>ANNULAR</v>
      </c>
      <c r="CO255" s="21">
        <f t="shared" si="413"/>
        <v>1.0060602015372324</v>
      </c>
      <c r="CP255" s="21">
        <f t="shared" si="333"/>
        <v>0</v>
      </c>
      <c r="CQ255" s="7">
        <f t="shared" si="334"/>
        <v>0.74210219528791044</v>
      </c>
      <c r="CR255" s="7">
        <f>IF(J255="yes",rho_ph(F255,H255),IF(K255="yes",rho_ph(F255,H255),L255*CQ255+P255*(1-CQ255)))</f>
        <v>224.84464463282004</v>
      </c>
      <c r="CS255" s="7">
        <f t="shared" si="335"/>
        <v>4.3177202367295329E-5</v>
      </c>
      <c r="CT255" s="7">
        <f t="shared" si="336"/>
        <v>6578799.3446548562</v>
      </c>
      <c r="CU255" s="7">
        <f t="shared" si="337"/>
        <v>4.4037251295048578E-6</v>
      </c>
      <c r="CV255" s="22">
        <f t="shared" si="338"/>
        <v>8.6166944347532207E-3</v>
      </c>
      <c r="CW255" s="7">
        <f t="shared" si="339"/>
        <v>2.1070822860354114E-2</v>
      </c>
      <c r="CX255" s="7">
        <f t="shared" si="340"/>
        <v>2.4243698841170495E-2</v>
      </c>
      <c r="CY255" s="7">
        <f t="shared" si="401"/>
        <v>0.96182087715939479</v>
      </c>
      <c r="CZ255" s="7">
        <f t="shared" si="402"/>
        <v>4.711326482676774E-2</v>
      </c>
      <c r="DA255" s="7">
        <f t="shared" si="341"/>
        <v>24.325074509148923</v>
      </c>
      <c r="DB255" s="7">
        <f>rho_ph(DA255,H255)</f>
        <v>217.35233437399955</v>
      </c>
      <c r="DC255" s="7">
        <f t="shared" si="342"/>
        <v>20.737408079161231</v>
      </c>
      <c r="DD255" s="7">
        <f t="shared" si="403"/>
        <v>-2.8113842197260572E-2</v>
      </c>
      <c r="DE255" s="47">
        <f t="shared" si="404"/>
        <v>-7.29745724278186E-3</v>
      </c>
      <c r="DF255" s="7">
        <f t="shared" si="343"/>
        <v>1032.911168116751</v>
      </c>
      <c r="DG255" s="7">
        <f t="shared" si="405"/>
        <v>222.50548320231638</v>
      </c>
    </row>
    <row r="256" spans="1:111" ht="14.5" x14ac:dyDescent="0.35">
      <c r="A256" s="7">
        <f t="shared" si="406"/>
        <v>1041</v>
      </c>
      <c r="B256" s="7">
        <v>3</v>
      </c>
      <c r="C256" s="7">
        <v>17.2</v>
      </c>
      <c r="D256">
        <v>0.16600000000000001</v>
      </c>
      <c r="E256" s="22">
        <v>0</v>
      </c>
      <c r="F256" s="7">
        <f t="shared" si="344"/>
        <v>24.325074509148923</v>
      </c>
      <c r="G256" s="7">
        <f t="shared" si="407"/>
        <v>97.5</v>
      </c>
      <c r="H256" s="7">
        <f t="shared" si="345"/>
        <v>1032.911168116751</v>
      </c>
      <c r="I256" s="7">
        <f t="shared" si="408"/>
        <v>4.2062376032980769E-2</v>
      </c>
      <c r="J256" s="24" t="str">
        <f t="shared" si="346"/>
        <v>NO</v>
      </c>
      <c r="K256" s="24" t="str">
        <f t="shared" si="347"/>
        <v>NO</v>
      </c>
      <c r="L256" s="7">
        <f t="shared" si="348"/>
        <v>12.173980810111342</v>
      </c>
      <c r="M256" s="7">
        <v>9.81</v>
      </c>
      <c r="N256" s="7">
        <f t="shared" si="349"/>
        <v>2.1631460000000002E-2</v>
      </c>
      <c r="O256" s="7">
        <f t="shared" si="350"/>
        <v>222.50548320231638</v>
      </c>
      <c r="P256" s="7">
        <f t="shared" si="351"/>
        <v>837.00120252196416</v>
      </c>
      <c r="Q256" s="7">
        <f t="shared" si="312"/>
        <v>1.6499097812163587E-5</v>
      </c>
      <c r="R256" s="7">
        <f t="shared" si="313"/>
        <v>1.200860880153255E-4</v>
      </c>
      <c r="S256" s="7">
        <f t="shared" si="352"/>
        <v>1.157289730812754E-4</v>
      </c>
      <c r="T256" s="7">
        <f t="shared" si="314"/>
        <v>5.1585771711721105</v>
      </c>
      <c r="U256" s="7">
        <f t="shared" si="315"/>
        <v>15.573275681612389</v>
      </c>
      <c r="V256" s="7">
        <f t="shared" si="409"/>
        <v>20.731852852784499</v>
      </c>
      <c r="W256" s="7">
        <f>Surface_Tension_T(T_ph(F256,H256))</f>
        <v>8.1937339725033975E-2</v>
      </c>
      <c r="X256" s="7">
        <v>1</v>
      </c>
      <c r="Y256" s="7">
        <f t="shared" si="353"/>
        <v>1.0058954384072596</v>
      </c>
      <c r="Z256" s="7">
        <f t="shared" si="410"/>
        <v>0.74677370129197229</v>
      </c>
      <c r="AA256" s="24">
        <f t="shared" si="354"/>
        <v>221.04192523782959</v>
      </c>
      <c r="AB256" s="24">
        <f t="shared" si="355"/>
        <v>6573228.9735952243</v>
      </c>
      <c r="AC256" s="24">
        <f t="shared" si="356"/>
        <v>4.4070765700459279E-6</v>
      </c>
      <c r="AD256" s="29">
        <f t="shared" si="357"/>
        <v>8.6177858267364252E-3</v>
      </c>
      <c r="AE256" s="24">
        <f t="shared" si="316"/>
        <v>11.215691802845685</v>
      </c>
      <c r="AF256" s="7">
        <f t="shared" si="317"/>
        <v>4.457140616650257</v>
      </c>
      <c r="AG256" s="24" t="str">
        <f t="shared" si="358"/>
        <v>ANNULAR</v>
      </c>
      <c r="AH256" s="24">
        <f t="shared" si="414"/>
        <v>1.1499999999999999</v>
      </c>
      <c r="AI256" s="24">
        <f t="shared" si="414"/>
        <v>1.1499999999999999</v>
      </c>
      <c r="AJ256" s="24">
        <f t="shared" si="359"/>
        <v>0.26835324604127081</v>
      </c>
      <c r="AK256" s="24">
        <f t="shared" si="360"/>
        <v>0.64592642053757032</v>
      </c>
      <c r="AL256" s="24">
        <f t="shared" si="361"/>
        <v>304.22350763967819</v>
      </c>
      <c r="AM256" s="24">
        <f t="shared" si="362"/>
        <v>9046839.2940130942</v>
      </c>
      <c r="AN256" s="24">
        <f t="shared" si="363"/>
        <v>3.3080179483958839E-6</v>
      </c>
      <c r="AO256" s="29">
        <f t="shared" si="364"/>
        <v>8.2201528785353448E-3</v>
      </c>
      <c r="AP256" s="24">
        <f t="shared" si="318"/>
        <v>8.9813749661564959</v>
      </c>
      <c r="AQ256" s="24">
        <f t="shared" si="365"/>
        <v>4.3218226439259277</v>
      </c>
      <c r="AR256" s="24">
        <f t="shared" si="366"/>
        <v>11.393697042505233</v>
      </c>
      <c r="AS256" s="24">
        <f t="shared" si="367"/>
        <v>5.5712633448658799</v>
      </c>
      <c r="AT256" s="24" t="str">
        <f t="shared" si="368"/>
        <v>NO</v>
      </c>
      <c r="AU256" s="24">
        <f t="shared" si="319"/>
        <v>1.2</v>
      </c>
      <c r="AV256" s="7">
        <f t="shared" si="369"/>
        <v>1.203900398263051</v>
      </c>
      <c r="AW256" s="7">
        <f t="shared" si="370"/>
        <v>0.26835324604127081</v>
      </c>
      <c r="AX256" s="20">
        <f t="shared" si="320"/>
        <v>2.2112739126778398</v>
      </c>
      <c r="AY256" s="24">
        <f t="shared" si="321"/>
        <v>0.61930002983561971</v>
      </c>
      <c r="AZ256" s="24">
        <f t="shared" si="371"/>
        <v>326.18567950658235</v>
      </c>
      <c r="BA256" s="24">
        <f t="shared" si="372"/>
        <v>9699938.8554799315</v>
      </c>
      <c r="BB256" s="24">
        <f t="shared" si="373"/>
        <v>3.107280541504447E-6</v>
      </c>
      <c r="BC256" s="29">
        <f t="shared" si="374"/>
        <v>8.1369517572572603E-3</v>
      </c>
      <c r="BD256" s="24">
        <f t="shared" si="322"/>
        <v>11.432399315164721</v>
      </c>
      <c r="BE256" s="24" t="str">
        <f t="shared" si="375"/>
        <v>NO</v>
      </c>
      <c r="BF256" s="24">
        <f t="shared" si="323"/>
        <v>1.2</v>
      </c>
      <c r="BG256" s="24">
        <f t="shared" si="324"/>
        <v>1.1557888442768465</v>
      </c>
      <c r="BH256" s="7">
        <f t="shared" si="376"/>
        <v>1.203900398263051</v>
      </c>
      <c r="BI256" s="7">
        <f t="shared" si="377"/>
        <v>0.40409154610637543</v>
      </c>
      <c r="BJ256" s="7">
        <f t="shared" si="378"/>
        <v>0.26835324604127081</v>
      </c>
      <c r="BK256" s="20">
        <f t="shared" si="325"/>
        <v>2.2112739126778398</v>
      </c>
      <c r="BL256" s="24">
        <f t="shared" si="379"/>
        <v>0.40186370190819964</v>
      </c>
      <c r="BM256" s="24">
        <f t="shared" si="380"/>
        <v>0.61602935165749062</v>
      </c>
      <c r="BN256" s="24">
        <f t="shared" si="381"/>
        <v>328.88342390136222</v>
      </c>
      <c r="BO256" s="24">
        <f t="shared" si="382"/>
        <v>9780162.9650014229</v>
      </c>
      <c r="BP256" s="24">
        <f t="shared" si="383"/>
        <v>3.0843799873801598E-6</v>
      </c>
      <c r="BQ256" s="29">
        <f t="shared" si="384"/>
        <v>8.1272017963645651E-3</v>
      </c>
      <c r="BR256" s="24">
        <f t="shared" si="326"/>
        <v>8.9406128178345288</v>
      </c>
      <c r="BS256" s="24">
        <f t="shared" si="385"/>
        <v>4.3218226439259277</v>
      </c>
      <c r="BT256" s="24">
        <f t="shared" si="386"/>
        <v>11.43696919070071</v>
      </c>
      <c r="BU256" s="24" t="str">
        <f t="shared" si="387"/>
        <v>NO</v>
      </c>
      <c r="BV256" s="24">
        <f t="shared" si="327"/>
        <v>1.1499999999999999</v>
      </c>
      <c r="BW256" s="24">
        <f t="shared" si="328"/>
        <v>1.1557487335474024</v>
      </c>
      <c r="BX256" s="7">
        <f t="shared" si="388"/>
        <v>1.203900398263051</v>
      </c>
      <c r="BY256" s="7">
        <f t="shared" si="389"/>
        <v>0.40409154610637543</v>
      </c>
      <c r="BZ256" s="24">
        <f t="shared" si="390"/>
        <v>0.26835324604127081</v>
      </c>
      <c r="CA256" s="20">
        <f t="shared" si="329"/>
        <v>2.3147953283558276</v>
      </c>
      <c r="CB256" s="24">
        <f t="shared" si="391"/>
        <v>0.40174226167627708</v>
      </c>
      <c r="CC256" s="24">
        <f t="shared" si="392"/>
        <v>0.64237248069357511</v>
      </c>
      <c r="CD256" s="24">
        <f t="shared" si="393"/>
        <v>307.15489396733182</v>
      </c>
      <c r="CE256" s="24">
        <f t="shared" si="394"/>
        <v>9134011.324934382</v>
      </c>
      <c r="CF256" s="24">
        <f t="shared" si="395"/>
        <v>3.2796505152372695E-6</v>
      </c>
      <c r="CG256" s="29">
        <f t="shared" si="396"/>
        <v>8.2086329055319433E-3</v>
      </c>
      <c r="CH256" s="24">
        <f t="shared" si="330"/>
        <v>8.9763381386910837</v>
      </c>
      <c r="CI256" s="24">
        <f t="shared" si="397"/>
        <v>4.3218226439259277</v>
      </c>
      <c r="CJ256" s="24">
        <f t="shared" si="398"/>
        <v>11.39902451220158</v>
      </c>
      <c r="CK256" s="24">
        <f t="shared" si="331"/>
        <v>4.5084146310320037</v>
      </c>
      <c r="CL256" s="24">
        <f t="shared" si="399"/>
        <v>5.5712633448658799</v>
      </c>
      <c r="CM256" s="24" t="str">
        <f t="shared" si="400"/>
        <v>CHURN</v>
      </c>
      <c r="CN256" s="46" t="str">
        <f t="shared" si="332"/>
        <v>ANNULAR</v>
      </c>
      <c r="CO256" s="21">
        <f t="shared" si="413"/>
        <v>1.0058954384072596</v>
      </c>
      <c r="CP256" s="21">
        <f t="shared" si="333"/>
        <v>0</v>
      </c>
      <c r="CQ256" s="7">
        <f t="shared" si="334"/>
        <v>0.74677370129197229</v>
      </c>
      <c r="CR256" s="7">
        <f>IF(J256="yes",rho_ph(F256,H256),IF(K256="yes",rho_ph(F256,H256),L256*CQ256+P256*(1-CQ256)))</f>
        <v>221.04192523782959</v>
      </c>
      <c r="CS256" s="7">
        <f t="shared" si="335"/>
        <v>4.273004793561501E-5</v>
      </c>
      <c r="CT256" s="7">
        <f t="shared" si="336"/>
        <v>6573228.9735952243</v>
      </c>
      <c r="CU256" s="7">
        <f t="shared" si="337"/>
        <v>4.4070765700459279E-6</v>
      </c>
      <c r="CV256" s="22">
        <f t="shared" si="338"/>
        <v>8.6177858267364252E-3</v>
      </c>
      <c r="CW256" s="7">
        <f t="shared" si="339"/>
        <v>2.0714459350383369E-2</v>
      </c>
      <c r="CX256" s="7">
        <f t="shared" si="340"/>
        <v>2.4660876192822333E-2</v>
      </c>
      <c r="CY256" s="7">
        <f t="shared" si="401"/>
        <v>0.96094319523752547</v>
      </c>
      <c r="CZ256" s="7">
        <f t="shared" si="402"/>
        <v>4.7219581519581763E-2</v>
      </c>
      <c r="DA256" s="7">
        <f t="shared" si="341"/>
        <v>24.183415764590176</v>
      </c>
      <c r="DB256" s="7">
        <f>rho_ph(DA256,H256)</f>
        <v>213.69380328417756</v>
      </c>
      <c r="DC256" s="7">
        <f t="shared" si="342"/>
        <v>21.092441547675264</v>
      </c>
      <c r="DD256" s="7">
        <f t="shared" si="403"/>
        <v>-2.8113842197260572E-2</v>
      </c>
      <c r="DE256" s="47">
        <f t="shared" si="404"/>
        <v>-7.5406838662944722E-3</v>
      </c>
      <c r="DF256" s="7">
        <f t="shared" si="343"/>
        <v>1032.8830542745538</v>
      </c>
      <c r="DG256" s="7">
        <f t="shared" si="405"/>
        <v>222.19699678233212</v>
      </c>
    </row>
    <row r="257" spans="1:111" ht="14.5" x14ac:dyDescent="0.35">
      <c r="A257" s="7">
        <f t="shared" si="406"/>
        <v>1038</v>
      </c>
      <c r="B257" s="7">
        <v>3</v>
      </c>
      <c r="C257" s="7">
        <v>17.2</v>
      </c>
      <c r="D257">
        <v>0.16600000000000001</v>
      </c>
      <c r="E257" s="22">
        <v>0</v>
      </c>
      <c r="F257" s="7">
        <f t="shared" si="344"/>
        <v>24.183415764590176</v>
      </c>
      <c r="G257" s="7">
        <f t="shared" si="407"/>
        <v>97.5</v>
      </c>
      <c r="H257" s="7">
        <f t="shared" si="345"/>
        <v>1032.8830542745538</v>
      </c>
      <c r="I257" s="7">
        <f t="shared" si="408"/>
        <v>4.27906420798339E-2</v>
      </c>
      <c r="J257" s="24" t="str">
        <f t="shared" si="346"/>
        <v>NO</v>
      </c>
      <c r="K257" s="24" t="str">
        <f t="shared" si="347"/>
        <v>NO</v>
      </c>
      <c r="L257" s="7">
        <f t="shared" si="348"/>
        <v>12.103885679595308</v>
      </c>
      <c r="M257" s="7">
        <v>9.81</v>
      </c>
      <c r="N257" s="7">
        <f t="shared" si="349"/>
        <v>2.1631460000000002E-2</v>
      </c>
      <c r="O257" s="7">
        <f t="shared" si="350"/>
        <v>222.19699678233212</v>
      </c>
      <c r="P257" s="7">
        <f t="shared" si="351"/>
        <v>837.40029271108006</v>
      </c>
      <c r="Q257" s="7">
        <f t="shared" si="312"/>
        <v>1.6488231041102044E-5</v>
      </c>
      <c r="R257" s="7">
        <f t="shared" si="313"/>
        <v>1.2026132204151572E-4</v>
      </c>
      <c r="S257" s="7">
        <f t="shared" si="352"/>
        <v>1.1582080484699898E-4</v>
      </c>
      <c r="T257" s="7">
        <f t="shared" si="314"/>
        <v>5.1521987776408071</v>
      </c>
      <c r="U257" s="7">
        <f t="shared" si="315"/>
        <v>15.934658957907399</v>
      </c>
      <c r="V257" s="7">
        <f t="shared" si="409"/>
        <v>21.086857735548207</v>
      </c>
      <c r="W257" s="7">
        <f>Surface_Tension_T(T_ph(F257,H257))</f>
        <v>8.1970695401810442E-2</v>
      </c>
      <c r="X257" s="7">
        <v>1</v>
      </c>
      <c r="Y257" s="7">
        <f t="shared" si="353"/>
        <v>1.0057378184055801</v>
      </c>
      <c r="Z257" s="7">
        <f t="shared" si="410"/>
        <v>0.75135663141344122</v>
      </c>
      <c r="AA257" s="24">
        <f t="shared" si="354"/>
        <v>217.30836440628741</v>
      </c>
      <c r="AB257" s="24">
        <f t="shared" si="355"/>
        <v>6567647.2788420441</v>
      </c>
      <c r="AC257" s="24">
        <f t="shared" si="356"/>
        <v>4.4104402351865341E-6</v>
      </c>
      <c r="AD257" s="29">
        <f t="shared" si="357"/>
        <v>8.6188805683992276E-3</v>
      </c>
      <c r="AE257" s="24">
        <f t="shared" si="316"/>
        <v>11.238796994212587</v>
      </c>
      <c r="AF257" s="7">
        <f t="shared" si="317"/>
        <v>4.4711183705653585</v>
      </c>
      <c r="AG257" s="24" t="str">
        <f t="shared" si="358"/>
        <v>ANNULAR</v>
      </c>
      <c r="AH257" s="24">
        <f t="shared" si="414"/>
        <v>1.1499999999999999</v>
      </c>
      <c r="AI257" s="24">
        <f t="shared" si="414"/>
        <v>1.1499999999999999</v>
      </c>
      <c r="AJ257" s="24">
        <f t="shared" si="359"/>
        <v>0.26835474075901394</v>
      </c>
      <c r="AK257" s="24">
        <f t="shared" si="360"/>
        <v>0.6499103613959909</v>
      </c>
      <c r="AL257" s="24">
        <f t="shared" si="361"/>
        <v>301.03160655843504</v>
      </c>
      <c r="AM257" s="24">
        <f t="shared" si="362"/>
        <v>9097990.3928711917</v>
      </c>
      <c r="AN257" s="24">
        <f t="shared" si="363"/>
        <v>3.291309862762165E-6</v>
      </c>
      <c r="AO257" s="29">
        <f t="shared" si="364"/>
        <v>8.2133769021236879E-3</v>
      </c>
      <c r="AP257" s="24">
        <f t="shared" si="318"/>
        <v>9.1628616082682619</v>
      </c>
      <c r="AQ257" s="24">
        <f t="shared" si="365"/>
        <v>4.3325598857647059</v>
      </c>
      <c r="AR257" s="24">
        <f t="shared" si="366"/>
        <v>11.420791333444832</v>
      </c>
      <c r="AS257" s="24">
        <f t="shared" si="367"/>
        <v>5.5643746798520723</v>
      </c>
      <c r="AT257" s="24" t="str">
        <f t="shared" si="368"/>
        <v>NO</v>
      </c>
      <c r="AU257" s="24">
        <f t="shared" si="319"/>
        <v>1.2</v>
      </c>
      <c r="AV257" s="7">
        <f t="shared" si="369"/>
        <v>1.203900398263051</v>
      </c>
      <c r="AW257" s="7">
        <f t="shared" si="370"/>
        <v>0.26835474075901394</v>
      </c>
      <c r="AX257" s="20">
        <f t="shared" si="320"/>
        <v>2.2086543759415975</v>
      </c>
      <c r="AY257" s="24">
        <f t="shared" si="321"/>
        <v>0.62311493212089952</v>
      </c>
      <c r="AZ257" s="24">
        <f t="shared" si="371"/>
        <v>323.14577806403418</v>
      </c>
      <c r="BA257" s="24">
        <f t="shared" si="372"/>
        <v>9766340.5445526633</v>
      </c>
      <c r="BB257" s="24">
        <f t="shared" si="373"/>
        <v>3.0883002350605572E-6</v>
      </c>
      <c r="BC257" s="29">
        <f t="shared" si="374"/>
        <v>8.128874759284482E-3</v>
      </c>
      <c r="BD257" s="24">
        <f t="shared" si="322"/>
        <v>11.460229199227811</v>
      </c>
      <c r="BE257" s="24" t="str">
        <f t="shared" si="375"/>
        <v>NO</v>
      </c>
      <c r="BF257" s="24">
        <f t="shared" si="323"/>
        <v>1.2</v>
      </c>
      <c r="BG257" s="24">
        <f t="shared" si="324"/>
        <v>1.1556163304647549</v>
      </c>
      <c r="BH257" s="7">
        <f t="shared" si="376"/>
        <v>1.203900398263051</v>
      </c>
      <c r="BI257" s="7">
        <f t="shared" si="377"/>
        <v>0.40411012887457531</v>
      </c>
      <c r="BJ257" s="7">
        <f t="shared" si="378"/>
        <v>0.26835474075901394</v>
      </c>
      <c r="BK257" s="20">
        <f t="shared" si="325"/>
        <v>2.2086543759415975</v>
      </c>
      <c r="BL257" s="24">
        <f t="shared" si="379"/>
        <v>0.40194316704907029</v>
      </c>
      <c r="BM257" s="24">
        <f t="shared" si="380"/>
        <v>0.61987676263679137</v>
      </c>
      <c r="BN257" s="24">
        <f t="shared" si="381"/>
        <v>325.81822770462765</v>
      </c>
      <c r="BO257" s="24">
        <f t="shared" si="382"/>
        <v>9847109.2101207823</v>
      </c>
      <c r="BP257" s="24">
        <f t="shared" si="383"/>
        <v>3.0655408580915417E-6</v>
      </c>
      <c r="BQ257" s="29">
        <f t="shared" si="384"/>
        <v>8.1191395044630486E-3</v>
      </c>
      <c r="BR257" s="24">
        <f t="shared" si="326"/>
        <v>9.1206633864073101</v>
      </c>
      <c r="BS257" s="24">
        <f t="shared" si="385"/>
        <v>4.3325598857647059</v>
      </c>
      <c r="BT257" s="24">
        <f t="shared" si="386"/>
        <v>11.464807832600325</v>
      </c>
      <c r="BU257" s="24" t="str">
        <f t="shared" si="387"/>
        <v>NO</v>
      </c>
      <c r="BV257" s="24">
        <f t="shared" si="327"/>
        <v>1.1499999999999999</v>
      </c>
      <c r="BW257" s="24">
        <f t="shared" si="328"/>
        <v>1.1555773769396027</v>
      </c>
      <c r="BX257" s="7">
        <f t="shared" si="388"/>
        <v>1.203900398263051</v>
      </c>
      <c r="BY257" s="7">
        <f t="shared" si="389"/>
        <v>0.40411012887457531</v>
      </c>
      <c r="BZ257" s="24">
        <f t="shared" si="390"/>
        <v>0.26835474075901394</v>
      </c>
      <c r="CA257" s="20">
        <f t="shared" si="329"/>
        <v>2.3120531573031888</v>
      </c>
      <c r="CB257" s="24">
        <f t="shared" si="391"/>
        <v>0.40182550636450226</v>
      </c>
      <c r="CC257" s="24">
        <f t="shared" si="392"/>
        <v>0.64639157804112934</v>
      </c>
      <c r="CD257" s="24">
        <f t="shared" si="393"/>
        <v>303.93564581832442</v>
      </c>
      <c r="CE257" s="24">
        <f t="shared" si="394"/>
        <v>9185758.3239168823</v>
      </c>
      <c r="CF257" s="24">
        <f t="shared" si="395"/>
        <v>3.2630528382120877E-6</v>
      </c>
      <c r="CG257" s="29">
        <f t="shared" si="396"/>
        <v>8.2018573684526155E-3</v>
      </c>
      <c r="CH257" s="24">
        <f t="shared" si="330"/>
        <v>9.1577189567455477</v>
      </c>
      <c r="CI257" s="24">
        <f t="shared" si="397"/>
        <v>4.3325598857647059</v>
      </c>
      <c r="CJ257" s="24">
        <f t="shared" si="398"/>
        <v>11.426135677587769</v>
      </c>
      <c r="CK257" s="24">
        <f t="shared" si="331"/>
        <v>4.5225531821076412</v>
      </c>
      <c r="CL257" s="24">
        <f t="shared" si="399"/>
        <v>5.5643746798520723</v>
      </c>
      <c r="CM257" s="24" t="str">
        <f t="shared" si="400"/>
        <v>CHURN</v>
      </c>
      <c r="CN257" s="46" t="str">
        <f t="shared" si="332"/>
        <v>ANNULAR</v>
      </c>
      <c r="CO257" s="21">
        <f t="shared" si="413"/>
        <v>1.0057378184055801</v>
      </c>
      <c r="CP257" s="21">
        <f t="shared" si="333"/>
        <v>0</v>
      </c>
      <c r="CQ257" s="7">
        <f t="shared" si="334"/>
        <v>0.75135663141344122</v>
      </c>
      <c r="CR257" s="7">
        <f>IF(J257="yes",rho_ph(F257,H257),IF(K257="yes",rho_ph(F257,H257),L257*CQ257+P257*(1-CQ257)))</f>
        <v>217.30836440628741</v>
      </c>
      <c r="CS257" s="7">
        <f t="shared" si="335"/>
        <v>4.229072195608441E-5</v>
      </c>
      <c r="CT257" s="7">
        <f t="shared" si="336"/>
        <v>6567647.2788420441</v>
      </c>
      <c r="CU257" s="7">
        <f t="shared" si="337"/>
        <v>4.4104402351865341E-6</v>
      </c>
      <c r="CV257" s="22">
        <f t="shared" si="338"/>
        <v>8.6188805683992276E-3</v>
      </c>
      <c r="CW257" s="7">
        <f t="shared" si="339"/>
        <v>2.0364576883543869E-2</v>
      </c>
      <c r="CX257" s="7">
        <f t="shared" si="340"/>
        <v>2.5084933737732736E-2</v>
      </c>
      <c r="CY257" s="7">
        <f t="shared" si="401"/>
        <v>0.96004395102877615</v>
      </c>
      <c r="CZ257" s="7">
        <f t="shared" si="402"/>
        <v>4.7341072846272543E-2</v>
      </c>
      <c r="DA257" s="7">
        <f t="shared" si="341"/>
        <v>24.041392546051359</v>
      </c>
      <c r="DB257" s="7">
        <f>rho_ph(DA257,H257)</f>
        <v>210.09891509770662</v>
      </c>
      <c r="DC257" s="7">
        <f t="shared" si="342"/>
        <v>21.453342835091735</v>
      </c>
      <c r="DD257" s="7">
        <f t="shared" si="403"/>
        <v>-2.8113842197260572E-2</v>
      </c>
      <c r="DE257" s="47">
        <f t="shared" si="404"/>
        <v>-7.7951748203662985E-3</v>
      </c>
      <c r="DF257" s="7">
        <f t="shared" si="343"/>
        <v>1032.8549404323567</v>
      </c>
      <c r="DG257" s="7">
        <f t="shared" si="405"/>
        <v>221.88631255751011</v>
      </c>
    </row>
    <row r="258" spans="1:111" ht="14.5" x14ac:dyDescent="0.35">
      <c r="A258" s="7">
        <f t="shared" si="406"/>
        <v>1035</v>
      </c>
      <c r="B258" s="7">
        <v>3</v>
      </c>
      <c r="C258" s="7">
        <v>17.2</v>
      </c>
      <c r="D258">
        <v>0.16600000000000001</v>
      </c>
      <c r="E258" s="22">
        <v>0</v>
      </c>
      <c r="F258" s="7">
        <f t="shared" si="344"/>
        <v>24.041392546051359</v>
      </c>
      <c r="G258" s="7">
        <f t="shared" si="407"/>
        <v>97.5</v>
      </c>
      <c r="H258" s="7">
        <f t="shared" si="345"/>
        <v>1032.8549404323567</v>
      </c>
      <c r="I258" s="7">
        <f t="shared" si="408"/>
        <v>4.3522831306966651E-2</v>
      </c>
      <c r="J258" s="24" t="str">
        <f t="shared" si="346"/>
        <v>NO</v>
      </c>
      <c r="K258" s="24" t="str">
        <f t="shared" si="347"/>
        <v>NO</v>
      </c>
      <c r="L258" s="7">
        <f t="shared" si="348"/>
        <v>12.033630480972878</v>
      </c>
      <c r="M258" s="7">
        <v>9.81</v>
      </c>
      <c r="N258" s="7">
        <f t="shared" si="349"/>
        <v>2.1631460000000002E-2</v>
      </c>
      <c r="O258" s="7">
        <f t="shared" si="350"/>
        <v>221.88631255751011</v>
      </c>
      <c r="P258" s="7">
        <f t="shared" si="351"/>
        <v>837.80163726966214</v>
      </c>
      <c r="Q258" s="7">
        <f t="shared" si="312"/>
        <v>1.6477290971570994E-5</v>
      </c>
      <c r="R258" s="7">
        <f t="shared" si="313"/>
        <v>1.2043829308097073E-4</v>
      </c>
      <c r="S258" s="7">
        <f t="shared" si="352"/>
        <v>1.1591361592366012E-4</v>
      </c>
      <c r="T258" s="7">
        <f t="shared" si="314"/>
        <v>5.1457915079226355</v>
      </c>
      <c r="U258" s="7">
        <f t="shared" si="315"/>
        <v>16.301938537684279</v>
      </c>
      <c r="V258" s="7">
        <f t="shared" si="409"/>
        <v>21.447730045606914</v>
      </c>
      <c r="W258" s="7">
        <f>Surface_Tension_T(T_ph(F258,H258))</f>
        <v>8.2004226406690806E-2</v>
      </c>
      <c r="X258" s="7">
        <v>1</v>
      </c>
      <c r="Y258" s="7">
        <f t="shared" si="353"/>
        <v>1.0055868366582488</v>
      </c>
      <c r="Z258" s="7">
        <f t="shared" si="410"/>
        <v>0.75585473318968788</v>
      </c>
      <c r="AA258" s="24">
        <f t="shared" si="354"/>
        <v>213.64098082181707</v>
      </c>
      <c r="AB258" s="24">
        <f t="shared" si="355"/>
        <v>6562049.9522352815</v>
      </c>
      <c r="AC258" s="24">
        <f t="shared" si="356"/>
        <v>4.4138187737931695E-6</v>
      </c>
      <c r="AD258" s="29">
        <f t="shared" si="357"/>
        <v>8.6199795150647233E-3</v>
      </c>
      <c r="AE258" s="24">
        <f t="shared" si="316"/>
        <v>11.261401400036894</v>
      </c>
      <c r="AF258" s="7">
        <f t="shared" si="317"/>
        <v>4.4852501288710345</v>
      </c>
      <c r="AG258" s="24" t="str">
        <f t="shared" si="358"/>
        <v>ANNULAR</v>
      </c>
      <c r="AH258" s="24">
        <f t="shared" si="414"/>
        <v>1.1499999999999999</v>
      </c>
      <c r="AI258" s="24">
        <f t="shared" si="414"/>
        <v>1.1499999999999999</v>
      </c>
      <c r="AJ258" s="24">
        <f t="shared" si="359"/>
        <v>0.26835621171898555</v>
      </c>
      <c r="AK258" s="24">
        <f t="shared" si="360"/>
        <v>0.65382336065979729</v>
      </c>
      <c r="AL258" s="24">
        <f t="shared" si="361"/>
        <v>297.89522394573902</v>
      </c>
      <c r="AM258" s="24">
        <f t="shared" si="362"/>
        <v>9149945.5420241673</v>
      </c>
      <c r="AN258" s="24">
        <f t="shared" si="363"/>
        <v>3.2745206844393926E-6</v>
      </c>
      <c r="AO258" s="29">
        <f t="shared" si="364"/>
        <v>8.2065415907414119E-3</v>
      </c>
      <c r="AP258" s="24">
        <f t="shared" si="318"/>
        <v>9.3478751461211971</v>
      </c>
      <c r="AQ258" s="24">
        <f t="shared" si="365"/>
        <v>4.3430707499184589</v>
      </c>
      <c r="AR258" s="24">
        <f t="shared" si="366"/>
        <v>11.447424599652935</v>
      </c>
      <c r="AS258" s="24">
        <f t="shared" si="367"/>
        <v>5.5574548285564465</v>
      </c>
      <c r="AT258" s="24" t="str">
        <f t="shared" si="368"/>
        <v>NO</v>
      </c>
      <c r="AU258" s="24">
        <f t="shared" si="319"/>
        <v>1.2</v>
      </c>
      <c r="AV258" s="7">
        <f t="shared" si="369"/>
        <v>1.203900398263051</v>
      </c>
      <c r="AW258" s="7">
        <f t="shared" si="370"/>
        <v>0.26835621171898555</v>
      </c>
      <c r="AX258" s="20">
        <f t="shared" si="320"/>
        <v>2.2060229695725591</v>
      </c>
      <c r="AY258" s="24">
        <f t="shared" si="321"/>
        <v>0.62686184172177195</v>
      </c>
      <c r="AZ258" s="24">
        <f t="shared" si="371"/>
        <v>320.15918369918774</v>
      </c>
      <c r="BA258" s="24">
        <f t="shared" si="372"/>
        <v>9833790.0716396496</v>
      </c>
      <c r="BB258" s="24">
        <f t="shared" si="373"/>
        <v>3.0692695547265767E-6</v>
      </c>
      <c r="BC258" s="29">
        <f t="shared" si="374"/>
        <v>8.1207382121097869E-3</v>
      </c>
      <c r="BD258" s="24">
        <f t="shared" si="322"/>
        <v>11.487601098147854</v>
      </c>
      <c r="BE258" s="24" t="str">
        <f t="shared" si="375"/>
        <v>NO</v>
      </c>
      <c r="BF258" s="24">
        <f t="shared" si="323"/>
        <v>1.2</v>
      </c>
      <c r="BG258" s="24">
        <f t="shared" si="324"/>
        <v>1.1554510786442687</v>
      </c>
      <c r="BH258" s="7">
        <f t="shared" si="376"/>
        <v>1.203900398263051</v>
      </c>
      <c r="BI258" s="7">
        <f t="shared" si="377"/>
        <v>0.40412874017751815</v>
      </c>
      <c r="BJ258" s="7">
        <f t="shared" si="378"/>
        <v>0.26835621171898555</v>
      </c>
      <c r="BK258" s="20">
        <f t="shared" si="325"/>
        <v>2.2060229695725591</v>
      </c>
      <c r="BL258" s="24">
        <f t="shared" si="379"/>
        <v>0.40202042902947555</v>
      </c>
      <c r="BM258" s="24">
        <f t="shared" si="380"/>
        <v>0.62365636151737469</v>
      </c>
      <c r="BN258" s="24">
        <f t="shared" si="381"/>
        <v>322.80616669837343</v>
      </c>
      <c r="BO258" s="24">
        <f t="shared" si="382"/>
        <v>9915092.987384364</v>
      </c>
      <c r="BP258" s="24">
        <f t="shared" si="383"/>
        <v>3.0466569282008527E-6</v>
      </c>
      <c r="BQ258" s="29">
        <f t="shared" si="384"/>
        <v>8.1110200085575419E-3</v>
      </c>
      <c r="BR258" s="24">
        <f t="shared" si="326"/>
        <v>9.3041996794598383</v>
      </c>
      <c r="BS258" s="24">
        <f t="shared" si="385"/>
        <v>4.3430707499184589</v>
      </c>
      <c r="BT258" s="24">
        <f t="shared" si="386"/>
        <v>11.492187216322494</v>
      </c>
      <c r="BU258" s="24" t="str">
        <f t="shared" si="387"/>
        <v>NO</v>
      </c>
      <c r="BV258" s="24">
        <f t="shared" si="327"/>
        <v>1.1499999999999999</v>
      </c>
      <c r="BW258" s="24">
        <f t="shared" si="328"/>
        <v>1.1554132269711441</v>
      </c>
      <c r="BX258" s="7">
        <f t="shared" si="388"/>
        <v>1.203900398263051</v>
      </c>
      <c r="BY258" s="7">
        <f t="shared" si="389"/>
        <v>0.40412874017751815</v>
      </c>
      <c r="BZ258" s="24">
        <f t="shared" si="390"/>
        <v>0.26835621171898555</v>
      </c>
      <c r="CA258" s="20">
        <f t="shared" si="329"/>
        <v>2.3092985609377434</v>
      </c>
      <c r="CB258" s="24">
        <f t="shared" si="391"/>
        <v>0.40190638466945428</v>
      </c>
      <c r="CC258" s="24">
        <f t="shared" si="392"/>
        <v>0.65033993888087416</v>
      </c>
      <c r="CD258" s="24">
        <f t="shared" si="393"/>
        <v>300.77172220492469</v>
      </c>
      <c r="CE258" s="24">
        <f t="shared" si="394"/>
        <v>9238298.0912012216</v>
      </c>
      <c r="CF258" s="24">
        <f t="shared" si="395"/>
        <v>3.2463814769292478E-6</v>
      </c>
      <c r="CG258" s="29">
        <f t="shared" si="396"/>
        <v>8.1950252641337807E-3</v>
      </c>
      <c r="CH258" s="24">
        <f t="shared" si="330"/>
        <v>9.3426257466129989</v>
      </c>
      <c r="CI258" s="24">
        <f t="shared" si="397"/>
        <v>4.3430707499184589</v>
      </c>
      <c r="CJ258" s="24">
        <f t="shared" si="398"/>
        <v>11.452784378728442</v>
      </c>
      <c r="CK258" s="24">
        <f t="shared" si="331"/>
        <v>4.5368475092081848</v>
      </c>
      <c r="CL258" s="24">
        <f t="shared" si="399"/>
        <v>5.5574548285564465</v>
      </c>
      <c r="CM258" s="24" t="str">
        <f t="shared" si="400"/>
        <v>CHURN</v>
      </c>
      <c r="CN258" s="46" t="str">
        <f t="shared" si="332"/>
        <v>ANNULAR</v>
      </c>
      <c r="CO258" s="21">
        <f t="shared" si="413"/>
        <v>1.0055868366582488</v>
      </c>
      <c r="CP258" s="21">
        <f t="shared" si="333"/>
        <v>0</v>
      </c>
      <c r="CQ258" s="7">
        <f t="shared" si="334"/>
        <v>0.75585473318968788</v>
      </c>
      <c r="CR258" s="7">
        <f>IF(J258="yes",rho_ph(F258,H258),IF(K258="yes",rho_ph(F258,H258),L258*CQ258+P258*(1-CQ258)))</f>
        <v>213.64098082181707</v>
      </c>
      <c r="CS258" s="7">
        <f t="shared" si="335"/>
        <v>4.1858877569437818E-5</v>
      </c>
      <c r="CT258" s="7">
        <f t="shared" si="336"/>
        <v>6562049.9522352815</v>
      </c>
      <c r="CU258" s="7">
        <f t="shared" si="337"/>
        <v>4.4138187737931695E-6</v>
      </c>
      <c r="CV258" s="22">
        <f t="shared" si="338"/>
        <v>8.6199795150647233E-3</v>
      </c>
      <c r="CW258" s="7">
        <f t="shared" si="339"/>
        <v>2.0020896072308461E-2</v>
      </c>
      <c r="CX258" s="7">
        <f t="shared" si="340"/>
        <v>2.5516163869345739E-2</v>
      </c>
      <c r="CY258" s="7">
        <f t="shared" si="401"/>
        <v>0.9591221907343721</v>
      </c>
      <c r="CZ258" s="7">
        <f t="shared" si="402"/>
        <v>4.7477850456976493E-2</v>
      </c>
      <c r="DA258" s="7">
        <f t="shared" si="341"/>
        <v>23.898958994680431</v>
      </c>
      <c r="DB258" s="7">
        <f>rho_ph(DA258,H258)</f>
        <v>206.56500628465764</v>
      </c>
      <c r="DC258" s="7">
        <f t="shared" si="342"/>
        <v>21.820366072366571</v>
      </c>
      <c r="DD258" s="7">
        <f t="shared" si="403"/>
        <v>-2.8113842197260572E-2</v>
      </c>
      <c r="DE258" s="47">
        <f t="shared" si="404"/>
        <v>-8.0616257114282924E-3</v>
      </c>
      <c r="DF258" s="7">
        <f t="shared" si="343"/>
        <v>1032.8268265901595</v>
      </c>
      <c r="DG258" s="7">
        <f t="shared" si="405"/>
        <v>221.57330371174322</v>
      </c>
    </row>
    <row r="259" spans="1:111" ht="14.5" x14ac:dyDescent="0.35">
      <c r="A259" s="7">
        <f t="shared" si="406"/>
        <v>1032</v>
      </c>
      <c r="B259" s="7">
        <v>3</v>
      </c>
      <c r="C259" s="7">
        <v>17.2</v>
      </c>
      <c r="D259">
        <v>0.16600000000000001</v>
      </c>
      <c r="E259" s="22">
        <v>0</v>
      </c>
      <c r="F259" s="7">
        <f t="shared" si="344"/>
        <v>23.898958994680431</v>
      </c>
      <c r="G259" s="7">
        <f t="shared" si="407"/>
        <v>97.5</v>
      </c>
      <c r="H259" s="7">
        <f t="shared" si="345"/>
        <v>1032.8268265901595</v>
      </c>
      <c r="I259" s="7">
        <f t="shared" si="408"/>
        <v>4.4259225585538797E-2</v>
      </c>
      <c r="J259" s="24" t="str">
        <f t="shared" si="346"/>
        <v>NO</v>
      </c>
      <c r="K259" s="24" t="str">
        <f t="shared" si="347"/>
        <v>NO</v>
      </c>
      <c r="L259" s="7">
        <f t="shared" si="348"/>
        <v>11.963192508967605</v>
      </c>
      <c r="M259" s="7">
        <v>9.81</v>
      </c>
      <c r="N259" s="7">
        <f t="shared" si="349"/>
        <v>2.1631460000000002E-2</v>
      </c>
      <c r="O259" s="7">
        <f t="shared" si="350"/>
        <v>221.57330371174322</v>
      </c>
      <c r="P259" s="7">
        <f t="shared" si="351"/>
        <v>838.20538858821226</v>
      </c>
      <c r="Q259" s="7">
        <f t="shared" ref="Q259:Q322" si="415">my_ph(F259,hV_p(F259))</f>
        <v>1.6466273179679406E-5</v>
      </c>
      <c r="R259" s="7">
        <f t="shared" ref="R259:R322" si="416">my_ph(F259,hL_p(F259))</f>
        <v>1.2061708676550799E-4</v>
      </c>
      <c r="S259" s="7">
        <f t="shared" si="352"/>
        <v>1.1600745241209541E-4</v>
      </c>
      <c r="T259" s="7">
        <f t="shared" ref="T259:T322" si="417">(G259*(1-I259))/(N259*P259)</f>
        <v>5.1393530051100065</v>
      </c>
      <c r="U259" s="7">
        <f t="shared" ref="U259:U322" si="418">I259*G259/(N259*L259)</f>
        <v>16.675370891353968</v>
      </c>
      <c r="V259" s="7">
        <f t="shared" si="409"/>
        <v>21.814723896463974</v>
      </c>
      <c r="W259" s="7">
        <f>Surface_Tension_T(T_ph(F259,H259))</f>
        <v>8.2037945031365939E-2</v>
      </c>
      <c r="X259" s="7">
        <v>1</v>
      </c>
      <c r="Y259" s="7">
        <f t="shared" si="353"/>
        <v>1.005442034382505</v>
      </c>
      <c r="Z259" s="7">
        <f t="shared" si="410"/>
        <v>0.76027155827119886</v>
      </c>
      <c r="AA259" s="24">
        <f t="shared" si="354"/>
        <v>210.03694666562748</v>
      </c>
      <c r="AB259" s="24">
        <f t="shared" si="355"/>
        <v>6556432.8162836041</v>
      </c>
      <c r="AC259" s="24">
        <f t="shared" si="356"/>
        <v>4.4172147728591418E-6</v>
      </c>
      <c r="AD259" s="29">
        <f t="shared" si="357"/>
        <v>8.621083499937782E-3</v>
      </c>
      <c r="AE259" s="24">
        <f t="shared" ref="AE259:AE322" si="419">((0.725+4.15*(($U259/$V259)^0.5))/(2*(AD259/6.5617/$D259)^0.4*(0.0283*$P259/$W259)^0.6*(4.3055*$W259/($M259*($P259-$L259)))^0.5))^(1/1.2)*0.3048</f>
        <v>11.283526812493776</v>
      </c>
      <c r="AF259" s="7">
        <f t="shared" ref="AF259:AF322" si="420">3.1*COS(RADIANS(C259))^0.25*((M259*W259*(P259-L259)/(L259^2))^0.25)</f>
        <v>4.4995431512561579</v>
      </c>
      <c r="AG259" s="24" t="str">
        <f t="shared" si="358"/>
        <v>ANNULAR</v>
      </c>
      <c r="AH259" s="24">
        <f t="shared" si="414"/>
        <v>1.1499999999999999</v>
      </c>
      <c r="AI259" s="24">
        <f t="shared" si="414"/>
        <v>1.1499999999999999</v>
      </c>
      <c r="AJ259" s="24">
        <f t="shared" si="359"/>
        <v>0.2683576588072481</v>
      </c>
      <c r="AK259" s="24">
        <f t="shared" si="360"/>
        <v>0.65766831298126982</v>
      </c>
      <c r="AL259" s="24">
        <f t="shared" si="361"/>
        <v>294.81207737883591</v>
      </c>
      <c r="AM259" s="24">
        <f t="shared" si="362"/>
        <v>9202740.8008386474</v>
      </c>
      <c r="AN259" s="24">
        <f t="shared" si="363"/>
        <v>3.257644379675694E-6</v>
      </c>
      <c r="AO259" s="29">
        <f t="shared" si="364"/>
        <v>8.199643844371966E-3</v>
      </c>
      <c r="AP259" s="24">
        <f t="shared" ref="AP259:AP322" si="421">(2*(AO259/6.5617/$D259)^0.4*(0.0283*$P259/$W259)^0.6*(4.3055*$W259/($M259*($P259-$L259)))^0.5)*(V259/0.30148)^1.2</f>
        <v>9.5365639517883345</v>
      </c>
      <c r="AQ259" s="24">
        <f t="shared" si="365"/>
        <v>4.3533651547879595</v>
      </c>
      <c r="AR259" s="24">
        <f t="shared" si="366"/>
        <v>11.473620630791084</v>
      </c>
      <c r="AS259" s="24">
        <f t="shared" si="367"/>
        <v>5.5505012455188076</v>
      </c>
      <c r="AT259" s="24" t="str">
        <f t="shared" si="368"/>
        <v>NO</v>
      </c>
      <c r="AU259" s="24">
        <f t="shared" ref="AU259:AU322" si="422">VLOOKUP($AW$1,$DJ$10:$DK$14,2,FALSE)</f>
        <v>1.2</v>
      </c>
      <c r="AV259" s="7">
        <f t="shared" si="369"/>
        <v>1.203900398263051</v>
      </c>
      <c r="AW259" s="7">
        <f t="shared" si="370"/>
        <v>0.2683576588072481</v>
      </c>
      <c r="AX259" s="20">
        <f t="shared" ref="AX259:AX322" si="423">((0.43*$T259)+(0.36*$AW259))*COS(RADIANS(C259))</f>
        <v>2.2033787253853285</v>
      </c>
      <c r="AY259" s="24">
        <f t="shared" ref="AY259:AY322" si="424">$U259/((AU259*$V259) +AW259)</f>
        <v>0.63054353347443548</v>
      </c>
      <c r="AZ259" s="24">
        <f t="shared" si="371"/>
        <v>317.22371476672799</v>
      </c>
      <c r="BA259" s="24">
        <f t="shared" si="372"/>
        <v>9902333.8827669863</v>
      </c>
      <c r="BB259" s="24">
        <f t="shared" si="373"/>
        <v>3.0501822793619006E-6</v>
      </c>
      <c r="BC259" s="29">
        <f t="shared" si="374"/>
        <v>8.1125387085915299E-3</v>
      </c>
      <c r="BD259" s="24">
        <f t="shared" ref="BD259:BD322" si="425">((0.725+4.15*(($U259/$V259)^0.5))/(2*(BC259/6.5617/$D259)^0.4*(0.0283*$P259/$W259)^0.6*(4.3055*$W259/($M259*($P259-$L259)))^0.5))^(1/1.2)*0.3048</f>
        <v>11.514538999158395</v>
      </c>
      <c r="BE259" s="24" t="str">
        <f t="shared" si="375"/>
        <v>NO</v>
      </c>
      <c r="BF259" s="24">
        <f t="shared" ref="BF259:BF322" si="426">VLOOKUP($BJ$1,$DJ$10:$DK$14,2,FALSE)</f>
        <v>1.2</v>
      </c>
      <c r="BG259" s="24">
        <f t="shared" ref="BG259:BG322" si="427">BF259*(1-EXP(-0.1*BT259/(V259-BT259)))+BV259*(EXP(-0.1*BT259/(V259-BT259)))</f>
        <v>1.1552926059682798</v>
      </c>
      <c r="BH259" s="7">
        <f t="shared" si="376"/>
        <v>1.203900398263051</v>
      </c>
      <c r="BI259" s="7">
        <f t="shared" si="377"/>
        <v>0.40414738590384564</v>
      </c>
      <c r="BJ259" s="7">
        <f t="shared" si="378"/>
        <v>0.2683576588072481</v>
      </c>
      <c r="BK259" s="20">
        <f t="shared" ref="BK259:BK322" si="428">((0.43*$T259)+(0.36*$BJ259))*COS(RADIANS(C259))</f>
        <v>2.2033787253853285</v>
      </c>
      <c r="BL259" s="24">
        <f t="shared" si="379"/>
        <v>0.40209562925455866</v>
      </c>
      <c r="BM259" s="24">
        <f t="shared" si="380"/>
        <v>0.62737090893654046</v>
      </c>
      <c r="BN259" s="24">
        <f t="shared" si="381"/>
        <v>319.84507103225326</v>
      </c>
      <c r="BO259" s="24">
        <f t="shared" si="382"/>
        <v>9984161.1351399738</v>
      </c>
      <c r="BP259" s="24">
        <f t="shared" si="383"/>
        <v>3.0277218147309869E-6</v>
      </c>
      <c r="BQ259" s="29">
        <f t="shared" si="384"/>
        <v>8.102839849588277E-3</v>
      </c>
      <c r="BR259" s="24">
        <f t="shared" ref="BR259:BR322" si="429">(2*(BQ259/6.5617/$D259)^0.4*(0.0283*$P259/$W259)^0.6*(4.3055*$W259/($M259*($P259-$L259)))^0.5)*(V259/0.30148)^1.2</f>
        <v>9.4913684321969107</v>
      </c>
      <c r="BS259" s="24">
        <f t="shared" si="385"/>
        <v>4.3533651547879595</v>
      </c>
      <c r="BT259" s="24">
        <f t="shared" si="386"/>
        <v>11.519131354577203</v>
      </c>
      <c r="BU259" s="24" t="str">
        <f t="shared" si="387"/>
        <v>NO</v>
      </c>
      <c r="BV259" s="24">
        <f t="shared" ref="BV259:BV322" si="430">VLOOKUP($BZ$1,$DJ$10:$DK$14,2,FALSE)</f>
        <v>1.1499999999999999</v>
      </c>
      <c r="BW259" s="24">
        <f t="shared" ref="BW259:BW322" si="431">IF(BF259*(1-EXP(-0.1*CJ259/(V259-CJ259)))+BV259*(EXP(-0.1*CJ259/(V259-CJ259)))&lt;BV259,BV259,BF259*(1-EXP(-0.1*CJ259/(V259-CJ259)))+BV259*(EXP(-0.1*CJ259/(V259-CJ259))))</f>
        <v>1.1552558049911921</v>
      </c>
      <c r="BX259" s="7">
        <f t="shared" si="388"/>
        <v>1.203900398263051</v>
      </c>
      <c r="BY259" s="7">
        <f t="shared" si="389"/>
        <v>0.40414738590384564</v>
      </c>
      <c r="BZ259" s="24">
        <f t="shared" si="390"/>
        <v>0.2683576588072481</v>
      </c>
      <c r="CA259" s="20">
        <f t="shared" ref="CA259:CA322" si="432">((0.43*$T259)+(0.36*$AW259))*COS(RADIANS(AO259))</f>
        <v>2.3065305257482365</v>
      </c>
      <c r="CB259" s="24">
        <f t="shared" si="391"/>
        <v>0.40198504904828153</v>
      </c>
      <c r="CC259" s="24">
        <f t="shared" si="392"/>
        <v>0.65422044195243789</v>
      </c>
      <c r="CD259" s="24">
        <f t="shared" si="393"/>
        <v>297.66085390949598</v>
      </c>
      <c r="CE259" s="24">
        <f t="shared" si="394"/>
        <v>9291667.1170339249</v>
      </c>
      <c r="CF259" s="24">
        <f t="shared" si="395"/>
        <v>3.229630226735046E-6</v>
      </c>
      <c r="CG259" s="29">
        <f t="shared" si="396"/>
        <v>8.1881334373855724E-3</v>
      </c>
      <c r="CH259" s="24">
        <f t="shared" ref="CH259:CH322" si="433">(2*(CG259/6.5617/$D259)^0.4*(0.0283*$P259/$W259)^0.6*(4.3055*$W259/($M259*($P259-$L259)))^0.5)*(V259/0.30148)^1.2</f>
        <v>9.5312068413347095</v>
      </c>
      <c r="CI259" s="24">
        <f t="shared" si="397"/>
        <v>4.3533651547879595</v>
      </c>
      <c r="CJ259" s="24">
        <f t="shared" si="398"/>
        <v>11.478994432148291</v>
      </c>
      <c r="CK259" s="24">
        <f t="shared" ref="CK259:CK322" si="434">3.1*((M259*W259*(P259-L259)/(L259^2))^0.25)</f>
        <v>4.5513049555364518</v>
      </c>
      <c r="CL259" s="24">
        <f t="shared" si="399"/>
        <v>5.5505012455188076</v>
      </c>
      <c r="CM259" s="24" t="str">
        <f t="shared" si="400"/>
        <v>CHURN</v>
      </c>
      <c r="CN259" s="46" t="str">
        <f t="shared" ref="CN259:CN322" si="435">IF(J259="NO",IF(AG259&lt;&gt;"NO",AG259,IF(AT259&lt;&gt;"NO",AT259,IF(BE259&lt;&gt;"NO",BE259,IF(BU259&lt;&gt;"NO",BU259,IF(CM259&lt;&gt;"NO",CM259,"ANNULAR"))))),"COMPRESSED LIQUID")</f>
        <v>ANNULAR</v>
      </c>
      <c r="CO259" s="21">
        <f t="shared" si="413"/>
        <v>1.005442034382505</v>
      </c>
      <c r="CP259" s="21">
        <f t="shared" ref="CP259:CP322" si="436">IF(CN259=$J$2,0,IF(CN259=$K$2,0,IF(CN259=$AG$2,0,IF(CN259=$AT$2,AJ259,IF(CN259=$BE$2,AW259,IF(CN259=$BU$2,BL259,IF(CN259=$CM$2,CB259)))))))</f>
        <v>0</v>
      </c>
      <c r="CQ259" s="7">
        <f t="shared" ref="CQ259:CQ322" si="437">U259/(CO259*V259+CP259)</f>
        <v>0.76027155827119886</v>
      </c>
      <c r="CR259" s="7">
        <f>IF(J259="yes",rho_ph(F259,H259),IF(K259="yes",rho_ph(F259,H259),L259*CQ259+P259*(1-CQ259)))</f>
        <v>210.03694666562748</v>
      </c>
      <c r="CS259" s="7">
        <f t="shared" ref="CS259:CS322" si="438">Q259*CQ259+R259*(1-CQ259)</f>
        <v>4.1434185425396944E-5</v>
      </c>
      <c r="CT259" s="7">
        <f t="shared" ref="CT259:CT322" si="439">(D259*CR259*V259)/S259</f>
        <v>6556432.8162836041</v>
      </c>
      <c r="CU259" s="7">
        <f t="shared" ref="CU259:CU322" si="440">((E259/D259)^1.1098)/2.8257+(7.149/CT259)^0.8981</f>
        <v>4.4172147728591418E-6</v>
      </c>
      <c r="CV259" s="22">
        <f t="shared" ref="CV259:CV322" si="441">4/(4*LOG(E259/D259/3.7065-5.0452/CT259*LOG(CU259)))^2</f>
        <v>8.621083499937782E-3</v>
      </c>
      <c r="CW259" s="7">
        <f t="shared" ref="CW259:CW322" si="442">(M259*CR259)*0.00001*COS(RADIANS(C259))</f>
        <v>1.9683151913839625E-2</v>
      </c>
      <c r="CX259" s="7">
        <f t="shared" ref="CX259:CX322" si="443">+((CV259*V259*V259*CR259)/(2*D259))*0.00001</f>
        <v>2.5954872825880621E-2</v>
      </c>
      <c r="CY259" s="7">
        <f t="shared" si="401"/>
        <v>0.9581769064482839</v>
      </c>
      <c r="CZ259" s="7">
        <f t="shared" si="402"/>
        <v>4.7630061247133058E-2</v>
      </c>
      <c r="DA259" s="7">
        <f t="shared" ref="DA259:DA322" si="444">F259-CZ259*(A259-A260)</f>
        <v>23.756068810939031</v>
      </c>
      <c r="DB259" s="7">
        <f>rho_ph(DA259,H259)</f>
        <v>203.08954143532088</v>
      </c>
      <c r="DC259" s="7">
        <f t="shared" ref="DC259:DC322" si="445">G259/(DB259*N259)</f>
        <v>22.193777301463875</v>
      </c>
      <c r="DD259" s="7">
        <f t="shared" si="403"/>
        <v>-2.8113842197260572E-2</v>
      </c>
      <c r="DE259" s="47">
        <f t="shared" si="404"/>
        <v>-8.3407861140083802E-3</v>
      </c>
      <c r="DF259" s="7">
        <f t="shared" ref="DF259:DF322" si="446">H259+DD259</f>
        <v>1032.7987127479623</v>
      </c>
      <c r="DG259" s="7">
        <f t="shared" si="405"/>
        <v>221.25784006737098</v>
      </c>
    </row>
    <row r="260" spans="1:111" ht="14.5" x14ac:dyDescent="0.35">
      <c r="A260" s="7">
        <f t="shared" si="406"/>
        <v>1029</v>
      </c>
      <c r="B260" s="7">
        <v>3</v>
      </c>
      <c r="C260" s="7">
        <v>17.2</v>
      </c>
      <c r="D260">
        <v>0.16600000000000001</v>
      </c>
      <c r="E260" s="22">
        <v>0</v>
      </c>
      <c r="F260" s="7">
        <f t="shared" ref="F260:F323" si="447">DA259</f>
        <v>23.756068810939031</v>
      </c>
      <c r="G260" s="7">
        <f t="shared" si="407"/>
        <v>97.5</v>
      </c>
      <c r="H260" s="7">
        <f t="shared" ref="H260:H323" si="448">DF259</f>
        <v>1032.7987127479623</v>
      </c>
      <c r="I260" s="7">
        <f t="shared" si="408"/>
        <v>4.5000112606225225E-2</v>
      </c>
      <c r="J260" s="24" t="str">
        <f t="shared" ref="J260:J323" si="449">IF(I260&lt;0.0001,"YES","NO")</f>
        <v>NO</v>
      </c>
      <c r="K260" s="24" t="str">
        <f t="shared" ref="K260:K323" si="450">IF(I260&gt;0.9999,"YES","NO")</f>
        <v>NO</v>
      </c>
      <c r="L260" s="7">
        <f t="shared" ref="L260:L323" si="451">rhoV_p(F260)</f>
        <v>11.892548861982329</v>
      </c>
      <c r="M260" s="7">
        <v>9.81</v>
      </c>
      <c r="N260" s="7">
        <f t="shared" ref="N260:N323" si="452">3.14/4 *D260*D260</f>
        <v>2.1631460000000002E-2</v>
      </c>
      <c r="O260" s="7">
        <f t="shared" ref="O260:O323" si="453">Tsat_p(F260)</f>
        <v>221.25784006737098</v>
      </c>
      <c r="P260" s="7">
        <f t="shared" ref="P260:P323" si="454">rhoL_P(F260)</f>
        <v>838.61170237540352</v>
      </c>
      <c r="Q260" s="7">
        <f t="shared" si="415"/>
        <v>1.6455173129808217E-5</v>
      </c>
      <c r="R260" s="7">
        <f t="shared" si="416"/>
        <v>1.207977916797937E-4</v>
      </c>
      <c r="S260" s="7">
        <f t="shared" ref="S260:S323" si="455">mixvisco(F260,H260)</f>
        <v>1.1610236209541596E-4</v>
      </c>
      <c r="T260" s="7">
        <f t="shared" si="417"/>
        <v>5.132880870440137</v>
      </c>
      <c r="U260" s="7">
        <f t="shared" si="418"/>
        <v>17.055224441447077</v>
      </c>
      <c r="V260" s="7">
        <f t="shared" si="409"/>
        <v>22.188105311887213</v>
      </c>
      <c r="W260" s="7">
        <f>Surface_Tension_T(T_ph(F260,H260))</f>
        <v>8.207186381427399E-2</v>
      </c>
      <c r="X260" s="7">
        <v>1</v>
      </c>
      <c r="Y260" s="7">
        <f t="shared" ref="Y260:Y323" si="456">IF($DK$12*(1-EXP(-0.1*AF260/(U260-AF260)))+$DK$13*(EXP(-0.1*AF260/(U260-AF260)))&lt;1,1,$DK$12*(1-EXP(-0.1*AF260/(U260-AF260)))+$DK$13*(EXP(-0.1*AF260/(U260-AF260))))</f>
        <v>1.0053029936837867</v>
      </c>
      <c r="Z260" s="7">
        <f t="shared" si="410"/>
        <v>0.76461047701409834</v>
      </c>
      <c r="AA260" s="24">
        <f t="shared" ref="AA260:AA323" si="457">$L260*Z260+$P260*(1-Z260)</f>
        <v>206.49357605081494</v>
      </c>
      <c r="AB260" s="24">
        <f t="shared" ref="AB260:AB323" si="458">($D260*AA260*$V260)/$S260</f>
        <v>6550791.7961892951</v>
      </c>
      <c r="AC260" s="24">
        <f t="shared" ref="AC260:AC323" si="459">(($E260/$D260)^1.1098)/2.8257+(7.149/AB260)^0.8981</f>
        <v>4.420630774054275E-6</v>
      </c>
      <c r="AD260" s="29">
        <f t="shared" ref="AD260:AD323" si="460">4/(4*LOG($E260/$D260/3.7065-5.0452/AB260*LOG(AC260)))^2</f>
        <v>8.6221933395222109E-3</v>
      </c>
      <c r="AE260" s="24">
        <f t="shared" si="419"/>
        <v>11.305193811722116</v>
      </c>
      <c r="AF260" s="7">
        <f t="shared" si="420"/>
        <v>4.514004966335877</v>
      </c>
      <c r="AG260" s="24" t="str">
        <f t="shared" ref="AG260:AG323" si="461">IF(AND(Z260&gt;0.7,U260&gt;AF260),"ANNULAR","NO")</f>
        <v>ANNULAR</v>
      </c>
      <c r="AH260" s="24">
        <f t="shared" si="414"/>
        <v>1.1499999999999999</v>
      </c>
      <c r="AI260" s="24">
        <f t="shared" si="414"/>
        <v>1.1499999999999999</v>
      </c>
      <c r="AJ260" s="24">
        <f t="shared" ref="AJ260:AJ323" si="462">1.53*((W260)*(M260)*((P260-L260)/(P260^2)))^0.25</f>
        <v>0.26835908186403895</v>
      </c>
      <c r="AK260" s="24">
        <f t="shared" ref="AK260:AK323" si="463">U260/((AI260*V260) +AJ260)</f>
        <v>0.66144797280472478</v>
      </c>
      <c r="AL260" s="24">
        <f t="shared" ref="AL260:AL323" si="464">L260*AK260+P260*(1-AK260)</f>
        <v>291.77999420511304</v>
      </c>
      <c r="AM260" s="24">
        <f t="shared" ref="AM260:AM323" si="465">(D260*AL260*V260)/S260</f>
        <v>9256413.8259712756</v>
      </c>
      <c r="AN260" s="24">
        <f t="shared" ref="AN260:AN323" si="466">((E260/D260)^1.1098)/2.8257+(7.149/AM260)^0.8981</f>
        <v>3.2406748330198005E-6</v>
      </c>
      <c r="AO260" s="29">
        <f t="shared" ref="AO260:AO323" si="467">4/(4*LOG($E260/$D260/3.7065-5.0452/AM260*LOG(AN260)))^2</f>
        <v>8.1926804774689766E-3</v>
      </c>
      <c r="AP260" s="24">
        <f t="shared" si="421"/>
        <v>9.7290839203593595</v>
      </c>
      <c r="AQ260" s="24">
        <f t="shared" ref="AQ260:AQ323" si="468">(0.725+4.15*(($U260/$V260)^0.5))</f>
        <v>4.3634524778531931</v>
      </c>
      <c r="AR260" s="24">
        <f t="shared" ref="AR260:AR323" si="469">((0.725+4.15*(($U260/$V260)^0.5))/(2*(AO260/6.5617/$D260)^0.4*(0.0283*$P260/$W260)^0.6*(4.3055*$W260/($M260*($P260-$L260)))^0.5))^(1/1.2)*0.3048</f>
        <v>11.499402059354544</v>
      </c>
      <c r="AS260" s="24">
        <f t="shared" ref="AS260:AS323" si="470">1.08*T260</f>
        <v>5.543511340075348</v>
      </c>
      <c r="AT260" s="24" t="str">
        <f t="shared" ref="AT260:AT323" si="471">IF(AND(AP260&gt;AQ260,U260&lt;AS260,AK260&lt;0.52),"DISPERSED BUBBLY","NO")</f>
        <v>NO</v>
      </c>
      <c r="AU260" s="24">
        <f t="shared" si="422"/>
        <v>1.2</v>
      </c>
      <c r="AV260" s="7">
        <f t="shared" ref="AV260:AV323" si="472">(COS(RADIANS($C260))^0.5)*((1+SIN(RADIANS($C260))^1.2))</f>
        <v>1.203900398263051</v>
      </c>
      <c r="AW260" s="7">
        <f t="shared" ref="AW260:AW323" si="473">1.53*(($W260)*($M260)*(($P260-$L260)/($P260^2)))^0.25</f>
        <v>0.26835908186403895</v>
      </c>
      <c r="AX260" s="20">
        <f t="shared" si="423"/>
        <v>2.2007206579859049</v>
      </c>
      <c r="AY260" s="24">
        <f t="shared" si="424"/>
        <v>0.63416264774158693</v>
      </c>
      <c r="AZ260" s="24">
        <f t="shared" ref="AZ260:AZ323" si="474">$L260*AY260+$P260*(1-AY260)</f>
        <v>314.33729504464884</v>
      </c>
      <c r="BA260" s="24">
        <f t="shared" ref="BA260:BA323" si="475">($D260*AZ260*$V260)/$S260</f>
        <v>9972020.5005703997</v>
      </c>
      <c r="BB260" s="24">
        <f t="shared" ref="BB260:BB323" si="476">(($E260/$D260)^1.1098)/2.8257+(7.149/BA260)^0.8981</f>
        <v>3.031032149859538E-6</v>
      </c>
      <c r="BC260" s="29">
        <f t="shared" ref="BC260:BC323" si="477">4/(4*LOG($E260/$D260/3.7065-5.0452/BA260*LOG(BB260)))^2</f>
        <v>8.1042727585019566E-3</v>
      </c>
      <c r="BD260" s="24">
        <f t="shared" si="425"/>
        <v>11.541065735867667</v>
      </c>
      <c r="BE260" s="24" t="str">
        <f t="shared" ref="BE260:BE323" si="478">IF(AND(U260&lt;AX260,AY260&lt;=0.25,AY260&gt;0),"BUBBLY","NO")</f>
        <v>NO</v>
      </c>
      <c r="BF260" s="24">
        <f t="shared" si="426"/>
        <v>1.2</v>
      </c>
      <c r="BG260" s="24">
        <f t="shared" si="427"/>
        <v>1.1551404707514579</v>
      </c>
      <c r="BH260" s="7">
        <f t="shared" ref="BH260:BH323" si="479">(COS(RADIANS($C260))^0.5)*((1+SIN(RADIANS($C260))^1.2))</f>
        <v>1.203900398263051</v>
      </c>
      <c r="BI260" s="7">
        <f t="shared" ref="BI260:BI323" si="480">0.35*($M260*$D260*($P260-$L260)/($P260*BH260))^0.5</f>
        <v>0.4041660719751331</v>
      </c>
      <c r="BJ260" s="7">
        <f t="shared" ref="BJ260:BJ323" si="481">1.53*(($W260)*($M260)*(($P260-$L260)/($P260^2)))^0.25</f>
        <v>0.26835908186403895</v>
      </c>
      <c r="BK260" s="20">
        <f t="shared" si="428"/>
        <v>2.2007206579859049</v>
      </c>
      <c r="BL260" s="24">
        <f t="shared" ref="BL260:BL323" si="482">BJ260*(1-EXP(-0.1*BK260/ABS($U260-BK260)))+BI260*(EXP(-0.1*BK260/ABS($U260-BK260)))</f>
        <v>0.40216889848371029</v>
      </c>
      <c r="BM260" s="24">
        <f t="shared" ref="BM260:BM323" si="483">$U260/((1.2*$V260) +BL260)</f>
        <v>0.63102303266075943</v>
      </c>
      <c r="BN260" s="24">
        <f t="shared" ref="BN260:BN323" si="484">$L260*BM260+$P260*(1-BM260)</f>
        <v>316.93287496662856</v>
      </c>
      <c r="BO260" s="24">
        <f t="shared" ref="BO260:BO323" si="485">($D260*BN260*$V260)/$S260</f>
        <v>10054362.547158202</v>
      </c>
      <c r="BP260" s="24">
        <f t="shared" ref="BP260:BP323" si="486">(($E260/$D260)^1.1098)/2.8257+(7.149/BO260)^0.8981</f>
        <v>3.0087291089933336E-6</v>
      </c>
      <c r="BQ260" s="29">
        <f t="shared" ref="BQ260:BQ323" si="487">4/(4*LOG($E260/$D260/3.7065-5.0452/BO260*LOG(BP260)))^2</f>
        <v>8.0945954899547898E-3</v>
      </c>
      <c r="BR260" s="24">
        <f t="shared" si="429"/>
        <v>9.6823238108526812</v>
      </c>
      <c r="BS260" s="24">
        <f t="shared" ref="BS260:BS323" si="488">(0.725+4.15*(($U260/$V260)^0.5))</f>
        <v>4.3634524778531931</v>
      </c>
      <c r="BT260" s="24">
        <f t="shared" ref="BT260:BT323" si="489">((0.725+4.15*(($U260/$V260)^0.5))/(2*(BQ260/6.5617/$D260)^0.4*(0.0283*$P260/$W260)^0.6*(4.3055*$W260/($M260*($P260-$L260)))^0.5))^(1/1.2)*0.3048</f>
        <v>11.54566310433936</v>
      </c>
      <c r="BU260" s="24" t="str">
        <f t="shared" ref="BU260:BU323" si="490">IF(AND(BR260&lt;BS260,BM260&gt;0.25,BM260&lt;=0.52),"SLUG","NO")</f>
        <v>NO</v>
      </c>
      <c r="BV260" s="24">
        <f t="shared" si="430"/>
        <v>1.1499999999999999</v>
      </c>
      <c r="BW260" s="24">
        <f t="shared" si="431"/>
        <v>1.1551046731141739</v>
      </c>
      <c r="BX260" s="7">
        <f t="shared" ref="BX260:BX323" si="491">(COS(RADIANS($C260))^0.5)*((1+SIN(RADIANS($C260))^1.2))</f>
        <v>1.203900398263051</v>
      </c>
      <c r="BY260" s="7">
        <f t="shared" ref="BY260:BY323" si="492">0.35*($M260*$D260*($P260-$L260)/($P260*BX260))^0.5</f>
        <v>0.4041660719751331</v>
      </c>
      <c r="BZ260" s="24">
        <f t="shared" ref="BZ260:BZ323" si="493">1.53*(($W260)*($M260)*(($P260-$L260)/($P260^2)))^0.25</f>
        <v>0.26835908186403895</v>
      </c>
      <c r="CA260" s="20">
        <f t="shared" si="432"/>
        <v>2.3037480202091829</v>
      </c>
      <c r="CB260" s="24">
        <f t="shared" ref="CB260:CB323" si="494">BZ260*(1-EXP(-0.1*CA260/($U260-CA260)))+BY260*(EXP(-0.1*CA260/($U260-CA260)))</f>
        <v>0.40206164034900838</v>
      </c>
      <c r="CC260" s="24">
        <f t="shared" ref="CC260:CC323" si="495">$U260/((BV260*$V260) +CB260)</f>
        <v>0.65803582756691914</v>
      </c>
      <c r="CD260" s="24">
        <f t="shared" ref="CD260:CD323" si="496">$L260*CC260+$P260*(1-CC260)</f>
        <v>294.60088002777655</v>
      </c>
      <c r="CE260" s="24">
        <f t="shared" ref="CE260:CE323" si="497">($D260*CD260*$V260)/$S260</f>
        <v>9345903.4655934963</v>
      </c>
      <c r="CF260" s="24">
        <f t="shared" ref="CF260:CF323" si="498">(($E260/$D260)^1.1098)/2.8257+(7.149/CE260)^0.8981</f>
        <v>3.2127928156672022E-6</v>
      </c>
      <c r="CG260" s="29">
        <f t="shared" ref="CG260:CG323" si="499">4/(4*LOG($E260/$D260/3.7065-5.0452/CE260*LOG(CF260)))^2</f>
        <v>8.1811786526762038E-3</v>
      </c>
      <c r="CH260" s="24">
        <f t="shared" si="433"/>
        <v>9.7236180958528493</v>
      </c>
      <c r="CI260" s="24">
        <f t="shared" ref="CI260:CI323" si="500">(0.725+4.15*(($U260/$V260)^0.5))</f>
        <v>4.3634524778531931</v>
      </c>
      <c r="CJ260" s="24">
        <f t="shared" ref="CJ260:CJ323" si="501">((0.725+4.15*(($U260/$V260)^0.5))/(2*(CG260/6.5617/$D260)^0.4*(0.0283*$P260/$W260)^0.6*(4.3055*$W260/($M260*($P260-$L260)))^0.5))^(1/1.2)*0.3048</f>
        <v>11.504788494847746</v>
      </c>
      <c r="CK260" s="24">
        <f t="shared" si="434"/>
        <v>4.5659331363152056</v>
      </c>
      <c r="CL260" s="24">
        <f t="shared" ref="CL260:CL323" si="502">1.08*$T260</f>
        <v>5.543511340075348</v>
      </c>
      <c r="CM260" s="24" t="str">
        <f t="shared" ref="CM260:CM323" si="503">IF(AND(U260&gt;CL260,CC260&gt;0.52,CC260&lt;0.7),"CHURN","NO")</f>
        <v>CHURN</v>
      </c>
      <c r="CN260" s="46" t="str">
        <f t="shared" si="435"/>
        <v>ANNULAR</v>
      </c>
      <c r="CO260" s="21">
        <f t="shared" si="413"/>
        <v>1.0053029936837867</v>
      </c>
      <c r="CP260" s="21">
        <f t="shared" si="436"/>
        <v>0</v>
      </c>
      <c r="CQ260" s="7">
        <f t="shared" si="437"/>
        <v>0.76461047701409834</v>
      </c>
      <c r="CR260" s="7">
        <f>IF(J260="yes",rho_ph(F260,H260),IF(K260="yes",rho_ph(F260,H260),L260*CQ260+P260*(1-CQ260)))</f>
        <v>206.49357605081494</v>
      </c>
      <c r="CS260" s="7">
        <f t="shared" si="438"/>
        <v>4.1016332337389191E-5</v>
      </c>
      <c r="CT260" s="7">
        <f t="shared" si="439"/>
        <v>6550791.7961892951</v>
      </c>
      <c r="CU260" s="7">
        <f t="shared" si="440"/>
        <v>4.420630774054275E-6</v>
      </c>
      <c r="CV260" s="22">
        <f t="shared" si="441"/>
        <v>8.6221933395222109E-3</v>
      </c>
      <c r="CW260" s="7">
        <f t="shared" si="442"/>
        <v>1.9351092706135456E-2</v>
      </c>
      <c r="CX260" s="7">
        <f t="shared" si="443"/>
        <v>2.6401381686736398E-2</v>
      </c>
      <c r="CY260" s="7">
        <f t="shared" ref="CY260:CY323" si="504">1-((CR260*V260^2*0.00001)/F260)</f>
        <v>0.95720703210594349</v>
      </c>
      <c r="CZ260" s="7">
        <f t="shared" ref="CZ260:CZ323" si="505">(CW260+CX260)/CY260</f>
        <v>4.7797887874070674E-2</v>
      </c>
      <c r="DA260" s="7">
        <f t="shared" si="444"/>
        <v>23.612675147316818</v>
      </c>
      <c r="DB260" s="7">
        <f>rho_ph(DA260,H260)</f>
        <v>199.67010416973301</v>
      </c>
      <c r="DC260" s="7">
        <f t="shared" si="445"/>
        <v>22.573855378171203</v>
      </c>
      <c r="DD260" s="7">
        <f t="shared" ref="DD260:DD323" si="506">-M260*B260*COS(RADIANS(C260))/10^3</f>
        <v>-2.8113842197260572E-2</v>
      </c>
      <c r="DE260" s="47">
        <f t="shared" ref="DE260:DE323" si="507">IF(J260="YES",0,0.5*(V260^2-DC260^2)/10^3)</f>
        <v>-8.6334646515956875E-3</v>
      </c>
      <c r="DF260" s="7">
        <f t="shared" si="446"/>
        <v>1032.7705989057652</v>
      </c>
      <c r="DG260" s="7">
        <f t="shared" ref="DG260:DG323" si="508">T_ph(DA260,DF260)</f>
        <v>220.93978774473317</v>
      </c>
    </row>
    <row r="261" spans="1:111" ht="14.5" x14ac:dyDescent="0.35">
      <c r="A261" s="7">
        <f t="shared" ref="A261:A324" si="509">A260-B260</f>
        <v>1026</v>
      </c>
      <c r="B261" s="7">
        <v>3</v>
      </c>
      <c r="C261" s="7">
        <v>17.2</v>
      </c>
      <c r="D261">
        <v>0.16600000000000001</v>
      </c>
      <c r="E261" s="22">
        <v>0</v>
      </c>
      <c r="F261" s="7">
        <f t="shared" si="447"/>
        <v>23.612675147316818</v>
      </c>
      <c r="G261" s="7">
        <f t="shared" ref="G261:G324" si="510">G260</f>
        <v>97.5</v>
      </c>
      <c r="H261" s="7">
        <f t="shared" si="448"/>
        <v>1032.7705989057652</v>
      </c>
      <c r="I261" s="7">
        <f t="shared" ref="I261:I324" si="511">x_ph(F261,H261)</f>
        <v>4.5745786605825421E-2</v>
      </c>
      <c r="J261" s="24" t="str">
        <f t="shared" si="449"/>
        <v>NO</v>
      </c>
      <c r="K261" s="24" t="str">
        <f t="shared" si="450"/>
        <v>NO</v>
      </c>
      <c r="L261" s="7">
        <f t="shared" si="451"/>
        <v>11.821676388860837</v>
      </c>
      <c r="M261" s="7">
        <v>9.81</v>
      </c>
      <c r="N261" s="7">
        <f t="shared" si="452"/>
        <v>2.1631460000000002E-2</v>
      </c>
      <c r="O261" s="7">
        <f t="shared" si="453"/>
        <v>220.93978774473317</v>
      </c>
      <c r="P261" s="7">
        <f t="shared" si="454"/>
        <v>839.02073805135819</v>
      </c>
      <c r="Q261" s="7">
        <f t="shared" si="415"/>
        <v>1.64439861627667E-5</v>
      </c>
      <c r="R261" s="7">
        <f t="shared" si="416"/>
        <v>1.2098049961496959E-4</v>
      </c>
      <c r="S261" s="7">
        <f t="shared" si="455"/>
        <v>1.1619839457806812E-4</v>
      </c>
      <c r="T261" s="7">
        <f t="shared" si="417"/>
        <v>5.1263726573480417</v>
      </c>
      <c r="U261" s="7">
        <f t="shared" si="418"/>
        <v>17.44178047131809</v>
      </c>
      <c r="V261" s="7">
        <f t="shared" ref="V261:V324" si="512">T261+U261</f>
        <v>22.568153128666133</v>
      </c>
      <c r="W261" s="7">
        <f>Surface_Tension_T(T_ph(F261,H261))</f>
        <v>8.2105995571523066E-2</v>
      </c>
      <c r="X261" s="7">
        <v>1</v>
      </c>
      <c r="Y261" s="7">
        <f t="shared" si="456"/>
        <v>1.0051693330404221</v>
      </c>
      <c r="Z261" s="7">
        <f t="shared" ref="Z261:Z324" si="513">$U261/((Y261*$V261) )</f>
        <v>0.76887469181532042</v>
      </c>
      <c r="AA261" s="24">
        <f t="shared" si="457"/>
        <v>203.00831444568331</v>
      </c>
      <c r="AB261" s="24">
        <f t="shared" si="458"/>
        <v>6545122.8944326229</v>
      </c>
      <c r="AC261" s="24">
        <f t="shared" si="459"/>
        <v>4.4240692889088478E-6</v>
      </c>
      <c r="AD261" s="29">
        <f t="shared" si="460"/>
        <v>8.6233098385729082E-3</v>
      </c>
      <c r="AE261" s="24">
        <f t="shared" si="419"/>
        <v>11.326421855268665</v>
      </c>
      <c r="AF261" s="7">
        <f t="shared" si="420"/>
        <v>4.5286433938217954</v>
      </c>
      <c r="AG261" s="24" t="str">
        <f t="shared" si="461"/>
        <v>ANNULAR</v>
      </c>
      <c r="AH261" s="24">
        <f t="shared" si="414"/>
        <v>1.1499999999999999</v>
      </c>
      <c r="AI261" s="24">
        <f t="shared" si="414"/>
        <v>1.1499999999999999</v>
      </c>
      <c r="AJ261" s="24">
        <f t="shared" si="462"/>
        <v>0.26836048068244317</v>
      </c>
      <c r="AK261" s="24">
        <f t="shared" si="463"/>
        <v>0.66516496415116777</v>
      </c>
      <c r="AL261" s="24">
        <f t="shared" si="464"/>
        <v>288.7969038547435</v>
      </c>
      <c r="AM261" s="24">
        <f t="shared" si="465"/>
        <v>9311003.997162303</v>
      </c>
      <c r="AN261" s="24">
        <f t="shared" si="466"/>
        <v>3.2236058326215446E-6</v>
      </c>
      <c r="AO261" s="29">
        <f t="shared" si="467"/>
        <v>8.1856482104243639E-3</v>
      </c>
      <c r="AP261" s="24">
        <f t="shared" si="421"/>
        <v>9.9255990271529946</v>
      </c>
      <c r="AQ261" s="24">
        <f t="shared" si="468"/>
        <v>4.3733415959023398</v>
      </c>
      <c r="AR261" s="24">
        <f t="shared" si="469"/>
        <v>11.524790456586027</v>
      </c>
      <c r="AS261" s="24">
        <f t="shared" si="470"/>
        <v>5.5364824699358852</v>
      </c>
      <c r="AT261" s="24" t="str">
        <f t="shared" si="471"/>
        <v>NO</v>
      </c>
      <c r="AU261" s="24">
        <f t="shared" si="422"/>
        <v>1.2</v>
      </c>
      <c r="AV261" s="7">
        <f t="shared" si="472"/>
        <v>1.203900398263051</v>
      </c>
      <c r="AW261" s="7">
        <f t="shared" si="473"/>
        <v>0.26836048068244317</v>
      </c>
      <c r="AX261" s="20">
        <f t="shared" si="423"/>
        <v>2.1980477623283754</v>
      </c>
      <c r="AY261" s="24">
        <f t="shared" si="424"/>
        <v>0.63772169979804583</v>
      </c>
      <c r="AZ261" s="24">
        <f t="shared" si="474"/>
        <v>311.49794637660182</v>
      </c>
      <c r="BA261" s="24">
        <f t="shared" si="475"/>
        <v>10042900.685940817</v>
      </c>
      <c r="BB261" s="24">
        <f t="shared" si="476"/>
        <v>3.0118128544169672E-6</v>
      </c>
      <c r="BC261" s="29">
        <f t="shared" si="477"/>
        <v>8.0959367794264919E-3</v>
      </c>
      <c r="BD261" s="24">
        <f t="shared" si="425"/>
        <v>11.567203084556603</v>
      </c>
      <c r="BE261" s="24" t="str">
        <f t="shared" si="478"/>
        <v>NO</v>
      </c>
      <c r="BF261" s="24">
        <f t="shared" si="426"/>
        <v>1.2</v>
      </c>
      <c r="BG261" s="24">
        <f t="shared" si="427"/>
        <v>1.1549942681669492</v>
      </c>
      <c r="BH261" s="7">
        <f t="shared" si="479"/>
        <v>1.203900398263051</v>
      </c>
      <c r="BI261" s="7">
        <f t="shared" si="480"/>
        <v>0.40418480435953996</v>
      </c>
      <c r="BJ261" s="7">
        <f t="shared" si="481"/>
        <v>0.26836048068244317</v>
      </c>
      <c r="BK261" s="20">
        <f t="shared" si="428"/>
        <v>2.1980477623283754</v>
      </c>
      <c r="BL261" s="24">
        <f t="shared" si="482"/>
        <v>0.40224035789340212</v>
      </c>
      <c r="BM261" s="24">
        <f t="shared" si="483"/>
        <v>0.63461523683924137</v>
      </c>
      <c r="BN261" s="24">
        <f t="shared" si="484"/>
        <v>314.06760962121422</v>
      </c>
      <c r="BO261" s="24">
        <f t="shared" si="485"/>
        <v>10125748.335699493</v>
      </c>
      <c r="BP261" s="24">
        <f t="shared" si="486"/>
        <v>2.9896723610721384E-6</v>
      </c>
      <c r="BQ261" s="29">
        <f t="shared" si="487"/>
        <v>8.08628330417175E-3</v>
      </c>
      <c r="BR261" s="24">
        <f t="shared" si="429"/>
        <v>9.8772279633713378</v>
      </c>
      <c r="BS261" s="24">
        <f t="shared" si="488"/>
        <v>4.3733415959023398</v>
      </c>
      <c r="BT261" s="24">
        <f t="shared" si="489"/>
        <v>11.571804263242234</v>
      </c>
      <c r="BU261" s="24" t="str">
        <f t="shared" si="490"/>
        <v>NO</v>
      </c>
      <c r="BV261" s="24">
        <f t="shared" si="430"/>
        <v>1.1499999999999999</v>
      </c>
      <c r="BW261" s="24">
        <f t="shared" si="431"/>
        <v>1.1549594299618249</v>
      </c>
      <c r="BX261" s="7">
        <f t="shared" si="491"/>
        <v>1.203900398263051</v>
      </c>
      <c r="BY261" s="7">
        <f t="shared" si="492"/>
        <v>0.40418480435953996</v>
      </c>
      <c r="BZ261" s="24">
        <f t="shared" si="493"/>
        <v>0.26836048068244317</v>
      </c>
      <c r="CA261" s="20">
        <f t="shared" si="432"/>
        <v>2.3009499922231758</v>
      </c>
      <c r="CB261" s="24">
        <f t="shared" si="494"/>
        <v>0.40213628897630105</v>
      </c>
      <c r="CC261" s="24">
        <f t="shared" si="495"/>
        <v>0.66178870724439021</v>
      </c>
      <c r="CD261" s="24">
        <f t="shared" si="496"/>
        <v>291.58974039996144</v>
      </c>
      <c r="CE261" s="24">
        <f t="shared" si="497"/>
        <v>9401046.9023626447</v>
      </c>
      <c r="CF261" s="24">
        <f t="shared" si="498"/>
        <v>3.1958628889162608E-6</v>
      </c>
      <c r="CG261" s="29">
        <f t="shared" si="499"/>
        <v>8.1741575853405985E-3</v>
      </c>
      <c r="CH261" s="24">
        <f t="shared" si="433"/>
        <v>9.9200234441242667</v>
      </c>
      <c r="CI261" s="24">
        <f t="shared" si="500"/>
        <v>4.3733415959023398</v>
      </c>
      <c r="CJ261" s="24">
        <f t="shared" si="501"/>
        <v>11.530188160316559</v>
      </c>
      <c r="CK261" s="24">
        <f t="shared" si="434"/>
        <v>4.5807399612123776</v>
      </c>
      <c r="CL261" s="24">
        <f t="shared" si="502"/>
        <v>5.5364824699358852</v>
      </c>
      <c r="CM261" s="24" t="str">
        <f t="shared" si="503"/>
        <v>CHURN</v>
      </c>
      <c r="CN261" s="46" t="str">
        <f t="shared" si="435"/>
        <v>ANNULAR</v>
      </c>
      <c r="CO261" s="21">
        <f t="shared" si="413"/>
        <v>1.0051693330404221</v>
      </c>
      <c r="CP261" s="21">
        <f t="shared" si="436"/>
        <v>0</v>
      </c>
      <c r="CQ261" s="7">
        <f t="shared" si="437"/>
        <v>0.76887469181532042</v>
      </c>
      <c r="CR261" s="7">
        <f>IF(J261="yes",rho_ph(F261,H261),IF(K261="yes",rho_ph(F261,H261),L261*CQ261+P261*(1-CQ261)))</f>
        <v>203.00831444568331</v>
      </c>
      <c r="CS261" s="7">
        <f t="shared" si="438"/>
        <v>4.0605020050958996E-5</v>
      </c>
      <c r="CT261" s="7">
        <f t="shared" si="439"/>
        <v>6545122.8944326229</v>
      </c>
      <c r="CU261" s="7">
        <f t="shared" si="440"/>
        <v>4.4240692889088478E-6</v>
      </c>
      <c r="CV261" s="22">
        <f t="shared" si="441"/>
        <v>8.6233098385729082E-3</v>
      </c>
      <c r="CW261" s="7">
        <f t="shared" si="442"/>
        <v>1.9024479056859316E-2</v>
      </c>
      <c r="CX261" s="7">
        <f t="shared" si="443"/>
        <v>2.6856027452973864E-2</v>
      </c>
      <c r="CY261" s="7">
        <f t="shared" si="504"/>
        <v>0.9562114390614932</v>
      </c>
      <c r="CZ261" s="7">
        <f t="shared" si="505"/>
        <v>4.7981549514680755E-2</v>
      </c>
      <c r="DA261" s="7">
        <f t="shared" si="444"/>
        <v>23.468730498772775</v>
      </c>
      <c r="DB261" s="7">
        <f>rho_ph(DA261,H261)</f>
        <v>196.30438873757473</v>
      </c>
      <c r="DC261" s="7">
        <f t="shared" si="445"/>
        <v>22.960892947215001</v>
      </c>
      <c r="DD261" s="7">
        <f t="shared" si="506"/>
        <v>-2.8113842197260572E-2</v>
      </c>
      <c r="DE261" s="47">
        <f t="shared" si="507"/>
        <v>-8.9405346472723017E-3</v>
      </c>
      <c r="DF261" s="7">
        <f t="shared" si="446"/>
        <v>1032.742485063568</v>
      </c>
      <c r="DG261" s="7">
        <f t="shared" si="508"/>
        <v>220.61900880413975</v>
      </c>
    </row>
    <row r="262" spans="1:111" ht="14.5" x14ac:dyDescent="0.35">
      <c r="A262" s="7">
        <f t="shared" si="509"/>
        <v>1023</v>
      </c>
      <c r="B262" s="7">
        <v>3</v>
      </c>
      <c r="C262" s="7">
        <v>17.2</v>
      </c>
      <c r="D262">
        <v>0.16600000000000001</v>
      </c>
      <c r="E262" s="22">
        <v>0</v>
      </c>
      <c r="F262" s="7">
        <f t="shared" si="447"/>
        <v>23.468730498772775</v>
      </c>
      <c r="G262" s="7">
        <f t="shared" si="510"/>
        <v>97.5</v>
      </c>
      <c r="H262" s="7">
        <f t="shared" si="448"/>
        <v>1032.742485063568</v>
      </c>
      <c r="I262" s="7">
        <f t="shared" si="511"/>
        <v>4.6496549124472722E-2</v>
      </c>
      <c r="J262" s="24" t="str">
        <f t="shared" si="449"/>
        <v>NO</v>
      </c>
      <c r="K262" s="24" t="str">
        <f t="shared" si="450"/>
        <v>NO</v>
      </c>
      <c r="L262" s="7">
        <f t="shared" si="451"/>
        <v>11.750551634604141</v>
      </c>
      <c r="M262" s="7">
        <v>9.81</v>
      </c>
      <c r="N262" s="7">
        <f t="shared" si="452"/>
        <v>2.1631460000000002E-2</v>
      </c>
      <c r="O262" s="7">
        <f t="shared" si="453"/>
        <v>220.61900880413975</v>
      </c>
      <c r="P262" s="7">
        <f t="shared" si="454"/>
        <v>839.43265915815573</v>
      </c>
      <c r="Q262" s="7">
        <f t="shared" si="415"/>
        <v>1.6432707483358503E-5</v>
      </c>
      <c r="R262" s="7">
        <f t="shared" si="416"/>
        <v>1.2116530583854039E-4</v>
      </c>
      <c r="S262" s="7">
        <f t="shared" si="455"/>
        <v>1.16295601434185E-4</v>
      </c>
      <c r="T262" s="7">
        <f t="shared" si="417"/>
        <v>5.1198258652990187</v>
      </c>
      <c r="U262" s="7">
        <f t="shared" si="418"/>
        <v>17.83533410636603</v>
      </c>
      <c r="V262" s="7">
        <f t="shared" si="512"/>
        <v>22.955159971665047</v>
      </c>
      <c r="W262" s="7">
        <f>Surface_Tension_T(T_ph(F262,H262))</f>
        <v>8.2140353429066212E-2</v>
      </c>
      <c r="X262" s="7">
        <v>1</v>
      </c>
      <c r="Y262" s="7">
        <f t="shared" si="456"/>
        <v>1.0050407033719035</v>
      </c>
      <c r="Z262" s="7">
        <f t="shared" si="513"/>
        <v>0.77306724933019633</v>
      </c>
      <c r="AA262" s="24">
        <f t="shared" si="457"/>
        <v>199.5787289751039</v>
      </c>
      <c r="AB262" s="24">
        <f t="shared" si="458"/>
        <v>6539422.1674342286</v>
      </c>
      <c r="AC262" s="24">
        <f t="shared" si="459"/>
        <v>4.427532812908771E-6</v>
      </c>
      <c r="AD262" s="29">
        <f t="shared" si="460"/>
        <v>8.6244337946744867E-3</v>
      </c>
      <c r="AE262" s="24">
        <f t="shared" si="419"/>
        <v>11.347229359848996</v>
      </c>
      <c r="AF262" s="7">
        <f t="shared" si="420"/>
        <v>4.5434665681928017</v>
      </c>
      <c r="AG262" s="24" t="str">
        <f t="shared" si="461"/>
        <v>ANNULAR</v>
      </c>
      <c r="AH262" s="24">
        <f t="shared" si="414"/>
        <v>1.1499999999999999</v>
      </c>
      <c r="AI262" s="24">
        <f t="shared" si="414"/>
        <v>1.1499999999999999</v>
      </c>
      <c r="AJ262" s="24">
        <f t="shared" si="462"/>
        <v>0.2683618550068122</v>
      </c>
      <c r="AK262" s="24">
        <f t="shared" si="463"/>
        <v>0.66882178965685724</v>
      </c>
      <c r="AL262" s="24">
        <f t="shared" si="464"/>
        <v>285.86083073729463</v>
      </c>
      <c r="AM262" s="24">
        <f t="shared" si="465"/>
        <v>9366552.5525910072</v>
      </c>
      <c r="AN262" s="24">
        <f t="shared" si="466"/>
        <v>3.2064310551871138E-6</v>
      </c>
      <c r="AO262" s="29">
        <f t="shared" si="467"/>
        <v>8.1785436606081063E-3</v>
      </c>
      <c r="AP262" s="24">
        <f t="shared" si="421"/>
        <v>10.126281931885341</v>
      </c>
      <c r="AQ262" s="24">
        <f t="shared" si="468"/>
        <v>4.3830409218494042</v>
      </c>
      <c r="AR262" s="24">
        <f t="shared" si="469"/>
        <v>11.549806420894813</v>
      </c>
      <c r="AS262" s="24">
        <f t="shared" si="470"/>
        <v>5.5294119345229404</v>
      </c>
      <c r="AT262" s="24" t="str">
        <f t="shared" si="471"/>
        <v>NO</v>
      </c>
      <c r="AU262" s="24">
        <f t="shared" si="422"/>
        <v>1.2</v>
      </c>
      <c r="AV262" s="7">
        <f t="shared" si="472"/>
        <v>1.203900398263051</v>
      </c>
      <c r="AW262" s="7">
        <f t="shared" si="473"/>
        <v>0.2683618550068122</v>
      </c>
      <c r="AX262" s="20">
        <f t="shared" si="423"/>
        <v>2.1953590111809445</v>
      </c>
      <c r="AY262" s="24">
        <f t="shared" si="424"/>
        <v>0.64122308850042464</v>
      </c>
      <c r="AZ262" s="24">
        <f t="shared" si="474"/>
        <v>308.7037818753634</v>
      </c>
      <c r="BA262" s="24">
        <f t="shared" si="475"/>
        <v>10115027.612077624</v>
      </c>
      <c r="BB262" s="24">
        <f t="shared" si="476"/>
        <v>2.9925180136502199E-6</v>
      </c>
      <c r="BC262" s="29">
        <f t="shared" si="477"/>
        <v>8.0875270872481104E-3</v>
      </c>
      <c r="BD262" s="24">
        <f t="shared" si="425"/>
        <v>11.592971853000074</v>
      </c>
      <c r="BE262" s="24" t="str">
        <f t="shared" si="478"/>
        <v>NO</v>
      </c>
      <c r="BF262" s="24">
        <f t="shared" si="426"/>
        <v>1.2</v>
      </c>
      <c r="BG262" s="24">
        <f t="shared" si="427"/>
        <v>1.1548536264667972</v>
      </c>
      <c r="BH262" s="7">
        <f t="shared" si="479"/>
        <v>1.203900398263051</v>
      </c>
      <c r="BI262" s="7">
        <f t="shared" si="480"/>
        <v>0.40420358908564974</v>
      </c>
      <c r="BJ262" s="7">
        <f t="shared" si="481"/>
        <v>0.2683618550068122</v>
      </c>
      <c r="BK262" s="20">
        <f t="shared" si="428"/>
        <v>2.1953590111809445</v>
      </c>
      <c r="BL262" s="24">
        <f t="shared" si="482"/>
        <v>0.40231012001926986</v>
      </c>
      <c r="BM262" s="24">
        <f t="shared" si="483"/>
        <v>0.63814991055599624</v>
      </c>
      <c r="BN262" s="24">
        <f t="shared" si="484"/>
        <v>311.24739627320281</v>
      </c>
      <c r="BO262" s="24">
        <f t="shared" si="485"/>
        <v>10198372.006863859</v>
      </c>
      <c r="BP262" s="24">
        <f t="shared" si="486"/>
        <v>2.9705450642279617E-6</v>
      </c>
      <c r="BQ262" s="29">
        <f t="shared" si="487"/>
        <v>8.077899569136366E-3</v>
      </c>
      <c r="BR262" s="24">
        <f t="shared" si="429"/>
        <v>10.076251616464805</v>
      </c>
      <c r="BS262" s="24">
        <f t="shared" si="488"/>
        <v>4.3830409218494042</v>
      </c>
      <c r="BT262" s="24">
        <f t="shared" si="489"/>
        <v>11.597575658483587</v>
      </c>
      <c r="BU262" s="24" t="str">
        <f t="shared" si="490"/>
        <v>NO</v>
      </c>
      <c r="BV262" s="24">
        <f t="shared" si="430"/>
        <v>1.1499999999999999</v>
      </c>
      <c r="BW262" s="24">
        <f t="shared" si="431"/>
        <v>1.1548197069229931</v>
      </c>
      <c r="BX262" s="7">
        <f t="shared" si="491"/>
        <v>1.203900398263051</v>
      </c>
      <c r="BY262" s="7">
        <f t="shared" si="492"/>
        <v>0.40420358908564974</v>
      </c>
      <c r="BZ262" s="24">
        <f t="shared" si="493"/>
        <v>0.2683618550068122</v>
      </c>
      <c r="CA262" s="20">
        <f t="shared" si="432"/>
        <v>2.2981353664682871</v>
      </c>
      <c r="CB262" s="24">
        <f t="shared" si="494"/>
        <v>0.40220911592365327</v>
      </c>
      <c r="CC262" s="24">
        <f t="shared" si="495"/>
        <v>0.66548157262144136</v>
      </c>
      <c r="CD262" s="24">
        <f t="shared" si="496"/>
        <v>288.62546861275371</v>
      </c>
      <c r="CE262" s="24">
        <f t="shared" si="497"/>
        <v>9457139.0309223775</v>
      </c>
      <c r="CF262" s="24">
        <f t="shared" si="498"/>
        <v>3.1788339930279888E-6</v>
      </c>
      <c r="CG262" s="29">
        <f t="shared" si="499"/>
        <v>8.1670668123907143E-3</v>
      </c>
      <c r="CH262" s="24">
        <f t="shared" si="433"/>
        <v>10.120595503185516</v>
      </c>
      <c r="CI262" s="24">
        <f t="shared" si="500"/>
        <v>4.3830409218494042</v>
      </c>
      <c r="CJ262" s="24">
        <f t="shared" si="501"/>
        <v>11.555214047040945</v>
      </c>
      <c r="CK262" s="24">
        <f t="shared" si="434"/>
        <v>4.5957336582842032</v>
      </c>
      <c r="CL262" s="24">
        <f t="shared" si="502"/>
        <v>5.5294119345229404</v>
      </c>
      <c r="CM262" s="24" t="str">
        <f t="shared" si="503"/>
        <v>CHURN</v>
      </c>
      <c r="CN262" s="46" t="str">
        <f t="shared" si="435"/>
        <v>ANNULAR</v>
      </c>
      <c r="CO262" s="21">
        <f t="shared" si="413"/>
        <v>1.0050407033719035</v>
      </c>
      <c r="CP262" s="21">
        <f t="shared" si="436"/>
        <v>0</v>
      </c>
      <c r="CQ262" s="7">
        <f t="shared" si="437"/>
        <v>0.77306724933019633</v>
      </c>
      <c r="CR262" s="7">
        <f>IF(J262="yes",rho_ph(F262,H262),IF(K262="yes",rho_ph(F262,H262),L262*CQ262+P262*(1-CQ262)))</f>
        <v>199.5787289751039</v>
      </c>
      <c r="CS262" s="7">
        <f t="shared" si="438"/>
        <v>4.0199964112895685E-5</v>
      </c>
      <c r="CT262" s="7">
        <f t="shared" si="439"/>
        <v>6539422.1674342286</v>
      </c>
      <c r="CU262" s="7">
        <f t="shared" si="440"/>
        <v>4.427532812908771E-6</v>
      </c>
      <c r="CV262" s="22">
        <f t="shared" si="441"/>
        <v>8.6244337946744867E-3</v>
      </c>
      <c r="CW262" s="7">
        <f t="shared" si="442"/>
        <v>1.8703082974453025E-2</v>
      </c>
      <c r="CX262" s="7">
        <f t="shared" si="443"/>
        <v>2.73191642202689E-2</v>
      </c>
      <c r="CY262" s="7">
        <f t="shared" si="504"/>
        <v>0.9551889312537496</v>
      </c>
      <c r="CZ262" s="7">
        <f t="shared" si="505"/>
        <v>4.8181302869909341E-2</v>
      </c>
      <c r="DA262" s="7">
        <f t="shared" si="444"/>
        <v>23.324186590163048</v>
      </c>
      <c r="DB262" s="7">
        <f>rho_ph(DA262,H262)</f>
        <v>192.99019223890829</v>
      </c>
      <c r="DC262" s="7">
        <f t="shared" si="445"/>
        <v>23.355197497768078</v>
      </c>
      <c r="DD262" s="7">
        <f t="shared" si="506"/>
        <v>-2.8113842197260572E-2</v>
      </c>
      <c r="DE262" s="47">
        <f t="shared" si="507"/>
        <v>-9.262940417509526E-3</v>
      </c>
      <c r="DF262" s="7">
        <f t="shared" si="446"/>
        <v>1032.7143712213708</v>
      </c>
      <c r="DG262" s="7">
        <f t="shared" si="508"/>
        <v>220.29536086767928</v>
      </c>
    </row>
    <row r="263" spans="1:111" ht="14.5" x14ac:dyDescent="0.35">
      <c r="A263" s="7">
        <f t="shared" si="509"/>
        <v>1020</v>
      </c>
      <c r="B263" s="7">
        <v>3</v>
      </c>
      <c r="C263" s="7">
        <v>17.2</v>
      </c>
      <c r="D263">
        <v>0.16600000000000001</v>
      </c>
      <c r="E263" s="22">
        <v>0</v>
      </c>
      <c r="F263" s="7">
        <f t="shared" si="447"/>
        <v>23.324186590163048</v>
      </c>
      <c r="G263" s="7">
        <f t="shared" si="510"/>
        <v>97.5</v>
      </c>
      <c r="H263" s="7">
        <f t="shared" si="448"/>
        <v>1032.7143712213708</v>
      </c>
      <c r="I263" s="7">
        <f t="shared" si="511"/>
        <v>4.7252709798791849E-2</v>
      </c>
      <c r="J263" s="24" t="str">
        <f t="shared" si="449"/>
        <v>NO</v>
      </c>
      <c r="K263" s="24" t="str">
        <f t="shared" si="450"/>
        <v>NO</v>
      </c>
      <c r="L263" s="7">
        <f t="shared" si="451"/>
        <v>11.679150784673913</v>
      </c>
      <c r="M263" s="7">
        <v>9.81</v>
      </c>
      <c r="N263" s="7">
        <f t="shared" si="452"/>
        <v>2.1631460000000002E-2</v>
      </c>
      <c r="O263" s="7">
        <f t="shared" si="453"/>
        <v>220.29536086767928</v>
      </c>
      <c r="P263" s="7">
        <f t="shared" si="454"/>
        <v>839.84763379047968</v>
      </c>
      <c r="Q263" s="7">
        <f t="shared" si="415"/>
        <v>1.6421332147269135E-5</v>
      </c>
      <c r="R263" s="7">
        <f t="shared" si="416"/>
        <v>1.2135230938256616E-4</v>
      </c>
      <c r="S263" s="7">
        <f t="shared" si="455"/>
        <v>1.1639403636636303E-4</v>
      </c>
      <c r="T263" s="7">
        <f t="shared" si="417"/>
        <v>5.1132379333574232</v>
      </c>
      <c r="U263" s="7">
        <f t="shared" si="418"/>
        <v>18.236195375905812</v>
      </c>
      <c r="V263" s="7">
        <f t="shared" si="512"/>
        <v>23.349433309263233</v>
      </c>
      <c r="W263" s="7">
        <f>Surface_Tension_T(T_ph(F263,H263))</f>
        <v>8.2174950856353138E-2</v>
      </c>
      <c r="X263" s="7">
        <v>1</v>
      </c>
      <c r="Y263" s="7">
        <f t="shared" si="456"/>
        <v>1.0049167846042666</v>
      </c>
      <c r="Z263" s="7">
        <f t="shared" si="513"/>
        <v>0.77719105169453384</v>
      </c>
      <c r="AA263" s="24">
        <f t="shared" si="457"/>
        <v>196.20249950293083</v>
      </c>
      <c r="AB263" s="24">
        <f t="shared" si="458"/>
        <v>6533685.7038837923</v>
      </c>
      <c r="AC263" s="24">
        <f t="shared" si="459"/>
        <v>4.4310238387403727E-6</v>
      </c>
      <c r="AD263" s="29">
        <f t="shared" si="460"/>
        <v>8.6255660025250456E-3</v>
      </c>
      <c r="AE263" s="24">
        <f t="shared" si="419"/>
        <v>11.36763377621822</v>
      </c>
      <c r="AF263" s="7">
        <f t="shared" si="420"/>
        <v>4.5584829640481122</v>
      </c>
      <c r="AG263" s="24" t="str">
        <f t="shared" si="461"/>
        <v>ANNULAR</v>
      </c>
      <c r="AH263" s="24">
        <f t="shared" ref="AH263:AI282" si="514">VLOOKUP($AJ$1,$DJ$10:$DK$14,2,FALSE)</f>
        <v>1.1499999999999999</v>
      </c>
      <c r="AI263" s="24">
        <f t="shared" si="514"/>
        <v>1.1499999999999999</v>
      </c>
      <c r="AJ263" s="24">
        <f t="shared" si="462"/>
        <v>0.26836320453091522</v>
      </c>
      <c r="AK263" s="24">
        <f t="shared" si="463"/>
        <v>0.67242083893992222</v>
      </c>
      <c r="AL263" s="24">
        <f t="shared" si="464"/>
        <v>282.96988766411306</v>
      </c>
      <c r="AM263" s="24">
        <f t="shared" si="465"/>
        <v>9423102.7349017058</v>
      </c>
      <c r="AN263" s="24">
        <f t="shared" si="466"/>
        <v>3.1891440504856866E-6</v>
      </c>
      <c r="AO263" s="29">
        <f t="shared" si="467"/>
        <v>8.1713633329148737E-3</v>
      </c>
      <c r="AP263" s="24">
        <f t="shared" si="421"/>
        <v>10.331314634950928</v>
      </c>
      <c r="AQ263" s="24">
        <f t="shared" si="468"/>
        <v>4.3925584384968337</v>
      </c>
      <c r="AR263" s="24">
        <f t="shared" si="469"/>
        <v>11.574469659638172</v>
      </c>
      <c r="AS263" s="24">
        <f t="shared" si="470"/>
        <v>5.5222969680260174</v>
      </c>
      <c r="AT263" s="24" t="str">
        <f t="shared" si="471"/>
        <v>NO</v>
      </c>
      <c r="AU263" s="24">
        <f t="shared" si="422"/>
        <v>1.2</v>
      </c>
      <c r="AV263" s="7">
        <f t="shared" si="472"/>
        <v>1.203900398263051</v>
      </c>
      <c r="AW263" s="7">
        <f t="shared" si="473"/>
        <v>0.26836320453091522</v>
      </c>
      <c r="AX263" s="20">
        <f t="shared" si="423"/>
        <v>2.1926533524835428</v>
      </c>
      <c r="AY263" s="24">
        <f t="shared" si="424"/>
        <v>0.64466910431199864</v>
      </c>
      <c r="AZ263" s="24">
        <f t="shared" si="474"/>
        <v>305.95299963170021</v>
      </c>
      <c r="BA263" s="24">
        <f t="shared" si="475"/>
        <v>10188457.052373802</v>
      </c>
      <c r="BB263" s="24">
        <f t="shared" si="476"/>
        <v>2.973141165448881E-6</v>
      </c>
      <c r="BC263" s="29">
        <f t="shared" si="477"/>
        <v>8.0790398861487409E-3</v>
      </c>
      <c r="BD263" s="24">
        <f t="shared" si="425"/>
        <v>11.618391962670277</v>
      </c>
      <c r="BE263" s="24" t="str">
        <f t="shared" si="478"/>
        <v>NO</v>
      </c>
      <c r="BF263" s="24">
        <f t="shared" si="426"/>
        <v>1.2</v>
      </c>
      <c r="BG263" s="24">
        <f t="shared" si="427"/>
        <v>1.1547182036534109</v>
      </c>
      <c r="BH263" s="7">
        <f t="shared" si="479"/>
        <v>1.203900398263051</v>
      </c>
      <c r="BI263" s="7">
        <f t="shared" si="480"/>
        <v>0.40422243225659438</v>
      </c>
      <c r="BJ263" s="7">
        <f t="shared" si="481"/>
        <v>0.26836320453091522</v>
      </c>
      <c r="BK263" s="20">
        <f t="shared" si="428"/>
        <v>2.1926533524835428</v>
      </c>
      <c r="BL263" s="24">
        <f t="shared" si="482"/>
        <v>0.40237828959360084</v>
      </c>
      <c r="BM263" s="24">
        <f t="shared" si="483"/>
        <v>0.64162933574999503</v>
      </c>
      <c r="BN263" s="24">
        <f t="shared" si="484"/>
        <v>308.47044015038347</v>
      </c>
      <c r="BO263" s="24">
        <f t="shared" si="485"/>
        <v>10272289.649659613</v>
      </c>
      <c r="BP263" s="24">
        <f t="shared" si="486"/>
        <v>2.9513406391108145E-6</v>
      </c>
      <c r="BQ263" s="29">
        <f t="shared" si="487"/>
        <v>8.0694404539372253E-3</v>
      </c>
      <c r="BR263" s="24">
        <f t="shared" si="429"/>
        <v>10.279574724142897</v>
      </c>
      <c r="BS263" s="24">
        <f t="shared" si="488"/>
        <v>4.3925584384968337</v>
      </c>
      <c r="BT263" s="24">
        <f t="shared" si="489"/>
        <v>11.622997229104206</v>
      </c>
      <c r="BU263" s="24" t="str">
        <f t="shared" si="490"/>
        <v>NO</v>
      </c>
      <c r="BV263" s="24">
        <f t="shared" si="430"/>
        <v>1.1499999999999999</v>
      </c>
      <c r="BW263" s="24">
        <f t="shared" si="431"/>
        <v>1.1546851648594085</v>
      </c>
      <c r="BX263" s="7">
        <f t="shared" si="491"/>
        <v>1.203900398263051</v>
      </c>
      <c r="BY263" s="7">
        <f t="shared" si="492"/>
        <v>0.40422243225659438</v>
      </c>
      <c r="BZ263" s="24">
        <f t="shared" si="493"/>
        <v>0.26836320453091522</v>
      </c>
      <c r="CA263" s="20">
        <f t="shared" si="432"/>
        <v>2.2953030416319748</v>
      </c>
      <c r="CB263" s="24">
        <f t="shared" si="494"/>
        <v>0.40228023368997029</v>
      </c>
      <c r="CC263" s="24">
        <f t="shared" si="495"/>
        <v>0.66911680370116988</v>
      </c>
      <c r="CD263" s="24">
        <f t="shared" si="496"/>
        <v>285.70618551558829</v>
      </c>
      <c r="CE263" s="24">
        <f t="shared" si="497"/>
        <v>9514223.4402905013</v>
      </c>
      <c r="CF263" s="24">
        <f t="shared" si="498"/>
        <v>3.1616995597355985E-6</v>
      </c>
      <c r="CG263" s="29">
        <f t="shared" si="499"/>
        <v>8.1599028028604675E-3</v>
      </c>
      <c r="CH263" s="24">
        <f t="shared" si="433"/>
        <v>10.325516229325201</v>
      </c>
      <c r="CI263" s="24">
        <f t="shared" si="500"/>
        <v>4.3925584384968337</v>
      </c>
      <c r="CJ263" s="24">
        <f t="shared" si="501"/>
        <v>11.579885880362077</v>
      </c>
      <c r="CK263" s="24">
        <f t="shared" si="434"/>
        <v>4.6109227996199165</v>
      </c>
      <c r="CL263" s="24">
        <f t="shared" si="502"/>
        <v>5.5222969680260174</v>
      </c>
      <c r="CM263" s="24" t="str">
        <f t="shared" si="503"/>
        <v>CHURN</v>
      </c>
      <c r="CN263" s="46" t="str">
        <f t="shared" si="435"/>
        <v>ANNULAR</v>
      </c>
      <c r="CO263" s="21">
        <f t="shared" si="413"/>
        <v>1.0049167846042666</v>
      </c>
      <c r="CP263" s="21">
        <f t="shared" si="436"/>
        <v>0</v>
      </c>
      <c r="CQ263" s="7">
        <f t="shared" si="437"/>
        <v>0.77719105169453384</v>
      </c>
      <c r="CR263" s="7">
        <f>IF(J263="yes",rho_ph(F263,H263),IF(K263="yes",rho_ph(F263,H263),L263*CQ263+P263*(1-CQ263)))</f>
        <v>196.20249950293083</v>
      </c>
      <c r="CS263" s="7">
        <f t="shared" si="438"/>
        <v>3.9800892829730475E-5</v>
      </c>
      <c r="CT263" s="7">
        <f t="shared" si="439"/>
        <v>6533685.7038837923</v>
      </c>
      <c r="CU263" s="7">
        <f t="shared" si="440"/>
        <v>4.4310238387403727E-6</v>
      </c>
      <c r="CV263" s="22">
        <f t="shared" si="441"/>
        <v>8.6255660025250456E-3</v>
      </c>
      <c r="CW263" s="7">
        <f t="shared" si="442"/>
        <v>1.8386687032444983E-2</v>
      </c>
      <c r="CX263" s="7">
        <f t="shared" si="443"/>
        <v>2.7791164453815544E-2</v>
      </c>
      <c r="CY263" s="7">
        <f t="shared" si="504"/>
        <v>0.95413823991587021</v>
      </c>
      <c r="CZ263" s="7">
        <f t="shared" si="505"/>
        <v>4.8397443425317689E-2</v>
      </c>
      <c r="DA263" s="7">
        <f t="shared" si="444"/>
        <v>23.178994259887094</v>
      </c>
      <c r="DB263" s="7">
        <f>rho_ph(DA263,H263)</f>
        <v>189.7254074034301</v>
      </c>
      <c r="DC263" s="7">
        <f t="shared" si="445"/>
        <v>23.757092508372406</v>
      </c>
      <c r="DD263" s="7">
        <f t="shared" si="506"/>
        <v>-2.8113842197260572E-2</v>
      </c>
      <c r="DE263" s="47">
        <f t="shared" si="507"/>
        <v>-9.6017042938164529E-3</v>
      </c>
      <c r="DF263" s="7">
        <f t="shared" si="446"/>
        <v>1032.6862573791736</v>
      </c>
      <c r="DG263" s="7">
        <f t="shared" si="508"/>
        <v>219.96869671810077</v>
      </c>
    </row>
    <row r="264" spans="1:111" ht="14.5" x14ac:dyDescent="0.35">
      <c r="A264" s="7">
        <f t="shared" si="509"/>
        <v>1017</v>
      </c>
      <c r="B264" s="7">
        <v>3</v>
      </c>
      <c r="C264" s="7">
        <v>17.2</v>
      </c>
      <c r="D264">
        <v>0.16600000000000001</v>
      </c>
      <c r="E264" s="22">
        <v>0</v>
      </c>
      <c r="F264" s="7">
        <f t="shared" si="447"/>
        <v>23.178994259887094</v>
      </c>
      <c r="G264" s="7">
        <f t="shared" si="510"/>
        <v>97.5</v>
      </c>
      <c r="H264" s="7">
        <f t="shared" si="448"/>
        <v>1032.6862573791736</v>
      </c>
      <c r="I264" s="7">
        <f t="shared" si="511"/>
        <v>4.8014587196695963E-2</v>
      </c>
      <c r="J264" s="24" t="str">
        <f t="shared" si="449"/>
        <v>NO</v>
      </c>
      <c r="K264" s="24" t="str">
        <f t="shared" si="450"/>
        <v>NO</v>
      </c>
      <c r="L264" s="7">
        <f t="shared" si="451"/>
        <v>11.607449607501714</v>
      </c>
      <c r="M264" s="7">
        <v>9.81</v>
      </c>
      <c r="N264" s="7">
        <f t="shared" si="452"/>
        <v>2.1631460000000002E-2</v>
      </c>
      <c r="O264" s="7">
        <f t="shared" si="453"/>
        <v>219.96869671810077</v>
      </c>
      <c r="P264" s="7">
        <f t="shared" si="454"/>
        <v>840.26583504948974</v>
      </c>
      <c r="Q264" s="7">
        <f t="shared" si="415"/>
        <v>1.640985504718024E-5</v>
      </c>
      <c r="R264" s="7">
        <f t="shared" si="416"/>
        <v>1.2154161335238584E-4</v>
      </c>
      <c r="S264" s="7">
        <f t="shared" si="455"/>
        <v>1.1649375537609858E-4</v>
      </c>
      <c r="T264" s="7">
        <f t="shared" si="417"/>
        <v>5.1066062334461009</v>
      </c>
      <c r="U264" s="7">
        <f t="shared" si="418"/>
        <v>18.644690364759068</v>
      </c>
      <c r="V264" s="7">
        <f t="shared" si="512"/>
        <v>23.751296598205169</v>
      </c>
      <c r="W264" s="7">
        <f>Surface_Tension_T(T_ph(F264,H264))</f>
        <v>8.2209801701695728E-2</v>
      </c>
      <c r="X264" s="7">
        <v>1</v>
      </c>
      <c r="Y264" s="7">
        <f t="shared" si="456"/>
        <v>1.004797282660423</v>
      </c>
      <c r="Z264" s="7">
        <f t="shared" si="513"/>
        <v>0.78124886685846529</v>
      </c>
      <c r="AA264" s="24">
        <f t="shared" si="457"/>
        <v>192.87741041017122</v>
      </c>
      <c r="AB264" s="24">
        <f t="shared" si="458"/>
        <v>6527909.6043788139</v>
      </c>
      <c r="AC264" s="24">
        <f t="shared" si="459"/>
        <v>4.4345448688934514E-6</v>
      </c>
      <c r="AD264" s="29">
        <f t="shared" si="460"/>
        <v>8.6267072579936568E-3</v>
      </c>
      <c r="AE264" s="24">
        <f t="shared" si="419"/>
        <v>11.387651657852585</v>
      </c>
      <c r="AF264" s="7">
        <f t="shared" si="420"/>
        <v>4.5737014233426496</v>
      </c>
      <c r="AG264" s="24" t="str">
        <f t="shared" si="461"/>
        <v>ANNULAR</v>
      </c>
      <c r="AH264" s="24">
        <f t="shared" si="514"/>
        <v>1.1499999999999999</v>
      </c>
      <c r="AI264" s="24">
        <f t="shared" si="514"/>
        <v>1.1499999999999999</v>
      </c>
      <c r="AJ264" s="24">
        <f t="shared" si="462"/>
        <v>0.26836452889580531</v>
      </c>
      <c r="AK264" s="24">
        <f t="shared" si="463"/>
        <v>0.67596439636146977</v>
      </c>
      <c r="AL264" s="24">
        <f t="shared" si="464"/>
        <v>280.12226974432616</v>
      </c>
      <c r="AM264" s="24">
        <f t="shared" si="465"/>
        <v>9480699.9491317794</v>
      </c>
      <c r="AN264" s="24">
        <f t="shared" si="466"/>
        <v>3.1717382252999747E-6</v>
      </c>
      <c r="AO264" s="29">
        <f t="shared" si="467"/>
        <v>8.1641036097479976E-3</v>
      </c>
      <c r="AP264" s="24">
        <f t="shared" si="421"/>
        <v>10.540889191591429</v>
      </c>
      <c r="AQ264" s="24">
        <f t="shared" si="468"/>
        <v>4.4019017295587473</v>
      </c>
      <c r="AR264" s="24">
        <f t="shared" si="469"/>
        <v>11.598799065030386</v>
      </c>
      <c r="AS264" s="24">
        <f t="shared" si="470"/>
        <v>5.5151347321217896</v>
      </c>
      <c r="AT264" s="24" t="str">
        <f t="shared" si="471"/>
        <v>NO</v>
      </c>
      <c r="AU264" s="24">
        <f t="shared" si="422"/>
        <v>1.2</v>
      </c>
      <c r="AV264" s="7">
        <f t="shared" si="472"/>
        <v>1.203900398263051</v>
      </c>
      <c r="AW264" s="7">
        <f t="shared" si="473"/>
        <v>0.26836452889580531</v>
      </c>
      <c r="AX264" s="20">
        <f t="shared" si="423"/>
        <v>2.1899297065782757</v>
      </c>
      <c r="AY264" s="24">
        <f t="shared" si="424"/>
        <v>0.64806193674652479</v>
      </c>
      <c r="AZ264" s="24">
        <f t="shared" si="474"/>
        <v>303.24387687870671</v>
      </c>
      <c r="BA264" s="24">
        <f t="shared" si="475"/>
        <v>10263247.583715931</v>
      </c>
      <c r="BB264" s="24">
        <f t="shared" si="476"/>
        <v>2.9536757494680278E-6</v>
      </c>
      <c r="BC264" s="29">
        <f t="shared" si="477"/>
        <v>8.0704712580548128E-3</v>
      </c>
      <c r="BD264" s="24">
        <f t="shared" si="425"/>
        <v>11.64348252509045</v>
      </c>
      <c r="BE264" s="24" t="str">
        <f t="shared" si="478"/>
        <v>NO</v>
      </c>
      <c r="BF264" s="24">
        <f t="shared" si="426"/>
        <v>1.2</v>
      </c>
      <c r="BG264" s="24">
        <f t="shared" si="427"/>
        <v>1.1545876845406411</v>
      </c>
      <c r="BH264" s="7">
        <f t="shared" si="479"/>
        <v>1.203900398263051</v>
      </c>
      <c r="BI264" s="7">
        <f t="shared" si="480"/>
        <v>0.40424134006455686</v>
      </c>
      <c r="BJ264" s="7">
        <f t="shared" si="481"/>
        <v>0.26836452889580531</v>
      </c>
      <c r="BK264" s="20">
        <f t="shared" si="428"/>
        <v>2.1899297065782757</v>
      </c>
      <c r="BL264" s="24">
        <f t="shared" si="482"/>
        <v>0.40244496429199189</v>
      </c>
      <c r="BM264" s="24">
        <f t="shared" si="483"/>
        <v>0.64505569456583189</v>
      </c>
      <c r="BN264" s="24">
        <f t="shared" si="484"/>
        <v>305.73502467040731</v>
      </c>
      <c r="BO264" s="24">
        <f t="shared" si="485"/>
        <v>10347560.140384888</v>
      </c>
      <c r="BP264" s="24">
        <f t="shared" si="486"/>
        <v>2.9320524176725835E-6</v>
      </c>
      <c r="BQ264" s="29">
        <f t="shared" si="487"/>
        <v>8.0609020091296484E-3</v>
      </c>
      <c r="BR264" s="24">
        <f t="shared" si="429"/>
        <v>10.487387173421361</v>
      </c>
      <c r="BS264" s="24">
        <f t="shared" si="488"/>
        <v>4.4019017295587473</v>
      </c>
      <c r="BT264" s="24">
        <f t="shared" si="489"/>
        <v>11.648088102407389</v>
      </c>
      <c r="BU264" s="24" t="str">
        <f t="shared" si="490"/>
        <v>NO</v>
      </c>
      <c r="BV264" s="24">
        <f t="shared" si="430"/>
        <v>1.1499999999999999</v>
      </c>
      <c r="BW264" s="24">
        <f t="shared" si="431"/>
        <v>1.1545554911967233</v>
      </c>
      <c r="BX264" s="7">
        <f t="shared" si="491"/>
        <v>1.203900398263051</v>
      </c>
      <c r="BY264" s="7">
        <f t="shared" si="492"/>
        <v>0.40424134006455686</v>
      </c>
      <c r="BZ264" s="24">
        <f t="shared" si="493"/>
        <v>0.26836452889580531</v>
      </c>
      <c r="CA264" s="20">
        <f t="shared" si="432"/>
        <v>2.2924518875118696</v>
      </c>
      <c r="CB264" s="24">
        <f t="shared" si="494"/>
        <v>0.40234974709585375</v>
      </c>
      <c r="CC264" s="24">
        <f t="shared" si="495"/>
        <v>0.67269667651053322</v>
      </c>
      <c r="CD264" s="24">
        <f t="shared" si="496"/>
        <v>282.83009320007994</v>
      </c>
      <c r="CE264" s="24">
        <f t="shared" si="497"/>
        <v>9572345.8640483394</v>
      </c>
      <c r="CF264" s="24">
        <f t="shared" si="498"/>
        <v>3.1444528893075189E-6</v>
      </c>
      <c r="CG264" s="29">
        <f t="shared" si="499"/>
        <v>8.1526619076135818E-3</v>
      </c>
      <c r="CH264" s="24">
        <f t="shared" si="433"/>
        <v>10.534977632137663</v>
      </c>
      <c r="CI264" s="24">
        <f t="shared" si="500"/>
        <v>4.4019017295587473</v>
      </c>
      <c r="CJ264" s="24">
        <f t="shared" si="501"/>
        <v>11.604222568451764</v>
      </c>
      <c r="CK264" s="24">
        <f t="shared" si="434"/>
        <v>4.6263163288904421</v>
      </c>
      <c r="CL264" s="24">
        <f t="shared" si="502"/>
        <v>5.5151347321217896</v>
      </c>
      <c r="CM264" s="24" t="str">
        <f t="shared" si="503"/>
        <v>CHURN</v>
      </c>
      <c r="CN264" s="46" t="str">
        <f t="shared" si="435"/>
        <v>ANNULAR</v>
      </c>
      <c r="CO264" s="21">
        <f t="shared" si="413"/>
        <v>1.004797282660423</v>
      </c>
      <c r="CP264" s="21">
        <f t="shared" si="436"/>
        <v>0</v>
      </c>
      <c r="CQ264" s="7">
        <f t="shared" si="437"/>
        <v>0.78124886685846529</v>
      </c>
      <c r="CR264" s="7">
        <f>IF(J264="yes",rho_ph(F264,H264),IF(K264="yes",rho_ph(F264,H264),L264*CQ264+P264*(1-CQ264)))</f>
        <v>192.87741041017122</v>
      </c>
      <c r="CS264" s="7">
        <f t="shared" si="438"/>
        <v>3.9407546305605921E-5</v>
      </c>
      <c r="CT264" s="7">
        <f t="shared" si="439"/>
        <v>6527909.6043788139</v>
      </c>
      <c r="CU264" s="7">
        <f t="shared" si="440"/>
        <v>4.4345448688934514E-6</v>
      </c>
      <c r="CV264" s="22">
        <f t="shared" si="441"/>
        <v>8.6267072579936568E-3</v>
      </c>
      <c r="CW264" s="7">
        <f t="shared" si="442"/>
        <v>1.8075083598959395E-2</v>
      </c>
      <c r="CX264" s="7">
        <f t="shared" si="443"/>
        <v>2.8272420375890887E-2</v>
      </c>
      <c r="CY264" s="7">
        <f t="shared" si="504"/>
        <v>0.95305801777776367</v>
      </c>
      <c r="CZ264" s="7">
        <f t="shared" si="505"/>
        <v>4.8630306980595284E-2</v>
      </c>
      <c r="DA264" s="7">
        <f t="shared" si="444"/>
        <v>23.03310333894531</v>
      </c>
      <c r="DB264" s="7">
        <f>rho_ph(DA264,H264)</f>
        <v>186.5080158719135</v>
      </c>
      <c r="DC264" s="7">
        <f t="shared" si="445"/>
        <v>24.166918691405666</v>
      </c>
      <c r="DD264" s="7">
        <f t="shared" si="506"/>
        <v>-2.8113842197260572E-2</v>
      </c>
      <c r="DE264" s="47">
        <f t="shared" si="507"/>
        <v>-9.957934470550071E-3</v>
      </c>
      <c r="DF264" s="7">
        <f t="shared" si="446"/>
        <v>1032.6581435369765</v>
      </c>
      <c r="DG264" s="7">
        <f t="shared" si="508"/>
        <v>219.63886387172192</v>
      </c>
    </row>
    <row r="265" spans="1:111" ht="14.5" x14ac:dyDescent="0.35">
      <c r="A265" s="7">
        <f t="shared" si="509"/>
        <v>1014</v>
      </c>
      <c r="B265" s="7">
        <v>3</v>
      </c>
      <c r="C265" s="7">
        <v>17.2</v>
      </c>
      <c r="D265">
        <v>0.16600000000000001</v>
      </c>
      <c r="E265" s="22">
        <v>0</v>
      </c>
      <c r="F265" s="7">
        <f t="shared" si="447"/>
        <v>23.03310333894531</v>
      </c>
      <c r="G265" s="7">
        <f t="shared" si="510"/>
        <v>97.5</v>
      </c>
      <c r="H265" s="7">
        <f t="shared" si="448"/>
        <v>1032.6581435369765</v>
      </c>
      <c r="I265" s="7">
        <f t="shared" si="511"/>
        <v>4.8782509700029841E-2</v>
      </c>
      <c r="J265" s="24" t="str">
        <f t="shared" si="449"/>
        <v>NO</v>
      </c>
      <c r="K265" s="24" t="str">
        <f t="shared" si="450"/>
        <v>NO</v>
      </c>
      <c r="L265" s="7">
        <f t="shared" si="451"/>
        <v>11.535423394805647</v>
      </c>
      <c r="M265" s="7">
        <v>9.81</v>
      </c>
      <c r="N265" s="7">
        <f t="shared" si="452"/>
        <v>2.1631460000000002E-2</v>
      </c>
      <c r="O265" s="7">
        <f t="shared" si="453"/>
        <v>219.63886387172192</v>
      </c>
      <c r="P265" s="7">
        <f t="shared" si="454"/>
        <v>840.68744152328406</v>
      </c>
      <c r="Q265" s="7">
        <f t="shared" si="415"/>
        <v>1.6398270898002362E-5</v>
      </c>
      <c r="R265" s="7">
        <f t="shared" si="416"/>
        <v>1.2173332525835292E-4</v>
      </c>
      <c r="S265" s="7">
        <f t="shared" si="455"/>
        <v>1.1659481694726596E-4</v>
      </c>
      <c r="T265" s="7">
        <f t="shared" si="417"/>
        <v>5.0999280632470549</v>
      </c>
      <c r="U265" s="7">
        <f t="shared" si="418"/>
        <v>19.06116246474128</v>
      </c>
      <c r="V265" s="7">
        <f t="shared" si="512"/>
        <v>24.161090527988335</v>
      </c>
      <c r="W265" s="7">
        <f>Surface_Tension_T(T_ph(F265,H265))</f>
        <v>8.224492022960575E-2</v>
      </c>
      <c r="X265" s="7">
        <v>1</v>
      </c>
      <c r="Y265" s="7">
        <f t="shared" si="456"/>
        <v>1.0046819268149907</v>
      </c>
      <c r="Z265" s="7">
        <f t="shared" si="513"/>
        <v>0.78524333812704961</v>
      </c>
      <c r="AA265" s="24">
        <f t="shared" si="457"/>
        <v>189.60134299329772</v>
      </c>
      <c r="AB265" s="24">
        <f t="shared" si="458"/>
        <v>6522089.9620602252</v>
      </c>
      <c r="AC265" s="24">
        <f t="shared" si="459"/>
        <v>4.4380984278085423E-6</v>
      </c>
      <c r="AD265" s="29">
        <f t="shared" si="460"/>
        <v>8.627858362012273E-3</v>
      </c>
      <c r="AE265" s="24">
        <f t="shared" si="419"/>
        <v>11.407298724066038</v>
      </c>
      <c r="AF265" s="7">
        <f t="shared" si="420"/>
        <v>4.5891311847261171</v>
      </c>
      <c r="AG265" s="24" t="str">
        <f t="shared" si="461"/>
        <v>ANNULAR</v>
      </c>
      <c r="AH265" s="24">
        <f t="shared" si="514"/>
        <v>1.1499999999999999</v>
      </c>
      <c r="AI265" s="24">
        <f t="shared" si="514"/>
        <v>1.1499999999999999</v>
      </c>
      <c r="AJ265" s="24">
        <f t="shared" si="462"/>
        <v>0.26836582768737838</v>
      </c>
      <c r="AK265" s="24">
        <f t="shared" si="463"/>
        <v>0.67945464824117052</v>
      </c>
      <c r="AL265" s="24">
        <f t="shared" si="464"/>
        <v>277.31624870734214</v>
      </c>
      <c r="AM265" s="24">
        <f t="shared" si="465"/>
        <v>9539391.9339183625</v>
      </c>
      <c r="AN265" s="24">
        <f t="shared" si="466"/>
        <v>3.1542068267072892E-6</v>
      </c>
      <c r="AO265" s="29">
        <f t="shared" si="467"/>
        <v>8.1567607403647165E-3</v>
      </c>
      <c r="AP265" s="24">
        <f t="shared" si="421"/>
        <v>10.755208490452185</v>
      </c>
      <c r="AQ265" s="24">
        <f t="shared" si="468"/>
        <v>4.4110780082258083</v>
      </c>
      <c r="AR265" s="24">
        <f t="shared" si="469"/>
        <v>11.622812784869113</v>
      </c>
      <c r="AS265" s="24">
        <f t="shared" si="470"/>
        <v>5.5079223083068198</v>
      </c>
      <c r="AT265" s="24" t="str">
        <f t="shared" si="471"/>
        <v>NO</v>
      </c>
      <c r="AU265" s="24">
        <f t="shared" si="422"/>
        <v>1.2</v>
      </c>
      <c r="AV265" s="7">
        <f t="shared" si="472"/>
        <v>1.203900398263051</v>
      </c>
      <c r="AW265" s="7">
        <f t="shared" si="473"/>
        <v>0.26836582768737838</v>
      </c>
      <c r="AX265" s="20">
        <f t="shared" si="423"/>
        <v>2.1871869632923917</v>
      </c>
      <c r="AY265" s="24">
        <f t="shared" si="424"/>
        <v>0.65140368128857229</v>
      </c>
      <c r="AZ265" s="24">
        <f t="shared" si="474"/>
        <v>300.57476456654416</v>
      </c>
      <c r="BA265" s="24">
        <f t="shared" si="475"/>
        <v>10339460.806969974</v>
      </c>
      <c r="BB265" s="24">
        <f t="shared" si="476"/>
        <v>2.9341150911484495E-6</v>
      </c>
      <c r="BC265" s="29">
        <f t="shared" si="477"/>
        <v>8.0618171514477838E-3</v>
      </c>
      <c r="BD265" s="24">
        <f t="shared" si="425"/>
        <v>11.668261913031277</v>
      </c>
      <c r="BE265" s="24" t="str">
        <f t="shared" si="478"/>
        <v>NO</v>
      </c>
      <c r="BF265" s="24">
        <f t="shared" si="426"/>
        <v>1.2</v>
      </c>
      <c r="BG265" s="24">
        <f t="shared" si="427"/>
        <v>1.1544617781523183</v>
      </c>
      <c r="BH265" s="7">
        <f t="shared" si="479"/>
        <v>1.203900398263051</v>
      </c>
      <c r="BI265" s="7">
        <f t="shared" si="480"/>
        <v>0.40426031880575414</v>
      </c>
      <c r="BJ265" s="7">
        <f t="shared" si="481"/>
        <v>0.26836582768737838</v>
      </c>
      <c r="BK265" s="20">
        <f t="shared" si="428"/>
        <v>2.1871869632923917</v>
      </c>
      <c r="BL265" s="24">
        <f t="shared" si="482"/>
        <v>0.40251023540095743</v>
      </c>
      <c r="BM265" s="24">
        <f t="shared" si="483"/>
        <v>0.64843107619128448</v>
      </c>
      <c r="BN265" s="24">
        <f t="shared" si="484"/>
        <v>303.0395060820594</v>
      </c>
      <c r="BO265" s="24">
        <f t="shared" si="485"/>
        <v>10424245.364102481</v>
      </c>
      <c r="BP265" s="24">
        <f t="shared" si="486"/>
        <v>2.9126736266648085E-6</v>
      </c>
      <c r="BQ265" s="29">
        <f t="shared" si="487"/>
        <v>8.0522801553968813E-3</v>
      </c>
      <c r="BR265" s="24">
        <f t="shared" si="429"/>
        <v>10.699889553629973</v>
      </c>
      <c r="BS265" s="24">
        <f t="shared" si="488"/>
        <v>4.4110780082258083</v>
      </c>
      <c r="BT265" s="24">
        <f t="shared" si="489"/>
        <v>11.672866665212718</v>
      </c>
      <c r="BU265" s="24" t="str">
        <f t="shared" si="490"/>
        <v>NO</v>
      </c>
      <c r="BV265" s="24">
        <f t="shared" si="430"/>
        <v>1.1499999999999999</v>
      </c>
      <c r="BW265" s="24">
        <f t="shared" si="431"/>
        <v>1.154430397349298</v>
      </c>
      <c r="BX265" s="7">
        <f t="shared" si="491"/>
        <v>1.203900398263051</v>
      </c>
      <c r="BY265" s="7">
        <f t="shared" si="492"/>
        <v>0.40426031880575414</v>
      </c>
      <c r="BZ265" s="24">
        <f t="shared" si="493"/>
        <v>0.26836582768737838</v>
      </c>
      <c r="CA265" s="20">
        <f t="shared" si="432"/>
        <v>2.289580741962185</v>
      </c>
      <c r="CB265" s="24">
        <f t="shared" si="494"/>
        <v>0.4024177540126635</v>
      </c>
      <c r="CC265" s="24">
        <f t="shared" si="495"/>
        <v>0.67622337022374857</v>
      </c>
      <c r="CD265" s="24">
        <f t="shared" si="496"/>
        <v>279.99546939662173</v>
      </c>
      <c r="CE265" s="24">
        <f t="shared" si="497"/>
        <v>9631554.3526429608</v>
      </c>
      <c r="CF265" s="24">
        <f t="shared" si="498"/>
        <v>3.1270871332914008E-6</v>
      </c>
      <c r="CG265" s="29">
        <f t="shared" si="499"/>
        <v>8.1453403485365686E-3</v>
      </c>
      <c r="CH265" s="24">
        <f t="shared" si="433"/>
        <v>10.749182552957388</v>
      </c>
      <c r="CI265" s="24">
        <f t="shared" si="500"/>
        <v>4.4110780082258083</v>
      </c>
      <c r="CJ265" s="24">
        <f t="shared" si="501"/>
        <v>11.628242273095699</v>
      </c>
      <c r="CK265" s="24">
        <f t="shared" si="434"/>
        <v>4.6419235910249812</v>
      </c>
      <c r="CL265" s="24">
        <f t="shared" si="502"/>
        <v>5.5079223083068198</v>
      </c>
      <c r="CM265" s="24" t="str">
        <f t="shared" si="503"/>
        <v>CHURN</v>
      </c>
      <c r="CN265" s="46" t="str">
        <f t="shared" si="435"/>
        <v>ANNULAR</v>
      </c>
      <c r="CO265" s="21">
        <f t="shared" si="413"/>
        <v>1.0046819268149907</v>
      </c>
      <c r="CP265" s="21">
        <f t="shared" si="436"/>
        <v>0</v>
      </c>
      <c r="CQ265" s="7">
        <f t="shared" si="437"/>
        <v>0.78524333812704961</v>
      </c>
      <c r="CR265" s="7">
        <f>IF(J265="yes",rho_ph(F265,H265),IF(K265="yes",rho_ph(F265,H265),L265*CQ265+P265*(1-CQ265)))</f>
        <v>189.60134299329772</v>
      </c>
      <c r="CS265" s="7">
        <f t="shared" si="438"/>
        <v>3.9019675550637017E-5</v>
      </c>
      <c r="CT265" s="7">
        <f t="shared" si="439"/>
        <v>6522089.9620602252</v>
      </c>
      <c r="CU265" s="7">
        <f t="shared" si="440"/>
        <v>4.4380984278085423E-6</v>
      </c>
      <c r="CV265" s="22">
        <f t="shared" si="441"/>
        <v>8.627858362012273E-3</v>
      </c>
      <c r="CW265" s="7">
        <f t="shared" si="442"/>
        <v>1.7768074124340831E-2</v>
      </c>
      <c r="CX265" s="7">
        <f t="shared" si="443"/>
        <v>2.8763345478226485E-2</v>
      </c>
      <c r="CY265" s="7">
        <f t="shared" si="504"/>
        <v>0.9519468327034134</v>
      </c>
      <c r="CZ265" s="7">
        <f t="shared" si="505"/>
        <v>4.8880271464766305E-2</v>
      </c>
      <c r="DA265" s="7">
        <f t="shared" si="444"/>
        <v>22.88646252455101</v>
      </c>
      <c r="DB265" s="7">
        <f>rho_ph(DA265,H265)</f>
        <v>183.33608192913775</v>
      </c>
      <c r="DC265" s="7">
        <f t="shared" si="445"/>
        <v>24.585035348437753</v>
      </c>
      <c r="DD265" s="7">
        <f t="shared" si="506"/>
        <v>-2.8113842197260572E-2</v>
      </c>
      <c r="DE265" s="47">
        <f t="shared" si="507"/>
        <v>-1.0332833791143059E-2</v>
      </c>
      <c r="DF265" s="7">
        <f t="shared" si="446"/>
        <v>1032.6300296947793</v>
      </c>
      <c r="DG265" s="7">
        <f t="shared" si="508"/>
        <v>219.30570412205537</v>
      </c>
    </row>
    <row r="266" spans="1:111" ht="14.5" x14ac:dyDescent="0.35">
      <c r="A266" s="7">
        <f t="shared" si="509"/>
        <v>1011</v>
      </c>
      <c r="B266" s="7">
        <v>3</v>
      </c>
      <c r="C266" s="7">
        <v>17.2</v>
      </c>
      <c r="D266">
        <v>0.16600000000000001</v>
      </c>
      <c r="E266" s="22">
        <v>0</v>
      </c>
      <c r="F266" s="7">
        <f t="shared" si="447"/>
        <v>22.88646252455101</v>
      </c>
      <c r="G266" s="7">
        <f t="shared" si="510"/>
        <v>97.5</v>
      </c>
      <c r="H266" s="7">
        <f t="shared" si="448"/>
        <v>1032.6300296947793</v>
      </c>
      <c r="I266" s="7">
        <f t="shared" si="511"/>
        <v>4.9556816441725673E-2</v>
      </c>
      <c r="J266" s="24" t="str">
        <f t="shared" si="449"/>
        <v>NO</v>
      </c>
      <c r="K266" s="24" t="str">
        <f t="shared" si="450"/>
        <v>NO</v>
      </c>
      <c r="L266" s="7">
        <f t="shared" si="451"/>
        <v>11.463046899290495</v>
      </c>
      <c r="M266" s="7">
        <v>9.81</v>
      </c>
      <c r="N266" s="7">
        <f t="shared" si="452"/>
        <v>2.1631460000000002E-2</v>
      </c>
      <c r="O266" s="7">
        <f t="shared" si="453"/>
        <v>219.30570412205537</v>
      </c>
      <c r="P266" s="7">
        <f t="shared" si="454"/>
        <v>841.11263779759213</v>
      </c>
      <c r="Q266" s="7">
        <f t="shared" si="415"/>
        <v>1.6386574221114101E-5</v>
      </c>
      <c r="R266" s="7">
        <f t="shared" si="416"/>
        <v>1.2192755737331334E-4</v>
      </c>
      <c r="S266" s="7">
        <f t="shared" si="455"/>
        <v>1.1669728224416055E-4</v>
      </c>
      <c r="T266" s="7">
        <f t="shared" si="417"/>
        <v>5.0932006386904058</v>
      </c>
      <c r="U266" s="7">
        <f t="shared" si="418"/>
        <v>19.485973737443956</v>
      </c>
      <c r="V266" s="7">
        <f t="shared" si="512"/>
        <v>24.579174376134361</v>
      </c>
      <c r="W266" s="7">
        <f>Surface_Tension_T(T_ph(F266,H266))</f>
        <v>8.2280321160381614E-2</v>
      </c>
      <c r="X266" s="7">
        <v>1</v>
      </c>
      <c r="Y266" s="7">
        <f t="shared" si="456"/>
        <v>1.0045704673627835</v>
      </c>
      <c r="Z266" s="7">
        <f t="shared" si="513"/>
        <v>0.78917699299162836</v>
      </c>
      <c r="AA266" s="24">
        <f t="shared" si="457"/>
        <v>186.37226841573579</v>
      </c>
      <c r="AB266" s="24">
        <f t="shared" si="458"/>
        <v>6516222.8439662047</v>
      </c>
      <c r="AC266" s="24">
        <f t="shared" si="459"/>
        <v>4.4416870737361328E-6</v>
      </c>
      <c r="AD266" s="29">
        <f t="shared" si="460"/>
        <v>8.6290201243566303E-3</v>
      </c>
      <c r="AE266" s="24">
        <f t="shared" si="419"/>
        <v>11.426589918115434</v>
      </c>
      <c r="AF266" s="7">
        <f t="shared" si="420"/>
        <v>4.6047819152322491</v>
      </c>
      <c r="AG266" s="24" t="str">
        <f t="shared" si="461"/>
        <v>ANNULAR</v>
      </c>
      <c r="AH266" s="24">
        <f t="shared" si="514"/>
        <v>1.1499999999999999</v>
      </c>
      <c r="AI266" s="24">
        <f t="shared" si="514"/>
        <v>1.1499999999999999</v>
      </c>
      <c r="AJ266" s="24">
        <f t="shared" si="462"/>
        <v>0.26836710043360057</v>
      </c>
      <c r="AK266" s="24">
        <f t="shared" si="463"/>
        <v>0.68289368958126495</v>
      </c>
      <c r="AL266" s="24">
        <f t="shared" si="464"/>
        <v>274.55016760946387</v>
      </c>
      <c r="AM266" s="24">
        <f t="shared" si="465"/>
        <v>9599228.9475212898</v>
      </c>
      <c r="AN266" s="24">
        <f t="shared" si="466"/>
        <v>3.1365429245716695E-6</v>
      </c>
      <c r="AO266" s="29">
        <f t="shared" si="467"/>
        <v>8.1493308295001298E-3</v>
      </c>
      <c r="AP266" s="24">
        <f t="shared" si="421"/>
        <v>10.974487103834567</v>
      </c>
      <c r="AQ266" s="24">
        <f t="shared" si="468"/>
        <v>4.4200941435216645</v>
      </c>
      <c r="AR266" s="24">
        <f t="shared" si="469"/>
        <v>11.646528288701512</v>
      </c>
      <c r="AS266" s="24">
        <f t="shared" si="470"/>
        <v>5.5006566897856386</v>
      </c>
      <c r="AT266" s="24" t="str">
        <f t="shared" si="471"/>
        <v>NO</v>
      </c>
      <c r="AU266" s="24">
        <f t="shared" si="422"/>
        <v>1.2</v>
      </c>
      <c r="AV266" s="7">
        <f t="shared" si="472"/>
        <v>1.203900398263051</v>
      </c>
      <c r="AW266" s="7">
        <f t="shared" si="473"/>
        <v>0.26836710043360057</v>
      </c>
      <c r="AX266" s="20">
        <f t="shared" si="423"/>
        <v>2.1844239788520214</v>
      </c>
      <c r="AY266" s="24">
        <f t="shared" si="424"/>
        <v>0.65469634584212377</v>
      </c>
      <c r="AZ266" s="24">
        <f t="shared" si="474"/>
        <v>297.94408230706114</v>
      </c>
      <c r="BA266" s="24">
        <f t="shared" si="475"/>
        <v>10417161.586631717</v>
      </c>
      <c r="BB266" s="24">
        <f t="shared" si="476"/>
        <v>2.9144523851530383E-6</v>
      </c>
      <c r="BC266" s="29">
        <f t="shared" si="477"/>
        <v>8.0530733694540117E-3</v>
      </c>
      <c r="BD266" s="24">
        <f t="shared" si="425"/>
        <v>11.692747827175607</v>
      </c>
      <c r="BE266" s="24" t="str">
        <f t="shared" si="478"/>
        <v>NO</v>
      </c>
      <c r="BF266" s="24">
        <f t="shared" si="426"/>
        <v>1.2</v>
      </c>
      <c r="BG266" s="24">
        <f t="shared" si="427"/>
        <v>1.154340215413892</v>
      </c>
      <c r="BH266" s="7">
        <f t="shared" si="479"/>
        <v>1.203900398263051</v>
      </c>
      <c r="BI266" s="7">
        <f t="shared" si="480"/>
        <v>0.40427937489600413</v>
      </c>
      <c r="BJ266" s="7">
        <f t="shared" si="481"/>
        <v>0.26836710043360057</v>
      </c>
      <c r="BK266" s="20">
        <f t="shared" si="428"/>
        <v>2.1844239788520214</v>
      </c>
      <c r="BL266" s="24">
        <f t="shared" si="482"/>
        <v>0.40257418841659837</v>
      </c>
      <c r="BM266" s="24">
        <f t="shared" si="483"/>
        <v>0.65175748323252303</v>
      </c>
      <c r="BN266" s="24">
        <f t="shared" si="484"/>
        <v>300.38230846882266</v>
      </c>
      <c r="BO266" s="24">
        <f t="shared" si="485"/>
        <v>10502410.455195069</v>
      </c>
      <c r="BP266" s="24">
        <f t="shared" si="486"/>
        <v>2.8931973706046715E-6</v>
      </c>
      <c r="BQ266" s="29">
        <f t="shared" si="487"/>
        <v>8.0435706715099656E-3</v>
      </c>
      <c r="BR266" s="24">
        <f t="shared" si="429"/>
        <v>10.917293996540526</v>
      </c>
      <c r="BS266" s="24">
        <f t="shared" si="488"/>
        <v>4.4200941435216645</v>
      </c>
      <c r="BT266" s="24">
        <f t="shared" si="489"/>
        <v>11.697350630569739</v>
      </c>
      <c r="BU266" s="24" t="str">
        <f t="shared" si="490"/>
        <v>NO</v>
      </c>
      <c r="BV266" s="24">
        <f t="shared" si="430"/>
        <v>1.1499999999999999</v>
      </c>
      <c r="BW266" s="24">
        <f t="shared" si="431"/>
        <v>1.1543096164348925</v>
      </c>
      <c r="BX266" s="7">
        <f t="shared" si="491"/>
        <v>1.203900398263051</v>
      </c>
      <c r="BY266" s="7">
        <f t="shared" si="492"/>
        <v>0.40427937489600413</v>
      </c>
      <c r="BZ266" s="24">
        <f t="shared" si="493"/>
        <v>0.26836710043360057</v>
      </c>
      <c r="CA266" s="20">
        <f t="shared" si="432"/>
        <v>2.2866884076629712</v>
      </c>
      <c r="CB266" s="24">
        <f t="shared" si="494"/>
        <v>0.4024843460155636</v>
      </c>
      <c r="CC266" s="24">
        <f t="shared" si="495"/>
        <v>0.67969897380454747</v>
      </c>
      <c r="CD266" s="24">
        <f t="shared" si="496"/>
        <v>277.20066224665391</v>
      </c>
      <c r="CE266" s="24">
        <f t="shared" si="497"/>
        <v>9691899.4604118727</v>
      </c>
      <c r="CF266" s="24">
        <f t="shared" si="498"/>
        <v>3.1095952765299683E-6</v>
      </c>
      <c r="CG266" s="29">
        <f t="shared" si="499"/>
        <v>8.1379342070328226E-3</v>
      </c>
      <c r="CH266" s="24">
        <f t="shared" si="433"/>
        <v>10.968345514981129</v>
      </c>
      <c r="CI266" s="24">
        <f t="shared" si="500"/>
        <v>4.4200941435216645</v>
      </c>
      <c r="CJ266" s="24">
        <f t="shared" si="501"/>
        <v>11.651962475907009</v>
      </c>
      <c r="CK266" s="24">
        <f t="shared" si="434"/>
        <v>4.6577543642648012</v>
      </c>
      <c r="CL266" s="24">
        <f t="shared" si="502"/>
        <v>5.5006566897856386</v>
      </c>
      <c r="CM266" s="24" t="str">
        <f t="shared" si="503"/>
        <v>CHURN</v>
      </c>
      <c r="CN266" s="46" t="str">
        <f t="shared" si="435"/>
        <v>ANNULAR</v>
      </c>
      <c r="CO266" s="21">
        <f t="shared" si="413"/>
        <v>1.0045704673627835</v>
      </c>
      <c r="CP266" s="21">
        <f t="shared" si="436"/>
        <v>0</v>
      </c>
      <c r="CQ266" s="7">
        <f t="shared" si="437"/>
        <v>0.78917699299162836</v>
      </c>
      <c r="CR266" s="7">
        <f>IF(J266="yes",rho_ph(F266,H266),IF(K266="yes",rho_ph(F266,H266),L266*CQ266+P266*(1-CQ266)))</f>
        <v>186.37226841573579</v>
      </c>
      <c r="CS266" s="7">
        <f t="shared" si="438"/>
        <v>3.8637041651880637E-5</v>
      </c>
      <c r="CT266" s="7">
        <f t="shared" si="439"/>
        <v>6516222.8439662047</v>
      </c>
      <c r="CU266" s="7">
        <f t="shared" si="440"/>
        <v>4.4416870737361328E-6</v>
      </c>
      <c r="CV266" s="22">
        <f t="shared" si="441"/>
        <v>8.6290201243566303E-3</v>
      </c>
      <c r="CW266" s="7">
        <f t="shared" si="442"/>
        <v>1.7465468480618293E-2</v>
      </c>
      <c r="CX266" s="7">
        <f t="shared" si="443"/>
        <v>2.9264376172894496E-2</v>
      </c>
      <c r="CY266" s="7">
        <f t="shared" si="504"/>
        <v>0.95080316069749693</v>
      </c>
      <c r="CZ266" s="7">
        <f t="shared" si="505"/>
        <v>4.9147759057965666E-2</v>
      </c>
      <c r="DA266" s="7">
        <f t="shared" si="444"/>
        <v>22.739019247377115</v>
      </c>
      <c r="DB266" s="7">
        <f>rho_ph(DA266,H266)</f>
        <v>180.20774664200979</v>
      </c>
      <c r="DC266" s="7">
        <f t="shared" si="445"/>
        <v>25.011821849289966</v>
      </c>
      <c r="DD266" s="7">
        <f t="shared" si="506"/>
        <v>-2.8113842197260572E-2</v>
      </c>
      <c r="DE266" s="47">
        <f t="shared" si="507"/>
        <v>-1.0727709604099515E-2</v>
      </c>
      <c r="DF266" s="7">
        <f t="shared" si="446"/>
        <v>1032.6019158525821</v>
      </c>
      <c r="DG266" s="7">
        <f t="shared" si="508"/>
        <v>218.96905305047051</v>
      </c>
    </row>
    <row r="267" spans="1:111" ht="14.5" x14ac:dyDescent="0.35">
      <c r="A267" s="7">
        <f t="shared" si="509"/>
        <v>1008</v>
      </c>
      <c r="B267" s="7">
        <v>3</v>
      </c>
      <c r="C267" s="7">
        <v>17.2</v>
      </c>
      <c r="D267">
        <v>0.16600000000000001</v>
      </c>
      <c r="E267" s="22">
        <v>0</v>
      </c>
      <c r="F267" s="7">
        <f t="shared" si="447"/>
        <v>22.739019247377115</v>
      </c>
      <c r="G267" s="7">
        <f t="shared" si="510"/>
        <v>97.5</v>
      </c>
      <c r="H267" s="7">
        <f t="shared" si="448"/>
        <v>1032.6019158525821</v>
      </c>
      <c r="I267" s="7">
        <f t="shared" si="511"/>
        <v>5.0337858304861031E-2</v>
      </c>
      <c r="J267" s="24" t="str">
        <f t="shared" si="449"/>
        <v>NO</v>
      </c>
      <c r="K267" s="24" t="str">
        <f t="shared" si="450"/>
        <v>NO</v>
      </c>
      <c r="L267" s="7">
        <f t="shared" si="451"/>
        <v>11.390294269278288</v>
      </c>
      <c r="M267" s="7">
        <v>9.81</v>
      </c>
      <c r="N267" s="7">
        <f t="shared" si="452"/>
        <v>2.1631460000000002E-2</v>
      </c>
      <c r="O267" s="7">
        <f t="shared" si="453"/>
        <v>218.96905305047051</v>
      </c>
      <c r="P267" s="7">
        <f t="shared" si="454"/>
        <v>841.5416150007153</v>
      </c>
      <c r="Q267" s="7">
        <f t="shared" si="415"/>
        <v>1.6374759327479535E-5</v>
      </c>
      <c r="R267" s="7">
        <f t="shared" si="416"/>
        <v>1.2212442711888506E-4</v>
      </c>
      <c r="S267" s="7">
        <f t="shared" si="455"/>
        <v>1.1680121532581516E-4</v>
      </c>
      <c r="T267" s="7">
        <f t="shared" si="417"/>
        <v>5.0864210859733392</v>
      </c>
      <c r="U267" s="7">
        <f t="shared" si="418"/>
        <v>19.919506401181955</v>
      </c>
      <c r="V267" s="7">
        <f t="shared" si="512"/>
        <v>25.005927487155294</v>
      </c>
      <c r="W267" s="7">
        <f>Surface_Tension_T(T_ph(F267,H267))</f>
        <v>8.2316019712250346E-2</v>
      </c>
      <c r="X267" s="7">
        <v>1</v>
      </c>
      <c r="Y267" s="7">
        <f t="shared" si="456"/>
        <v>1.0044626735580251</v>
      </c>
      <c r="Z267" s="7">
        <f t="shared" si="513"/>
        <v>0.79305225132712964</v>
      </c>
      <c r="AA267" s="24">
        <f t="shared" si="457"/>
        <v>183.18824115245909</v>
      </c>
      <c r="AB267" s="24">
        <f t="shared" si="458"/>
        <v>6510304.2728507333</v>
      </c>
      <c r="AC267" s="24">
        <f t="shared" si="459"/>
        <v>4.4453134104629405E-6</v>
      </c>
      <c r="AD267" s="29">
        <f t="shared" si="460"/>
        <v>8.6301933673662914E-3</v>
      </c>
      <c r="AE267" s="24">
        <f t="shared" si="419"/>
        <v>11.44553946078997</v>
      </c>
      <c r="AF267" s="7">
        <f t="shared" si="420"/>
        <v>4.6206637445932826</v>
      </c>
      <c r="AG267" s="24" t="str">
        <f t="shared" si="461"/>
        <v>ANNULAR</v>
      </c>
      <c r="AH267" s="24">
        <f t="shared" si="514"/>
        <v>1.1499999999999999</v>
      </c>
      <c r="AI267" s="24">
        <f t="shared" si="514"/>
        <v>1.1499999999999999</v>
      </c>
      <c r="AJ267" s="24">
        <f t="shared" si="462"/>
        <v>0.26836834660137576</v>
      </c>
      <c r="AK267" s="24">
        <f t="shared" si="463"/>
        <v>0.68628353034817324</v>
      </c>
      <c r="AL267" s="24">
        <f t="shared" si="464"/>
        <v>271.82243588594605</v>
      </c>
      <c r="AM267" s="24">
        <f t="shared" si="465"/>
        <v>9660263.9703941159</v>
      </c>
      <c r="AN267" s="24">
        <f t="shared" si="466"/>
        <v>3.1187393931175796E-6</v>
      </c>
      <c r="AO267" s="29">
        <f t="shared" si="467"/>
        <v>8.1418098251782693E-3</v>
      </c>
      <c r="AP267" s="24">
        <f t="shared" si="421"/>
        <v>11.198952217913412</v>
      </c>
      <c r="AQ267" s="24">
        <f t="shared" si="468"/>
        <v>4.4289566846751391</v>
      </c>
      <c r="AR267" s="24">
        <f t="shared" si="469"/>
        <v>11.669962429998344</v>
      </c>
      <c r="AS267" s="24">
        <f t="shared" si="470"/>
        <v>5.493334772851207</v>
      </c>
      <c r="AT267" s="24" t="str">
        <f t="shared" si="471"/>
        <v>NO</v>
      </c>
      <c r="AU267" s="24">
        <f t="shared" si="422"/>
        <v>1.2</v>
      </c>
      <c r="AV267" s="7">
        <f t="shared" si="472"/>
        <v>1.203900398263051</v>
      </c>
      <c r="AW267" s="7">
        <f t="shared" si="473"/>
        <v>0.26836834660137576</v>
      </c>
      <c r="AX267" s="20">
        <f t="shared" si="423"/>
        <v>2.1816395726027245</v>
      </c>
      <c r="AY267" s="24">
        <f t="shared" si="424"/>
        <v>0.65794185675463546</v>
      </c>
      <c r="AZ267" s="24">
        <f t="shared" si="474"/>
        <v>295.35031365136069</v>
      </c>
      <c r="BA267" s="24">
        <f t="shared" si="475"/>
        <v>10496418.311871795</v>
      </c>
      <c r="BB267" s="24">
        <f t="shared" si="476"/>
        <v>2.8946806780988119E-6</v>
      </c>
      <c r="BC267" s="29">
        <f t="shared" si="477"/>
        <v>8.0442355571192278E-3</v>
      </c>
      <c r="BD267" s="24">
        <f t="shared" si="425"/>
        <v>11.716957358823228</v>
      </c>
      <c r="BE267" s="24" t="str">
        <f t="shared" si="478"/>
        <v>NO</v>
      </c>
      <c r="BF267" s="24">
        <f t="shared" si="426"/>
        <v>1.2</v>
      </c>
      <c r="BG267" s="24">
        <f t="shared" si="427"/>
        <v>1.1542227470992819</v>
      </c>
      <c r="BH267" s="7">
        <f t="shared" si="479"/>
        <v>1.203900398263051</v>
      </c>
      <c r="BI267" s="7">
        <f t="shared" si="480"/>
        <v>0.40429851488698881</v>
      </c>
      <c r="BJ267" s="7">
        <f t="shared" si="481"/>
        <v>0.26836834660137576</v>
      </c>
      <c r="BK267" s="20">
        <f t="shared" si="428"/>
        <v>2.1816395726027245</v>
      </c>
      <c r="BL267" s="24">
        <f t="shared" si="482"/>
        <v>0.40263690358304333</v>
      </c>
      <c r="BM267" s="24">
        <f t="shared" si="483"/>
        <v>0.65503683767328313</v>
      </c>
      <c r="BN267" s="24">
        <f t="shared" si="484"/>
        <v>297.7619190784954</v>
      </c>
      <c r="BO267" s="24">
        <f t="shared" si="485"/>
        <v>10582124.059238179</v>
      </c>
      <c r="BP267" s="24">
        <f t="shared" si="486"/>
        <v>2.8736166140846959E-6</v>
      </c>
      <c r="BQ267" s="29">
        <f t="shared" si="487"/>
        <v>8.0347691814905663E-3</v>
      </c>
      <c r="BR267" s="24">
        <f t="shared" si="429"/>
        <v>11.139825095484252</v>
      </c>
      <c r="BS267" s="24">
        <f t="shared" si="488"/>
        <v>4.4289566846751391</v>
      </c>
      <c r="BT267" s="24">
        <f t="shared" si="489"/>
        <v>11.721557100503844</v>
      </c>
      <c r="BU267" s="24" t="str">
        <f t="shared" si="490"/>
        <v>NO</v>
      </c>
      <c r="BV267" s="24">
        <f t="shared" si="430"/>
        <v>1.1499999999999999</v>
      </c>
      <c r="BW267" s="24">
        <f t="shared" si="431"/>
        <v>1.1541929012418177</v>
      </c>
      <c r="BX267" s="7">
        <f t="shared" si="491"/>
        <v>1.203900398263051</v>
      </c>
      <c r="BY267" s="7">
        <f t="shared" si="492"/>
        <v>0.40429851488698881</v>
      </c>
      <c r="BZ267" s="24">
        <f t="shared" si="493"/>
        <v>0.26836834660137576</v>
      </c>
      <c r="CA267" s="20">
        <f t="shared" si="432"/>
        <v>2.2837736486871334</v>
      </c>
      <c r="CB267" s="24">
        <f t="shared" si="494"/>
        <v>0.40254960897020181</v>
      </c>
      <c r="CC267" s="24">
        <f t="shared" si="495"/>
        <v>0.68312549221549179</v>
      </c>
      <c r="CD267" s="24">
        <f t="shared" si="496"/>
        <v>274.44408541271179</v>
      </c>
      <c r="CE267" s="24">
        <f t="shared" si="497"/>
        <v>9753434.4490702841</v>
      </c>
      <c r="CF267" s="24">
        <f t="shared" si="498"/>
        <v>3.091970118314774E-6</v>
      </c>
      <c r="CG267" s="29">
        <f t="shared" si="499"/>
        <v>8.1304394117251138E-3</v>
      </c>
      <c r="CH267" s="24">
        <f t="shared" si="433"/>
        <v>11.192693653346115</v>
      </c>
      <c r="CI267" s="24">
        <f t="shared" si="500"/>
        <v>4.4289566846751391</v>
      </c>
      <c r="CJ267" s="24">
        <f t="shared" si="501"/>
        <v>11.67540004053888</v>
      </c>
      <c r="CK267" s="24">
        <f t="shared" si="434"/>
        <v>4.6738188948724648</v>
      </c>
      <c r="CL267" s="24">
        <f t="shared" si="502"/>
        <v>5.493334772851207</v>
      </c>
      <c r="CM267" s="24" t="str">
        <f t="shared" si="503"/>
        <v>CHURN</v>
      </c>
      <c r="CN267" s="46" t="str">
        <f t="shared" si="435"/>
        <v>ANNULAR</v>
      </c>
      <c r="CO267" s="21">
        <f t="shared" si="413"/>
        <v>1.0044626735580251</v>
      </c>
      <c r="CP267" s="21">
        <f t="shared" si="436"/>
        <v>0</v>
      </c>
      <c r="CQ267" s="7">
        <f t="shared" si="437"/>
        <v>0.79305225132712964</v>
      </c>
      <c r="CR267" s="7">
        <f>IF(J267="yes",rho_ph(F267,H267),IF(K267="yes",rho_ph(F267,H267),L267*CQ267+P267*(1-CQ267)))</f>
        <v>183.18824115245909</v>
      </c>
      <c r="CS267" s="7">
        <f t="shared" si="438"/>
        <v>3.8259414999814862E-5</v>
      </c>
      <c r="CT267" s="7">
        <f t="shared" si="439"/>
        <v>6510304.2728507333</v>
      </c>
      <c r="CU267" s="7">
        <f t="shared" si="440"/>
        <v>4.4453134104629405E-6</v>
      </c>
      <c r="CV267" s="22">
        <f t="shared" si="441"/>
        <v>8.6301933673662914E-3</v>
      </c>
      <c r="CW267" s="7">
        <f t="shared" si="442"/>
        <v>1.7167084347179836E-2</v>
      </c>
      <c r="CX267" s="7">
        <f t="shared" si="443"/>
        <v>2.9775973597273808E-2</v>
      </c>
      <c r="CY267" s="7">
        <f t="shared" si="504"/>
        <v>0.94962537820660009</v>
      </c>
      <c r="CZ267" s="7">
        <f t="shared" si="505"/>
        <v>4.9433238645229985E-2</v>
      </c>
      <c r="DA267" s="7">
        <f t="shared" si="444"/>
        <v>22.590719531441426</v>
      </c>
      <c r="DB267" s="7">
        <f>rho_ph(DA267,H267)</f>
        <v>177.1212223608895</v>
      </c>
      <c r="DC267" s="7">
        <f t="shared" si="445"/>
        <v>25.44767924923266</v>
      </c>
      <c r="DD267" s="7">
        <f t="shared" si="506"/>
        <v>-2.8113842197260572E-2</v>
      </c>
      <c r="DE267" s="47">
        <f t="shared" si="507"/>
        <v>-1.1143984839478947E-2</v>
      </c>
      <c r="DF267" s="7">
        <f t="shared" si="446"/>
        <v>1032.573802010385</v>
      </c>
      <c r="DG267" s="7">
        <f t="shared" si="508"/>
        <v>218.62873949984402</v>
      </c>
    </row>
    <row r="268" spans="1:111" ht="14.5" x14ac:dyDescent="0.35">
      <c r="A268" s="7">
        <f t="shared" si="509"/>
        <v>1005</v>
      </c>
      <c r="B268" s="7">
        <v>3</v>
      </c>
      <c r="C268" s="7">
        <v>17.2</v>
      </c>
      <c r="D268">
        <v>0.16600000000000001</v>
      </c>
      <c r="E268" s="22">
        <v>0</v>
      </c>
      <c r="F268" s="7">
        <f t="shared" si="447"/>
        <v>22.590719531441426</v>
      </c>
      <c r="G268" s="7">
        <f t="shared" si="510"/>
        <v>97.5</v>
      </c>
      <c r="H268" s="7">
        <f t="shared" si="448"/>
        <v>1032.573802010385</v>
      </c>
      <c r="I268" s="7">
        <f t="shared" si="511"/>
        <v>5.1125998991662473E-2</v>
      </c>
      <c r="J268" s="24" t="str">
        <f t="shared" si="449"/>
        <v>NO</v>
      </c>
      <c r="K268" s="24" t="str">
        <f t="shared" si="450"/>
        <v>NO</v>
      </c>
      <c r="L268" s="7">
        <f t="shared" si="451"/>
        <v>11.317138979777685</v>
      </c>
      <c r="M268" s="7">
        <v>9.81</v>
      </c>
      <c r="N268" s="7">
        <f t="shared" si="452"/>
        <v>2.1631460000000002E-2</v>
      </c>
      <c r="O268" s="7">
        <f t="shared" si="453"/>
        <v>218.62873949984402</v>
      </c>
      <c r="P268" s="7">
        <f t="shared" si="454"/>
        <v>841.97457138710411</v>
      </c>
      <c r="Q268" s="7">
        <f t="shared" si="415"/>
        <v>1.6362820299506584E-5</v>
      </c>
      <c r="R268" s="7">
        <f t="shared" si="416"/>
        <v>1.2232405748394446E-4</v>
      </c>
      <c r="S268" s="7">
        <f t="shared" si="455"/>
        <v>1.1690668337849758E-4</v>
      </c>
      <c r="T268" s="7">
        <f t="shared" si="417"/>
        <v>5.0795864330457601</v>
      </c>
      <c r="U268" s="7">
        <f t="shared" si="418"/>
        <v>20.362164456604138</v>
      </c>
      <c r="V268" s="7">
        <f t="shared" si="512"/>
        <v>25.441750889649896</v>
      </c>
      <c r="W268" s="7">
        <f>Surface_Tension_T(T_ph(F268,H268))</f>
        <v>8.2352031646397025E-2</v>
      </c>
      <c r="X268" s="7">
        <v>1</v>
      </c>
      <c r="Y268" s="7">
        <f t="shared" si="456"/>
        <v>1.0043583317879208</v>
      </c>
      <c r="Z268" s="7">
        <f t="shared" si="513"/>
        <v>0.79687143302235686</v>
      </c>
      <c r="AA268" s="24">
        <f t="shared" si="457"/>
        <v>180.04739287400636</v>
      </c>
      <c r="AB268" s="24">
        <f t="shared" si="458"/>
        <v>6504330.209233107</v>
      </c>
      <c r="AC268" s="24">
        <f t="shared" si="459"/>
        <v>4.4489800990514429E-6</v>
      </c>
      <c r="AD268" s="29">
        <f t="shared" si="460"/>
        <v>8.6313789296506242E-3</v>
      </c>
      <c r="AE268" s="24">
        <f t="shared" si="419"/>
        <v>11.464160899926595</v>
      </c>
      <c r="AF268" s="7">
        <f t="shared" si="420"/>
        <v>4.6367873024882913</v>
      </c>
      <c r="AG268" s="24" t="str">
        <f t="shared" si="461"/>
        <v>ANNULAR</v>
      </c>
      <c r="AH268" s="24">
        <f t="shared" si="514"/>
        <v>1.1499999999999999</v>
      </c>
      <c r="AI268" s="24">
        <f t="shared" si="514"/>
        <v>1.1499999999999999</v>
      </c>
      <c r="AJ268" s="24">
        <f t="shared" si="462"/>
        <v>0.2683695655930195</v>
      </c>
      <c r="AK268" s="24">
        <f t="shared" si="463"/>
        <v>0.68962610135623192</v>
      </c>
      <c r="AL268" s="24">
        <f t="shared" si="464"/>
        <v>269.13152471346183</v>
      </c>
      <c r="AM268" s="24">
        <f t="shared" si="465"/>
        <v>9722552.9262493439</v>
      </c>
      <c r="AN268" s="24">
        <f t="shared" si="466"/>
        <v>3.1007888914466482E-6</v>
      </c>
      <c r="AO268" s="29">
        <f t="shared" si="467"/>
        <v>8.1341935056096788E-3</v>
      </c>
      <c r="AP268" s="24">
        <f t="shared" si="421"/>
        <v>11.428844652263392</v>
      </c>
      <c r="AQ268" s="24">
        <f t="shared" si="468"/>
        <v>4.4376718837086155</v>
      </c>
      <c r="AR268" s="24">
        <f t="shared" si="469"/>
        <v>11.693131504856177</v>
      </c>
      <c r="AS268" s="24">
        <f t="shared" si="470"/>
        <v>5.4859533476894216</v>
      </c>
      <c r="AT268" s="24" t="str">
        <f t="shared" si="471"/>
        <v>NO</v>
      </c>
      <c r="AU268" s="24">
        <f t="shared" si="422"/>
        <v>1.2</v>
      </c>
      <c r="AV268" s="7">
        <f t="shared" si="472"/>
        <v>1.203900398263051</v>
      </c>
      <c r="AW268" s="7">
        <f t="shared" si="473"/>
        <v>0.2683695655930195</v>
      </c>
      <c r="AX268" s="20">
        <f t="shared" si="423"/>
        <v>2.1788325235108439</v>
      </c>
      <c r="AY268" s="24">
        <f t="shared" si="424"/>
        <v>0.66114206445927037</v>
      </c>
      <c r="AZ268" s="24">
        <f t="shared" si="474"/>
        <v>292.79200166688753</v>
      </c>
      <c r="BA268" s="24">
        <f t="shared" si="475"/>
        <v>10577303.181481998</v>
      </c>
      <c r="BB268" s="24">
        <f t="shared" si="476"/>
        <v>2.8747928504576554E-6</v>
      </c>
      <c r="BC268" s="29">
        <f t="shared" si="477"/>
        <v>8.0352991877639703E-3</v>
      </c>
      <c r="BD268" s="24">
        <f t="shared" si="425"/>
        <v>11.740907049159249</v>
      </c>
      <c r="BE268" s="24" t="str">
        <f t="shared" si="478"/>
        <v>NO</v>
      </c>
      <c r="BF268" s="24">
        <f t="shared" si="426"/>
        <v>1.2</v>
      </c>
      <c r="BG268" s="24">
        <f t="shared" si="427"/>
        <v>1.1541091420005021</v>
      </c>
      <c r="BH268" s="7">
        <f t="shared" si="479"/>
        <v>1.203900398263051</v>
      </c>
      <c r="BI268" s="7">
        <f t="shared" si="480"/>
        <v>0.40431774548333532</v>
      </c>
      <c r="BJ268" s="7">
        <f t="shared" si="481"/>
        <v>0.2683695655930195</v>
      </c>
      <c r="BK268" s="20">
        <f t="shared" si="428"/>
        <v>2.1788325235108439</v>
      </c>
      <c r="BL268" s="24">
        <f t="shared" si="482"/>
        <v>0.40269845637819812</v>
      </c>
      <c r="BM268" s="24">
        <f t="shared" si="483"/>
        <v>0.65827098645996251</v>
      </c>
      <c r="BN268" s="24">
        <f t="shared" si="484"/>
        <v>295.17688394603368</v>
      </c>
      <c r="BO268" s="24">
        <f t="shared" si="485"/>
        <v>10663458.618703853</v>
      </c>
      <c r="BP268" s="24">
        <f t="shared" si="486"/>
        <v>2.8539241632956992E-6</v>
      </c>
      <c r="BQ268" s="29">
        <f t="shared" si="487"/>
        <v>8.0258711408720176E-3</v>
      </c>
      <c r="BR268" s="24">
        <f t="shared" si="429"/>
        <v>11.367720912689311</v>
      </c>
      <c r="BS268" s="24">
        <f t="shared" si="488"/>
        <v>4.4376718837086155</v>
      </c>
      <c r="BT268" s="24">
        <f t="shared" si="489"/>
        <v>11.745502625318213</v>
      </c>
      <c r="BU268" s="24" t="str">
        <f t="shared" si="490"/>
        <v>NO</v>
      </c>
      <c r="BV268" s="24">
        <f t="shared" si="430"/>
        <v>1.1499999999999999</v>
      </c>
      <c r="BW268" s="24">
        <f t="shared" si="431"/>
        <v>1.1540800224164844</v>
      </c>
      <c r="BX268" s="7">
        <f t="shared" si="491"/>
        <v>1.203900398263051</v>
      </c>
      <c r="BY268" s="7">
        <f t="shared" si="492"/>
        <v>0.40431774548333532</v>
      </c>
      <c r="BZ268" s="24">
        <f t="shared" si="493"/>
        <v>0.2683695655930195</v>
      </c>
      <c r="CA268" s="20">
        <f t="shared" si="432"/>
        <v>2.2808351868379977</v>
      </c>
      <c r="CB268" s="24">
        <f t="shared" si="494"/>
        <v>0.40261362356135083</v>
      </c>
      <c r="CC268" s="24">
        <f t="shared" si="495"/>
        <v>0.68650485223802615</v>
      </c>
      <c r="CD268" s="24">
        <f t="shared" si="496"/>
        <v>271.72421349189426</v>
      </c>
      <c r="CE268" s="24">
        <f t="shared" si="497"/>
        <v>9816215.5096142646</v>
      </c>
      <c r="CF268" s="24">
        <f t="shared" si="498"/>
        <v>3.0742042525358168E-6</v>
      </c>
      <c r="CG268" s="29">
        <f t="shared" si="499"/>
        <v>8.1228517252648104E-3</v>
      </c>
      <c r="CH268" s="24">
        <f t="shared" si="433"/>
        <v>11.422467734506869</v>
      </c>
      <c r="CI268" s="24">
        <f t="shared" si="500"/>
        <v>4.4376718837086155</v>
      </c>
      <c r="CJ268" s="24">
        <f t="shared" si="501"/>
        <v>11.698571271416323</v>
      </c>
      <c r="CK268" s="24">
        <f t="shared" si="434"/>
        <v>4.6901279348086513</v>
      </c>
      <c r="CL268" s="24">
        <f t="shared" si="502"/>
        <v>5.4859533476894216</v>
      </c>
      <c r="CM268" s="24" t="str">
        <f t="shared" si="503"/>
        <v>CHURN</v>
      </c>
      <c r="CN268" s="46" t="str">
        <f t="shared" si="435"/>
        <v>ANNULAR</v>
      </c>
      <c r="CO268" s="21">
        <f t="shared" si="413"/>
        <v>1.0043583317879208</v>
      </c>
      <c r="CP268" s="21">
        <f t="shared" si="436"/>
        <v>0</v>
      </c>
      <c r="CQ268" s="7">
        <f t="shared" si="437"/>
        <v>0.79687143302235686</v>
      </c>
      <c r="CR268" s="7">
        <f>IF(J268="yes",rho_ph(F268,H268),IF(K268="yes",rho_ph(F268,H268),L268*CQ268+P268*(1-CQ268)))</f>
        <v>180.04739287400636</v>
      </c>
      <c r="CS268" s="7">
        <f t="shared" si="438"/>
        <v>3.7886574563959605E-5</v>
      </c>
      <c r="CT268" s="7">
        <f t="shared" si="439"/>
        <v>6504330.209233107</v>
      </c>
      <c r="CU268" s="7">
        <f t="shared" si="440"/>
        <v>4.4489800990514429E-6</v>
      </c>
      <c r="CV268" s="22">
        <f t="shared" si="441"/>
        <v>8.6313789296506242E-3</v>
      </c>
      <c r="CW268" s="7">
        <f t="shared" si="442"/>
        <v>1.6872746637626647E-2</v>
      </c>
      <c r="CX268" s="7">
        <f t="shared" si="443"/>
        <v>3.0298625590709709E-2</v>
      </c>
      <c r="CY268" s="7">
        <f t="shared" si="504"/>
        <v>0.9484117536299479</v>
      </c>
      <c r="CZ268" s="7">
        <f t="shared" si="505"/>
        <v>4.9737228632809327E-2</v>
      </c>
      <c r="DA268" s="7">
        <f t="shared" si="444"/>
        <v>22.441507845542997</v>
      </c>
      <c r="DB268" s="7">
        <f>rho_ph(DA268,H268)</f>
        <v>174.07478754527099</v>
      </c>
      <c r="DC268" s="7">
        <f t="shared" si="445"/>
        <v>25.893032060715445</v>
      </c>
      <c r="DD268" s="7">
        <f t="shared" si="506"/>
        <v>-2.8113842197260572E-2</v>
      </c>
      <c r="DE268" s="47">
        <f t="shared" si="507"/>
        <v>-1.1583210483118308E-2</v>
      </c>
      <c r="DF268" s="7">
        <f t="shared" si="446"/>
        <v>1032.5456881681878</v>
      </c>
      <c r="DG268" s="7">
        <f t="shared" si="508"/>
        <v>218.28458500663646</v>
      </c>
    </row>
    <row r="269" spans="1:111" ht="14.5" x14ac:dyDescent="0.35">
      <c r="A269" s="7">
        <f t="shared" si="509"/>
        <v>1002</v>
      </c>
      <c r="B269" s="7">
        <v>3</v>
      </c>
      <c r="C269" s="7">
        <v>17.2</v>
      </c>
      <c r="D269">
        <v>0.16600000000000001</v>
      </c>
      <c r="E269" s="22">
        <v>0</v>
      </c>
      <c r="F269" s="7">
        <f t="shared" si="447"/>
        <v>22.441507845542997</v>
      </c>
      <c r="G269" s="7">
        <f t="shared" si="510"/>
        <v>97.5</v>
      </c>
      <c r="H269" s="7">
        <f t="shared" si="448"/>
        <v>1032.5456881681878</v>
      </c>
      <c r="I269" s="7">
        <f t="shared" si="511"/>
        <v>5.1921616171495488E-2</v>
      </c>
      <c r="J269" s="24" t="str">
        <f t="shared" si="449"/>
        <v>NO</v>
      </c>
      <c r="K269" s="24" t="str">
        <f t="shared" si="450"/>
        <v>NO</v>
      </c>
      <c r="L269" s="7">
        <f t="shared" si="451"/>
        <v>11.243553759457919</v>
      </c>
      <c r="M269" s="7">
        <v>9.81</v>
      </c>
      <c r="N269" s="7">
        <f t="shared" si="452"/>
        <v>2.1631460000000002E-2</v>
      </c>
      <c r="O269" s="7">
        <f t="shared" si="453"/>
        <v>218.28458500663646</v>
      </c>
      <c r="P269" s="7">
        <f t="shared" si="454"/>
        <v>842.41171296451432</v>
      </c>
      <c r="Q269" s="7">
        <f t="shared" si="415"/>
        <v>1.6350750971484187E-5</v>
      </c>
      <c r="R269" s="7">
        <f t="shared" si="416"/>
        <v>1.2252657747916282E-4</v>
      </c>
      <c r="S269" s="7">
        <f t="shared" si="455"/>
        <v>1.1701375696853984E-4</v>
      </c>
      <c r="T269" s="7">
        <f t="shared" si="417"/>
        <v>5.0726936004916761</v>
      </c>
      <c r="U269" s="7">
        <f t="shared" si="418"/>
        <v>20.814375467431589</v>
      </c>
      <c r="V269" s="7">
        <f t="shared" si="512"/>
        <v>25.887069067923264</v>
      </c>
      <c r="W269" s="7">
        <f>Surface_Tension_T(T_ph(F269,H269))</f>
        <v>8.2388373315255739E-2</v>
      </c>
      <c r="X269" s="7">
        <v>1</v>
      </c>
      <c r="Y269" s="7">
        <f t="shared" si="456"/>
        <v>1.0042572439496444</v>
      </c>
      <c r="Z269" s="7">
        <f t="shared" si="513"/>
        <v>0.80063676510405113</v>
      </c>
      <c r="AA269" s="24">
        <f t="shared" si="457"/>
        <v>176.947926721089</v>
      </c>
      <c r="AB269" s="24">
        <f t="shared" si="458"/>
        <v>6498296.5334572615</v>
      </c>
      <c r="AC269" s="24">
        <f t="shared" si="459"/>
        <v>4.4526898697333181E-6</v>
      </c>
      <c r="AD269" s="29">
        <f t="shared" si="460"/>
        <v>8.632577669825614E-3</v>
      </c>
      <c r="AE269" s="24">
        <f t="shared" si="419"/>
        <v>11.482467156249477</v>
      </c>
      <c r="AF269" s="7">
        <f t="shared" si="420"/>
        <v>4.6531637590723323</v>
      </c>
      <c r="AG269" s="24" t="str">
        <f t="shared" si="461"/>
        <v>ANNULAR</v>
      </c>
      <c r="AH269" s="24">
        <f t="shared" si="514"/>
        <v>1.1499999999999999</v>
      </c>
      <c r="AI269" s="24">
        <f t="shared" si="514"/>
        <v>1.1499999999999999</v>
      </c>
      <c r="AJ269" s="24">
        <f t="shared" si="462"/>
        <v>0.26837075674229877</v>
      </c>
      <c r="AK269" s="24">
        <f t="shared" si="463"/>
        <v>0.69292325979466074</v>
      </c>
      <c r="AL269" s="24">
        <f t="shared" si="464"/>
        <v>266.47596265061907</v>
      </c>
      <c r="AM269" s="24">
        <f t="shared" si="465"/>
        <v>9786154.923824966</v>
      </c>
      <c r="AN269" s="24">
        <f t="shared" si="466"/>
        <v>3.0826838428442765E-6</v>
      </c>
      <c r="AO269" s="29">
        <f t="shared" si="467"/>
        <v>8.12647746506261E-3</v>
      </c>
      <c r="AP269" s="24">
        <f t="shared" si="421"/>
        <v>11.664419979322362</v>
      </c>
      <c r="AQ269" s="24">
        <f t="shared" si="468"/>
        <v>4.4462457164240874</v>
      </c>
      <c r="AR269" s="24">
        <f t="shared" si="469"/>
        <v>11.716051307710808</v>
      </c>
      <c r="AS269" s="24">
        <f t="shared" si="470"/>
        <v>5.4785090885310108</v>
      </c>
      <c r="AT269" s="24" t="str">
        <f t="shared" si="471"/>
        <v>NO</v>
      </c>
      <c r="AU269" s="24">
        <f t="shared" si="422"/>
        <v>1.2</v>
      </c>
      <c r="AV269" s="7">
        <f t="shared" si="472"/>
        <v>1.203900398263051</v>
      </c>
      <c r="AW269" s="7">
        <f t="shared" si="473"/>
        <v>0.26837075674229877</v>
      </c>
      <c r="AX269" s="20">
        <f t="shared" si="423"/>
        <v>2.1760015664164927</v>
      </c>
      <c r="AY269" s="24">
        <f t="shared" si="424"/>
        <v>0.66429874877473716</v>
      </c>
      <c r="AZ269" s="24">
        <f t="shared" si="474"/>
        <v>290.26774478319379</v>
      </c>
      <c r="BA269" s="24">
        <f t="shared" si="475"/>
        <v>10659892.515566157</v>
      </c>
      <c r="BB269" s="24">
        <f t="shared" si="476"/>
        <v>2.8547815974863793E-6</v>
      </c>
      <c r="BC269" s="29">
        <f t="shared" si="477"/>
        <v>8.026259548303858E-3</v>
      </c>
      <c r="BD269" s="24">
        <f t="shared" si="425"/>
        <v>11.764612945573928</v>
      </c>
      <c r="BE269" s="24" t="str">
        <f t="shared" si="478"/>
        <v>NO</v>
      </c>
      <c r="BF269" s="24">
        <f t="shared" si="426"/>
        <v>1.2</v>
      </c>
      <c r="BG269" s="24">
        <f t="shared" si="427"/>
        <v>1.1539991852921943</v>
      </c>
      <c r="BH269" s="7">
        <f t="shared" si="479"/>
        <v>1.203900398263051</v>
      </c>
      <c r="BI269" s="7">
        <f t="shared" si="480"/>
        <v>0.40433707356064391</v>
      </c>
      <c r="BJ269" s="7">
        <f t="shared" si="481"/>
        <v>0.26837075674229877</v>
      </c>
      <c r="BK269" s="20">
        <f t="shared" si="428"/>
        <v>2.1760015664164927</v>
      </c>
      <c r="BL269" s="24">
        <f t="shared" si="482"/>
        <v>0.40275891795334462</v>
      </c>
      <c r="BM269" s="24">
        <f t="shared" si="483"/>
        <v>0.66146170675143012</v>
      </c>
      <c r="BN269" s="24">
        <f t="shared" si="484"/>
        <v>292.62580377929334</v>
      </c>
      <c r="BO269" s="24">
        <f t="shared" si="485"/>
        <v>10746490.685344061</v>
      </c>
      <c r="BP269" s="24">
        <f t="shared" si="486"/>
        <v>2.8341126466202403E-6</v>
      </c>
      <c r="BQ269" s="29">
        <f t="shared" si="487"/>
        <v>8.0168718219418289E-3</v>
      </c>
      <c r="BR269" s="24">
        <f t="shared" si="429"/>
        <v>11.601234085337925</v>
      </c>
      <c r="BS269" s="24">
        <f t="shared" si="488"/>
        <v>4.4462457164240874</v>
      </c>
      <c r="BT269" s="24">
        <f t="shared" si="489"/>
        <v>11.769203259939767</v>
      </c>
      <c r="BU269" s="24" t="str">
        <f t="shared" si="490"/>
        <v>NO</v>
      </c>
      <c r="BV269" s="24">
        <f t="shared" si="430"/>
        <v>1.1499999999999999</v>
      </c>
      <c r="BW269" s="24">
        <f t="shared" si="431"/>
        <v>1.1539707668437977</v>
      </c>
      <c r="BX269" s="7">
        <f t="shared" si="491"/>
        <v>1.203900398263051</v>
      </c>
      <c r="BY269" s="7">
        <f t="shared" si="492"/>
        <v>0.40433707356064391</v>
      </c>
      <c r="BZ269" s="24">
        <f t="shared" si="493"/>
        <v>0.26837075674229877</v>
      </c>
      <c r="CA269" s="20">
        <f t="shared" si="432"/>
        <v>2.2778716977268769</v>
      </c>
      <c r="CB269" s="24">
        <f t="shared" si="494"/>
        <v>0.4026764657707374</v>
      </c>
      <c r="CC269" s="24">
        <f t="shared" si="495"/>
        <v>0.68983890794364888</v>
      </c>
      <c r="CD269" s="24">
        <f t="shared" si="496"/>
        <v>269.03957770096531</v>
      </c>
      <c r="CE269" s="24">
        <f t="shared" si="497"/>
        <v>9880302.0048531741</v>
      </c>
      <c r="CF269" s="24">
        <f t="shared" si="498"/>
        <v>3.0562900466706794E-6</v>
      </c>
      <c r="CG269" s="29">
        <f t="shared" si="499"/>
        <v>8.1151667301343298E-3</v>
      </c>
      <c r="CH269" s="24">
        <f t="shared" si="433"/>
        <v>11.657923275537618</v>
      </c>
      <c r="CI269" s="24">
        <f t="shared" si="500"/>
        <v>4.4462457164240874</v>
      </c>
      <c r="CJ269" s="24">
        <f t="shared" si="501"/>
        <v>11.721491969470703</v>
      </c>
      <c r="CK269" s="24">
        <f t="shared" si="434"/>
        <v>4.7066927827275489</v>
      </c>
      <c r="CL269" s="24">
        <f t="shared" si="502"/>
        <v>5.4785090885310108</v>
      </c>
      <c r="CM269" s="24" t="str">
        <f t="shared" si="503"/>
        <v>CHURN</v>
      </c>
      <c r="CN269" s="46" t="str">
        <f t="shared" si="435"/>
        <v>ANNULAR</v>
      </c>
      <c r="CO269" s="21">
        <f t="shared" si="413"/>
        <v>1.0042572439496444</v>
      </c>
      <c r="CP269" s="21">
        <f t="shared" si="436"/>
        <v>0</v>
      </c>
      <c r="CQ269" s="7">
        <f t="shared" si="437"/>
        <v>0.80063676510405113</v>
      </c>
      <c r="CR269" s="7">
        <f>IF(J269="yes",rho_ph(F269,H269),IF(K269="yes",rho_ph(F269,H269),L269*CQ269+P269*(1-CQ269)))</f>
        <v>176.947926721089</v>
      </c>
      <c r="CS269" s="7">
        <f t="shared" si="438"/>
        <v>3.7518307211806039E-5</v>
      </c>
      <c r="CT269" s="7">
        <f t="shared" si="439"/>
        <v>6498296.5334572615</v>
      </c>
      <c r="CU269" s="7">
        <f t="shared" si="440"/>
        <v>4.4526898697333181E-6</v>
      </c>
      <c r="CV269" s="22">
        <f t="shared" si="441"/>
        <v>8.632577669825614E-3</v>
      </c>
      <c r="CW269" s="7">
        <f t="shared" si="442"/>
        <v>1.6582286963230414E-2</v>
      </c>
      <c r="CX269" s="7">
        <f t="shared" si="443"/>
        <v>3.0832848862933821E-2</v>
      </c>
      <c r="CY269" s="7">
        <f t="shared" si="504"/>
        <v>0.94716043794240201</v>
      </c>
      <c r="CZ269" s="7">
        <f t="shared" si="505"/>
        <v>5.0060300163262947E-2</v>
      </c>
      <c r="DA269" s="7">
        <f t="shared" si="444"/>
        <v>22.291326945053207</v>
      </c>
      <c r="DB269" s="7">
        <f>rho_ph(DA269,H269)</f>
        <v>171.06678187819708</v>
      </c>
      <c r="DC269" s="7">
        <f t="shared" si="445"/>
        <v>26.348330198210164</v>
      </c>
      <c r="DD269" s="7">
        <f t="shared" si="506"/>
        <v>-2.8113842197260572E-2</v>
      </c>
      <c r="DE269" s="47">
        <f t="shared" si="507"/>
        <v>-1.2047079653242122E-2</v>
      </c>
      <c r="DF269" s="7">
        <f t="shared" si="446"/>
        <v>1032.5175743259906</v>
      </c>
      <c r="DG269" s="7">
        <f t="shared" si="508"/>
        <v>217.93640318633862</v>
      </c>
    </row>
    <row r="270" spans="1:111" ht="14.5" x14ac:dyDescent="0.35">
      <c r="A270" s="7">
        <f t="shared" si="509"/>
        <v>999</v>
      </c>
      <c r="B270" s="7">
        <v>3</v>
      </c>
      <c r="C270" s="7">
        <v>17.2</v>
      </c>
      <c r="D270">
        <v>0.16600000000000001</v>
      </c>
      <c r="E270" s="22">
        <v>0</v>
      </c>
      <c r="F270" s="7">
        <f t="shared" si="447"/>
        <v>22.291326945053207</v>
      </c>
      <c r="G270" s="7">
        <f t="shared" si="510"/>
        <v>97.5</v>
      </c>
      <c r="H270" s="7">
        <f t="shared" si="448"/>
        <v>1032.5175743259906</v>
      </c>
      <c r="I270" s="7">
        <f t="shared" si="511"/>
        <v>5.2725102717807025E-2</v>
      </c>
      <c r="J270" s="24" t="str">
        <f t="shared" si="449"/>
        <v>NO</v>
      </c>
      <c r="K270" s="24" t="str">
        <f t="shared" si="450"/>
        <v>NO</v>
      </c>
      <c r="L270" s="7">
        <f t="shared" si="451"/>
        <v>11.169510512937874</v>
      </c>
      <c r="M270" s="7">
        <v>9.81</v>
      </c>
      <c r="N270" s="7">
        <f t="shared" si="452"/>
        <v>2.1631460000000002E-2</v>
      </c>
      <c r="O270" s="7">
        <f t="shared" si="453"/>
        <v>217.93640318633862</v>
      </c>
      <c r="P270" s="7">
        <f t="shared" si="454"/>
        <v>842.85325417017077</v>
      </c>
      <c r="Q270" s="7">
        <f t="shared" si="415"/>
        <v>1.6338544908430652E-5</v>
      </c>
      <c r="R270" s="7">
        <f t="shared" si="416"/>
        <v>1.2273212263190622E-4</v>
      </c>
      <c r="S270" s="7">
        <f t="shared" si="455"/>
        <v>1.1712251031792099E-4</v>
      </c>
      <c r="T270" s="7">
        <f t="shared" si="417"/>
        <v>5.0657393917284752</v>
      </c>
      <c r="U270" s="7">
        <f t="shared" si="418"/>
        <v>21.276592514980059</v>
      </c>
      <c r="V270" s="7">
        <f t="shared" si="512"/>
        <v>26.342331906708534</v>
      </c>
      <c r="W270" s="7">
        <f>Surface_Tension_T(T_ph(F270,H270))</f>
        <v>8.2425061714471864E-2</v>
      </c>
      <c r="X270" s="7">
        <v>1</v>
      </c>
      <c r="Y270" s="7">
        <f t="shared" si="456"/>
        <v>1.0041592260043521</v>
      </c>
      <c r="Z270" s="7">
        <f t="shared" si="513"/>
        <v>0.80435038840948059</v>
      </c>
      <c r="AA270" s="24">
        <f t="shared" si="457"/>
        <v>173.88811192562463</v>
      </c>
      <c r="AB270" s="24">
        <f t="shared" si="458"/>
        <v>6492199.0275478018</v>
      </c>
      <c r="AC270" s="24">
        <f t="shared" si="459"/>
        <v>4.4564455340956728E-6</v>
      </c>
      <c r="AD270" s="29">
        <f t="shared" si="460"/>
        <v>8.6337904703253261E-3</v>
      </c>
      <c r="AE270" s="24">
        <f t="shared" si="419"/>
        <v>11.500470565889916</v>
      </c>
      <c r="AF270" s="7">
        <f t="shared" si="420"/>
        <v>4.669804869178301</v>
      </c>
      <c r="AG270" s="24" t="str">
        <f t="shared" si="461"/>
        <v>ANNULAR</v>
      </c>
      <c r="AH270" s="24">
        <f t="shared" si="514"/>
        <v>1.1499999999999999</v>
      </c>
      <c r="AI270" s="24">
        <f t="shared" si="514"/>
        <v>1.1499999999999999</v>
      </c>
      <c r="AJ270" s="24">
        <f t="shared" si="462"/>
        <v>0.26837191930999671</v>
      </c>
      <c r="AK270" s="24">
        <f t="shared" si="463"/>
        <v>0.69617679443532765</v>
      </c>
      <c r="AL270" s="24">
        <f t="shared" si="464"/>
        <v>263.85433152690558</v>
      </c>
      <c r="AM270" s="24">
        <f t="shared" si="465"/>
        <v>9851132.5218479186</v>
      </c>
      <c r="AN270" s="24">
        <f t="shared" si="466"/>
        <v>3.0644164127094105E-6</v>
      </c>
      <c r="AO270" s="29">
        <f t="shared" si="467"/>
        <v>8.1186570985823537E-3</v>
      </c>
      <c r="AP270" s="24">
        <f t="shared" si="421"/>
        <v>11.905949755864983</v>
      </c>
      <c r="AQ270" s="24">
        <f t="shared" si="468"/>
        <v>4.4546839019502427</v>
      </c>
      <c r="AR270" s="24">
        <f t="shared" si="469"/>
        <v>11.738737184512388</v>
      </c>
      <c r="AS270" s="24">
        <f t="shared" si="470"/>
        <v>5.4709985430667532</v>
      </c>
      <c r="AT270" s="24" t="str">
        <f t="shared" si="471"/>
        <v>NO</v>
      </c>
      <c r="AU270" s="24">
        <f t="shared" si="422"/>
        <v>1.2</v>
      </c>
      <c r="AV270" s="7">
        <f t="shared" si="472"/>
        <v>1.203900398263051</v>
      </c>
      <c r="AW270" s="7">
        <f t="shared" si="473"/>
        <v>0.26837191930999671</v>
      </c>
      <c r="AX270" s="20">
        <f t="shared" si="423"/>
        <v>2.1731453880061866</v>
      </c>
      <c r="AY270" s="24">
        <f t="shared" si="424"/>
        <v>0.6674136238987719</v>
      </c>
      <c r="AZ270" s="24">
        <f t="shared" si="474"/>
        <v>287.77619287819971</v>
      </c>
      <c r="BA270" s="24">
        <f t="shared" si="475"/>
        <v>10744267.097191587</v>
      </c>
      <c r="BB270" s="24">
        <f t="shared" si="476"/>
        <v>2.8346394090359126E-6</v>
      </c>
      <c r="BC270" s="29">
        <f t="shared" si="477"/>
        <v>8.0171117234060126E-3</v>
      </c>
      <c r="BD270" s="24">
        <f t="shared" si="425"/>
        <v>11.788090655488581</v>
      </c>
      <c r="BE270" s="24" t="str">
        <f t="shared" si="478"/>
        <v>NO</v>
      </c>
      <c r="BF270" s="24">
        <f t="shared" si="426"/>
        <v>1.2</v>
      </c>
      <c r="BG270" s="24">
        <f t="shared" si="427"/>
        <v>1.1538926770670668</v>
      </c>
      <c r="BH270" s="7">
        <f t="shared" si="479"/>
        <v>1.203900398263051</v>
      </c>
      <c r="BI270" s="7">
        <f t="shared" si="480"/>
        <v>0.40435650618460739</v>
      </c>
      <c r="BJ270" s="7">
        <f t="shared" si="481"/>
        <v>0.26837191930999671</v>
      </c>
      <c r="BK270" s="20">
        <f t="shared" si="428"/>
        <v>2.1731453880061866</v>
      </c>
      <c r="BL270" s="24">
        <f t="shared" si="482"/>
        <v>0.40281835553229206</v>
      </c>
      <c r="BM270" s="24">
        <f t="shared" si="483"/>
        <v>0.66461071086903201</v>
      </c>
      <c r="BN270" s="24">
        <f t="shared" si="484"/>
        <v>290.10733007991945</v>
      </c>
      <c r="BO270" s="24">
        <f t="shared" si="485"/>
        <v>10831301.262474597</v>
      </c>
      <c r="BP270" s="24">
        <f t="shared" si="486"/>
        <v>2.8141744941441977E-6</v>
      </c>
      <c r="BQ270" s="29">
        <f t="shared" si="487"/>
        <v>8.0077662978363367E-3</v>
      </c>
      <c r="BR270" s="24">
        <f t="shared" si="429"/>
        <v>11.840633042269985</v>
      </c>
      <c r="BS270" s="24">
        <f t="shared" si="488"/>
        <v>4.4546839019502427</v>
      </c>
      <c r="BT270" s="24">
        <f t="shared" si="489"/>
        <v>11.79267461776382</v>
      </c>
      <c r="BU270" s="24" t="str">
        <f t="shared" si="490"/>
        <v>NO</v>
      </c>
      <c r="BV270" s="24">
        <f t="shared" si="430"/>
        <v>1.1499999999999999</v>
      </c>
      <c r="BW270" s="24">
        <f t="shared" si="431"/>
        <v>1.1538649361966729</v>
      </c>
      <c r="BX270" s="7">
        <f t="shared" si="491"/>
        <v>1.203900398263051</v>
      </c>
      <c r="BY270" s="7">
        <f t="shared" si="492"/>
        <v>0.40435650618460739</v>
      </c>
      <c r="BZ270" s="24">
        <f t="shared" si="493"/>
        <v>0.26837191930999671</v>
      </c>
      <c r="CA270" s="20">
        <f t="shared" si="432"/>
        <v>2.2748818065571634</v>
      </c>
      <c r="CB270" s="24">
        <f t="shared" si="494"/>
        <v>0.40273820731034554</v>
      </c>
      <c r="CC270" s="24">
        <f t="shared" si="495"/>
        <v>0.69312944585315051</v>
      </c>
      <c r="CD270" s="24">
        <f t="shared" si="496"/>
        <v>266.38876180395926</v>
      </c>
      <c r="CE270" s="24">
        <f t="shared" si="497"/>
        <v>9945756.7350725308</v>
      </c>
      <c r="CF270" s="24">
        <f t="shared" si="498"/>
        <v>3.0382196194440821E-6</v>
      </c>
      <c r="CG270" s="29">
        <f t="shared" si="499"/>
        <v>8.1073798133168284E-3</v>
      </c>
      <c r="CH270" s="24">
        <f t="shared" si="433"/>
        <v>11.899331775432135</v>
      </c>
      <c r="CI270" s="24">
        <f t="shared" si="500"/>
        <v>4.4546839019502427</v>
      </c>
      <c r="CJ270" s="24">
        <f t="shared" si="501"/>
        <v>11.744177485327226</v>
      </c>
      <c r="CK270" s="24">
        <f t="shared" si="434"/>
        <v>4.7235253286871934</v>
      </c>
      <c r="CL270" s="24">
        <f t="shared" si="502"/>
        <v>5.4709985430667532</v>
      </c>
      <c r="CM270" s="24" t="str">
        <f t="shared" si="503"/>
        <v>CHURN</v>
      </c>
      <c r="CN270" s="46" t="str">
        <f t="shared" si="435"/>
        <v>ANNULAR</v>
      </c>
      <c r="CO270" s="21">
        <f t="shared" si="413"/>
        <v>1.0041592260043521</v>
      </c>
      <c r="CP270" s="21">
        <f t="shared" si="436"/>
        <v>0</v>
      </c>
      <c r="CQ270" s="7">
        <f t="shared" si="437"/>
        <v>0.80435038840948059</v>
      </c>
      <c r="CR270" s="7">
        <f>IF(J270="yes",rho_ph(F270,H270),IF(K270="yes",rho_ph(F270,H270),L270*CQ270+P270*(1-CQ270)))</f>
        <v>173.88811192562463</v>
      </c>
      <c r="CS270" s="7">
        <f t="shared" si="438"/>
        <v>3.7154407065754385E-5</v>
      </c>
      <c r="CT270" s="7">
        <f t="shared" si="439"/>
        <v>6492199.0275478018</v>
      </c>
      <c r="CU270" s="7">
        <f t="shared" si="440"/>
        <v>4.4564455340956728E-6</v>
      </c>
      <c r="CV270" s="22">
        <f t="shared" si="441"/>
        <v>8.6337904703253261E-3</v>
      </c>
      <c r="CW270" s="7">
        <f t="shared" si="442"/>
        <v>1.6295543128855318E-2</v>
      </c>
      <c r="CX270" s="7">
        <f t="shared" si="443"/>
        <v>3.1379191377043904E-2</v>
      </c>
      <c r="CY270" s="7">
        <f t="shared" si="504"/>
        <v>0.94586945431847547</v>
      </c>
      <c r="CZ270" s="7">
        <f t="shared" si="505"/>
        <v>5.0403080772124263E-2</v>
      </c>
      <c r="DA270" s="7">
        <f t="shared" si="444"/>
        <v>22.140117702736834</v>
      </c>
      <c r="DB270" s="7">
        <f>rho_ph(DA270,H270)</f>
        <v>168.09560163609234</v>
      </c>
      <c r="DC270" s="7">
        <f t="shared" si="445"/>
        <v>26.814051117350292</v>
      </c>
      <c r="DD270" s="7">
        <f t="shared" si="506"/>
        <v>-2.8113842197260572E-2</v>
      </c>
      <c r="DE270" s="47">
        <f t="shared" si="507"/>
        <v>-1.253744352033999E-2</v>
      </c>
      <c r="DF270" s="7">
        <f t="shared" si="446"/>
        <v>1032.4894604837934</v>
      </c>
      <c r="DG270" s="7">
        <f t="shared" si="508"/>
        <v>217.58399906656359</v>
      </c>
    </row>
    <row r="271" spans="1:111" ht="14.5" x14ac:dyDescent="0.35">
      <c r="A271" s="7">
        <f t="shared" si="509"/>
        <v>996</v>
      </c>
      <c r="B271" s="7">
        <v>3</v>
      </c>
      <c r="C271" s="7">
        <v>17.2</v>
      </c>
      <c r="D271">
        <v>0.16600000000000001</v>
      </c>
      <c r="E271" s="22">
        <v>0</v>
      </c>
      <c r="F271" s="7">
        <f t="shared" si="447"/>
        <v>22.140117702736834</v>
      </c>
      <c r="G271" s="7">
        <f t="shared" si="510"/>
        <v>97.5</v>
      </c>
      <c r="H271" s="7">
        <f t="shared" si="448"/>
        <v>1032.4894604837934</v>
      </c>
      <c r="I271" s="7">
        <f t="shared" si="511"/>
        <v>5.3536868045255905E-2</v>
      </c>
      <c r="J271" s="24" t="str">
        <f t="shared" si="449"/>
        <v>NO</v>
      </c>
      <c r="K271" s="24" t="str">
        <f t="shared" si="450"/>
        <v>NO</v>
      </c>
      <c r="L271" s="7">
        <f t="shared" si="451"/>
        <v>11.094980237739636</v>
      </c>
      <c r="M271" s="7">
        <v>9.81</v>
      </c>
      <c r="N271" s="7">
        <f t="shared" si="452"/>
        <v>2.1631460000000002E-2</v>
      </c>
      <c r="O271" s="7">
        <f t="shared" si="453"/>
        <v>217.58399906656359</v>
      </c>
      <c r="P271" s="7">
        <f t="shared" si="454"/>
        <v>843.29941860209772</v>
      </c>
      <c r="Q271" s="7">
        <f t="shared" si="415"/>
        <v>1.6326195383151687E-5</v>
      </c>
      <c r="R271" s="7">
        <f t="shared" si="416"/>
        <v>1.2294083552638613E-4</v>
      </c>
      <c r="S271" s="7">
        <f t="shared" si="455"/>
        <v>1.1723302160534534E-4</v>
      </c>
      <c r="T271" s="7">
        <f t="shared" si="417"/>
        <v>5.0587204824362884</v>
      </c>
      <c r="U271" s="7">
        <f t="shared" si="418"/>
        <v>21.749296347737136</v>
      </c>
      <c r="V271" s="7">
        <f t="shared" si="512"/>
        <v>26.808016830173425</v>
      </c>
      <c r="W271" s="7">
        <f>Surface_Tension_T(T_ph(F271,H271))</f>
        <v>8.2462114538998751E-2</v>
      </c>
      <c r="X271" s="7">
        <v>1</v>
      </c>
      <c r="Y271" s="7">
        <f t="shared" si="456"/>
        <v>1.0040641066856166</v>
      </c>
      <c r="Z271" s="7">
        <f t="shared" si="513"/>
        <v>0.80801436385773795</v>
      </c>
      <c r="AA271" s="24">
        <f t="shared" si="457"/>
        <v>170.86627873753483</v>
      </c>
      <c r="AB271" s="24">
        <f t="shared" si="458"/>
        <v>6486033.3566523856</v>
      </c>
      <c r="AC271" s="24">
        <f t="shared" si="459"/>
        <v>4.4602499976997188E-6</v>
      </c>
      <c r="AD271" s="29">
        <f t="shared" si="460"/>
        <v>8.6350182413318967E-3</v>
      </c>
      <c r="AE271" s="24">
        <f t="shared" si="419"/>
        <v>11.518182919910004</v>
      </c>
      <c r="AF271" s="7">
        <f t="shared" si="420"/>
        <v>4.686723020635176</v>
      </c>
      <c r="AG271" s="24" t="str">
        <f t="shared" si="461"/>
        <v>ANNULAR</v>
      </c>
      <c r="AH271" s="24">
        <f t="shared" si="514"/>
        <v>1.1499999999999999</v>
      </c>
      <c r="AI271" s="24">
        <f t="shared" si="514"/>
        <v>1.1499999999999999</v>
      </c>
      <c r="AJ271" s="24">
        <f t="shared" si="462"/>
        <v>0.26837305247894738</v>
      </c>
      <c r="AK271" s="24">
        <f t="shared" si="463"/>
        <v>0.69938843055633648</v>
      </c>
      <c r="AL271" s="24">
        <f t="shared" si="464"/>
        <v>261.26526255243186</v>
      </c>
      <c r="AM271" s="24">
        <f t="shared" si="465"/>
        <v>9917552.0200368408</v>
      </c>
      <c r="AN271" s="24">
        <f t="shared" si="466"/>
        <v>3.0459784849217641E-6</v>
      </c>
      <c r="AO271" s="29">
        <f t="shared" si="467"/>
        <v>8.1107275854174089E-3</v>
      </c>
      <c r="AP271" s="24">
        <f t="shared" si="421"/>
        <v>12.153722880273921</v>
      </c>
      <c r="AQ271" s="24">
        <f t="shared" si="468"/>
        <v>4.4629919209996203</v>
      </c>
      <c r="AR271" s="24">
        <f t="shared" si="469"/>
        <v>11.761204083788879</v>
      </c>
      <c r="AS271" s="24">
        <f t="shared" si="470"/>
        <v>5.4634181210311921</v>
      </c>
      <c r="AT271" s="24" t="str">
        <f t="shared" si="471"/>
        <v>NO</v>
      </c>
      <c r="AU271" s="24">
        <f t="shared" si="422"/>
        <v>1.2</v>
      </c>
      <c r="AV271" s="7">
        <f t="shared" si="472"/>
        <v>1.203900398263051</v>
      </c>
      <c r="AW271" s="7">
        <f t="shared" si="473"/>
        <v>0.26837305247894738</v>
      </c>
      <c r="AX271" s="20">
        <f t="shared" si="423"/>
        <v>2.1702626224690409</v>
      </c>
      <c r="AY271" s="24">
        <f t="shared" si="424"/>
        <v>0.67048834312885397</v>
      </c>
      <c r="AZ271" s="24">
        <f t="shared" si="474"/>
        <v>285.31604357870077</v>
      </c>
      <c r="BA271" s="24">
        <f t="shared" si="475"/>
        <v>10830512.547664078</v>
      </c>
      <c r="BB271" s="24">
        <f t="shared" si="476"/>
        <v>2.8143585480736598E-6</v>
      </c>
      <c r="BC271" s="29">
        <f t="shared" si="477"/>
        <v>8.0078505783368059E-3</v>
      </c>
      <c r="BD271" s="24">
        <f t="shared" si="425"/>
        <v>11.811355398119977</v>
      </c>
      <c r="BE271" s="24" t="str">
        <f t="shared" si="478"/>
        <v>NO</v>
      </c>
      <c r="BF271" s="24">
        <f t="shared" si="426"/>
        <v>1.2</v>
      </c>
      <c r="BG271" s="24">
        <f t="shared" si="427"/>
        <v>1.1537894310215062</v>
      </c>
      <c r="BH271" s="7">
        <f t="shared" si="479"/>
        <v>1.203900398263051</v>
      </c>
      <c r="BI271" s="7">
        <f t="shared" si="480"/>
        <v>0.40437605063138066</v>
      </c>
      <c r="BJ271" s="7">
        <f t="shared" si="481"/>
        <v>0.26837305247894738</v>
      </c>
      <c r="BK271" s="20">
        <f t="shared" si="428"/>
        <v>2.1702626224690409</v>
      </c>
      <c r="BL271" s="24">
        <f t="shared" si="482"/>
        <v>0.40287683277507563</v>
      </c>
      <c r="BM271" s="24">
        <f t="shared" si="483"/>
        <v>0.66771965097992003</v>
      </c>
      <c r="BN271" s="24">
        <f t="shared" si="484"/>
        <v>287.62016147350818</v>
      </c>
      <c r="BO271" s="24">
        <f t="shared" si="485"/>
        <v>10917976.180826807</v>
      </c>
      <c r="BP271" s="24">
        <f t="shared" si="486"/>
        <v>2.7941019159178855E-6</v>
      </c>
      <c r="BQ271" s="29">
        <f t="shared" si="487"/>
        <v>7.9985494253423349E-3</v>
      </c>
      <c r="BR271" s="24">
        <f t="shared" si="429"/>
        <v>12.086203344953127</v>
      </c>
      <c r="BS271" s="24">
        <f t="shared" si="488"/>
        <v>4.4629919209996203</v>
      </c>
      <c r="BT271" s="24">
        <f t="shared" si="489"/>
        <v>11.815931922430019</v>
      </c>
      <c r="BU271" s="24" t="str">
        <f t="shared" si="490"/>
        <v>NO</v>
      </c>
      <c r="BV271" s="24">
        <f t="shared" si="430"/>
        <v>1.1499999999999999</v>
      </c>
      <c r="BW271" s="24">
        <f t="shared" si="431"/>
        <v>1.1537623456341648</v>
      </c>
      <c r="BX271" s="7">
        <f t="shared" si="491"/>
        <v>1.203900398263051</v>
      </c>
      <c r="BY271" s="7">
        <f t="shared" si="492"/>
        <v>0.40437605063138066</v>
      </c>
      <c r="BZ271" s="24">
        <f t="shared" si="493"/>
        <v>0.26837305247894738</v>
      </c>
      <c r="CA271" s="20">
        <f t="shared" si="432"/>
        <v>2.2718640835771708</v>
      </c>
      <c r="CB271" s="24">
        <f t="shared" si="494"/>
        <v>0.40279891601669215</v>
      </c>
      <c r="CC271" s="24">
        <f t="shared" si="495"/>
        <v>0.69637818981842059</v>
      </c>
      <c r="CD271" s="24">
        <f t="shared" si="496"/>
        <v>263.77039825507063</v>
      </c>
      <c r="CE271" s="24">
        <f t="shared" si="497"/>
        <v>10012646.229674395</v>
      </c>
      <c r="CF271" s="24">
        <f t="shared" si="498"/>
        <v>3.0199848169700148E-6</v>
      </c>
      <c r="CG271" s="29">
        <f t="shared" si="499"/>
        <v>8.0994861496915069E-3</v>
      </c>
      <c r="CH271" s="24">
        <f t="shared" si="433"/>
        <v>12.146982072186734</v>
      </c>
      <c r="CI271" s="24">
        <f t="shared" si="500"/>
        <v>4.4629919209996203</v>
      </c>
      <c r="CJ271" s="24">
        <f t="shared" si="501"/>
        <v>11.766642770372318</v>
      </c>
      <c r="CK271" s="24">
        <f t="shared" si="434"/>
        <v>4.74063810302356</v>
      </c>
      <c r="CL271" s="24">
        <f t="shared" si="502"/>
        <v>5.4634181210311921</v>
      </c>
      <c r="CM271" s="24" t="str">
        <f t="shared" si="503"/>
        <v>CHURN</v>
      </c>
      <c r="CN271" s="46" t="str">
        <f t="shared" si="435"/>
        <v>ANNULAR</v>
      </c>
      <c r="CO271" s="21">
        <f t="shared" si="413"/>
        <v>1.0040641066856166</v>
      </c>
      <c r="CP271" s="21">
        <f t="shared" si="436"/>
        <v>0</v>
      </c>
      <c r="CQ271" s="7">
        <f t="shared" si="437"/>
        <v>0.80801436385773795</v>
      </c>
      <c r="CR271" s="7">
        <f>IF(J271="yes",rho_ph(F271,H271),IF(K271="yes",rho_ph(F271,H271),L271*CQ271+P271*(1-CQ271)))</f>
        <v>170.86627873753483</v>
      </c>
      <c r="CS271" s="7">
        <f t="shared" si="438"/>
        <v>3.6794674893128905E-5</v>
      </c>
      <c r="CT271" s="7">
        <f t="shared" si="439"/>
        <v>6486033.3566523856</v>
      </c>
      <c r="CU271" s="7">
        <f t="shared" si="440"/>
        <v>4.4602499976997188E-6</v>
      </c>
      <c r="CV271" s="22">
        <f t="shared" si="441"/>
        <v>8.6350182413318967E-3</v>
      </c>
      <c r="CW271" s="7">
        <f t="shared" si="442"/>
        <v>1.6012358657533979E-2</v>
      </c>
      <c r="CX271" s="7">
        <f t="shared" si="443"/>
        <v>3.1938234973087988E-2</v>
      </c>
      <c r="CY271" s="7">
        <f t="shared" si="504"/>
        <v>0.94453668662967416</v>
      </c>
      <c r="CZ271" s="7">
        <f t="shared" si="505"/>
        <v>5.0766258536469135E-2</v>
      </c>
      <c r="DA271" s="7">
        <f t="shared" si="444"/>
        <v>21.987818927127428</v>
      </c>
      <c r="DB271" s="7">
        <f>rho_ph(DA271,H271)</f>
        <v>165.15969528273439</v>
      </c>
      <c r="DC271" s="7">
        <f t="shared" si="445"/>
        <v>27.29070217256039</v>
      </c>
      <c r="DD271" s="7">
        <f t="shared" si="506"/>
        <v>-2.8113842197260572E-2</v>
      </c>
      <c r="DE271" s="47">
        <f t="shared" si="507"/>
        <v>-1.3056329352265379E-2</v>
      </c>
      <c r="DF271" s="7">
        <f t="shared" si="446"/>
        <v>1032.4613466415963</v>
      </c>
      <c r="DG271" s="7">
        <f t="shared" si="508"/>
        <v>217.22716836132963</v>
      </c>
    </row>
    <row r="272" spans="1:111" ht="14.5" x14ac:dyDescent="0.35">
      <c r="A272" s="7">
        <f t="shared" si="509"/>
        <v>993</v>
      </c>
      <c r="B272" s="7">
        <v>3</v>
      </c>
      <c r="C272" s="7">
        <v>17.2</v>
      </c>
      <c r="D272">
        <v>0.16600000000000001</v>
      </c>
      <c r="E272" s="22">
        <v>0</v>
      </c>
      <c r="F272" s="7">
        <f t="shared" si="447"/>
        <v>21.987818927127428</v>
      </c>
      <c r="G272" s="7">
        <f t="shared" si="510"/>
        <v>97.5</v>
      </c>
      <c r="H272" s="7">
        <f t="shared" si="448"/>
        <v>1032.4613466415963</v>
      </c>
      <c r="I272" s="7">
        <f t="shared" si="511"/>
        <v>5.4357339559678794E-2</v>
      </c>
      <c r="J272" s="24" t="str">
        <f t="shared" si="449"/>
        <v>NO</v>
      </c>
      <c r="K272" s="24" t="str">
        <f t="shared" si="450"/>
        <v>NO</v>
      </c>
      <c r="L272" s="7">
        <f t="shared" si="451"/>
        <v>11.01993293518178</v>
      </c>
      <c r="M272" s="7">
        <v>9.81</v>
      </c>
      <c r="N272" s="7">
        <f t="shared" si="452"/>
        <v>2.1631460000000002E-2</v>
      </c>
      <c r="O272" s="7">
        <f t="shared" si="453"/>
        <v>217.22716836132963</v>
      </c>
      <c r="P272" s="7">
        <f t="shared" si="454"/>
        <v>843.75043981251042</v>
      </c>
      <c r="Q272" s="7">
        <f t="shared" si="415"/>
        <v>1.6313695351287317E-5</v>
      </c>
      <c r="R272" s="7">
        <f t="shared" si="416"/>
        <v>1.2315286639461343E-4</v>
      </c>
      <c r="S272" s="7">
        <f t="shared" si="455"/>
        <v>1.1734537329593675E-4</v>
      </c>
      <c r="T272" s="7">
        <f t="shared" si="417"/>
        <v>5.0516334091190256</v>
      </c>
      <c r="U272" s="7">
        <f t="shared" si="418"/>
        <v>22.232997750284436</v>
      </c>
      <c r="V272" s="7">
        <f t="shared" si="512"/>
        <v>27.28463115940346</v>
      </c>
      <c r="W272" s="7">
        <f>Surface_Tension_T(T_ph(F272,H272))</f>
        <v>8.2499550243847947E-2</v>
      </c>
      <c r="X272" s="7">
        <v>1</v>
      </c>
      <c r="Y272" s="7">
        <f t="shared" si="456"/>
        <v>1.0039717263428638</v>
      </c>
      <c r="Z272" s="7">
        <f t="shared" si="513"/>
        <v>0.8116306783658892</v>
      </c>
      <c r="AA272" s="24">
        <f t="shared" si="457"/>
        <v>167.88081361969341</v>
      </c>
      <c r="AB272" s="24">
        <f t="shared" si="458"/>
        <v>6479795.0498579657</v>
      </c>
      <c r="AC272" s="24">
        <f t="shared" si="459"/>
        <v>4.4641062732762644E-6</v>
      </c>
      <c r="AD272" s="29">
        <f t="shared" si="460"/>
        <v>8.6362619248689289E-3</v>
      </c>
      <c r="AE272" s="24">
        <f t="shared" si="419"/>
        <v>11.535615501122418</v>
      </c>
      <c r="AF272" s="7">
        <f t="shared" si="420"/>
        <v>4.7039312872065819</v>
      </c>
      <c r="AG272" s="24" t="str">
        <f t="shared" si="461"/>
        <v>ANNULAR</v>
      </c>
      <c r="AH272" s="24">
        <f t="shared" si="514"/>
        <v>1.1499999999999999</v>
      </c>
      <c r="AI272" s="24">
        <f t="shared" si="514"/>
        <v>1.1499999999999999</v>
      </c>
      <c r="AJ272" s="24">
        <f t="shared" si="462"/>
        <v>0.26837415534848225</v>
      </c>
      <c r="AK272" s="24">
        <f t="shared" si="463"/>
        <v>0.70255983461417304</v>
      </c>
      <c r="AL272" s="24">
        <f t="shared" si="464"/>
        <v>258.70743262259793</v>
      </c>
      <c r="AM272" s="24">
        <f t="shared" si="465"/>
        <v>9985483.7793848105</v>
      </c>
      <c r="AN272" s="24">
        <f t="shared" si="466"/>
        <v>3.0273616364397272E-6</v>
      </c>
      <c r="AO272" s="29">
        <f t="shared" si="467"/>
        <v>8.1026838709929768E-3</v>
      </c>
      <c r="AP272" s="24">
        <f t="shared" si="421"/>
        <v>12.408047091380833</v>
      </c>
      <c r="AQ272" s="24">
        <f t="shared" si="468"/>
        <v>4.4711750329720337</v>
      </c>
      <c r="AR272" s="24">
        <f t="shared" si="469"/>
        <v>11.783466606007002</v>
      </c>
      <c r="AS272" s="24">
        <f t="shared" si="470"/>
        <v>5.4557640818485478</v>
      </c>
      <c r="AT272" s="24" t="str">
        <f t="shared" si="471"/>
        <v>NO</v>
      </c>
      <c r="AU272" s="24">
        <f t="shared" si="422"/>
        <v>1.2</v>
      </c>
      <c r="AV272" s="7">
        <f t="shared" si="472"/>
        <v>1.203900398263051</v>
      </c>
      <c r="AW272" s="7">
        <f t="shared" si="473"/>
        <v>0.26837415534848225</v>
      </c>
      <c r="AX272" s="20">
        <f t="shared" si="423"/>
        <v>2.1673518467960808</v>
      </c>
      <c r="AY272" s="24">
        <f t="shared" si="424"/>
        <v>0.67352450334155389</v>
      </c>
      <c r="AZ272" s="24">
        <f t="shared" si="474"/>
        <v>282.88603875059721</v>
      </c>
      <c r="BA272" s="24">
        <f t="shared" si="475"/>
        <v>10918719.739603534</v>
      </c>
      <c r="BB272" s="24">
        <f t="shared" si="476"/>
        <v>2.7939310277349328E-6</v>
      </c>
      <c r="BC272" s="29">
        <f t="shared" si="477"/>
        <v>7.9984707403379252E-3</v>
      </c>
      <c r="BD272" s="24">
        <f t="shared" si="425"/>
        <v>11.834422054597869</v>
      </c>
      <c r="BE272" s="24" t="str">
        <f t="shared" si="478"/>
        <v>NO</v>
      </c>
      <c r="BF272" s="24">
        <f t="shared" si="426"/>
        <v>1.2</v>
      </c>
      <c r="BG272" s="24">
        <f t="shared" si="427"/>
        <v>1.1536892732733965</v>
      </c>
      <c r="BH272" s="7">
        <f t="shared" si="479"/>
        <v>1.203900398263051</v>
      </c>
      <c r="BI272" s="7">
        <f t="shared" si="480"/>
        <v>0.40439571440937361</v>
      </c>
      <c r="BJ272" s="7">
        <f t="shared" si="481"/>
        <v>0.26837415534848225</v>
      </c>
      <c r="BK272" s="20">
        <f t="shared" si="428"/>
        <v>2.1673518467960808</v>
      </c>
      <c r="BL272" s="24">
        <f t="shared" si="482"/>
        <v>0.40293441011059355</v>
      </c>
      <c r="BM272" s="24">
        <f t="shared" si="483"/>
        <v>0.67079012354471679</v>
      </c>
      <c r="BN272" s="24">
        <f t="shared" si="484"/>
        <v>285.16304022481251</v>
      </c>
      <c r="BO272" s="24">
        <f t="shared" si="485"/>
        <v>11006606.512147795</v>
      </c>
      <c r="BP272" s="24">
        <f t="shared" si="486"/>
        <v>2.7738868787811044E-6</v>
      </c>
      <c r="BQ272" s="29">
        <f t="shared" si="487"/>
        <v>7.9892158262424122E-3</v>
      </c>
      <c r="BR272" s="24">
        <f t="shared" si="429"/>
        <v>12.338249168300147</v>
      </c>
      <c r="BS272" s="24">
        <f t="shared" si="488"/>
        <v>4.4711750329720337</v>
      </c>
      <c r="BT272" s="24">
        <f t="shared" si="489"/>
        <v>11.838990057944081</v>
      </c>
      <c r="BU272" s="24" t="str">
        <f t="shared" si="490"/>
        <v>NO</v>
      </c>
      <c r="BV272" s="24">
        <f t="shared" si="430"/>
        <v>1.1499999999999999</v>
      </c>
      <c r="BW272" s="24">
        <f t="shared" si="431"/>
        <v>1.1536628226304504</v>
      </c>
      <c r="BX272" s="7">
        <f t="shared" si="491"/>
        <v>1.203900398263051</v>
      </c>
      <c r="BY272" s="7">
        <f t="shared" si="492"/>
        <v>0.40439571440937361</v>
      </c>
      <c r="BZ272" s="24">
        <f t="shared" si="493"/>
        <v>0.26837415534848225</v>
      </c>
      <c r="CA272" s="20">
        <f t="shared" si="432"/>
        <v>2.2688170391593765</v>
      </c>
      <c r="CB272" s="24">
        <f t="shared" si="494"/>
        <v>0.40285865621090278</v>
      </c>
      <c r="CC272" s="24">
        <f t="shared" si="495"/>
        <v>0.69958680565912668</v>
      </c>
      <c r="CD272" s="24">
        <f t="shared" si="496"/>
        <v>261.18316453129466</v>
      </c>
      <c r="CE272" s="24">
        <f t="shared" si="497"/>
        <v>10081041.06804014</v>
      </c>
      <c r="CF272" s="24">
        <f t="shared" si="498"/>
        <v>3.001577187168411E-6</v>
      </c>
      <c r="CG272" s="29">
        <f t="shared" si="499"/>
        <v>8.0914806839950081E-3</v>
      </c>
      <c r="CH272" s="24">
        <f t="shared" si="433"/>
        <v>12.401181841436955</v>
      </c>
      <c r="CI272" s="24">
        <f t="shared" si="500"/>
        <v>4.4711750329720337</v>
      </c>
      <c r="CJ272" s="24">
        <f t="shared" si="501"/>
        <v>11.788902426109647</v>
      </c>
      <c r="CK272" s="24">
        <f t="shared" si="434"/>
        <v>4.7580443298981185</v>
      </c>
      <c r="CL272" s="24">
        <f t="shared" si="502"/>
        <v>5.4557640818485478</v>
      </c>
      <c r="CM272" s="24" t="str">
        <f t="shared" si="503"/>
        <v>CHURN</v>
      </c>
      <c r="CN272" s="46" t="str">
        <f t="shared" si="435"/>
        <v>ANNULAR</v>
      </c>
      <c r="CO272" s="21">
        <f t="shared" si="413"/>
        <v>1.0039717263428638</v>
      </c>
      <c r="CP272" s="21">
        <f t="shared" si="436"/>
        <v>0</v>
      </c>
      <c r="CQ272" s="7">
        <f t="shared" si="437"/>
        <v>0.8116306783658892</v>
      </c>
      <c r="CR272" s="7">
        <f>IF(J272="yes",rho_ph(F272,H272),IF(K272="yes",rho_ph(F272,H272),L272*CQ272+P272*(1-CQ272)))</f>
        <v>167.88081361969341</v>
      </c>
      <c r="CS272" s="7">
        <f t="shared" si="438"/>
        <v>3.6438917524669393E-5</v>
      </c>
      <c r="CT272" s="7">
        <f t="shared" si="439"/>
        <v>6479795.0498579657</v>
      </c>
      <c r="CU272" s="7">
        <f t="shared" si="440"/>
        <v>4.4641062732762644E-6</v>
      </c>
      <c r="CV272" s="22">
        <f t="shared" si="441"/>
        <v>8.6362619248689289E-3</v>
      </c>
      <c r="CW272" s="7">
        <f t="shared" si="442"/>
        <v>1.5732582340172583E-2</v>
      </c>
      <c r="CX272" s="7">
        <f t="shared" si="443"/>
        <v>3.2510598262042271E-2</v>
      </c>
      <c r="CY272" s="7">
        <f t="shared" si="504"/>
        <v>0.94315986666828133</v>
      </c>
      <c r="CZ272" s="7">
        <f t="shared" si="505"/>
        <v>5.1150586774471464E-2</v>
      </c>
      <c r="DA272" s="7">
        <f t="shared" si="444"/>
        <v>21.834367166804014</v>
      </c>
      <c r="DB272" s="7">
        <f>rho_ph(DA272,H272)</f>
        <v>162.25755925793646</v>
      </c>
      <c r="DC272" s="7">
        <f t="shared" si="445"/>
        <v>27.778823220844586</v>
      </c>
      <c r="DD272" s="7">
        <f t="shared" si="506"/>
        <v>-2.8113842197260572E-2</v>
      </c>
      <c r="DE272" s="47">
        <f t="shared" si="507"/>
        <v>-1.3605961015122091E-2</v>
      </c>
      <c r="DF272" s="7">
        <f t="shared" si="446"/>
        <v>1032.4332327993991</v>
      </c>
      <c r="DG272" s="7">
        <f t="shared" si="508"/>
        <v>216.86569667924846</v>
      </c>
    </row>
    <row r="273" spans="1:111" ht="14.5" x14ac:dyDescent="0.35">
      <c r="A273" s="7">
        <f t="shared" si="509"/>
        <v>990</v>
      </c>
      <c r="B273" s="7">
        <v>3</v>
      </c>
      <c r="C273" s="7">
        <v>17.2</v>
      </c>
      <c r="D273">
        <v>0.16600000000000001</v>
      </c>
      <c r="E273" s="22">
        <v>0</v>
      </c>
      <c r="F273" s="7">
        <f t="shared" si="447"/>
        <v>21.834367166804014</v>
      </c>
      <c r="G273" s="7">
        <f t="shared" si="510"/>
        <v>97.5</v>
      </c>
      <c r="H273" s="7">
        <f t="shared" si="448"/>
        <v>1032.4332327993991</v>
      </c>
      <c r="I273" s="7">
        <f t="shared" si="511"/>
        <v>5.5186964235090862E-2</v>
      </c>
      <c r="J273" s="24" t="str">
        <f t="shared" si="449"/>
        <v>NO</v>
      </c>
      <c r="K273" s="24" t="str">
        <f t="shared" si="450"/>
        <v>NO</v>
      </c>
      <c r="L273" s="7">
        <f t="shared" si="451"/>
        <v>10.944337514399757</v>
      </c>
      <c r="M273" s="7">
        <v>9.81</v>
      </c>
      <c r="N273" s="7">
        <f t="shared" si="452"/>
        <v>2.1631460000000002E-2</v>
      </c>
      <c r="O273" s="7">
        <f t="shared" si="453"/>
        <v>216.86569667924846</v>
      </c>
      <c r="P273" s="7">
        <f t="shared" si="454"/>
        <v>844.20656217104568</v>
      </c>
      <c r="Q273" s="7">
        <f t="shared" si="415"/>
        <v>1.6301037424098937E-5</v>
      </c>
      <c r="R273" s="7">
        <f t="shared" si="416"/>
        <v>1.2336837376444445E-4</v>
      </c>
      <c r="S273" s="7">
        <f t="shared" si="455"/>
        <v>1.1745965250308336E-4</v>
      </c>
      <c r="T273" s="7">
        <f t="shared" si="417"/>
        <v>5.0444745566866533</v>
      </c>
      <c r="U273" s="7">
        <f t="shared" si="418"/>
        <v>22.72824015934275</v>
      </c>
      <c r="V273" s="7">
        <f t="shared" si="512"/>
        <v>27.772714716029405</v>
      </c>
      <c r="W273" s="7">
        <f>Surface_Tension_T(T_ph(F273,H273))</f>
        <v>8.2537388110076326E-2</v>
      </c>
      <c r="X273" s="7">
        <v>1</v>
      </c>
      <c r="Y273" s="7">
        <f t="shared" si="456"/>
        <v>1.0038819359030795</v>
      </c>
      <c r="Z273" s="7">
        <f t="shared" si="513"/>
        <v>0.81520125045250913</v>
      </c>
      <c r="AA273" s="24">
        <f t="shared" si="457"/>
        <v>164.93015467610832</v>
      </c>
      <c r="AB273" s="24">
        <f t="shared" si="458"/>
        <v>6473479.4801628282</v>
      </c>
      <c r="AC273" s="24">
        <f t="shared" si="459"/>
        <v>4.4680174946486997E-6</v>
      </c>
      <c r="AD273" s="29">
        <f t="shared" si="460"/>
        <v>8.637522499105002E-3</v>
      </c>
      <c r="AE273" s="24">
        <f t="shared" si="419"/>
        <v>11.552779118471644</v>
      </c>
      <c r="AF273" s="7">
        <f t="shared" si="420"/>
        <v>4.721443486724092</v>
      </c>
      <c r="AG273" s="24" t="str">
        <f t="shared" si="461"/>
        <v>ANNULAR</v>
      </c>
      <c r="AH273" s="24">
        <f t="shared" si="514"/>
        <v>1.1499999999999999</v>
      </c>
      <c r="AI273" s="24">
        <f t="shared" si="514"/>
        <v>1.1499999999999999</v>
      </c>
      <c r="AJ273" s="24">
        <f t="shared" si="462"/>
        <v>0.26837522692822224</v>
      </c>
      <c r="AK273" s="24">
        <f t="shared" si="463"/>
        <v>0.7056926186950423</v>
      </c>
      <c r="AL273" s="24">
        <f t="shared" si="464"/>
        <v>256.17956079344054</v>
      </c>
      <c r="AM273" s="24">
        <f t="shared" si="465"/>
        <v>10055002.575424699</v>
      </c>
      <c r="AN273" s="24">
        <f t="shared" si="466"/>
        <v>3.0085571098985411E-6</v>
      </c>
      <c r="AO273" s="29">
        <f t="shared" si="467"/>
        <v>8.0945206472519179E-3</v>
      </c>
      <c r="AP273" s="24">
        <f t="shared" si="421"/>
        <v>12.669250626948086</v>
      </c>
      <c r="AQ273" s="24">
        <f t="shared" si="468"/>
        <v>4.4792382920289713</v>
      </c>
      <c r="AR273" s="24">
        <f t="shared" si="469"/>
        <v>11.805539051626031</v>
      </c>
      <c r="AS273" s="24">
        <f t="shared" si="470"/>
        <v>5.4480325212215863</v>
      </c>
      <c r="AT273" s="24" t="str">
        <f t="shared" si="471"/>
        <v>NO</v>
      </c>
      <c r="AU273" s="24">
        <f t="shared" si="422"/>
        <v>1.2</v>
      </c>
      <c r="AV273" s="7">
        <f t="shared" si="472"/>
        <v>1.203900398263051</v>
      </c>
      <c r="AW273" s="7">
        <f t="shared" si="473"/>
        <v>0.26837522692822224</v>
      </c>
      <c r="AX273" s="20">
        <f t="shared" si="423"/>
        <v>2.1644115756772822</v>
      </c>
      <c r="AY273" s="24">
        <f t="shared" si="424"/>
        <v>0.6765236492598854</v>
      </c>
      <c r="AZ273" s="24">
        <f t="shared" si="474"/>
        <v>280.48496115592116</v>
      </c>
      <c r="BA273" s="24">
        <f t="shared" si="475"/>
        <v>11008985.252592787</v>
      </c>
      <c r="BB273" s="24">
        <f t="shared" si="476"/>
        <v>2.7733485866999309E-6</v>
      </c>
      <c r="BC273" s="29">
        <f t="shared" si="477"/>
        <v>7.9889665783469087E-3</v>
      </c>
      <c r="BD273" s="24">
        <f t="shared" si="425"/>
        <v>11.857305216837974</v>
      </c>
      <c r="BE273" s="24" t="str">
        <f t="shared" si="478"/>
        <v>NO</v>
      </c>
      <c r="BF273" s="24">
        <f t="shared" si="426"/>
        <v>1.2</v>
      </c>
      <c r="BG273" s="24">
        <f t="shared" si="427"/>
        <v>1.1535920412965466</v>
      </c>
      <c r="BH273" s="7">
        <f t="shared" si="479"/>
        <v>1.203900398263051</v>
      </c>
      <c r="BI273" s="7">
        <f t="shared" si="480"/>
        <v>0.40441550528266523</v>
      </c>
      <c r="BJ273" s="7">
        <f t="shared" si="481"/>
        <v>0.26837522692822224</v>
      </c>
      <c r="BK273" s="20">
        <f t="shared" si="428"/>
        <v>2.1644115756772822</v>
      </c>
      <c r="BL273" s="24">
        <f t="shared" si="482"/>
        <v>0.40299114504207012</v>
      </c>
      <c r="BM273" s="24">
        <f t="shared" si="483"/>
        <v>0.67382367355857054</v>
      </c>
      <c r="BN273" s="24">
        <f t="shared" si="484"/>
        <v>282.73474891531765</v>
      </c>
      <c r="BO273" s="24">
        <f t="shared" si="485"/>
        <v>11097289.025324799</v>
      </c>
      <c r="BP273" s="24">
        <f t="shared" si="486"/>
        <v>2.7535210815470496E-6</v>
      </c>
      <c r="BQ273" s="29">
        <f t="shared" si="487"/>
        <v>7.9797598670201687E-3</v>
      </c>
      <c r="BR273" s="24">
        <f t="shared" si="429"/>
        <v>12.597094939184935</v>
      </c>
      <c r="BS273" s="24">
        <f t="shared" si="488"/>
        <v>4.4792382920289713</v>
      </c>
      <c r="BT273" s="24">
        <f t="shared" si="489"/>
        <v>11.861863617547492</v>
      </c>
      <c r="BU273" s="24" t="str">
        <f t="shared" si="490"/>
        <v>NO</v>
      </c>
      <c r="BV273" s="24">
        <f t="shared" si="430"/>
        <v>1.1499999999999999</v>
      </c>
      <c r="BW273" s="24">
        <f t="shared" si="431"/>
        <v>1.1535662059192306</v>
      </c>
      <c r="BX273" s="7">
        <f t="shared" si="491"/>
        <v>1.203900398263051</v>
      </c>
      <c r="BY273" s="7">
        <f t="shared" si="492"/>
        <v>0.40441550528266523</v>
      </c>
      <c r="BZ273" s="24">
        <f t="shared" si="493"/>
        <v>0.26837522692822224</v>
      </c>
      <c r="CA273" s="20">
        <f t="shared" si="432"/>
        <v>2.2657391184585696</v>
      </c>
      <c r="CB273" s="24">
        <f t="shared" si="494"/>
        <v>0.40291748902884822</v>
      </c>
      <c r="CC273" s="24">
        <f t="shared" si="495"/>
        <v>0.7027569055845414</v>
      </c>
      <c r="CD273" s="24">
        <f t="shared" si="496"/>
        <v>258.62577963085022</v>
      </c>
      <c r="CE273" s="24">
        <f t="shared" si="497"/>
        <v>10151016.233321628</v>
      </c>
      <c r="CF273" s="24">
        <f t="shared" si="498"/>
        <v>2.982987952224656E-6</v>
      </c>
      <c r="CG273" s="29">
        <f t="shared" si="499"/>
        <v>8.0833581111691803E-3</v>
      </c>
      <c r="CH273" s="24">
        <f t="shared" si="433"/>
        <v>12.662259254716902</v>
      </c>
      <c r="CI273" s="24">
        <f t="shared" si="500"/>
        <v>4.4792382920289713</v>
      </c>
      <c r="CJ273" s="24">
        <f t="shared" si="501"/>
        <v>11.810970752200141</v>
      </c>
      <c r="CK273" s="24">
        <f t="shared" si="434"/>
        <v>4.7757579860998902</v>
      </c>
      <c r="CL273" s="24">
        <f t="shared" si="502"/>
        <v>5.4480325212215863</v>
      </c>
      <c r="CM273" s="24" t="str">
        <f t="shared" si="503"/>
        <v>NO</v>
      </c>
      <c r="CN273" s="46" t="str">
        <f t="shared" si="435"/>
        <v>ANNULAR</v>
      </c>
      <c r="CO273" s="21">
        <f t="shared" si="413"/>
        <v>1.0038819359030795</v>
      </c>
      <c r="CP273" s="21">
        <f t="shared" si="436"/>
        <v>0</v>
      </c>
      <c r="CQ273" s="7">
        <f t="shared" si="437"/>
        <v>0.81520125045250913</v>
      </c>
      <c r="CR273" s="7">
        <f>IF(J273="yes",rho_ph(F273,H273),IF(K273="yes",rho_ph(F273,H273),L273*CQ273+P273*(1-CQ273)))</f>
        <v>164.93015467610832</v>
      </c>
      <c r="CS273" s="7">
        <f t="shared" si="438"/>
        <v>3.6086947297175415E-5</v>
      </c>
      <c r="CT273" s="7">
        <f t="shared" si="439"/>
        <v>6473479.4801628282</v>
      </c>
      <c r="CU273" s="7">
        <f t="shared" si="440"/>
        <v>4.4680174946486997E-6</v>
      </c>
      <c r="CV273" s="22">
        <f t="shared" si="441"/>
        <v>8.637522499105002E-3</v>
      </c>
      <c r="CW273" s="7">
        <f t="shared" si="442"/>
        <v>1.545606780711296E-2</v>
      </c>
      <c r="CX273" s="7">
        <f t="shared" si="443"/>
        <v>3.3096939824293042E-2</v>
      </c>
      <c r="CY273" s="7">
        <f t="shared" si="504"/>
        <v>0.94173655992827188</v>
      </c>
      <c r="CZ273" s="7">
        <f t="shared" si="505"/>
        <v>5.1556889365221292E-2</v>
      </c>
      <c r="DA273" s="7">
        <f t="shared" si="444"/>
        <v>21.679696498708349</v>
      </c>
      <c r="DB273" s="7">
        <f>rho_ph(DA273,H273)</f>
        <v>159.38773393242403</v>
      </c>
      <c r="DC273" s="7">
        <f t="shared" si="445"/>
        <v>28.278989503564382</v>
      </c>
      <c r="DD273" s="7">
        <f t="shared" si="506"/>
        <v>-2.8113842197260572E-2</v>
      </c>
      <c r="DE273" s="47">
        <f t="shared" si="507"/>
        <v>-1.4188782322374095E-2</v>
      </c>
      <c r="DF273" s="7">
        <f t="shared" si="446"/>
        <v>1032.4051189572019</v>
      </c>
      <c r="DG273" s="7">
        <f t="shared" si="508"/>
        <v>216.49935865728435</v>
      </c>
    </row>
    <row r="274" spans="1:111" ht="14.5" x14ac:dyDescent="0.35">
      <c r="A274" s="7">
        <f t="shared" si="509"/>
        <v>987</v>
      </c>
      <c r="B274" s="7">
        <v>3</v>
      </c>
      <c r="C274" s="7">
        <v>17.2</v>
      </c>
      <c r="D274">
        <v>0.16600000000000001</v>
      </c>
      <c r="E274" s="22">
        <v>0</v>
      </c>
      <c r="F274" s="7">
        <f t="shared" si="447"/>
        <v>21.679696498708349</v>
      </c>
      <c r="G274" s="7">
        <f t="shared" si="510"/>
        <v>97.5</v>
      </c>
      <c r="H274" s="7">
        <f t="shared" si="448"/>
        <v>1032.4051189572019</v>
      </c>
      <c r="I274" s="7">
        <f t="shared" si="511"/>
        <v>5.6026210333982154E-2</v>
      </c>
      <c r="J274" s="24" t="str">
        <f t="shared" si="449"/>
        <v>NO</v>
      </c>
      <c r="K274" s="24" t="str">
        <f t="shared" si="450"/>
        <v>NO</v>
      </c>
      <c r="L274" s="7">
        <f t="shared" si="451"/>
        <v>10.868161688580878</v>
      </c>
      <c r="M274" s="7">
        <v>9.81</v>
      </c>
      <c r="N274" s="7">
        <f t="shared" si="452"/>
        <v>2.1631460000000002E-2</v>
      </c>
      <c r="O274" s="7">
        <f t="shared" si="453"/>
        <v>216.49935865728435</v>
      </c>
      <c r="P274" s="7">
        <f t="shared" si="454"/>
        <v>844.66804180671829</v>
      </c>
      <c r="Q274" s="7">
        <f t="shared" si="415"/>
        <v>1.6288213838706698E-5</v>
      </c>
      <c r="R274" s="7">
        <f t="shared" si="416"/>
        <v>1.2358752517194628E-4</v>
      </c>
      <c r="S274" s="7">
        <f t="shared" si="455"/>
        <v>1.1757595138649876E-4</v>
      </c>
      <c r="T274" s="7">
        <f t="shared" si="417"/>
        <v>5.0372401449324231</v>
      </c>
      <c r="U274" s="7">
        <f t="shared" si="418"/>
        <v>23.23560255889479</v>
      </c>
      <c r="V274" s="7">
        <f t="shared" si="512"/>
        <v>28.272842703827212</v>
      </c>
      <c r="W274" s="7">
        <f>Surface_Tension_T(T_ph(F274,H274))</f>
        <v>8.2575648316675881E-2</v>
      </c>
      <c r="X274" s="7">
        <v>1</v>
      </c>
      <c r="Y274" s="7">
        <f t="shared" si="456"/>
        <v>1.0037945959363015</v>
      </c>
      <c r="Z274" s="7">
        <f t="shared" si="513"/>
        <v>0.81872793556884482</v>
      </c>
      <c r="AA274" s="24">
        <f t="shared" si="457"/>
        <v>162.01278728004536</v>
      </c>
      <c r="AB274" s="24">
        <f t="shared" si="458"/>
        <v>6467081.8433739021</v>
      </c>
      <c r="AC274" s="24">
        <f t="shared" si="459"/>
        <v>4.4719869315457652E-6</v>
      </c>
      <c r="AD274" s="29">
        <f t="shared" si="460"/>
        <v>8.6388009829171594E-3</v>
      </c>
      <c r="AE274" s="24">
        <f t="shared" si="419"/>
        <v>11.569684139220882</v>
      </c>
      <c r="AF274" s="7">
        <f t="shared" si="420"/>
        <v>4.7392742450715</v>
      </c>
      <c r="AG274" s="24" t="str">
        <f t="shared" si="461"/>
        <v>ANNULAR</v>
      </c>
      <c r="AH274" s="24">
        <f t="shared" si="514"/>
        <v>1.1499999999999999</v>
      </c>
      <c r="AI274" s="24">
        <f t="shared" si="514"/>
        <v>1.1499999999999999</v>
      </c>
      <c r="AJ274" s="24">
        <f t="shared" si="462"/>
        <v>0.26837626613113158</v>
      </c>
      <c r="AK274" s="24">
        <f t="shared" si="463"/>
        <v>0.70878834477493102</v>
      </c>
      <c r="AL274" s="24">
        <f t="shared" si="464"/>
        <v>253.68040490424775</v>
      </c>
      <c r="AM274" s="24">
        <f t="shared" si="465"/>
        <v>10126187.988730842</v>
      </c>
      <c r="AN274" s="24">
        <f t="shared" si="466"/>
        <v>2.9895557839473394E-6</v>
      </c>
      <c r="AO274" s="29">
        <f t="shared" si="467"/>
        <v>8.0862323311578412E-3</v>
      </c>
      <c r="AP274" s="24">
        <f t="shared" si="421"/>
        <v>12.937684062606015</v>
      </c>
      <c r="AQ274" s="24">
        <f t="shared" si="468"/>
        <v>4.4871865622554195</v>
      </c>
      <c r="AR274" s="24">
        <f t="shared" si="469"/>
        <v>11.827435468236516</v>
      </c>
      <c r="AS274" s="24">
        <f t="shared" si="470"/>
        <v>5.4402193565270176</v>
      </c>
      <c r="AT274" s="24" t="str">
        <f t="shared" si="471"/>
        <v>NO</v>
      </c>
      <c r="AU274" s="24">
        <f t="shared" si="422"/>
        <v>1.2</v>
      </c>
      <c r="AV274" s="7">
        <f t="shared" si="472"/>
        <v>1.203900398263051</v>
      </c>
      <c r="AW274" s="7">
        <f t="shared" si="473"/>
        <v>0.26837626613113158</v>
      </c>
      <c r="AX274" s="20">
        <f t="shared" si="423"/>
        <v>2.1614402559444361</v>
      </c>
      <c r="AY274" s="24">
        <f t="shared" si="424"/>
        <v>0.67948727753698057</v>
      </c>
      <c r="AZ274" s="24">
        <f t="shared" si="474"/>
        <v>278.11163125458432</v>
      </c>
      <c r="BA274" s="24">
        <f t="shared" si="475"/>
        <v>11101411.876883034</v>
      </c>
      <c r="BB274" s="24">
        <f t="shared" si="476"/>
        <v>2.7526026626657258E-6</v>
      </c>
      <c r="BC274" s="29">
        <f t="shared" si="477"/>
        <v>7.9793321808526909E-3</v>
      </c>
      <c r="BD274" s="24">
        <f t="shared" si="425"/>
        <v>11.880019235569836</v>
      </c>
      <c r="BE274" s="24" t="str">
        <f t="shared" si="478"/>
        <v>NO</v>
      </c>
      <c r="BF274" s="24">
        <f t="shared" si="426"/>
        <v>1.2</v>
      </c>
      <c r="BG274" s="24">
        <f t="shared" si="427"/>
        <v>1.1534975829581204</v>
      </c>
      <c r="BH274" s="7">
        <f t="shared" si="479"/>
        <v>1.203900398263051</v>
      </c>
      <c r="BI274" s="7">
        <f t="shared" si="480"/>
        <v>0.40443543129625881</v>
      </c>
      <c r="BJ274" s="7">
        <f t="shared" si="481"/>
        <v>0.26837626613113158</v>
      </c>
      <c r="BK274" s="20">
        <f t="shared" si="428"/>
        <v>2.1614402559444361</v>
      </c>
      <c r="BL274" s="24">
        <f t="shared" si="482"/>
        <v>0.40304709242880338</v>
      </c>
      <c r="BM274" s="24">
        <f t="shared" si="483"/>
        <v>0.67682179861367764</v>
      </c>
      <c r="BN274" s="24">
        <f t="shared" si="484"/>
        <v>280.33410726129176</v>
      </c>
      <c r="BO274" s="24">
        <f t="shared" si="485"/>
        <v>11190126.690519733</v>
      </c>
      <c r="BP274" s="24">
        <f t="shared" si="486"/>
        <v>2.7329959283135381E-6</v>
      </c>
      <c r="BQ274" s="29">
        <f t="shared" si="487"/>
        <v>7.9701756367159555E-3</v>
      </c>
      <c r="BR274" s="24">
        <f t="shared" si="429"/>
        <v>12.863087153218936</v>
      </c>
      <c r="BS274" s="24">
        <f t="shared" si="488"/>
        <v>4.4871865622554195</v>
      </c>
      <c r="BT274" s="24">
        <f t="shared" si="489"/>
        <v>11.884566951734575</v>
      </c>
      <c r="BU274" s="24" t="str">
        <f t="shared" si="490"/>
        <v>NO</v>
      </c>
      <c r="BV274" s="24">
        <f t="shared" si="430"/>
        <v>1.1499999999999999</v>
      </c>
      <c r="BW274" s="24">
        <f t="shared" si="431"/>
        <v>1.1534723445401014</v>
      </c>
      <c r="BX274" s="7">
        <f t="shared" si="491"/>
        <v>1.203900398263051</v>
      </c>
      <c r="BY274" s="7">
        <f t="shared" si="492"/>
        <v>0.40443543129625881</v>
      </c>
      <c r="BZ274" s="24">
        <f t="shared" si="493"/>
        <v>0.26837626613113158</v>
      </c>
      <c r="CA274" s="20">
        <f t="shared" si="432"/>
        <v>2.2626286955945552</v>
      </c>
      <c r="CB274" s="24">
        <f t="shared" si="494"/>
        <v>0.40297547272513146</v>
      </c>
      <c r="CC274" s="24">
        <f t="shared" si="495"/>
        <v>0.70589005242977665</v>
      </c>
      <c r="CD274" s="24">
        <f t="shared" si="496"/>
        <v>256.09700071418479</v>
      </c>
      <c r="CE274" s="24">
        <f t="shared" si="497"/>
        <v>10222651.503417514</v>
      </c>
      <c r="CF274" s="24">
        <f t="shared" si="498"/>
        <v>2.9642079788302361E-6</v>
      </c>
      <c r="CG274" s="29">
        <f t="shared" si="499"/>
        <v>8.0751128548902235E-3</v>
      </c>
      <c r="CH274" s="24">
        <f t="shared" si="433"/>
        <v>12.930564818153799</v>
      </c>
      <c r="CI274" s="24">
        <f t="shared" si="500"/>
        <v>4.4871865622554195</v>
      </c>
      <c r="CJ274" s="24">
        <f t="shared" si="501"/>
        <v>11.832861793577628</v>
      </c>
      <c r="CK274" s="24">
        <f t="shared" si="434"/>
        <v>4.793793865765779</v>
      </c>
      <c r="CL274" s="24">
        <f t="shared" si="502"/>
        <v>5.4402193565270176</v>
      </c>
      <c r="CM274" s="24" t="str">
        <f t="shared" si="503"/>
        <v>NO</v>
      </c>
      <c r="CN274" s="46" t="str">
        <f t="shared" si="435"/>
        <v>ANNULAR</v>
      </c>
      <c r="CO274" s="21">
        <f t="shared" si="413"/>
        <v>1.0037945959363015</v>
      </c>
      <c r="CP274" s="21">
        <f t="shared" si="436"/>
        <v>0</v>
      </c>
      <c r="CQ274" s="7">
        <f t="shared" si="437"/>
        <v>0.81872793556884482</v>
      </c>
      <c r="CR274" s="7">
        <f>IF(J274="yes",rho_ph(F274,H274),IF(K274="yes",rho_ph(F274,H274),L274*CQ274+P274*(1-CQ274)))</f>
        <v>162.01278728004536</v>
      </c>
      <c r="CS274" s="7">
        <f t="shared" si="438"/>
        <v>3.5738581516124278E-5</v>
      </c>
      <c r="CT274" s="7">
        <f t="shared" si="439"/>
        <v>6467081.8433739021</v>
      </c>
      <c r="CU274" s="7">
        <f t="shared" si="440"/>
        <v>4.4719869315457652E-6</v>
      </c>
      <c r="CV274" s="22">
        <f t="shared" si="441"/>
        <v>8.6388009829171594E-3</v>
      </c>
      <c r="CW274" s="7">
        <f t="shared" si="442"/>
        <v>1.5182673118431803E-2</v>
      </c>
      <c r="CX274" s="7">
        <f t="shared" si="443"/>
        <v>3.3697961751899472E-2</v>
      </c>
      <c r="CY274" s="7">
        <f t="shared" si="504"/>
        <v>0.94026414974745443</v>
      </c>
      <c r="CZ274" s="7">
        <f t="shared" si="505"/>
        <v>5.198606677013063E-2</v>
      </c>
      <c r="DA274" s="7">
        <f t="shared" si="444"/>
        <v>21.523738298397959</v>
      </c>
      <c r="DB274" s="7">
        <f>rho_ph(DA274,H274)</f>
        <v>156.54879970163779</v>
      </c>
      <c r="DC274" s="7">
        <f t="shared" si="445"/>
        <v>28.791814842798672</v>
      </c>
      <c r="DD274" s="7">
        <f t="shared" si="506"/>
        <v>-2.8113842197260572E-2</v>
      </c>
      <c r="DE274" s="47">
        <f t="shared" si="507"/>
        <v>-1.4807483693323149E-2</v>
      </c>
      <c r="DF274" s="7">
        <f t="shared" si="446"/>
        <v>1032.3770051150047</v>
      </c>
      <c r="DG274" s="7">
        <f t="shared" si="508"/>
        <v>216.12791701063117</v>
      </c>
    </row>
    <row r="275" spans="1:111" ht="14.5" x14ac:dyDescent="0.35">
      <c r="A275" s="7">
        <f t="shared" si="509"/>
        <v>984</v>
      </c>
      <c r="B275" s="7">
        <v>3</v>
      </c>
      <c r="C275" s="7">
        <v>17.2</v>
      </c>
      <c r="D275">
        <v>0.16600000000000001</v>
      </c>
      <c r="E275" s="22">
        <v>0</v>
      </c>
      <c r="F275" s="7">
        <f t="shared" si="447"/>
        <v>21.523738298397959</v>
      </c>
      <c r="G275" s="7">
        <f t="shared" si="510"/>
        <v>97.5</v>
      </c>
      <c r="H275" s="7">
        <f t="shared" si="448"/>
        <v>1032.3770051150047</v>
      </c>
      <c r="I275" s="7">
        <f t="shared" si="511"/>
        <v>5.6875569289255003E-2</v>
      </c>
      <c r="J275" s="24" t="str">
        <f t="shared" si="449"/>
        <v>NO</v>
      </c>
      <c r="K275" s="24" t="str">
        <f t="shared" si="450"/>
        <v>NO</v>
      </c>
      <c r="L275" s="7">
        <f t="shared" si="451"/>
        <v>10.791371862379812</v>
      </c>
      <c r="M275" s="7">
        <v>9.81</v>
      </c>
      <c r="N275" s="7">
        <f t="shared" si="452"/>
        <v>2.1631460000000002E-2</v>
      </c>
      <c r="O275" s="7">
        <f t="shared" si="453"/>
        <v>216.12791701063117</v>
      </c>
      <c r="P275" s="7">
        <f t="shared" si="454"/>
        <v>845.13514763863986</v>
      </c>
      <c r="Q275" s="7">
        <f t="shared" si="415"/>
        <v>1.6275216425456457E-5</v>
      </c>
      <c r="R275" s="7">
        <f t="shared" si="416"/>
        <v>1.2381049794630652E-4</v>
      </c>
      <c r="S275" s="7">
        <f t="shared" si="455"/>
        <v>1.1769436759112787E-4</v>
      </c>
      <c r="T275" s="7">
        <f t="shared" si="417"/>
        <v>5.0299262137628578</v>
      </c>
      <c r="U275" s="7">
        <f t="shared" si="418"/>
        <v>23.755702691118294</v>
      </c>
      <c r="V275" s="7">
        <f t="shared" si="512"/>
        <v>28.78562890488115</v>
      </c>
      <c r="W275" s="7">
        <f>Surface_Tension_T(T_ph(F275,H275))</f>
        <v>8.2614352019117598E-2</v>
      </c>
      <c r="X275" s="7">
        <v>1</v>
      </c>
      <c r="Y275" s="7">
        <f t="shared" si="456"/>
        <v>1.00370957581234</v>
      </c>
      <c r="Z275" s="7">
        <f t="shared" si="513"/>
        <v>0.82221253119522886</v>
      </c>
      <c r="AA275" s="24">
        <f t="shared" si="457"/>
        <v>159.12723987065661</v>
      </c>
      <c r="AB275" s="24">
        <f t="shared" si="458"/>
        <v>6460597.135684208</v>
      </c>
      <c r="AC275" s="24">
        <f t="shared" si="459"/>
        <v>4.4760180054792089E-6</v>
      </c>
      <c r="AD275" s="29">
        <f t="shared" si="460"/>
        <v>8.6400984407679939E-3</v>
      </c>
      <c r="AE275" s="24">
        <f t="shared" si="419"/>
        <v>11.586340519167237</v>
      </c>
      <c r="AF275" s="7">
        <f t="shared" si="420"/>
        <v>4.757439066772629</v>
      </c>
      <c r="AG275" s="24" t="str">
        <f t="shared" si="461"/>
        <v>ANNULAR</v>
      </c>
      <c r="AH275" s="24">
        <f t="shared" si="514"/>
        <v>1.1499999999999999</v>
      </c>
      <c r="AI275" s="24">
        <f t="shared" si="514"/>
        <v>1.1499999999999999</v>
      </c>
      <c r="AJ275" s="24">
        <f t="shared" si="462"/>
        <v>0.26837727176574772</v>
      </c>
      <c r="AK275" s="24">
        <f t="shared" si="463"/>
        <v>0.71184852881641292</v>
      </c>
      <c r="AL275" s="24">
        <f t="shared" si="464"/>
        <v>251.20875832517805</v>
      </c>
      <c r="AM275" s="24">
        <f t="shared" si="465"/>
        <v>10199124.83754272</v>
      </c>
      <c r="AN275" s="24">
        <f t="shared" si="466"/>
        <v>2.9703481410317191E-6</v>
      </c>
      <c r="AO275" s="29">
        <f t="shared" si="467"/>
        <v>8.0778130411272644E-3</v>
      </c>
      <c r="AP275" s="24">
        <f t="shared" si="421"/>
        <v>13.213722355217589</v>
      </c>
      <c r="AQ275" s="24">
        <f t="shared" si="468"/>
        <v>4.4950245320168243</v>
      </c>
      <c r="AR275" s="24">
        <f t="shared" si="469"/>
        <v>11.849169697174226</v>
      </c>
      <c r="AS275" s="24">
        <f t="shared" si="470"/>
        <v>5.4323203108638864</v>
      </c>
      <c r="AT275" s="24" t="str">
        <f t="shared" si="471"/>
        <v>NO</v>
      </c>
      <c r="AU275" s="24">
        <f t="shared" si="422"/>
        <v>1.2</v>
      </c>
      <c r="AV275" s="7">
        <f t="shared" si="472"/>
        <v>1.203900398263051</v>
      </c>
      <c r="AW275" s="7">
        <f t="shared" si="473"/>
        <v>0.26837727176574772</v>
      </c>
      <c r="AX275" s="20">
        <f t="shared" si="423"/>
        <v>2.1584362605014076</v>
      </c>
      <c r="AY275" s="24">
        <f t="shared" si="424"/>
        <v>0.68241684068294539</v>
      </c>
      <c r="AZ275" s="24">
        <f t="shared" si="474"/>
        <v>275.76490412992467</v>
      </c>
      <c r="BA275" s="24">
        <f t="shared" si="475"/>
        <v>11196109.171454016</v>
      </c>
      <c r="BB275" s="24">
        <f t="shared" si="476"/>
        <v>2.7316843636560289E-6</v>
      </c>
      <c r="BC275" s="29">
        <f t="shared" si="477"/>
        <v>7.9695613316485611E-3</v>
      </c>
      <c r="BD275" s="24">
        <f t="shared" si="425"/>
        <v>11.902578267918678</v>
      </c>
      <c r="BE275" s="24" t="str">
        <f t="shared" si="478"/>
        <v>NO</v>
      </c>
      <c r="BF275" s="24">
        <f t="shared" si="426"/>
        <v>1.2</v>
      </c>
      <c r="BG275" s="24">
        <f t="shared" si="427"/>
        <v>1.1534057556471984</v>
      </c>
      <c r="BH275" s="7">
        <f t="shared" si="479"/>
        <v>1.203900398263051</v>
      </c>
      <c r="BI275" s="7">
        <f t="shared" si="480"/>
        <v>0.40445550080342557</v>
      </c>
      <c r="BJ275" s="7">
        <f t="shared" si="481"/>
        <v>0.26837727176574772</v>
      </c>
      <c r="BK275" s="20">
        <f t="shared" si="428"/>
        <v>2.1584362605014076</v>
      </c>
      <c r="BL275" s="24">
        <f t="shared" si="482"/>
        <v>0.4031023047472958</v>
      </c>
      <c r="BM275" s="24">
        <f t="shared" si="483"/>
        <v>0.67978595280994558</v>
      </c>
      <c r="BN275" s="24">
        <f t="shared" si="484"/>
        <v>277.95996905152731</v>
      </c>
      <c r="BO275" s="24">
        <f t="shared" si="485"/>
        <v>11285229.237614116</v>
      </c>
      <c r="BP275" s="24">
        <f t="shared" si="486"/>
        <v>2.7123024996435334E-6</v>
      </c>
      <c r="BQ275" s="29">
        <f t="shared" si="487"/>
        <v>7.9604569226958462E-3</v>
      </c>
      <c r="BR275" s="24">
        <f t="shared" si="429"/>
        <v>13.136596393468222</v>
      </c>
      <c r="BS275" s="24">
        <f t="shared" si="488"/>
        <v>4.4950245320168243</v>
      </c>
      <c r="BT275" s="24">
        <f t="shared" si="489"/>
        <v>11.907114215815479</v>
      </c>
      <c r="BU275" s="24" t="str">
        <f t="shared" si="490"/>
        <v>NO</v>
      </c>
      <c r="BV275" s="24">
        <f t="shared" si="430"/>
        <v>1.1499999999999999</v>
      </c>
      <c r="BW275" s="24">
        <f t="shared" si="431"/>
        <v>1.1533810969751392</v>
      </c>
      <c r="BX275" s="7">
        <f t="shared" si="491"/>
        <v>1.203900398263051</v>
      </c>
      <c r="BY275" s="7">
        <f t="shared" si="492"/>
        <v>0.40445550080342557</v>
      </c>
      <c r="BZ275" s="24">
        <f t="shared" si="493"/>
        <v>0.26837727176574772</v>
      </c>
      <c r="CA275" s="20">
        <f t="shared" si="432"/>
        <v>2.2594840672982555</v>
      </c>
      <c r="CB275" s="24">
        <f t="shared" si="494"/>
        <v>0.40303266295430384</v>
      </c>
      <c r="CC275" s="24">
        <f t="shared" si="495"/>
        <v>0.70898776373423333</v>
      </c>
      <c r="CD275" s="24">
        <f t="shared" si="496"/>
        <v>253.59561986545265</v>
      </c>
      <c r="CE275" s="24">
        <f t="shared" si="497"/>
        <v>10296031.884022677</v>
      </c>
      <c r="CF275" s="24">
        <f t="shared" si="498"/>
        <v>2.9452277459109271E-6</v>
      </c>
      <c r="CG275" s="29">
        <f t="shared" si="499"/>
        <v>8.0667390440467591E-3</v>
      </c>
      <c r="CH275" s="24">
        <f t="shared" si="433"/>
        <v>13.206473415567052</v>
      </c>
      <c r="CI275" s="24">
        <f t="shared" si="500"/>
        <v>4.4950245320168243</v>
      </c>
      <c r="CJ275" s="24">
        <f t="shared" si="501"/>
        <v>11.85458938703006</v>
      </c>
      <c r="CK275" s="24">
        <f t="shared" si="434"/>
        <v>4.8121676517804106</v>
      </c>
      <c r="CL275" s="24">
        <f t="shared" si="502"/>
        <v>5.4323203108638864</v>
      </c>
      <c r="CM275" s="24" t="str">
        <f t="shared" si="503"/>
        <v>NO</v>
      </c>
      <c r="CN275" s="46" t="str">
        <f t="shared" si="435"/>
        <v>ANNULAR</v>
      </c>
      <c r="CO275" s="21">
        <f t="shared" si="413"/>
        <v>1.00370957581234</v>
      </c>
      <c r="CP275" s="21">
        <f t="shared" si="436"/>
        <v>0</v>
      </c>
      <c r="CQ275" s="7">
        <f t="shared" si="437"/>
        <v>0.82221253119522886</v>
      </c>
      <c r="CR275" s="7">
        <f>IF(J275="yes",rho_ph(F275,H275),IF(K275="yes",rho_ph(F275,H275),L275*CQ275+P275*(1-CQ275)))</f>
        <v>159.12723987065661</v>
      </c>
      <c r="CS275" s="7">
        <f t="shared" si="438"/>
        <v>3.5393641934256875E-5</v>
      </c>
      <c r="CT275" s="7">
        <f t="shared" si="439"/>
        <v>6460597.135684208</v>
      </c>
      <c r="CU275" s="7">
        <f t="shared" si="440"/>
        <v>4.4760180054792089E-6</v>
      </c>
      <c r="CV275" s="22">
        <f t="shared" si="441"/>
        <v>8.6400984407679939E-3</v>
      </c>
      <c r="CW275" s="7">
        <f t="shared" si="442"/>
        <v>1.4912260370030905E-2</v>
      </c>
      <c r="CX275" s="7">
        <f t="shared" si="443"/>
        <v>3.4314413579828389E-2</v>
      </c>
      <c r="CY275" s="7">
        <f t="shared" si="504"/>
        <v>0.93873981958380748</v>
      </c>
      <c r="CZ275" s="7">
        <f t="shared" si="505"/>
        <v>5.2439102851399293E-2</v>
      </c>
      <c r="DA275" s="7">
        <f t="shared" si="444"/>
        <v>21.36642098984376</v>
      </c>
      <c r="DB275" s="7">
        <f>rho_ph(DA275,H275)</f>
        <v>153.73937319138088</v>
      </c>
      <c r="DC275" s="7">
        <f t="shared" si="445"/>
        <v>29.317955194607404</v>
      </c>
      <c r="DD275" s="7">
        <f t="shared" si="506"/>
        <v>-2.8113842197260572E-2</v>
      </c>
      <c r="DE275" s="47">
        <f t="shared" si="507"/>
        <v>-1.5465032671739038E-2</v>
      </c>
      <c r="DF275" s="7">
        <f t="shared" si="446"/>
        <v>1032.3488912728076</v>
      </c>
      <c r="DG275" s="7">
        <f t="shared" si="508"/>
        <v>215.75112148783683</v>
      </c>
    </row>
    <row r="276" spans="1:111" ht="14.5" x14ac:dyDescent="0.35">
      <c r="A276" s="7">
        <f t="shared" si="509"/>
        <v>981</v>
      </c>
      <c r="B276" s="7">
        <v>3</v>
      </c>
      <c r="C276" s="7">
        <v>17.2</v>
      </c>
      <c r="D276">
        <v>0.16600000000000001</v>
      </c>
      <c r="E276" s="22">
        <v>0</v>
      </c>
      <c r="F276" s="7">
        <f t="shared" si="447"/>
        <v>21.36642098984376</v>
      </c>
      <c r="G276" s="7">
        <f t="shared" si="510"/>
        <v>97.5</v>
      </c>
      <c r="H276" s="7">
        <f t="shared" si="448"/>
        <v>1032.3488912728076</v>
      </c>
      <c r="I276" s="7">
        <f t="shared" si="511"/>
        <v>5.7735557768912996E-2</v>
      </c>
      <c r="J276" s="24" t="str">
        <f t="shared" si="449"/>
        <v>NO</v>
      </c>
      <c r="K276" s="24" t="str">
        <f t="shared" si="450"/>
        <v>NO</v>
      </c>
      <c r="L276" s="7">
        <f t="shared" si="451"/>
        <v>10.713933009341673</v>
      </c>
      <c r="M276" s="7">
        <v>9.81</v>
      </c>
      <c r="N276" s="7">
        <f t="shared" si="452"/>
        <v>2.1631460000000002E-2</v>
      </c>
      <c r="O276" s="7">
        <f t="shared" si="453"/>
        <v>215.75112148783683</v>
      </c>
      <c r="P276" s="7">
        <f t="shared" si="454"/>
        <v>845.60816250704715</v>
      </c>
      <c r="Q276" s="7">
        <f t="shared" si="415"/>
        <v>1.6262036572039313E-5</v>
      </c>
      <c r="R276" s="7">
        <f t="shared" si="416"/>
        <v>1.2403748007678677E-4</v>
      </c>
      <c r="S276" s="7">
        <f t="shared" si="455"/>
        <v>1.1781500473224821E-4</v>
      </c>
      <c r="T276" s="7">
        <f t="shared" si="417"/>
        <v>5.0225286070169259</v>
      </c>
      <c r="U276" s="7">
        <f t="shared" si="418"/>
        <v>24.289200625612256</v>
      </c>
      <c r="V276" s="7">
        <f t="shared" si="512"/>
        <v>29.311729232629183</v>
      </c>
      <c r="W276" s="7">
        <f>Surface_Tension_T(T_ph(F276,H276))</f>
        <v>8.2653521435412172E-2</v>
      </c>
      <c r="X276" s="7">
        <v>1</v>
      </c>
      <c r="Y276" s="7">
        <f t="shared" si="456"/>
        <v>1.0036267529377767</v>
      </c>
      <c r="Z276" s="7">
        <f t="shared" si="513"/>
        <v>0.82565678173917334</v>
      </c>
      <c r="AA276" s="24">
        <f t="shared" si="457"/>
        <v>156.27207988736487</v>
      </c>
      <c r="AB276" s="24">
        <f t="shared" si="458"/>
        <v>6454020.1296622837</v>
      </c>
      <c r="AC276" s="24">
        <f t="shared" si="459"/>
        <v>4.4801143068805887E-6</v>
      </c>
      <c r="AD276" s="29">
        <f t="shared" si="460"/>
        <v>8.6414159879554461E-3</v>
      </c>
      <c r="AE276" s="24">
        <f t="shared" si="419"/>
        <v>11.602757831092307</v>
      </c>
      <c r="AF276" s="7">
        <f t="shared" si="420"/>
        <v>4.7759544130479368</v>
      </c>
      <c r="AG276" s="24" t="str">
        <f t="shared" si="461"/>
        <v>ANNULAR</v>
      </c>
      <c r="AH276" s="24">
        <f t="shared" si="514"/>
        <v>1.1499999999999999</v>
      </c>
      <c r="AI276" s="24">
        <f t="shared" si="514"/>
        <v>1.1499999999999999</v>
      </c>
      <c r="AJ276" s="24">
        <f t="shared" si="462"/>
        <v>0.26837824252747711</v>
      </c>
      <c r="AK276" s="24">
        <f t="shared" si="463"/>
        <v>0.71487464472984585</v>
      </c>
      <c r="AL276" s="24">
        <f t="shared" si="464"/>
        <v>248.76344680787656</v>
      </c>
      <c r="AM276" s="24">
        <f t="shared" si="465"/>
        <v>10273903.658154488</v>
      </c>
      <c r="AN276" s="24">
        <f t="shared" si="466"/>
        <v>2.9509242322868441E-6</v>
      </c>
      <c r="AO276" s="29">
        <f t="shared" si="467"/>
        <v>8.0692565711234128E-3</v>
      </c>
      <c r="AP276" s="24">
        <f t="shared" si="421"/>
        <v>13.497767118430444</v>
      </c>
      <c r="AQ276" s="24">
        <f t="shared" si="468"/>
        <v>4.5027567276135967</v>
      </c>
      <c r="AR276" s="24">
        <f t="shared" si="469"/>
        <v>11.870755420007956</v>
      </c>
      <c r="AS276" s="24">
        <f t="shared" si="470"/>
        <v>5.4243308955782803</v>
      </c>
      <c r="AT276" s="24" t="str">
        <f t="shared" si="471"/>
        <v>NO</v>
      </c>
      <c r="AU276" s="24">
        <f t="shared" si="422"/>
        <v>1.2</v>
      </c>
      <c r="AV276" s="7">
        <f t="shared" si="472"/>
        <v>1.203900398263051</v>
      </c>
      <c r="AW276" s="7">
        <f t="shared" si="473"/>
        <v>0.26837824252747711</v>
      </c>
      <c r="AX276" s="20">
        <f t="shared" si="423"/>
        <v>2.155397881674542</v>
      </c>
      <c r="AY276" s="24">
        <f t="shared" si="424"/>
        <v>0.68531375086139834</v>
      </c>
      <c r="AZ276" s="24">
        <f t="shared" si="474"/>
        <v>273.44366651743752</v>
      </c>
      <c r="BA276" s="24">
        <f t="shared" si="475"/>
        <v>11293194.083704606</v>
      </c>
      <c r="BB276" s="24">
        <f t="shared" si="476"/>
        <v>2.7105844368754016E-6</v>
      </c>
      <c r="BC276" s="29">
        <f t="shared" si="477"/>
        <v>7.9596474832100781E-3</v>
      </c>
      <c r="BD276" s="24">
        <f t="shared" si="425"/>
        <v>11.924996324949424</v>
      </c>
      <c r="BE276" s="24" t="str">
        <f t="shared" si="478"/>
        <v>NO</v>
      </c>
      <c r="BF276" s="24">
        <f t="shared" si="426"/>
        <v>1.2</v>
      </c>
      <c r="BG276" s="24">
        <f t="shared" si="427"/>
        <v>1.1533164254840484</v>
      </c>
      <c r="BH276" s="7">
        <f t="shared" si="479"/>
        <v>1.203900398263051</v>
      </c>
      <c r="BI276" s="7">
        <f t="shared" si="480"/>
        <v>0.40447572249542002</v>
      </c>
      <c r="BJ276" s="7">
        <f t="shared" si="481"/>
        <v>0.26837824252747711</v>
      </c>
      <c r="BK276" s="20">
        <f t="shared" si="428"/>
        <v>2.155397881674542</v>
      </c>
      <c r="BL276" s="24">
        <f t="shared" si="482"/>
        <v>0.40315683233457</v>
      </c>
      <c r="BM276" s="24">
        <f t="shared" si="483"/>
        <v>0.68271755054018457</v>
      </c>
      <c r="BN276" s="24">
        <f t="shared" si="484"/>
        <v>275.61121918423896</v>
      </c>
      <c r="BO276" s="24">
        <f t="shared" si="485"/>
        <v>11382713.77624164</v>
      </c>
      <c r="BP276" s="24">
        <f t="shared" si="486"/>
        <v>2.6914315213213212E-6</v>
      </c>
      <c r="BQ276" s="29">
        <f t="shared" si="487"/>
        <v>7.9505971840619378E-3</v>
      </c>
      <c r="BR276" s="24">
        <f t="shared" si="429"/>
        <v>13.418019578533636</v>
      </c>
      <c r="BS276" s="24">
        <f t="shared" si="488"/>
        <v>4.5027567276135967</v>
      </c>
      <c r="BT276" s="24">
        <f t="shared" si="489"/>
        <v>11.929519417433033</v>
      </c>
      <c r="BU276" s="24" t="str">
        <f t="shared" si="490"/>
        <v>NO</v>
      </c>
      <c r="BV276" s="24">
        <f t="shared" si="430"/>
        <v>1.1499999999999999</v>
      </c>
      <c r="BW276" s="24">
        <f t="shared" si="431"/>
        <v>1.153292330365405</v>
      </c>
      <c r="BX276" s="7">
        <f t="shared" si="491"/>
        <v>1.203900398263051</v>
      </c>
      <c r="BY276" s="7">
        <f t="shared" si="492"/>
        <v>0.40447572249542002</v>
      </c>
      <c r="BZ276" s="24">
        <f t="shared" si="493"/>
        <v>0.26837824252747711</v>
      </c>
      <c r="CA276" s="20">
        <f t="shared" si="432"/>
        <v>2.2563034459508171</v>
      </c>
      <c r="CB276" s="24">
        <f t="shared" si="494"/>
        <v>0.40308911303236405</v>
      </c>
      <c r="CC276" s="24">
        <f t="shared" si="495"/>
        <v>0.71205151568978486</v>
      </c>
      <c r="CD276" s="24">
        <f t="shared" si="496"/>
        <v>251.12046095255087</v>
      </c>
      <c r="CE276" s="24">
        <f t="shared" si="497"/>
        <v>10371248.089396402</v>
      </c>
      <c r="CF276" s="24">
        <f t="shared" si="498"/>
        <v>2.9260373095081416E-6</v>
      </c>
      <c r="CG276" s="29">
        <f t="shared" si="499"/>
        <v>8.0582304869003044E-3</v>
      </c>
      <c r="CH276" s="24">
        <f t="shared" si="433"/>
        <v>13.490386583729123</v>
      </c>
      <c r="CI276" s="24">
        <f t="shared" si="500"/>
        <v>4.5027567276135967</v>
      </c>
      <c r="CJ276" s="24">
        <f t="shared" si="501"/>
        <v>11.876167207644245</v>
      </c>
      <c r="CK276" s="24">
        <f t="shared" si="434"/>
        <v>4.8308959947306853</v>
      </c>
      <c r="CL276" s="24">
        <f t="shared" si="502"/>
        <v>5.4243308955782803</v>
      </c>
      <c r="CM276" s="24" t="str">
        <f t="shared" si="503"/>
        <v>NO</v>
      </c>
      <c r="CN276" s="46" t="str">
        <f t="shared" si="435"/>
        <v>ANNULAR</v>
      </c>
      <c r="CO276" s="21">
        <f t="shared" si="413"/>
        <v>1.0036267529377767</v>
      </c>
      <c r="CP276" s="21">
        <f t="shared" si="436"/>
        <v>0</v>
      </c>
      <c r="CQ276" s="7">
        <f t="shared" si="437"/>
        <v>0.82565678173917334</v>
      </c>
      <c r="CR276" s="7">
        <f>IF(J276="yes",rho_ph(F276,H276),IF(K276="yes",rho_ph(F276,H276),L276*CQ276+P276*(1-CQ276)))</f>
        <v>156.27207988736487</v>
      </c>
      <c r="CS276" s="7">
        <f t="shared" si="438"/>
        <v>3.5051954242144897E-5</v>
      </c>
      <c r="CT276" s="7">
        <f t="shared" si="439"/>
        <v>6454020.1296622837</v>
      </c>
      <c r="CU276" s="7">
        <f t="shared" si="440"/>
        <v>4.4801143068805887E-6</v>
      </c>
      <c r="CV276" s="22">
        <f t="shared" si="441"/>
        <v>8.6414159879554461E-3</v>
      </c>
      <c r="CW276" s="7">
        <f t="shared" si="442"/>
        <v>1.4644695312636912E-2</v>
      </c>
      <c r="CX276" s="7">
        <f t="shared" si="443"/>
        <v>3.4947096658459506E-2</v>
      </c>
      <c r="CY276" s="7">
        <f t="shared" si="504"/>
        <v>0.93716053316185355</v>
      </c>
      <c r="CZ276" s="7">
        <f t="shared" si="505"/>
        <v>5.291707259991027E-2</v>
      </c>
      <c r="DA276" s="7">
        <f t="shared" si="444"/>
        <v>21.207669772044028</v>
      </c>
      <c r="DB276" s="7">
        <f>rho_ph(DA276,H276)</f>
        <v>150.95810354853532</v>
      </c>
      <c r="DC276" s="7">
        <f t="shared" si="445"/>
        <v>29.858112608196343</v>
      </c>
      <c r="DD276" s="7">
        <f t="shared" si="506"/>
        <v>-2.8113842197260572E-2</v>
      </c>
      <c r="DE276" s="47">
        <f t="shared" si="507"/>
        <v>-1.616470895838262E-2</v>
      </c>
      <c r="DF276" s="7">
        <f t="shared" si="446"/>
        <v>1032.3207774306104</v>
      </c>
      <c r="DG276" s="7">
        <f t="shared" si="508"/>
        <v>215.36870771872265</v>
      </c>
    </row>
    <row r="277" spans="1:111" ht="14.5" x14ac:dyDescent="0.35">
      <c r="A277" s="7">
        <f t="shared" si="509"/>
        <v>978</v>
      </c>
      <c r="B277" s="7">
        <v>3</v>
      </c>
      <c r="C277" s="7">
        <v>17.2</v>
      </c>
      <c r="D277">
        <v>0.16600000000000001</v>
      </c>
      <c r="E277" s="22">
        <v>0</v>
      </c>
      <c r="F277" s="7">
        <f t="shared" si="447"/>
        <v>21.207669772044028</v>
      </c>
      <c r="G277" s="7">
        <f t="shared" si="510"/>
        <v>97.5</v>
      </c>
      <c r="H277" s="7">
        <f t="shared" si="448"/>
        <v>1032.3207774306104</v>
      </c>
      <c r="I277" s="7">
        <f t="shared" si="511"/>
        <v>5.8606719947617507E-2</v>
      </c>
      <c r="J277" s="24" t="str">
        <f t="shared" si="449"/>
        <v>NO</v>
      </c>
      <c r="K277" s="24" t="str">
        <f t="shared" si="450"/>
        <v>NO</v>
      </c>
      <c r="L277" s="7">
        <f t="shared" si="451"/>
        <v>10.635808537993416</v>
      </c>
      <c r="M277" s="7">
        <v>9.81</v>
      </c>
      <c r="N277" s="7">
        <f t="shared" si="452"/>
        <v>2.1631460000000002E-2</v>
      </c>
      <c r="O277" s="7">
        <f t="shared" si="453"/>
        <v>215.36870771872265</v>
      </c>
      <c r="P277" s="7">
        <f t="shared" si="454"/>
        <v>846.08738441783191</v>
      </c>
      <c r="Q277" s="7">
        <f t="shared" si="415"/>
        <v>1.6248665183939391E-5</v>
      </c>
      <c r="R277" s="7">
        <f t="shared" si="416"/>
        <v>1.242686711726229E-4</v>
      </c>
      <c r="S277" s="7">
        <f t="shared" si="455"/>
        <v>1.1793797293290416E-4</v>
      </c>
      <c r="T277" s="7">
        <f t="shared" si="417"/>
        <v>5.0150429546878197</v>
      </c>
      <c r="U277" s="7">
        <f t="shared" si="418"/>
        <v>24.836802736097034</v>
      </c>
      <c r="V277" s="7">
        <f t="shared" si="512"/>
        <v>29.851845690784856</v>
      </c>
      <c r="W277" s="7">
        <f>Surface_Tension_T(T_ph(F277,H277))</f>
        <v>8.2693179940672573E-2</v>
      </c>
      <c r="X277" s="7">
        <v>1</v>
      </c>
      <c r="Y277" s="7">
        <f t="shared" si="456"/>
        <v>1.0035460120636734</v>
      </c>
      <c r="Z277" s="7">
        <f t="shared" si="513"/>
        <v>0.82906238327026782</v>
      </c>
      <c r="AA277" s="24">
        <f t="shared" si="457"/>
        <v>153.44590981199201</v>
      </c>
      <c r="AB277" s="24">
        <f t="shared" si="458"/>
        <v>6447345.3483593119</v>
      </c>
      <c r="AC277" s="24">
        <f t="shared" si="459"/>
        <v>4.4842796137125038E-6</v>
      </c>
      <c r="AD277" s="29">
        <f t="shared" si="460"/>
        <v>8.6427547963007847E-3</v>
      </c>
      <c r="AE277" s="24">
        <f t="shared" si="419"/>
        <v>11.618945291640745</v>
      </c>
      <c r="AF277" s="7">
        <f t="shared" si="420"/>
        <v>4.7948377883382518</v>
      </c>
      <c r="AG277" s="24" t="str">
        <f t="shared" si="461"/>
        <v>ANNULAR</v>
      </c>
      <c r="AH277" s="24">
        <f t="shared" si="514"/>
        <v>1.1499999999999999</v>
      </c>
      <c r="AI277" s="24">
        <f t="shared" si="514"/>
        <v>1.1499999999999999</v>
      </c>
      <c r="AJ277" s="24">
        <f t="shared" si="462"/>
        <v>0.2683791769888364</v>
      </c>
      <c r="AK277" s="24">
        <f t="shared" si="463"/>
        <v>0.7178681282260535</v>
      </c>
      <c r="AL277" s="24">
        <f t="shared" si="464"/>
        <v>246.34332541746554</v>
      </c>
      <c r="AM277" s="24">
        <f t="shared" si="465"/>
        <v>10350621.239599414</v>
      </c>
      <c r="AN277" s="24">
        <f t="shared" si="466"/>
        <v>2.9312736391600248E-6</v>
      </c>
      <c r="AO277" s="29">
        <f t="shared" si="467"/>
        <v>8.0605563621050872E-3</v>
      </c>
      <c r="AP277" s="24">
        <f t="shared" si="421"/>
        <v>13.790249162605479</v>
      </c>
      <c r="AQ277" s="24">
        <f t="shared" si="468"/>
        <v>4.5103875263302218</v>
      </c>
      <c r="AR277" s="24">
        <f t="shared" si="469"/>
        <v>11.892206205313158</v>
      </c>
      <c r="AS277" s="24">
        <f t="shared" si="470"/>
        <v>5.4162463910628453</v>
      </c>
      <c r="AT277" s="24" t="str">
        <f t="shared" si="471"/>
        <v>NO</v>
      </c>
      <c r="AU277" s="24">
        <f t="shared" si="422"/>
        <v>1.2</v>
      </c>
      <c r="AV277" s="7">
        <f t="shared" si="472"/>
        <v>1.203900398263051</v>
      </c>
      <c r="AW277" s="7">
        <f t="shared" si="473"/>
        <v>0.2683791769888364</v>
      </c>
      <c r="AX277" s="20">
        <f t="shared" si="423"/>
        <v>2.1523233239065629</v>
      </c>
      <c r="AY277" s="24">
        <f t="shared" si="424"/>
        <v>0.6881793835816522</v>
      </c>
      <c r="AZ277" s="24">
        <f t="shared" si="474"/>
        <v>271.14683391652471</v>
      </c>
      <c r="BA277" s="24">
        <f t="shared" si="475"/>
        <v>11392791.639190622</v>
      </c>
      <c r="BB277" s="24">
        <f t="shared" si="476"/>
        <v>2.6892932347750458E-6</v>
      </c>
      <c r="BC277" s="29">
        <f t="shared" si="477"/>
        <v>7.9495837273858908E-3</v>
      </c>
      <c r="BD277" s="24">
        <f t="shared" si="425"/>
        <v>11.94728731959613</v>
      </c>
      <c r="BE277" s="24" t="str">
        <f t="shared" si="478"/>
        <v>NO</v>
      </c>
      <c r="BF277" s="24">
        <f t="shared" si="426"/>
        <v>1.2</v>
      </c>
      <c r="BG277" s="24">
        <f t="shared" si="427"/>
        <v>1.1532294666009542</v>
      </c>
      <c r="BH277" s="7">
        <f t="shared" si="479"/>
        <v>1.203900398263051</v>
      </c>
      <c r="BI277" s="7">
        <f t="shared" si="480"/>
        <v>0.4044961054338862</v>
      </c>
      <c r="BJ277" s="7">
        <f t="shared" si="481"/>
        <v>0.2683791769888364</v>
      </c>
      <c r="BK277" s="20">
        <f t="shared" si="428"/>
        <v>2.1523233239065629</v>
      </c>
      <c r="BL277" s="24">
        <f t="shared" si="482"/>
        <v>0.40321072361622196</v>
      </c>
      <c r="BM277" s="24">
        <f t="shared" si="483"/>
        <v>0.68561797017573456</v>
      </c>
      <c r="BN277" s="24">
        <f t="shared" si="484"/>
        <v>273.28677078297835</v>
      </c>
      <c r="BO277" s="24">
        <f t="shared" si="485"/>
        <v>11482705.485826332</v>
      </c>
      <c r="BP277" s="24">
        <f t="shared" si="486"/>
        <v>2.6703733303515423E-6</v>
      </c>
      <c r="BQ277" s="29">
        <f t="shared" si="487"/>
        <v>7.9405895223926184E-3</v>
      </c>
      <c r="BR277" s="24">
        <f t="shared" si="429"/>
        <v>13.707782471791228</v>
      </c>
      <c r="BS277" s="24">
        <f t="shared" si="488"/>
        <v>4.5103875263302218</v>
      </c>
      <c r="BT277" s="24">
        <f t="shared" si="489"/>
        <v>11.95179646445632</v>
      </c>
      <c r="BU277" s="24" t="str">
        <f t="shared" si="490"/>
        <v>NO</v>
      </c>
      <c r="BV277" s="24">
        <f t="shared" si="430"/>
        <v>1.1499999999999999</v>
      </c>
      <c r="BW277" s="24">
        <f t="shared" si="431"/>
        <v>1.1532059197982971</v>
      </c>
      <c r="BX277" s="7">
        <f t="shared" si="491"/>
        <v>1.203900398263051</v>
      </c>
      <c r="BY277" s="7">
        <f t="shared" si="492"/>
        <v>0.4044961054338862</v>
      </c>
      <c r="BZ277" s="24">
        <f t="shared" si="493"/>
        <v>0.2683791769888364</v>
      </c>
      <c r="CA277" s="20">
        <f t="shared" si="432"/>
        <v>2.2530849519354668</v>
      </c>
      <c r="CB277" s="24">
        <f t="shared" si="494"/>
        <v>0.40314487418130929</v>
      </c>
      <c r="CC277" s="24">
        <f t="shared" si="495"/>
        <v>0.71508274698571861</v>
      </c>
      <c r="CD277" s="24">
        <f t="shared" si="496"/>
        <v>248.67037656412947</v>
      </c>
      <c r="CE277" s="24">
        <f t="shared" si="497"/>
        <v>10448397.077379782</v>
      </c>
      <c r="CF277" s="24">
        <f t="shared" si="498"/>
        <v>2.9066262644330801E-6</v>
      </c>
      <c r="CG277" s="29">
        <f t="shared" si="499"/>
        <v>8.0495806426226363E-3</v>
      </c>
      <c r="CH277" s="24">
        <f t="shared" si="433"/>
        <v>13.78273505197374</v>
      </c>
      <c r="CI277" s="24">
        <f t="shared" si="500"/>
        <v>4.5103875263302218</v>
      </c>
      <c r="CJ277" s="24">
        <f t="shared" si="501"/>
        <v>11.897608815525635</v>
      </c>
      <c r="CK277" s="24">
        <f t="shared" si="434"/>
        <v>4.8499966004248591</v>
      </c>
      <c r="CL277" s="24">
        <f t="shared" si="502"/>
        <v>5.4162463910628453</v>
      </c>
      <c r="CM277" s="24" t="str">
        <f t="shared" si="503"/>
        <v>NO</v>
      </c>
      <c r="CN277" s="46" t="str">
        <f t="shared" si="435"/>
        <v>ANNULAR</v>
      </c>
      <c r="CO277" s="21">
        <f t="shared" si="413"/>
        <v>1.0035460120636734</v>
      </c>
      <c r="CP277" s="21">
        <f t="shared" si="436"/>
        <v>0</v>
      </c>
      <c r="CQ277" s="7">
        <f t="shared" si="437"/>
        <v>0.82906238327026782</v>
      </c>
      <c r="CR277" s="7">
        <f>IF(J277="yes",rho_ph(F277,H277),IF(K277="yes",rho_ph(F277,H277),L277*CQ277+P277*(1-CQ277)))</f>
        <v>153.44590981199201</v>
      </c>
      <c r="CS277" s="7">
        <f t="shared" si="438"/>
        <v>3.4713347566776349E-5</v>
      </c>
      <c r="CT277" s="7">
        <f t="shared" si="439"/>
        <v>6447345.3483593119</v>
      </c>
      <c r="CU277" s="7">
        <f t="shared" si="440"/>
        <v>4.4842796137125038E-6</v>
      </c>
      <c r="CV277" s="22">
        <f t="shared" si="441"/>
        <v>8.6427547963007847E-3</v>
      </c>
      <c r="CW277" s="7">
        <f t="shared" si="442"/>
        <v>1.4379846980898071E-2</v>
      </c>
      <c r="CX277" s="7">
        <f t="shared" si="443"/>
        <v>3.5596869027943658E-2</v>
      </c>
      <c r="CY277" s="7">
        <f t="shared" si="504"/>
        <v>0.93552301218098721</v>
      </c>
      <c r="CZ277" s="7">
        <f t="shared" si="505"/>
        <v>5.3421150905022509E-2</v>
      </c>
      <c r="DA277" s="7">
        <f t="shared" si="444"/>
        <v>21.04740631932896</v>
      </c>
      <c r="DB277" s="7">
        <f>rho_ph(DA277,H277)</f>
        <v>148.20366878965405</v>
      </c>
      <c r="DC277" s="7">
        <f t="shared" si="445"/>
        <v>30.413039647953596</v>
      </c>
      <c r="DD277" s="7">
        <f t="shared" si="506"/>
        <v>-2.8113842197260572E-2</v>
      </c>
      <c r="DE277" s="47">
        <f t="shared" si="507"/>
        <v>-1.6910144740783496E-2</v>
      </c>
      <c r="DF277" s="7">
        <f t="shared" si="446"/>
        <v>1032.2926635884132</v>
      </c>
      <c r="DG277" s="7">
        <f t="shared" si="508"/>
        <v>214.98039594071935</v>
      </c>
    </row>
    <row r="278" spans="1:111" ht="14.5" x14ac:dyDescent="0.35">
      <c r="A278" s="7">
        <f t="shared" si="509"/>
        <v>975</v>
      </c>
      <c r="B278" s="7">
        <v>3</v>
      </c>
      <c r="C278" s="7">
        <v>17.2</v>
      </c>
      <c r="D278">
        <v>0.16600000000000001</v>
      </c>
      <c r="E278" s="22">
        <v>0</v>
      </c>
      <c r="F278" s="7">
        <f t="shared" si="447"/>
        <v>21.04740631932896</v>
      </c>
      <c r="G278" s="7">
        <f t="shared" si="510"/>
        <v>97.5</v>
      </c>
      <c r="H278" s="7">
        <f t="shared" si="448"/>
        <v>1032.2926635884132</v>
      </c>
      <c r="I278" s="7">
        <f t="shared" si="511"/>
        <v>5.948963001292739E-2</v>
      </c>
      <c r="J278" s="24" t="str">
        <f t="shared" si="449"/>
        <v>NO</v>
      </c>
      <c r="K278" s="24" t="str">
        <f t="shared" si="450"/>
        <v>NO</v>
      </c>
      <c r="L278" s="7">
        <f t="shared" si="451"/>
        <v>10.556960145069867</v>
      </c>
      <c r="M278" s="7">
        <v>9.81</v>
      </c>
      <c r="N278" s="7">
        <f t="shared" si="452"/>
        <v>2.1631460000000002E-2</v>
      </c>
      <c r="O278" s="7">
        <f t="shared" si="453"/>
        <v>214.98039594071935</v>
      </c>
      <c r="P278" s="7">
        <f t="shared" si="454"/>
        <v>846.57312791578795</v>
      </c>
      <c r="Q278" s="7">
        <f t="shared" si="415"/>
        <v>1.6235092640711128E-5</v>
      </c>
      <c r="R278" s="7">
        <f t="shared" si="416"/>
        <v>1.2450428352852E-4</v>
      </c>
      <c r="S278" s="7">
        <f t="shared" si="455"/>
        <v>1.1806338942080524E-4</v>
      </c>
      <c r="T278" s="7">
        <f t="shared" si="417"/>
        <v>5.0074646533322538</v>
      </c>
      <c r="U278" s="7">
        <f t="shared" si="418"/>
        <v>25.39926614177099</v>
      </c>
      <c r="V278" s="7">
        <f t="shared" si="512"/>
        <v>30.406730795103243</v>
      </c>
      <c r="W278" s="7">
        <f>Surface_Tension_T(T_ph(F278,H278))</f>
        <v>8.2733352171312835E-2</v>
      </c>
      <c r="X278" s="7">
        <v>1</v>
      </c>
      <c r="Y278" s="7">
        <f t="shared" si="456"/>
        <v>1.0034672446555877</v>
      </c>
      <c r="Z278" s="7">
        <f t="shared" si="513"/>
        <v>0.83243098812663774</v>
      </c>
      <c r="AA278" s="24">
        <f t="shared" si="457"/>
        <v>150.64736328856412</v>
      </c>
      <c r="AB278" s="24">
        <f t="shared" si="458"/>
        <v>6440567.0372042153</v>
      </c>
      <c r="AC278" s="24">
        <f t="shared" si="459"/>
        <v>4.4885179117981741E-6</v>
      </c>
      <c r="AD278" s="29">
        <f t="shared" si="460"/>
        <v>8.6441161003484174E-3</v>
      </c>
      <c r="AE278" s="24">
        <f t="shared" si="419"/>
        <v>11.634911786807363</v>
      </c>
      <c r="AF278" s="7">
        <f t="shared" si="420"/>
        <v>4.8141078364509795</v>
      </c>
      <c r="AG278" s="24" t="str">
        <f t="shared" si="461"/>
        <v>ANNULAR</v>
      </c>
      <c r="AH278" s="24">
        <f t="shared" si="514"/>
        <v>1.1499999999999999</v>
      </c>
      <c r="AI278" s="24">
        <f t="shared" si="514"/>
        <v>1.1499999999999999</v>
      </c>
      <c r="AJ278" s="24">
        <f t="shared" si="462"/>
        <v>0.26838007358849553</v>
      </c>
      <c r="AK278" s="24">
        <f t="shared" si="463"/>
        <v>0.72083038058777749</v>
      </c>
      <c r="AL278" s="24">
        <f t="shared" si="464"/>
        <v>243.947275524086</v>
      </c>
      <c r="AM278" s="24">
        <f t="shared" si="465"/>
        <v>10429381.220211985</v>
      </c>
      <c r="AN278" s="24">
        <f t="shared" si="466"/>
        <v>2.911385431325915E-6</v>
      </c>
      <c r="AO278" s="29">
        <f t="shared" si="467"/>
        <v>8.05170547047733E-3</v>
      </c>
      <c r="AP278" s="24">
        <f t="shared" si="421"/>
        <v>14.091631336601461</v>
      </c>
      <c r="AQ278" s="24">
        <f t="shared" si="468"/>
        <v>4.5179211689729284</v>
      </c>
      <c r="AR278" s="24">
        <f t="shared" si="469"/>
        <v>11.913535556164755</v>
      </c>
      <c r="AS278" s="24">
        <f t="shared" si="470"/>
        <v>5.4080618255988346</v>
      </c>
      <c r="AT278" s="24" t="str">
        <f t="shared" si="471"/>
        <v>NO</v>
      </c>
      <c r="AU278" s="24">
        <f t="shared" si="422"/>
        <v>1.2</v>
      </c>
      <c r="AV278" s="7">
        <f t="shared" si="472"/>
        <v>1.203900398263051</v>
      </c>
      <c r="AW278" s="7">
        <f t="shared" si="473"/>
        <v>0.26838007358849553</v>
      </c>
      <c r="AX278" s="20">
        <f t="shared" si="423"/>
        <v>2.1492106957055301</v>
      </c>
      <c r="AY278" s="24">
        <f t="shared" si="424"/>
        <v>0.69101508131268785</v>
      </c>
      <c r="AZ278" s="24">
        <f t="shared" si="474"/>
        <v>268.87334776498352</v>
      </c>
      <c r="BA278" s="24">
        <f t="shared" si="475"/>
        <v>11495035.71118496</v>
      </c>
      <c r="BB278" s="24">
        <f t="shared" si="476"/>
        <v>2.6678006779495624E-6</v>
      </c>
      <c r="BC278" s="29">
        <f t="shared" si="477"/>
        <v>7.9393627630419787E-3</v>
      </c>
      <c r="BD278" s="24">
        <f t="shared" si="425"/>
        <v>11.969465115423134</v>
      </c>
      <c r="BE278" s="24" t="str">
        <f t="shared" si="478"/>
        <v>NO</v>
      </c>
      <c r="BF278" s="24">
        <f t="shared" si="426"/>
        <v>1.2</v>
      </c>
      <c r="BG278" s="24">
        <f t="shared" si="427"/>
        <v>1.1531447604865159</v>
      </c>
      <c r="BH278" s="7">
        <f t="shared" si="479"/>
        <v>1.203900398263051</v>
      </c>
      <c r="BI278" s="7">
        <f t="shared" si="480"/>
        <v>0.40451665908632561</v>
      </c>
      <c r="BJ278" s="7">
        <f t="shared" si="481"/>
        <v>0.26838007358849553</v>
      </c>
      <c r="BK278" s="20">
        <f t="shared" si="428"/>
        <v>2.1492106957055301</v>
      </c>
      <c r="BL278" s="24">
        <f t="shared" si="482"/>
        <v>0.40326402532157135</v>
      </c>
      <c r="BM278" s="24">
        <f t="shared" si="483"/>
        <v>0.68848855767868555</v>
      </c>
      <c r="BN278" s="24">
        <f t="shared" si="484"/>
        <v>270.98556237126422</v>
      </c>
      <c r="BO278" s="24">
        <f t="shared" si="485"/>
        <v>11585338.385402063</v>
      </c>
      <c r="BP278" s="24">
        <f t="shared" si="486"/>
        <v>2.6491178378207287E-6</v>
      </c>
      <c r="BQ278" s="29">
        <f t="shared" si="487"/>
        <v>7.9304266494543071E-3</v>
      </c>
      <c r="BR278" s="24">
        <f t="shared" si="429"/>
        <v>14.006342488816147</v>
      </c>
      <c r="BS278" s="24">
        <f t="shared" si="488"/>
        <v>4.5179211689729284</v>
      </c>
      <c r="BT278" s="24">
        <f t="shared" si="489"/>
        <v>11.973959213696329</v>
      </c>
      <c r="BU278" s="24" t="str">
        <f t="shared" si="490"/>
        <v>NO</v>
      </c>
      <c r="BV278" s="24">
        <f t="shared" si="430"/>
        <v>1.1499999999999999</v>
      </c>
      <c r="BW278" s="24">
        <f t="shared" si="431"/>
        <v>1.1531217476577615</v>
      </c>
      <c r="BX278" s="7">
        <f t="shared" si="491"/>
        <v>1.203900398263051</v>
      </c>
      <c r="BY278" s="7">
        <f t="shared" si="492"/>
        <v>0.40451665908632561</v>
      </c>
      <c r="BZ278" s="24">
        <f t="shared" si="493"/>
        <v>0.26838007358849553</v>
      </c>
      <c r="CA278" s="20">
        <f t="shared" si="432"/>
        <v>2.2498266052095626</v>
      </c>
      <c r="CB278" s="24">
        <f t="shared" si="494"/>
        <v>0.40319999575928944</v>
      </c>
      <c r="CC278" s="24">
        <f t="shared" si="495"/>
        <v>0.7180828625777288</v>
      </c>
      <c r="CD278" s="24">
        <f t="shared" si="496"/>
        <v>246.24424500172793</v>
      </c>
      <c r="CE278" s="24">
        <f t="shared" si="497"/>
        <v>10527582.646245757</v>
      </c>
      <c r="CF278" s="24">
        <f t="shared" si="498"/>
        <v>2.8869837022585068E-6</v>
      </c>
      <c r="CG278" s="29">
        <f t="shared" si="499"/>
        <v>8.0407825898582003E-3</v>
      </c>
      <c r="CH278" s="24">
        <f t="shared" si="433"/>
        <v>14.0839815836274</v>
      </c>
      <c r="CI278" s="24">
        <f t="shared" si="500"/>
        <v>4.5179211689729284</v>
      </c>
      <c r="CJ278" s="24">
        <f t="shared" si="501"/>
        <v>11.918927703225362</v>
      </c>
      <c r="CK278" s="24">
        <f t="shared" si="434"/>
        <v>4.8694883271448042</v>
      </c>
      <c r="CL278" s="24">
        <f t="shared" si="502"/>
        <v>5.4080618255988346</v>
      </c>
      <c r="CM278" s="24" t="str">
        <f t="shared" si="503"/>
        <v>NO</v>
      </c>
      <c r="CN278" s="46" t="str">
        <f t="shared" si="435"/>
        <v>ANNULAR</v>
      </c>
      <c r="CO278" s="21">
        <f t="shared" si="413"/>
        <v>1.0034672446555877</v>
      </c>
      <c r="CP278" s="21">
        <f t="shared" si="436"/>
        <v>0</v>
      </c>
      <c r="CQ278" s="7">
        <f t="shared" si="437"/>
        <v>0.83243098812663774</v>
      </c>
      <c r="CR278" s="7">
        <f>IF(J278="yes",rho_ph(F278,H278),IF(K278="yes",rho_ph(F278,H278),L278*CQ278+P278*(1-CQ278)))</f>
        <v>150.64736328856412</v>
      </c>
      <c r="CS278" s="7">
        <f t="shared" si="438"/>
        <v>3.4377653974109701E-5</v>
      </c>
      <c r="CT278" s="7">
        <f t="shared" si="439"/>
        <v>6440567.0372042153</v>
      </c>
      <c r="CU278" s="7">
        <f t="shared" si="440"/>
        <v>4.4885179117981741E-6</v>
      </c>
      <c r="CV278" s="22">
        <f t="shared" si="441"/>
        <v>8.6441161003484174E-3</v>
      </c>
      <c r="CW278" s="7">
        <f t="shared" si="442"/>
        <v>1.411758732976026E-2</v>
      </c>
      <c r="CX278" s="7">
        <f t="shared" si="443"/>
        <v>3.6264650864891536E-2</v>
      </c>
      <c r="CY278" s="7">
        <f t="shared" si="504"/>
        <v>0.93382371122514407</v>
      </c>
      <c r="CZ278" s="7">
        <f t="shared" si="505"/>
        <v>5.3952622522887177E-2</v>
      </c>
      <c r="DA278" s="7">
        <f t="shared" si="444"/>
        <v>20.8855484517603</v>
      </c>
      <c r="DB278" s="7">
        <f>rho_ph(DA278,H278)</f>
        <v>145.47477217951823</v>
      </c>
      <c r="DC278" s="7">
        <f t="shared" si="445"/>
        <v>30.98354434478729</v>
      </c>
      <c r="DD278" s="7">
        <f t="shared" si="506"/>
        <v>-2.8113842197260572E-2</v>
      </c>
      <c r="DE278" s="47">
        <f t="shared" si="507"/>
        <v>-1.7705371259760284E-2</v>
      </c>
      <c r="DF278" s="7">
        <f t="shared" si="446"/>
        <v>1032.2645497462161</v>
      </c>
      <c r="DG278" s="7">
        <f t="shared" si="508"/>
        <v>214.58588958700415</v>
      </c>
    </row>
    <row r="279" spans="1:111" ht="14.5" x14ac:dyDescent="0.35">
      <c r="A279" s="7">
        <f t="shared" si="509"/>
        <v>972</v>
      </c>
      <c r="B279" s="7">
        <v>3</v>
      </c>
      <c r="C279" s="7">
        <v>17.2</v>
      </c>
      <c r="D279">
        <v>0.16600000000000001</v>
      </c>
      <c r="E279" s="22">
        <v>0</v>
      </c>
      <c r="F279" s="7">
        <f t="shared" si="447"/>
        <v>20.8855484517603</v>
      </c>
      <c r="G279" s="7">
        <f t="shared" si="510"/>
        <v>97.5</v>
      </c>
      <c r="H279" s="7">
        <f t="shared" si="448"/>
        <v>1032.2645497462161</v>
      </c>
      <c r="I279" s="7">
        <f t="shared" si="511"/>
        <v>6.0384894938336944E-2</v>
      </c>
      <c r="J279" s="24" t="str">
        <f t="shared" si="449"/>
        <v>NO</v>
      </c>
      <c r="K279" s="24" t="str">
        <f t="shared" si="450"/>
        <v>NO</v>
      </c>
      <c r="L279" s="7">
        <f t="shared" si="451"/>
        <v>10.477347654109787</v>
      </c>
      <c r="M279" s="7">
        <v>9.81</v>
      </c>
      <c r="N279" s="7">
        <f t="shared" si="452"/>
        <v>2.1631460000000002E-2</v>
      </c>
      <c r="O279" s="7">
        <f t="shared" si="453"/>
        <v>214.58588958700415</v>
      </c>
      <c r="P279" s="7">
        <f t="shared" si="454"/>
        <v>847.06572560414554</v>
      </c>
      <c r="Q279" s="7">
        <f t="shared" si="415"/>
        <v>1.6221308747521442E-5</v>
      </c>
      <c r="R279" s="7">
        <f t="shared" si="416"/>
        <v>1.2474454331039305E-4</v>
      </c>
      <c r="S279" s="7">
        <f t="shared" si="455"/>
        <v>1.1819137919294555E-4</v>
      </c>
      <c r="T279" s="7">
        <f t="shared" si="417"/>
        <v>4.9997888444191867</v>
      </c>
      <c r="U279" s="7">
        <f t="shared" si="418"/>
        <v>25.977403679997089</v>
      </c>
      <c r="V279" s="7">
        <f t="shared" si="512"/>
        <v>30.977192524416274</v>
      </c>
      <c r="W279" s="7">
        <f>Surface_Tension_T(T_ph(F279,H279))</f>
        <v>8.2774064140191381E-2</v>
      </c>
      <c r="X279" s="7">
        <v>1</v>
      </c>
      <c r="Y279" s="7">
        <f t="shared" si="456"/>
        <v>1.0033903483184807</v>
      </c>
      <c r="Z279" s="7">
        <f t="shared" si="513"/>
        <v>0.83576420942773633</v>
      </c>
      <c r="AA279" s="24">
        <f t="shared" si="457"/>
        <v>147.87510129030161</v>
      </c>
      <c r="AB279" s="24">
        <f t="shared" si="458"/>
        <v>6433679.13331505</v>
      </c>
      <c r="AC279" s="24">
        <f t="shared" si="459"/>
        <v>4.4928334171459963E-6</v>
      </c>
      <c r="AD279" s="29">
        <f t="shared" si="460"/>
        <v>8.6455012041611479E-3</v>
      </c>
      <c r="AE279" s="24">
        <f t="shared" si="419"/>
        <v>11.650665896204508</v>
      </c>
      <c r="AF279" s="7">
        <f t="shared" si="420"/>
        <v>4.8337844476705785</v>
      </c>
      <c r="AG279" s="24" t="str">
        <f t="shared" si="461"/>
        <v>ANNULAR</v>
      </c>
      <c r="AH279" s="24">
        <f t="shared" si="514"/>
        <v>1.1499999999999999</v>
      </c>
      <c r="AI279" s="24">
        <f t="shared" si="514"/>
        <v>1.1499999999999999</v>
      </c>
      <c r="AJ279" s="24">
        <f t="shared" si="462"/>
        <v>0.26838093061895496</v>
      </c>
      <c r="AK279" s="24">
        <f t="shared" si="463"/>
        <v>0.72376277238765563</v>
      </c>
      <c r="AL279" s="24">
        <f t="shared" si="464"/>
        <v>241.57420183173579</v>
      </c>
      <c r="AM279" s="24">
        <f t="shared" si="465"/>
        <v>10510294.754902121</v>
      </c>
      <c r="AN279" s="24">
        <f t="shared" si="466"/>
        <v>2.8912481203920145E-6</v>
      </c>
      <c r="AO279" s="29">
        <f t="shared" si="467"/>
        <v>8.0426965331353885E-3</v>
      </c>
      <c r="AP279" s="24">
        <f t="shared" si="421"/>
        <v>14.402411715180323</v>
      </c>
      <c r="AQ279" s="24">
        <f t="shared" si="468"/>
        <v>4.5253617719877743</v>
      </c>
      <c r="AR279" s="24">
        <f t="shared" si="469"/>
        <v>11.934756958813059</v>
      </c>
      <c r="AS279" s="24">
        <f t="shared" si="470"/>
        <v>5.3997719519727223</v>
      </c>
      <c r="AT279" s="24" t="str">
        <f t="shared" si="471"/>
        <v>NO</v>
      </c>
      <c r="AU279" s="24">
        <f t="shared" si="422"/>
        <v>1.2</v>
      </c>
      <c r="AV279" s="7">
        <f t="shared" si="472"/>
        <v>1.203900398263051</v>
      </c>
      <c r="AW279" s="7">
        <f t="shared" si="473"/>
        <v>0.26838093061895496</v>
      </c>
      <c r="AX279" s="20">
        <f t="shared" si="423"/>
        <v>2.1460580007469168</v>
      </c>
      <c r="AY279" s="24">
        <f t="shared" si="424"/>
        <v>0.69382215704550221</v>
      </c>
      <c r="AZ279" s="24">
        <f t="shared" si="474"/>
        <v>266.62217265565391</v>
      </c>
      <c r="BA279" s="24">
        <f t="shared" si="475"/>
        <v>11600069.881448694</v>
      </c>
      <c r="BB279" s="24">
        <f t="shared" si="476"/>
        <v>2.6460962144273027E-6</v>
      </c>
      <c r="BC279" s="29">
        <f t="shared" si="477"/>
        <v>7.9289768602440105E-3</v>
      </c>
      <c r="BD279" s="24">
        <f t="shared" si="425"/>
        <v>11.991543576696396</v>
      </c>
      <c r="BE279" s="24" t="str">
        <f t="shared" si="478"/>
        <v>NO</v>
      </c>
      <c r="BF279" s="24">
        <f t="shared" si="426"/>
        <v>1.2</v>
      </c>
      <c r="BG279" s="24">
        <f t="shared" si="427"/>
        <v>1.1530621953862645</v>
      </c>
      <c r="BH279" s="7">
        <f t="shared" si="479"/>
        <v>1.203900398263051</v>
      </c>
      <c r="BI279" s="7">
        <f t="shared" si="480"/>
        <v>0.40453739336504491</v>
      </c>
      <c r="BJ279" s="7">
        <f t="shared" si="481"/>
        <v>0.26838093061895496</v>
      </c>
      <c r="BK279" s="20">
        <f t="shared" si="428"/>
        <v>2.1460580007469168</v>
      </c>
      <c r="BL279" s="24">
        <f t="shared" si="482"/>
        <v>0.40331678268810733</v>
      </c>
      <c r="BM279" s="24">
        <f t="shared" si="483"/>
        <v>0.69133063016735574</v>
      </c>
      <c r="BN279" s="24">
        <f t="shared" si="484"/>
        <v>268.70655508526136</v>
      </c>
      <c r="BO279" s="24">
        <f t="shared" si="485"/>
        <v>11690756.194602169</v>
      </c>
      <c r="BP279" s="24">
        <f t="shared" si="486"/>
        <v>2.6276544881848598E-6</v>
      </c>
      <c r="BQ279" s="29">
        <f t="shared" si="487"/>
        <v>7.9201008514705601E-3</v>
      </c>
      <c r="BR279" s="24">
        <f t="shared" si="429"/>
        <v>14.314191846221755</v>
      </c>
      <c r="BS279" s="24">
        <f t="shared" si="488"/>
        <v>4.5253617719877743</v>
      </c>
      <c r="BT279" s="24">
        <f t="shared" si="489"/>
        <v>11.996021520921689</v>
      </c>
      <c r="BU279" s="24" t="str">
        <f t="shared" si="490"/>
        <v>NO</v>
      </c>
      <c r="BV279" s="24">
        <f t="shared" si="430"/>
        <v>1.1499999999999999</v>
      </c>
      <c r="BW279" s="24">
        <f t="shared" si="431"/>
        <v>1.1530397030302739</v>
      </c>
      <c r="BX279" s="7">
        <f t="shared" si="491"/>
        <v>1.203900398263051</v>
      </c>
      <c r="BY279" s="7">
        <f t="shared" si="492"/>
        <v>0.40453739336504491</v>
      </c>
      <c r="BZ279" s="24">
        <f t="shared" si="493"/>
        <v>0.26838093061895496</v>
      </c>
      <c r="CA279" s="20">
        <f t="shared" si="432"/>
        <v>2.2465263159901081</v>
      </c>
      <c r="CB279" s="24">
        <f t="shared" si="494"/>
        <v>0.40325452547873236</v>
      </c>
      <c r="CC279" s="24">
        <f t="shared" si="495"/>
        <v>0.72105323740879901</v>
      </c>
      <c r="CD279" s="24">
        <f t="shared" si="496"/>
        <v>243.84096730469633</v>
      </c>
      <c r="CE279" s="24">
        <f t="shared" si="497"/>
        <v>10608916.102216536</v>
      </c>
      <c r="CF279" s="24">
        <f t="shared" si="498"/>
        <v>2.8670981651478285E-6</v>
      </c>
      <c r="CG279" s="29">
        <f t="shared" si="499"/>
        <v>8.0318289919049501E-3</v>
      </c>
      <c r="CH279" s="24">
        <f t="shared" si="433"/>
        <v>14.394624163024334</v>
      </c>
      <c r="CI279" s="24">
        <f t="shared" si="500"/>
        <v>4.5253617719877743</v>
      </c>
      <c r="CJ279" s="24">
        <f t="shared" si="501"/>
        <v>11.940137344337689</v>
      </c>
      <c r="CK279" s="24">
        <f t="shared" si="434"/>
        <v>4.8893912939886546</v>
      </c>
      <c r="CL279" s="24">
        <f t="shared" si="502"/>
        <v>5.3997719519727223</v>
      </c>
      <c r="CM279" s="24" t="str">
        <f t="shared" si="503"/>
        <v>NO</v>
      </c>
      <c r="CN279" s="46" t="str">
        <f t="shared" si="435"/>
        <v>ANNULAR</v>
      </c>
      <c r="CO279" s="21">
        <f t="shared" si="413"/>
        <v>1.0033903483184807</v>
      </c>
      <c r="CP279" s="21">
        <f t="shared" si="436"/>
        <v>0</v>
      </c>
      <c r="CQ279" s="7">
        <f t="shared" si="437"/>
        <v>0.83576420942773633</v>
      </c>
      <c r="CR279" s="7">
        <f>IF(J279="yes",rho_ph(F279,H279),IF(K279="yes",rho_ph(F279,H279),L279*CQ279+P279*(1-CQ279)))</f>
        <v>147.87510129030161</v>
      </c>
      <c r="CS279" s="7">
        <f t="shared" si="438"/>
        <v>3.4044707971413869E-5</v>
      </c>
      <c r="CT279" s="7">
        <f t="shared" si="439"/>
        <v>6433679.13331505</v>
      </c>
      <c r="CU279" s="7">
        <f t="shared" si="440"/>
        <v>4.4928334171459963E-6</v>
      </c>
      <c r="CV279" s="22">
        <f t="shared" si="441"/>
        <v>8.6455012041611479E-3</v>
      </c>
      <c r="CW279" s="7">
        <f t="shared" si="442"/>
        <v>1.3857790875264878E-2</v>
      </c>
      <c r="CX279" s="7">
        <f t="shared" si="443"/>
        <v>3.6951430583605033E-2</v>
      </c>
      <c r="CY279" s="7">
        <f t="shared" si="504"/>
        <v>0.9320587894503779</v>
      </c>
      <c r="CZ279" s="7">
        <f t="shared" si="505"/>
        <v>5.4512893428998614E-2</v>
      </c>
      <c r="DA279" s="7">
        <f t="shared" si="444"/>
        <v>20.722009771473303</v>
      </c>
      <c r="DB279" s="7">
        <f>rho_ph(DA279,H279)</f>
        <v>142.77013861050392</v>
      </c>
      <c r="DC279" s="7">
        <f t="shared" si="445"/>
        <v>31.570495754497486</v>
      </c>
      <c r="DD279" s="7">
        <f t="shared" si="506"/>
        <v>-2.8113842197260572E-2</v>
      </c>
      <c r="DE279" s="47">
        <f t="shared" si="507"/>
        <v>-1.8554872744996145E-2</v>
      </c>
      <c r="DF279" s="7">
        <f t="shared" si="446"/>
        <v>1032.2364359040189</v>
      </c>
      <c r="DG279" s="7">
        <f t="shared" si="508"/>
        <v>214.18487371714122</v>
      </c>
    </row>
    <row r="280" spans="1:111" ht="14.5" x14ac:dyDescent="0.35">
      <c r="A280" s="7">
        <f t="shared" si="509"/>
        <v>969</v>
      </c>
      <c r="B280" s="7">
        <v>3</v>
      </c>
      <c r="C280" s="7">
        <v>17.2</v>
      </c>
      <c r="D280">
        <v>0.16600000000000001</v>
      </c>
      <c r="E280" s="22">
        <v>0</v>
      </c>
      <c r="F280" s="7">
        <f t="shared" si="447"/>
        <v>20.722009771473303</v>
      </c>
      <c r="G280" s="7">
        <f t="shared" si="510"/>
        <v>97.5</v>
      </c>
      <c r="H280" s="7">
        <f t="shared" si="448"/>
        <v>1032.2364359040189</v>
      </c>
      <c r="I280" s="7">
        <f t="shared" si="511"/>
        <v>6.1293157560349726E-2</v>
      </c>
      <c r="J280" s="24" t="str">
        <f t="shared" si="449"/>
        <v>NO</v>
      </c>
      <c r="K280" s="24" t="str">
        <f t="shared" si="450"/>
        <v>NO</v>
      </c>
      <c r="L280" s="7">
        <f t="shared" si="451"/>
        <v>10.396928837383946</v>
      </c>
      <c r="M280" s="7">
        <v>9.81</v>
      </c>
      <c r="N280" s="7">
        <f t="shared" si="452"/>
        <v>2.1631460000000002E-2</v>
      </c>
      <c r="O280" s="7">
        <f t="shared" si="453"/>
        <v>214.18487371714122</v>
      </c>
      <c r="P280" s="7">
        <f t="shared" si="454"/>
        <v>847.56552983074937</v>
      </c>
      <c r="Q280" s="7">
        <f t="shared" si="415"/>
        <v>1.6207302681289178E-5</v>
      </c>
      <c r="R280" s="7">
        <f t="shared" si="416"/>
        <v>1.2498969187841753E-4</v>
      </c>
      <c r="S280" s="7">
        <f t="shared" si="455"/>
        <v>1.1832207575756665E-4</v>
      </c>
      <c r="T280" s="7">
        <f t="shared" si="417"/>
        <v>4.9920103903305426</v>
      </c>
      <c r="U280" s="7">
        <f t="shared" si="418"/>
        <v>26.572089488335262</v>
      </c>
      <c r="V280" s="7">
        <f t="shared" si="512"/>
        <v>31.564099878665804</v>
      </c>
      <c r="W280" s="7">
        <f>Surface_Tension_T(T_ph(F280,H280))</f>
        <v>8.2815343364214422E-2</v>
      </c>
      <c r="X280" s="7">
        <v>1</v>
      </c>
      <c r="Y280" s="7">
        <f t="shared" si="456"/>
        <v>1.003315226269941</v>
      </c>
      <c r="Z280" s="7">
        <f t="shared" si="513"/>
        <v>0.83906362552888847</v>
      </c>
      <c r="AA280" s="24">
        <f t="shared" si="457"/>
        <v>145.12780830230875</v>
      </c>
      <c r="AB280" s="24">
        <f t="shared" si="458"/>
        <v>6426675.2318032859</v>
      </c>
      <c r="AC280" s="24">
        <f t="shared" si="459"/>
        <v>4.4972306005867024E-6</v>
      </c>
      <c r="AD280" s="29">
        <f t="shared" si="460"/>
        <v>8.6469114888064417E-3</v>
      </c>
      <c r="AE280" s="24">
        <f t="shared" si="419"/>
        <v>11.666215916274247</v>
      </c>
      <c r="AF280" s="7">
        <f t="shared" si="420"/>
        <v>4.8538888783967984</v>
      </c>
      <c r="AG280" s="24" t="str">
        <f t="shared" si="461"/>
        <v>ANNULAR</v>
      </c>
      <c r="AH280" s="24">
        <f t="shared" si="514"/>
        <v>1.1499999999999999</v>
      </c>
      <c r="AI280" s="24">
        <f t="shared" si="514"/>
        <v>1.1499999999999999</v>
      </c>
      <c r="AJ280" s="24">
        <f t="shared" si="462"/>
        <v>0.26838174621266453</v>
      </c>
      <c r="AK280" s="24">
        <f t="shared" si="463"/>
        <v>0.7266666471814538</v>
      </c>
      <c r="AL280" s="24">
        <f t="shared" si="464"/>
        <v>239.22302942131225</v>
      </c>
      <c r="AM280" s="24">
        <f t="shared" si="465"/>
        <v>10593481.263469467</v>
      </c>
      <c r="AN280" s="24">
        <f t="shared" si="466"/>
        <v>2.8708496088145773E-6</v>
      </c>
      <c r="AO280" s="29">
        <f t="shared" si="467"/>
        <v>8.0335217286282515E-3</v>
      </c>
      <c r="AP280" s="24">
        <f t="shared" si="421"/>
        <v>14.723127183319136</v>
      </c>
      <c r="AQ280" s="24">
        <f t="shared" si="468"/>
        <v>4.5327133392504058</v>
      </c>
      <c r="AR280" s="24">
        <f t="shared" si="469"/>
        <v>11.95588393304592</v>
      </c>
      <c r="AS280" s="24">
        <f t="shared" si="470"/>
        <v>5.3913712215569864</v>
      </c>
      <c r="AT280" s="24" t="str">
        <f t="shared" si="471"/>
        <v>NO</v>
      </c>
      <c r="AU280" s="24">
        <f t="shared" si="422"/>
        <v>1.2</v>
      </c>
      <c r="AV280" s="7">
        <f t="shared" si="472"/>
        <v>1.203900398263051</v>
      </c>
      <c r="AW280" s="7">
        <f t="shared" si="473"/>
        <v>0.26838174621266453</v>
      </c>
      <c r="AX280" s="20">
        <f t="shared" si="423"/>
        <v>2.1428631280106578</v>
      </c>
      <c r="AY280" s="24">
        <f t="shared" si="424"/>
        <v>0.69660189783134929</v>
      </c>
      <c r="AZ280" s="24">
        <f t="shared" si="474"/>
        <v>264.39229357395544</v>
      </c>
      <c r="BA280" s="24">
        <f t="shared" si="475"/>
        <v>11708048.405526508</v>
      </c>
      <c r="BB280" s="24">
        <f t="shared" si="476"/>
        <v>2.6241687748503667E-6</v>
      </c>
      <c r="BC280" s="29">
        <f t="shared" si="477"/>
        <v>7.9184178204962669E-3</v>
      </c>
      <c r="BD280" s="24">
        <f t="shared" si="425"/>
        <v>12.013536620285349</v>
      </c>
      <c r="BE280" s="24" t="str">
        <f t="shared" si="478"/>
        <v>NO</v>
      </c>
      <c r="BF280" s="24">
        <f t="shared" si="426"/>
        <v>1.2</v>
      </c>
      <c r="BG280" s="24">
        <f t="shared" si="427"/>
        <v>1.1529816657532199</v>
      </c>
      <c r="BH280" s="7">
        <f t="shared" si="479"/>
        <v>1.203900398263051</v>
      </c>
      <c r="BI280" s="7">
        <f t="shared" si="480"/>
        <v>0.40455831867007525</v>
      </c>
      <c r="BJ280" s="7">
        <f t="shared" si="481"/>
        <v>0.26838174621266453</v>
      </c>
      <c r="BK280" s="20">
        <f t="shared" si="428"/>
        <v>2.1428631280106578</v>
      </c>
      <c r="BL280" s="24">
        <f t="shared" si="482"/>
        <v>0.40336903965732174</v>
      </c>
      <c r="BM280" s="24">
        <f t="shared" si="483"/>
        <v>0.69414547946269722</v>
      </c>
      <c r="BN280" s="24">
        <f t="shared" si="484"/>
        <v>266.44872990309426</v>
      </c>
      <c r="BO280" s="24">
        <f t="shared" si="485"/>
        <v>11799113.299132062</v>
      </c>
      <c r="BP280" s="24">
        <f t="shared" si="486"/>
        <v>2.6059722144801973E-6</v>
      </c>
      <c r="BQ280" s="29">
        <f t="shared" si="487"/>
        <v>7.9096039494684998E-3</v>
      </c>
      <c r="BR280" s="24">
        <f t="shared" si="429"/>
        <v>14.631861102575042</v>
      </c>
      <c r="BS280" s="24">
        <f t="shared" si="488"/>
        <v>4.5327133392504058</v>
      </c>
      <c r="BT280" s="24">
        <f t="shared" si="489"/>
        <v>12.017997292693796</v>
      </c>
      <c r="BU280" s="24" t="str">
        <f t="shared" si="490"/>
        <v>NO</v>
      </c>
      <c r="BV280" s="24">
        <f t="shared" si="430"/>
        <v>1.1499999999999999</v>
      </c>
      <c r="BW280" s="24">
        <f t="shared" si="431"/>
        <v>1.1529596811602862</v>
      </c>
      <c r="BX280" s="7">
        <f t="shared" si="491"/>
        <v>1.203900398263051</v>
      </c>
      <c r="BY280" s="7">
        <f t="shared" si="492"/>
        <v>0.40455831867007525</v>
      </c>
      <c r="BZ280" s="24">
        <f t="shared" si="493"/>
        <v>0.26838174621266453</v>
      </c>
      <c r="CA280" s="20">
        <f t="shared" si="432"/>
        <v>2.243181874429069</v>
      </c>
      <c r="CB280" s="24">
        <f t="shared" si="494"/>
        <v>0.40330850961468101</v>
      </c>
      <c r="CC280" s="24">
        <f t="shared" si="495"/>
        <v>0.72399522011086026</v>
      </c>
      <c r="CD280" s="24">
        <f t="shared" si="496"/>
        <v>241.45946428465683</v>
      </c>
      <c r="CE280" s="24">
        <f t="shared" si="497"/>
        <v>10692517.007975847</v>
      </c>
      <c r="CF280" s="24">
        <f t="shared" si="498"/>
        <v>2.8469575949443737E-6</v>
      </c>
      <c r="CG280" s="29">
        <f t="shared" si="499"/>
        <v>8.0227120580418868E-3</v>
      </c>
      <c r="CH280" s="24">
        <f t="shared" si="433"/>
        <v>14.715199579385819</v>
      </c>
      <c r="CI280" s="24">
        <f t="shared" si="500"/>
        <v>4.5327133392504058</v>
      </c>
      <c r="CJ280" s="24">
        <f t="shared" si="501"/>
        <v>11.961251243769521</v>
      </c>
      <c r="CK280" s="24">
        <f t="shared" si="434"/>
        <v>4.9097270018853409</v>
      </c>
      <c r="CL280" s="24">
        <f t="shared" si="502"/>
        <v>5.3913712215569864</v>
      </c>
      <c r="CM280" s="24" t="str">
        <f t="shared" si="503"/>
        <v>NO</v>
      </c>
      <c r="CN280" s="46" t="str">
        <f t="shared" si="435"/>
        <v>ANNULAR</v>
      </c>
      <c r="CO280" s="21">
        <f t="shared" si="413"/>
        <v>1.003315226269941</v>
      </c>
      <c r="CP280" s="21">
        <f t="shared" si="436"/>
        <v>0</v>
      </c>
      <c r="CQ280" s="7">
        <f t="shared" si="437"/>
        <v>0.83906362552888847</v>
      </c>
      <c r="CR280" s="7">
        <f>IF(J280="yes",rho_ph(F280,H280),IF(K280="yes",rho_ph(F280,H280),L280*CQ280+P280*(1-CQ280)))</f>
        <v>145.12780830230875</v>
      </c>
      <c r="CS280" s="7">
        <f t="shared" si="438"/>
        <v>3.3714346004980428E-5</v>
      </c>
      <c r="CT280" s="7">
        <f t="shared" si="439"/>
        <v>6426675.2318032859</v>
      </c>
      <c r="CU280" s="7">
        <f t="shared" si="440"/>
        <v>4.4972306005867024E-6</v>
      </c>
      <c r="CV280" s="22">
        <f t="shared" si="441"/>
        <v>8.6469114888064417E-3</v>
      </c>
      <c r="CW280" s="7">
        <f t="shared" si="442"/>
        <v>1.3600334336817971E-2</v>
      </c>
      <c r="CX280" s="7">
        <f t="shared" si="443"/>
        <v>3.7658271688092049E-2</v>
      </c>
      <c r="CY280" s="7">
        <f t="shared" si="504"/>
        <v>0.93022407855137268</v>
      </c>
      <c r="CZ280" s="7">
        <f t="shared" si="505"/>
        <v>5.5103503775922956E-2</v>
      </c>
      <c r="DA280" s="7">
        <f t="shared" si="444"/>
        <v>20.556699260145535</v>
      </c>
      <c r="DB280" s="7">
        <f>rho_ph(DA280,H280)</f>
        <v>140.08851095175359</v>
      </c>
      <c r="DC280" s="7">
        <f t="shared" si="445"/>
        <v>32.174830214479556</v>
      </c>
      <c r="DD280" s="7">
        <f t="shared" si="506"/>
        <v>-2.8113842197260572E-2</v>
      </c>
      <c r="DE280" s="47">
        <f t="shared" si="507"/>
        <v>-1.9463649090097988E-2</v>
      </c>
      <c r="DF280" s="7">
        <f t="shared" si="446"/>
        <v>1032.2083220618217</v>
      </c>
      <c r="DG280" s="7">
        <f t="shared" si="508"/>
        <v>213.77701326774024</v>
      </c>
    </row>
    <row r="281" spans="1:111" ht="14.5" x14ac:dyDescent="0.35">
      <c r="A281" s="7">
        <f t="shared" si="509"/>
        <v>966</v>
      </c>
      <c r="B281" s="7">
        <v>3</v>
      </c>
      <c r="C281" s="7">
        <v>17.2</v>
      </c>
      <c r="D281">
        <v>0.16600000000000001</v>
      </c>
      <c r="E281" s="22">
        <v>0</v>
      </c>
      <c r="F281" s="7">
        <f t="shared" si="447"/>
        <v>20.556699260145535</v>
      </c>
      <c r="G281" s="7">
        <f t="shared" si="510"/>
        <v>97.5</v>
      </c>
      <c r="H281" s="7">
        <f t="shared" si="448"/>
        <v>1032.2083220618217</v>
      </c>
      <c r="I281" s="7">
        <f t="shared" si="511"/>
        <v>6.2215100002953348E-2</v>
      </c>
      <c r="J281" s="24" t="str">
        <f t="shared" si="449"/>
        <v>NO</v>
      </c>
      <c r="K281" s="24" t="str">
        <f t="shared" si="450"/>
        <v>NO</v>
      </c>
      <c r="L281" s="7">
        <f t="shared" si="451"/>
        <v>10.315659218792009</v>
      </c>
      <c r="M281" s="7">
        <v>9.81</v>
      </c>
      <c r="N281" s="7">
        <f t="shared" si="452"/>
        <v>2.1631460000000002E-2</v>
      </c>
      <c r="O281" s="7">
        <f t="shared" si="453"/>
        <v>213.77701326774024</v>
      </c>
      <c r="P281" s="7">
        <f t="shared" si="454"/>
        <v>848.07291456461564</v>
      </c>
      <c r="Q281" s="7">
        <f t="shared" si="415"/>
        <v>1.6193062930651889E-5</v>
      </c>
      <c r="R281" s="7">
        <f t="shared" si="416"/>
        <v>1.2523998726733846E-4</v>
      </c>
      <c r="S281" s="7">
        <f t="shared" si="455"/>
        <v>1.1845562196471702E-4</v>
      </c>
      <c r="T281" s="7">
        <f t="shared" si="417"/>
        <v>4.9841238476792604</v>
      </c>
      <c r="U281" s="7">
        <f t="shared" si="418"/>
        <v>27.184265287547252</v>
      </c>
      <c r="V281" s="7">
        <f t="shared" si="512"/>
        <v>32.168389135226512</v>
      </c>
      <c r="W281" s="7">
        <f>Surface_Tension_T(T_ph(F281,H281))</f>
        <v>8.2857219006161886E-2</v>
      </c>
      <c r="X281" s="7">
        <v>1</v>
      </c>
      <c r="Y281" s="7">
        <f t="shared" si="456"/>
        <v>1.0032417868558572</v>
      </c>
      <c r="Z281" s="7">
        <f t="shared" si="513"/>
        <v>0.84233078445436438</v>
      </c>
      <c r="AA281" s="24">
        <f t="shared" si="457"/>
        <v>142.40418848683277</v>
      </c>
      <c r="AB281" s="24">
        <f t="shared" si="458"/>
        <v>6419548.5485845236</v>
      </c>
      <c r="AC281" s="24">
        <f t="shared" si="459"/>
        <v>4.5017142150898042E-6</v>
      </c>
      <c r="AD281" s="29">
        <f t="shared" si="460"/>
        <v>8.6483484206439677E-3</v>
      </c>
      <c r="AE281" s="24">
        <f t="shared" si="419"/>
        <v>11.681569882605109</v>
      </c>
      <c r="AF281" s="7">
        <f t="shared" si="420"/>
        <v>4.8744438851392546</v>
      </c>
      <c r="AG281" s="24" t="str">
        <f t="shared" si="461"/>
        <v>ANNULAR</v>
      </c>
      <c r="AH281" s="24">
        <f t="shared" si="514"/>
        <v>1.1499999999999999</v>
      </c>
      <c r="AI281" s="24">
        <f t="shared" si="514"/>
        <v>1.1499999999999999</v>
      </c>
      <c r="AJ281" s="24">
        <f t="shared" si="462"/>
        <v>0.26838251832635079</v>
      </c>
      <c r="AK281" s="24">
        <f t="shared" si="463"/>
        <v>0.72954332520684584</v>
      </c>
      <c r="AL281" s="24">
        <f t="shared" si="464"/>
        <v>236.89270078346286</v>
      </c>
      <c r="AM281" s="24">
        <f t="shared" si="465"/>
        <v>10679069.272076648</v>
      </c>
      <c r="AN281" s="24">
        <f t="shared" si="466"/>
        <v>2.85017713335262E-6</v>
      </c>
      <c r="AO281" s="29">
        <f t="shared" si="467"/>
        <v>8.0241727338898165E-3</v>
      </c>
      <c r="AP281" s="24">
        <f t="shared" si="421"/>
        <v>15.054357477748532</v>
      </c>
      <c r="AQ281" s="24">
        <f t="shared" si="468"/>
        <v>4.5399797736198293</v>
      </c>
      <c r="AR281" s="24">
        <f t="shared" si="469"/>
        <v>11.976930084792061</v>
      </c>
      <c r="AS281" s="24">
        <f t="shared" si="470"/>
        <v>5.3828537554936018</v>
      </c>
      <c r="AT281" s="24" t="str">
        <f t="shared" si="471"/>
        <v>NO</v>
      </c>
      <c r="AU281" s="24">
        <f t="shared" si="422"/>
        <v>1.2</v>
      </c>
      <c r="AV281" s="7">
        <f t="shared" si="472"/>
        <v>1.203900398263051</v>
      </c>
      <c r="AW281" s="7">
        <f t="shared" si="473"/>
        <v>0.26838251832635079</v>
      </c>
      <c r="AX281" s="20">
        <f t="shared" si="423"/>
        <v>2.1396238408156258</v>
      </c>
      <c r="AY281" s="24">
        <f t="shared" si="424"/>
        <v>0.69935556832487966</v>
      </c>
      <c r="AZ281" s="24">
        <f t="shared" si="474"/>
        <v>262.18271313394581</v>
      </c>
      <c r="BA281" s="24">
        <f t="shared" si="475"/>
        <v>11819137.298188386</v>
      </c>
      <c r="BB281" s="24">
        <f t="shared" si="476"/>
        <v>2.6020067229601511E-6</v>
      </c>
      <c r="BC281" s="29">
        <f t="shared" si="477"/>
        <v>7.9076769324763745E-3</v>
      </c>
      <c r="BD281" s="24">
        <f t="shared" si="425"/>
        <v>12.035458269969974</v>
      </c>
      <c r="BE281" s="24" t="str">
        <f t="shared" si="478"/>
        <v>NO</v>
      </c>
      <c r="BF281" s="24">
        <f t="shared" si="426"/>
        <v>1.2</v>
      </c>
      <c r="BG281" s="24">
        <f t="shared" si="427"/>
        <v>1.1529030717426949</v>
      </c>
      <c r="BH281" s="7">
        <f t="shared" si="479"/>
        <v>1.203900398263051</v>
      </c>
      <c r="BI281" s="7">
        <f t="shared" si="480"/>
        <v>0.40457944593662476</v>
      </c>
      <c r="BJ281" s="7">
        <f t="shared" si="481"/>
        <v>0.26838251832635079</v>
      </c>
      <c r="BK281" s="20">
        <f t="shared" si="428"/>
        <v>2.1396238408156258</v>
      </c>
      <c r="BL281" s="24">
        <f t="shared" si="482"/>
        <v>0.40342083906394177</v>
      </c>
      <c r="BM281" s="24">
        <f t="shared" si="483"/>
        <v>0.69693437564486294</v>
      </c>
      <c r="BN281" s="24">
        <f t="shared" si="484"/>
        <v>264.21108486822004</v>
      </c>
      <c r="BO281" s="24">
        <f t="shared" si="485"/>
        <v>11910575.83634595</v>
      </c>
      <c r="BP281" s="24">
        <f t="shared" si="486"/>
        <v>2.5840593888749999E-6</v>
      </c>
      <c r="BQ281" s="29">
        <f t="shared" si="487"/>
        <v>7.8989272551436961E-3</v>
      </c>
      <c r="BR281" s="24">
        <f t="shared" si="429"/>
        <v>14.959923150973244</v>
      </c>
      <c r="BS281" s="24">
        <f t="shared" si="488"/>
        <v>4.5399797736198293</v>
      </c>
      <c r="BT281" s="24">
        <f t="shared" si="489"/>
        <v>12.039900540594854</v>
      </c>
      <c r="BU281" s="24" t="str">
        <f t="shared" si="490"/>
        <v>NO</v>
      </c>
      <c r="BV281" s="24">
        <f t="shared" si="430"/>
        <v>1.1499999999999999</v>
      </c>
      <c r="BW281" s="24">
        <f t="shared" si="431"/>
        <v>1.1528815829494987</v>
      </c>
      <c r="BX281" s="7">
        <f t="shared" si="491"/>
        <v>1.203900398263051</v>
      </c>
      <c r="BY281" s="7">
        <f t="shared" si="492"/>
        <v>0.40457944593662476</v>
      </c>
      <c r="BZ281" s="24">
        <f t="shared" si="493"/>
        <v>0.26838251832635079</v>
      </c>
      <c r="CA281" s="20">
        <f t="shared" si="432"/>
        <v>2.2397909391344899</v>
      </c>
      <c r="CB281" s="24">
        <f t="shared" si="494"/>
        <v>0.40336199320548893</v>
      </c>
      <c r="CC281" s="24">
        <f t="shared" si="495"/>
        <v>0.72691013671776683</v>
      </c>
      <c r="CD281" s="24">
        <f t="shared" si="496"/>
        <v>239.0986735448819</v>
      </c>
      <c r="CE281" s="24">
        <f t="shared" si="497"/>
        <v>10778514.024293987</v>
      </c>
      <c r="CF281" s="24">
        <f t="shared" si="498"/>
        <v>2.826549276852058E-6</v>
      </c>
      <c r="CG281" s="29">
        <f t="shared" si="499"/>
        <v>8.0134235004541404E-3</v>
      </c>
      <c r="CH281" s="24">
        <f t="shared" si="433"/>
        <v>15.046287467877812</v>
      </c>
      <c r="CI281" s="24">
        <f t="shared" si="500"/>
        <v>4.5399797736198293</v>
      </c>
      <c r="CJ281" s="24">
        <f t="shared" si="501"/>
        <v>11.982282990235749</v>
      </c>
      <c r="CK281" s="24">
        <f t="shared" si="434"/>
        <v>4.9305184691306128</v>
      </c>
      <c r="CL281" s="24">
        <f t="shared" si="502"/>
        <v>5.3828537554936018</v>
      </c>
      <c r="CM281" s="24" t="str">
        <f t="shared" si="503"/>
        <v>NO</v>
      </c>
      <c r="CN281" s="46" t="str">
        <f t="shared" si="435"/>
        <v>ANNULAR</v>
      </c>
      <c r="CO281" s="21">
        <f t="shared" si="413"/>
        <v>1.0032417868558572</v>
      </c>
      <c r="CP281" s="21">
        <f t="shared" si="436"/>
        <v>0</v>
      </c>
      <c r="CQ281" s="7">
        <f t="shared" si="437"/>
        <v>0.84233078445436438</v>
      </c>
      <c r="CR281" s="7">
        <f>IF(J281="yes",rho_ph(F281,H281),IF(K281="yes",rho_ph(F281,H281),L281*CQ281+P281*(1-CQ281)))</f>
        <v>142.40418848683277</v>
      </c>
      <c r="CS281" s="7">
        <f t="shared" si="438"/>
        <v>3.3386405948481544E-5</v>
      </c>
      <c r="CT281" s="7">
        <f t="shared" si="439"/>
        <v>6419548.5485845236</v>
      </c>
      <c r="CU281" s="7">
        <f t="shared" si="440"/>
        <v>4.5017142150898042E-6</v>
      </c>
      <c r="CV281" s="22">
        <f t="shared" si="441"/>
        <v>8.6483484206439677E-3</v>
      </c>
      <c r="CW281" s="7">
        <f t="shared" si="442"/>
        <v>1.3345096277825893E-2</v>
      </c>
      <c r="CX281" s="7">
        <f t="shared" si="443"/>
        <v>3.8386320487942459E-2</v>
      </c>
      <c r="CY281" s="7">
        <f t="shared" si="504"/>
        <v>0.92831504641672513</v>
      </c>
      <c r="CZ281" s="7">
        <f t="shared" si="505"/>
        <v>5.572614272002855E-2</v>
      </c>
      <c r="DA281" s="7">
        <f t="shared" si="444"/>
        <v>20.38952083198545</v>
      </c>
      <c r="DB281" s="7">
        <f>rho_ph(DA281,H281)</f>
        <v>137.4286463347473</v>
      </c>
      <c r="DC281" s="7">
        <f t="shared" si="445"/>
        <v>32.797558406367749</v>
      </c>
      <c r="DD281" s="7">
        <f t="shared" si="506"/>
        <v>-2.8113842197260572E-2</v>
      </c>
      <c r="DE281" s="47">
        <f t="shared" si="507"/>
        <v>-2.0437288931872331E-2</v>
      </c>
      <c r="DF281" s="7">
        <f t="shared" si="446"/>
        <v>1032.1802082196245</v>
      </c>
      <c r="DG281" s="7">
        <f t="shared" si="508"/>
        <v>213.36195109684758</v>
      </c>
    </row>
    <row r="282" spans="1:111" ht="14.5" x14ac:dyDescent="0.35">
      <c r="A282" s="7">
        <f t="shared" si="509"/>
        <v>963</v>
      </c>
      <c r="B282" s="7">
        <v>3</v>
      </c>
      <c r="C282" s="7">
        <v>17.2</v>
      </c>
      <c r="D282">
        <v>0.16600000000000001</v>
      </c>
      <c r="E282" s="22">
        <v>0</v>
      </c>
      <c r="F282" s="7">
        <f t="shared" si="447"/>
        <v>20.38952083198545</v>
      </c>
      <c r="G282" s="7">
        <f t="shared" si="510"/>
        <v>97.5</v>
      </c>
      <c r="H282" s="7">
        <f t="shared" si="448"/>
        <v>1032.1802082196245</v>
      </c>
      <c r="I282" s="7">
        <f t="shared" si="511"/>
        <v>6.3151447500129118E-2</v>
      </c>
      <c r="J282" s="24" t="str">
        <f t="shared" si="449"/>
        <v>NO</v>
      </c>
      <c r="K282" s="24" t="str">
        <f t="shared" si="450"/>
        <v>NO</v>
      </c>
      <c r="L282" s="7">
        <f t="shared" si="451"/>
        <v>10.233491854975552</v>
      </c>
      <c r="M282" s="7">
        <v>9.81</v>
      </c>
      <c r="N282" s="7">
        <f t="shared" si="452"/>
        <v>2.1631460000000002E-2</v>
      </c>
      <c r="O282" s="7">
        <f t="shared" si="453"/>
        <v>213.36195109684758</v>
      </c>
      <c r="P282" s="7">
        <f t="shared" si="454"/>
        <v>848.58827749053671</v>
      </c>
      <c r="Q282" s="7">
        <f t="shared" si="415"/>
        <v>1.6178577228855351E-5</v>
      </c>
      <c r="R282" s="7">
        <f t="shared" si="416"/>
        <v>1.2549570584742547E-4</v>
      </c>
      <c r="S282" s="7">
        <f t="shared" si="455"/>
        <v>1.1859217093860498E-4</v>
      </c>
      <c r="T282" s="7">
        <f t="shared" si="417"/>
        <v>4.9761234375544481</v>
      </c>
      <c r="U282" s="7">
        <f t="shared" si="418"/>
        <v>27.814947473566335</v>
      </c>
      <c r="V282" s="7">
        <f t="shared" si="512"/>
        <v>32.791070911120784</v>
      </c>
      <c r="W282" s="7">
        <f>Surface_Tension_T(T_ph(F282,H282))</f>
        <v>8.2899722032791556E-2</v>
      </c>
      <c r="X282" s="7">
        <v>1</v>
      </c>
      <c r="Y282" s="7">
        <f t="shared" si="456"/>
        <v>1.0031699431032683</v>
      </c>
      <c r="Z282" s="7">
        <f t="shared" si="513"/>
        <v>0.8455672083477288</v>
      </c>
      <c r="AA282" s="24">
        <f t="shared" si="457"/>
        <v>139.70296179571665</v>
      </c>
      <c r="AB282" s="24">
        <f t="shared" si="458"/>
        <v>6412291.8791326899</v>
      </c>
      <c r="AC282" s="24">
        <f t="shared" si="459"/>
        <v>4.5062893261856205E-6</v>
      </c>
      <c r="AD282" s="29">
        <f t="shared" si="460"/>
        <v>8.6498135605423115E-3</v>
      </c>
      <c r="AE282" s="24">
        <f t="shared" si="419"/>
        <v>11.696735591511086</v>
      </c>
      <c r="AF282" s="7">
        <f t="shared" si="420"/>
        <v>4.8954738750149325</v>
      </c>
      <c r="AG282" s="24" t="str">
        <f t="shared" si="461"/>
        <v>ANNULAR</v>
      </c>
      <c r="AH282" s="24">
        <f t="shared" si="514"/>
        <v>1.1499999999999999</v>
      </c>
      <c r="AI282" s="24">
        <f t="shared" si="514"/>
        <v>1.1499999999999999</v>
      </c>
      <c r="AJ282" s="24">
        <f t="shared" si="462"/>
        <v>0.26838324472328629</v>
      </c>
      <c r="AK282" s="24">
        <f t="shared" si="463"/>
        <v>0.73239410712009234</v>
      </c>
      <c r="AL282" s="24">
        <f t="shared" si="464"/>
        <v>234.5821728151235</v>
      </c>
      <c r="AM282" s="24">
        <f t="shared" si="465"/>
        <v>10767197.362152399</v>
      </c>
      <c r="AN282" s="24">
        <f t="shared" si="466"/>
        <v>2.8292172022777233E-6</v>
      </c>
      <c r="AO282" s="29">
        <f t="shared" si="467"/>
        <v>8.0146406758928763E-3</v>
      </c>
      <c r="AP282" s="24">
        <f t="shared" si="421"/>
        <v>15.396729756919234</v>
      </c>
      <c r="AQ282" s="24">
        <f t="shared" si="468"/>
        <v>4.5471648883509967</v>
      </c>
      <c r="AR282" s="24">
        <f t="shared" si="469"/>
        <v>11.9979091615846</v>
      </c>
      <c r="AS282" s="24">
        <f t="shared" si="470"/>
        <v>5.3742133125588039</v>
      </c>
      <c r="AT282" s="24" t="str">
        <f t="shared" si="471"/>
        <v>NO</v>
      </c>
      <c r="AU282" s="24">
        <f t="shared" si="422"/>
        <v>1.2</v>
      </c>
      <c r="AV282" s="7">
        <f t="shared" si="472"/>
        <v>1.203900398263051</v>
      </c>
      <c r="AW282" s="7">
        <f t="shared" si="473"/>
        <v>0.26838324472328629</v>
      </c>
      <c r="AX282" s="20">
        <f t="shared" si="423"/>
        <v>2.1363377645911394</v>
      </c>
      <c r="AY282" s="24">
        <f t="shared" si="424"/>
        <v>0.70208441436315483</v>
      </c>
      <c r="AZ282" s="24">
        <f t="shared" si="474"/>
        <v>259.99244878904557</v>
      </c>
      <c r="BA282" s="24">
        <f t="shared" si="475"/>
        <v>11933515.557412714</v>
      </c>
      <c r="BB282" s="24">
        <f t="shared" si="476"/>
        <v>2.5795978007096949E-6</v>
      </c>
      <c r="BC282" s="29">
        <f t="shared" si="477"/>
        <v>7.8967449226110664E-3</v>
      </c>
      <c r="BD282" s="24">
        <f t="shared" si="425"/>
        <v>12.057322713795115</v>
      </c>
      <c r="BE282" s="24" t="str">
        <f t="shared" si="478"/>
        <v>NO</v>
      </c>
      <c r="BF282" s="24">
        <f t="shared" si="426"/>
        <v>1.2</v>
      </c>
      <c r="BG282" s="24">
        <f t="shared" si="427"/>
        <v>1.1528263187462151</v>
      </c>
      <c r="BH282" s="7">
        <f t="shared" si="479"/>
        <v>1.203900398263051</v>
      </c>
      <c r="BI282" s="7">
        <f t="shared" si="480"/>
        <v>0.4046007866877247</v>
      </c>
      <c r="BJ282" s="7">
        <f t="shared" si="481"/>
        <v>0.26838324472328629</v>
      </c>
      <c r="BK282" s="20">
        <f t="shared" si="428"/>
        <v>2.1363377645911394</v>
      </c>
      <c r="BL282" s="24">
        <f t="shared" si="482"/>
        <v>0.40347222282054579</v>
      </c>
      <c r="BM282" s="24">
        <f t="shared" si="483"/>
        <v>0.69969857065123298</v>
      </c>
      <c r="BN282" s="24">
        <f t="shared" si="484"/>
        <v>261.99263228271377</v>
      </c>
      <c r="BO282" s="24">
        <f t="shared" si="485"/>
        <v>12025322.919320893</v>
      </c>
      <c r="BP282" s="24">
        <f t="shared" si="486"/>
        <v>2.5619037678857358E-6</v>
      </c>
      <c r="BQ282" s="29">
        <f t="shared" si="487"/>
        <v>7.8880615215908903E-3</v>
      </c>
      <c r="BR282" s="24">
        <f t="shared" si="429"/>
        <v>15.298997733615394</v>
      </c>
      <c r="BS282" s="24">
        <f t="shared" si="488"/>
        <v>4.5471648883509967</v>
      </c>
      <c r="BT282" s="24">
        <f t="shared" si="489"/>
        <v>12.06174543848967</v>
      </c>
      <c r="BU282" s="24" t="str">
        <f t="shared" si="490"/>
        <v>NO</v>
      </c>
      <c r="BV282" s="24">
        <f t="shared" si="430"/>
        <v>1.1499999999999999</v>
      </c>
      <c r="BW282" s="24">
        <f t="shared" si="431"/>
        <v>1.1528053144948853</v>
      </c>
      <c r="BX282" s="7">
        <f t="shared" si="491"/>
        <v>1.203900398263051</v>
      </c>
      <c r="BY282" s="7">
        <f t="shared" si="492"/>
        <v>0.4046007866877247</v>
      </c>
      <c r="BZ282" s="24">
        <f t="shared" si="493"/>
        <v>0.26838324472328629</v>
      </c>
      <c r="CA282" s="20">
        <f t="shared" si="432"/>
        <v>2.2363510243695259</v>
      </c>
      <c r="CB282" s="24">
        <f t="shared" si="494"/>
        <v>0.40341502024797626</v>
      </c>
      <c r="CC282" s="24">
        <f t="shared" si="495"/>
        <v>0.72979929442228209</v>
      </c>
      <c r="CD282" s="24">
        <f t="shared" si="496"/>
        <v>236.75754645816062</v>
      </c>
      <c r="CE282" s="24">
        <f t="shared" si="497"/>
        <v>10867045.859034831</v>
      </c>
      <c r="CF282" s="24">
        <f t="shared" si="498"/>
        <v>2.8058597769294529E-6</v>
      </c>
      <c r="CG282" s="29">
        <f t="shared" si="499"/>
        <v>8.0039544861137835E-3</v>
      </c>
      <c r="CH282" s="24">
        <f t="shared" si="433"/>
        <v>15.388514879041555</v>
      </c>
      <c r="CI282" s="24">
        <f t="shared" si="500"/>
        <v>4.5471648883509967</v>
      </c>
      <c r="CJ282" s="24">
        <f t="shared" si="501"/>
        <v>12.003246311597449</v>
      </c>
      <c r="CK282" s="24">
        <f t="shared" si="434"/>
        <v>4.951790383615827</v>
      </c>
      <c r="CL282" s="24">
        <f t="shared" si="502"/>
        <v>5.3742133125588039</v>
      </c>
      <c r="CM282" s="24" t="str">
        <f t="shared" si="503"/>
        <v>NO</v>
      </c>
      <c r="CN282" s="46" t="str">
        <f t="shared" si="435"/>
        <v>ANNULAR</v>
      </c>
      <c r="CO282" s="21">
        <f t="shared" si="413"/>
        <v>1.0031699431032683</v>
      </c>
      <c r="CP282" s="21">
        <f t="shared" si="436"/>
        <v>0</v>
      </c>
      <c r="CQ282" s="7">
        <f t="shared" si="437"/>
        <v>0.8455672083477288</v>
      </c>
      <c r="CR282" s="7">
        <f>IF(J282="yes",rho_ph(F282,H282),IF(K282="yes",rho_ph(F282,H282),L282*CQ282+P282*(1-CQ282)))</f>
        <v>139.70296179571665</v>
      </c>
      <c r="CS282" s="7">
        <f t="shared" si="438"/>
        <v>3.3060726576831522E-5</v>
      </c>
      <c r="CT282" s="7">
        <f t="shared" si="439"/>
        <v>6412291.8791326899</v>
      </c>
      <c r="CU282" s="7">
        <f t="shared" si="440"/>
        <v>4.5062893261856205E-6</v>
      </c>
      <c r="CV282" s="22">
        <f t="shared" si="441"/>
        <v>8.6498135605423115E-3</v>
      </c>
      <c r="CW282" s="7">
        <f t="shared" si="442"/>
        <v>1.3091956741382334E-2</v>
      </c>
      <c r="CX282" s="7">
        <f t="shared" si="443"/>
        <v>3.9136814811390849E-2</v>
      </c>
      <c r="CY282" s="7">
        <f t="shared" si="504"/>
        <v>0.92632675577234858</v>
      </c>
      <c r="CZ282" s="7">
        <f t="shared" si="505"/>
        <v>5.6382665433458316E-2</v>
      </c>
      <c r="DA282" s="7">
        <f t="shared" si="444"/>
        <v>20.220372835685076</v>
      </c>
      <c r="DB282" s="7">
        <f>rho_ph(DA282,H282)</f>
        <v>134.78931233859882</v>
      </c>
      <c r="DC282" s="7">
        <f t="shared" si="445"/>
        <v>33.439773351979596</v>
      </c>
      <c r="DD282" s="7">
        <f t="shared" si="506"/>
        <v>-2.8113842197260572E-2</v>
      </c>
      <c r="DE282" s="47">
        <f t="shared" si="507"/>
        <v>-2.1482055166806503E-2</v>
      </c>
      <c r="DF282" s="7">
        <f t="shared" si="446"/>
        <v>1032.1520943774274</v>
      </c>
      <c r="DG282" s="7">
        <f t="shared" si="508"/>
        <v>212.93930579118745</v>
      </c>
    </row>
    <row r="283" spans="1:111" ht="14.5" x14ac:dyDescent="0.35">
      <c r="A283" s="7">
        <f t="shared" si="509"/>
        <v>960</v>
      </c>
      <c r="B283" s="7">
        <v>3</v>
      </c>
      <c r="C283" s="7">
        <v>17.2</v>
      </c>
      <c r="D283">
        <v>0.16600000000000001</v>
      </c>
      <c r="E283" s="22">
        <v>0</v>
      </c>
      <c r="F283" s="7">
        <f t="shared" si="447"/>
        <v>20.220372835685076</v>
      </c>
      <c r="G283" s="7">
        <f t="shared" si="510"/>
        <v>97.5</v>
      </c>
      <c r="H283" s="7">
        <f t="shared" si="448"/>
        <v>1032.1520943774274</v>
      </c>
      <c r="I283" s="7">
        <f t="shared" si="511"/>
        <v>6.4102972675833203E-2</v>
      </c>
      <c r="J283" s="24" t="str">
        <f t="shared" si="449"/>
        <v>NO</v>
      </c>
      <c r="K283" s="24" t="str">
        <f t="shared" si="450"/>
        <v>NO</v>
      </c>
      <c r="L283" s="7">
        <f t="shared" si="451"/>
        <v>10.150377091429501</v>
      </c>
      <c r="M283" s="7">
        <v>9.81</v>
      </c>
      <c r="N283" s="7">
        <f t="shared" si="452"/>
        <v>2.1631460000000002E-2</v>
      </c>
      <c r="O283" s="7">
        <f t="shared" si="453"/>
        <v>212.93930579118745</v>
      </c>
      <c r="P283" s="7">
        <f t="shared" si="454"/>
        <v>849.11204235424827</v>
      </c>
      <c r="Q283" s="7">
        <f t="shared" si="415"/>
        <v>1.6163832478508065E-5</v>
      </c>
      <c r="R283" s="7">
        <f t="shared" si="416"/>
        <v>1.2575714419362137E-4</v>
      </c>
      <c r="S283" s="7">
        <f t="shared" si="455"/>
        <v>1.1873188712729339E-4</v>
      </c>
      <c r="T283" s="7">
        <f t="shared" si="417"/>
        <v>4.968003012235509</v>
      </c>
      <c r="U283" s="7">
        <f t="shared" si="418"/>
        <v>28.465235146243227</v>
      </c>
      <c r="V283" s="7">
        <f t="shared" si="512"/>
        <v>33.433238158478737</v>
      </c>
      <c r="W283" s="7">
        <f>Surface_Tension_T(T_ph(F283,H283))</f>
        <v>8.294288539163229E-2</v>
      </c>
      <c r="X283" s="7">
        <v>1</v>
      </c>
      <c r="Y283" s="7">
        <f t="shared" si="456"/>
        <v>1.0030996123056009</v>
      </c>
      <c r="Z283" s="7">
        <f t="shared" si="513"/>
        <v>0.84877439798116794</v>
      </c>
      <c r="AA283" s="24">
        <f t="shared" si="457"/>
        <v>137.02285999152113</v>
      </c>
      <c r="AB283" s="24">
        <f t="shared" si="458"/>
        <v>6404897.5525218388</v>
      </c>
      <c r="AC283" s="24">
        <f t="shared" si="459"/>
        <v>4.5109613459917116E-6</v>
      </c>
      <c r="AD283" s="29">
        <f t="shared" si="460"/>
        <v>8.6513085741744093E-3</v>
      </c>
      <c r="AE283" s="24">
        <f t="shared" si="419"/>
        <v>11.711720621030512</v>
      </c>
      <c r="AF283" s="7">
        <f t="shared" si="420"/>
        <v>4.9170050752782011</v>
      </c>
      <c r="AG283" s="24" t="str">
        <f t="shared" si="461"/>
        <v>ANNULAR</v>
      </c>
      <c r="AH283" s="24">
        <f t="shared" ref="AH283:AI302" si="515">VLOOKUP($AJ$1,$DJ$10:$DK$14,2,FALSE)</f>
        <v>1.1499999999999999</v>
      </c>
      <c r="AI283" s="24">
        <f t="shared" si="515"/>
        <v>1.1499999999999999</v>
      </c>
      <c r="AJ283" s="24">
        <f t="shared" si="462"/>
        <v>0.2683839229531797</v>
      </c>
      <c r="AK283" s="24">
        <f t="shared" si="463"/>
        <v>0.73522027780588117</v>
      </c>
      <c r="AL283" s="24">
        <f t="shared" si="464"/>
        <v>232.29041375123396</v>
      </c>
      <c r="AM283" s="24">
        <f t="shared" si="465"/>
        <v>10858015.2435997</v>
      </c>
      <c r="AN283" s="24">
        <f t="shared" si="466"/>
        <v>2.8079555254249801E-6</v>
      </c>
      <c r="AO283" s="29">
        <f t="shared" si="467"/>
        <v>8.0049160774689279E-3</v>
      </c>
      <c r="AP283" s="24">
        <f t="shared" si="421"/>
        <v>15.750923783787508</v>
      </c>
      <c r="AQ283" s="24">
        <f t="shared" si="468"/>
        <v>4.554272418465672</v>
      </c>
      <c r="AR283" s="24">
        <f t="shared" si="469"/>
        <v>12.018835111585076</v>
      </c>
      <c r="AS283" s="24">
        <f t="shared" si="470"/>
        <v>5.3654432532143499</v>
      </c>
      <c r="AT283" s="24" t="str">
        <f t="shared" si="471"/>
        <v>NO</v>
      </c>
      <c r="AU283" s="24">
        <f t="shared" si="422"/>
        <v>1.2</v>
      </c>
      <c r="AV283" s="7">
        <f t="shared" si="472"/>
        <v>1.203900398263051</v>
      </c>
      <c r="AW283" s="7">
        <f t="shared" si="473"/>
        <v>0.2683839229531797</v>
      </c>
      <c r="AX283" s="20">
        <f t="shared" si="423"/>
        <v>2.1330023731972245</v>
      </c>
      <c r="AY283" s="24">
        <f t="shared" si="424"/>
        <v>0.70478966661428888</v>
      </c>
      <c r="AZ283" s="24">
        <f t="shared" si="474"/>
        <v>257.82052999149761</v>
      </c>
      <c r="BA283" s="24">
        <f t="shared" si="475"/>
        <v>12051376.548662089</v>
      </c>
      <c r="BB283" s="24">
        <f t="shared" si="476"/>
        <v>2.5569290672095561E-6</v>
      </c>
      <c r="BC283" s="29">
        <f t="shared" si="477"/>
        <v>7.8856118997243305E-3</v>
      </c>
      <c r="BD283" s="24">
        <f t="shared" si="425"/>
        <v>12.079144365199346</v>
      </c>
      <c r="BE283" s="24" t="str">
        <f t="shared" si="478"/>
        <v>NO</v>
      </c>
      <c r="BF283" s="24">
        <f t="shared" si="426"/>
        <v>1.2</v>
      </c>
      <c r="BG283" s="24">
        <f t="shared" si="427"/>
        <v>1.1527513169599135</v>
      </c>
      <c r="BH283" s="7">
        <f t="shared" si="479"/>
        <v>1.203900398263051</v>
      </c>
      <c r="BI283" s="7">
        <f t="shared" si="480"/>
        <v>0.40462235309283601</v>
      </c>
      <c r="BJ283" s="7">
        <f t="shared" si="481"/>
        <v>0.2683839229531797</v>
      </c>
      <c r="BK283" s="20">
        <f t="shared" si="428"/>
        <v>2.1330023731972245</v>
      </c>
      <c r="BL283" s="24">
        <f t="shared" si="482"/>
        <v>0.40352323209954755</v>
      </c>
      <c r="BM283" s="24">
        <f t="shared" si="483"/>
        <v>0.70243930195006721</v>
      </c>
      <c r="BN283" s="24">
        <f t="shared" si="484"/>
        <v>259.79239584416791</v>
      </c>
      <c r="BO283" s="24">
        <f t="shared" si="485"/>
        <v>12143548.021177337</v>
      </c>
      <c r="BP283" s="24">
        <f t="shared" si="486"/>
        <v>2.5394924314672955E-6</v>
      </c>
      <c r="BQ283" s="29">
        <f t="shared" si="487"/>
        <v>7.8769968881347314E-3</v>
      </c>
      <c r="BR283" s="24">
        <f t="shared" si="429"/>
        <v>15.649756561730937</v>
      </c>
      <c r="BS283" s="24">
        <f t="shared" si="488"/>
        <v>4.554272418465672</v>
      </c>
      <c r="BT283" s="24">
        <f t="shared" si="489"/>
        <v>12.083546383546729</v>
      </c>
      <c r="BU283" s="24" t="str">
        <f t="shared" si="490"/>
        <v>NO</v>
      </c>
      <c r="BV283" s="24">
        <f t="shared" si="430"/>
        <v>1.1499999999999999</v>
      </c>
      <c r="BW283" s="24">
        <f t="shared" si="431"/>
        <v>1.1527307866608678</v>
      </c>
      <c r="BX283" s="7">
        <f t="shared" si="491"/>
        <v>1.203900398263051</v>
      </c>
      <c r="BY283" s="7">
        <f t="shared" si="492"/>
        <v>0.40462235309283601</v>
      </c>
      <c r="BZ283" s="24">
        <f t="shared" si="493"/>
        <v>0.2683839229531797</v>
      </c>
      <c r="CA283" s="20">
        <f t="shared" si="432"/>
        <v>2.2328594857322823</v>
      </c>
      <c r="CB283" s="24">
        <f t="shared" si="494"/>
        <v>0.4034676338891392</v>
      </c>
      <c r="CC283" s="24">
        <f t="shared" si="495"/>
        <v>0.73266398541279121</v>
      </c>
      <c r="CD283" s="24">
        <f t="shared" si="496"/>
        <v>234.43504507423941</v>
      </c>
      <c r="CE283" s="24">
        <f t="shared" si="497"/>
        <v>10958262.340417188</v>
      </c>
      <c r="CF283" s="24">
        <f t="shared" si="498"/>
        <v>2.784874872488163E-6</v>
      </c>
      <c r="CG283" s="29">
        <f t="shared" si="499"/>
        <v>7.9942955828632405E-3</v>
      </c>
      <c r="CH283" s="24">
        <f t="shared" si="433"/>
        <v>15.742561460979964</v>
      </c>
      <c r="CI283" s="24">
        <f t="shared" si="500"/>
        <v>4.554272418465672</v>
      </c>
      <c r="CJ283" s="24">
        <f t="shared" si="501"/>
        <v>12.024155133741283</v>
      </c>
      <c r="CK283" s="24">
        <f t="shared" si="434"/>
        <v>4.9735692743082085</v>
      </c>
      <c r="CL283" s="24">
        <f t="shared" si="502"/>
        <v>5.3654432532143499</v>
      </c>
      <c r="CM283" s="24" t="str">
        <f t="shared" si="503"/>
        <v>NO</v>
      </c>
      <c r="CN283" s="46" t="str">
        <f t="shared" si="435"/>
        <v>ANNULAR</v>
      </c>
      <c r="CO283" s="21">
        <f t="shared" si="413"/>
        <v>1.0030996123056009</v>
      </c>
      <c r="CP283" s="21">
        <f t="shared" si="436"/>
        <v>0</v>
      </c>
      <c r="CQ283" s="7">
        <f t="shared" si="437"/>
        <v>0.84877439798116794</v>
      </c>
      <c r="CR283" s="7">
        <f>IF(J283="yes",rho_ph(F283,H283),IF(K283="yes",rho_ph(F283,H283),L283*CQ283+P283*(1-CQ283)))</f>
        <v>137.02285999152113</v>
      </c>
      <c r="CS283" s="7">
        <f t="shared" si="438"/>
        <v>3.2737147019863597E-5</v>
      </c>
      <c r="CT283" s="7">
        <f t="shared" si="439"/>
        <v>6404897.5525218388</v>
      </c>
      <c r="CU283" s="7">
        <f t="shared" si="440"/>
        <v>4.5109613459917116E-6</v>
      </c>
      <c r="CV283" s="22">
        <f t="shared" si="441"/>
        <v>8.6513085741744093E-3</v>
      </c>
      <c r="CW283" s="7">
        <f t="shared" si="442"/>
        <v>1.2840796877396516E-2</v>
      </c>
      <c r="CX283" s="7">
        <f t="shared" si="443"/>
        <v>3.99110938734175E-2</v>
      </c>
      <c r="CY283" s="7">
        <f t="shared" si="504"/>
        <v>0.92425381697775932</v>
      </c>
      <c r="CZ283" s="7">
        <f t="shared" si="505"/>
        <v>5.7075112682043058E-2</v>
      </c>
      <c r="DA283" s="7">
        <f t="shared" si="444"/>
        <v>20.049147497638948</v>
      </c>
      <c r="DB283" s="7">
        <f>rho_ph(DA283,H283)</f>
        <v>132.16928303425175</v>
      </c>
      <c r="DC283" s="7">
        <f t="shared" si="445"/>
        <v>34.10265949391475</v>
      </c>
      <c r="DD283" s="7">
        <f t="shared" si="506"/>
        <v>-2.8113842197260572E-2</v>
      </c>
      <c r="DE283" s="47">
        <f t="shared" si="507"/>
        <v>-2.2604985398167514E-2</v>
      </c>
      <c r="DF283" s="7">
        <f t="shared" si="446"/>
        <v>1032.1239805352302</v>
      </c>
      <c r="DG283" s="7">
        <f t="shared" si="508"/>
        <v>212.50866919984418</v>
      </c>
    </row>
    <row r="284" spans="1:111" ht="14.5" x14ac:dyDescent="0.35">
      <c r="A284" s="7">
        <f t="shared" si="509"/>
        <v>957</v>
      </c>
      <c r="B284" s="7">
        <v>3</v>
      </c>
      <c r="C284" s="7">
        <v>17.2</v>
      </c>
      <c r="D284">
        <v>0.16600000000000001</v>
      </c>
      <c r="E284" s="22">
        <v>0</v>
      </c>
      <c r="F284" s="7">
        <f t="shared" si="447"/>
        <v>20.049147497638948</v>
      </c>
      <c r="G284" s="7">
        <f t="shared" si="510"/>
        <v>97.5</v>
      </c>
      <c r="H284" s="7">
        <f t="shared" si="448"/>
        <v>1032.1239805352302</v>
      </c>
      <c r="I284" s="7">
        <f t="shared" si="511"/>
        <v>6.5070500351481264E-2</v>
      </c>
      <c r="J284" s="24" t="str">
        <f t="shared" si="449"/>
        <v>NO</v>
      </c>
      <c r="K284" s="24" t="str">
        <f t="shared" si="450"/>
        <v>NO</v>
      </c>
      <c r="L284" s="7">
        <f t="shared" si="451"/>
        <v>10.066262289832741</v>
      </c>
      <c r="M284" s="7">
        <v>9.81</v>
      </c>
      <c r="N284" s="7">
        <f t="shared" si="452"/>
        <v>2.1631460000000002E-2</v>
      </c>
      <c r="O284" s="7">
        <f t="shared" si="453"/>
        <v>212.50866919984418</v>
      </c>
      <c r="P284" s="7">
        <f t="shared" si="454"/>
        <v>849.64466159643359</v>
      </c>
      <c r="Q284" s="7">
        <f t="shared" si="415"/>
        <v>1.6148814666946345E-5</v>
      </c>
      <c r="R284" s="7">
        <f t="shared" si="416"/>
        <v>1.2602462119546082E-4</v>
      </c>
      <c r="S284" s="7">
        <f t="shared" si="455"/>
        <v>1.1887494748812783E-4</v>
      </c>
      <c r="T284" s="7">
        <f t="shared" si="417"/>
        <v>4.9597560178360052</v>
      </c>
      <c r="U284" s="7">
        <f t="shared" si="418"/>
        <v>29.136319226752168</v>
      </c>
      <c r="V284" s="7">
        <f t="shared" si="512"/>
        <v>34.096075244588171</v>
      </c>
      <c r="W284" s="7">
        <f>Surface_Tension_T(T_ph(F284,H284))</f>
        <v>8.2986744209302146E-2</v>
      </c>
      <c r="X284" s="7">
        <v>1</v>
      </c>
      <c r="Y284" s="7">
        <f t="shared" si="456"/>
        <v>1.0030307156359171</v>
      </c>
      <c r="Z284" s="7">
        <f t="shared" si="513"/>
        <v>0.85195383736938635</v>
      </c>
      <c r="AA284" s="24">
        <f t="shared" si="457"/>
        <v>134.36262253472805</v>
      </c>
      <c r="AB284" s="24">
        <f t="shared" si="458"/>
        <v>6397357.3799867453</v>
      </c>
      <c r="AC284" s="24">
        <f t="shared" si="459"/>
        <v>4.5157360714301258E-6</v>
      </c>
      <c r="AD284" s="29">
        <f t="shared" si="460"/>
        <v>8.6528352435672334E-3</v>
      </c>
      <c r="AE284" s="24">
        <f t="shared" si="419"/>
        <v>11.726532351506284</v>
      </c>
      <c r="AF284" s="7">
        <f t="shared" si="420"/>
        <v>4.9390657248767074</v>
      </c>
      <c r="AG284" s="24" t="str">
        <f t="shared" si="461"/>
        <v>ANNULAR</v>
      </c>
      <c r="AH284" s="24">
        <f t="shared" si="515"/>
        <v>1.1499999999999999</v>
      </c>
      <c r="AI284" s="24">
        <f t="shared" si="515"/>
        <v>1.1499999999999999</v>
      </c>
      <c r="AJ284" s="24">
        <f t="shared" si="462"/>
        <v>0.26838455032930808</v>
      </c>
      <c r="AK284" s="24">
        <f t="shared" si="463"/>
        <v>0.738023110299311</v>
      </c>
      <c r="AL284" s="24">
        <f t="shared" si="464"/>
        <v>230.01640000005912</v>
      </c>
      <c r="AM284" s="24">
        <f t="shared" si="465"/>
        <v>10951684.972344382</v>
      </c>
      <c r="AN284" s="24">
        <f t="shared" si="466"/>
        <v>2.7863769360114145E-6</v>
      </c>
      <c r="AO284" s="29">
        <f t="shared" si="467"/>
        <v>7.994988796401644E-3</v>
      </c>
      <c r="AP284" s="24">
        <f t="shared" si="421"/>
        <v>16.117677821855168</v>
      </c>
      <c r="AQ284" s="24">
        <f t="shared" si="468"/>
        <v>4.5613060321877654</v>
      </c>
      <c r="AR284" s="24">
        <f t="shared" si="469"/>
        <v>12.03972214696886</v>
      </c>
      <c r="AS284" s="24">
        <f t="shared" si="470"/>
        <v>5.3565364992628863</v>
      </c>
      <c r="AT284" s="24" t="str">
        <f t="shared" si="471"/>
        <v>NO</v>
      </c>
      <c r="AU284" s="24">
        <f t="shared" si="422"/>
        <v>1.2</v>
      </c>
      <c r="AV284" s="7">
        <f t="shared" si="472"/>
        <v>1.203900398263051</v>
      </c>
      <c r="AW284" s="7">
        <f t="shared" si="473"/>
        <v>0.26838455032930808</v>
      </c>
      <c r="AX284" s="20">
        <f t="shared" si="423"/>
        <v>2.1296149735719796</v>
      </c>
      <c r="AY284" s="24">
        <f t="shared" si="424"/>
        <v>0.70747254433302853</v>
      </c>
      <c r="AZ284" s="24">
        <f t="shared" si="474"/>
        <v>255.66599527194131</v>
      </c>
      <c r="BA284" s="24">
        <f t="shared" si="475"/>
        <v>12172929.575275805</v>
      </c>
      <c r="BB284" s="24">
        <f t="shared" si="476"/>
        <v>2.5339868305760884E-6</v>
      </c>
      <c r="BC284" s="29">
        <f t="shared" si="477"/>
        <v>7.8742672928526821E-3</v>
      </c>
      <c r="BD284" s="24">
        <f t="shared" si="425"/>
        <v>12.100937928750549</v>
      </c>
      <c r="BE284" s="24" t="str">
        <f t="shared" si="478"/>
        <v>NO</v>
      </c>
      <c r="BF284" s="24">
        <f t="shared" si="426"/>
        <v>1.2</v>
      </c>
      <c r="BG284" s="24">
        <f t="shared" si="427"/>
        <v>1.1526779809831462</v>
      </c>
      <c r="BH284" s="7">
        <f t="shared" si="479"/>
        <v>1.203900398263051</v>
      </c>
      <c r="BI284" s="7">
        <f t="shared" si="480"/>
        <v>0.40464415803331943</v>
      </c>
      <c r="BJ284" s="7">
        <f t="shared" si="481"/>
        <v>0.26838455032930808</v>
      </c>
      <c r="BK284" s="20">
        <f t="shared" si="428"/>
        <v>2.1296149735719796</v>
      </c>
      <c r="BL284" s="24">
        <f t="shared" si="482"/>
        <v>0.40357390751458916</v>
      </c>
      <c r="BM284" s="24">
        <f t="shared" si="483"/>
        <v>0.70515779632763054</v>
      </c>
      <c r="BN284" s="24">
        <f t="shared" si="484"/>
        <v>257.60940769711146</v>
      </c>
      <c r="BO284" s="24">
        <f t="shared" si="485"/>
        <v>12265460.545466615</v>
      </c>
      <c r="BP284" s="24">
        <f t="shared" si="486"/>
        <v>2.5168117150499237E-6</v>
      </c>
      <c r="BQ284" s="29">
        <f t="shared" si="487"/>
        <v>7.8657228183583866E-3</v>
      </c>
      <c r="BR284" s="24">
        <f t="shared" si="429"/>
        <v>16.012929140076601</v>
      </c>
      <c r="BS284" s="24">
        <f t="shared" si="488"/>
        <v>4.5613060321877654</v>
      </c>
      <c r="BT284" s="24">
        <f t="shared" si="489"/>
        <v>12.105318061849145</v>
      </c>
      <c r="BU284" s="24" t="str">
        <f t="shared" si="490"/>
        <v>NO</v>
      </c>
      <c r="BV284" s="24">
        <f t="shared" si="430"/>
        <v>1.1499999999999999</v>
      </c>
      <c r="BW284" s="24">
        <f t="shared" si="431"/>
        <v>1.1526579146814355</v>
      </c>
      <c r="BX284" s="7">
        <f t="shared" si="491"/>
        <v>1.203900398263051</v>
      </c>
      <c r="BY284" s="7">
        <f t="shared" si="492"/>
        <v>0.40464415803331943</v>
      </c>
      <c r="BZ284" s="24">
        <f t="shared" si="493"/>
        <v>0.26838455032930808</v>
      </c>
      <c r="CA284" s="20">
        <f t="shared" si="432"/>
        <v>2.2293135040844416</v>
      </c>
      <c r="CB284" s="24">
        <f t="shared" si="494"/>
        <v>0.40351987661655037</v>
      </c>
      <c r="CC284" s="24">
        <f t="shared" si="495"/>
        <v>0.73550549082929573</v>
      </c>
      <c r="CD284" s="24">
        <f t="shared" si="496"/>
        <v>232.13013892475769</v>
      </c>
      <c r="CE284" s="24">
        <f t="shared" si="497"/>
        <v>11052325.634562705</v>
      </c>
      <c r="CF284" s="24">
        <f t="shared" si="498"/>
        <v>2.7635794743281795E-6</v>
      </c>
      <c r="CG284" s="29">
        <f t="shared" si="499"/>
        <v>7.9844366988135653E-3</v>
      </c>
      <c r="CH284" s="24">
        <f t="shared" si="433"/>
        <v>16.109165354726031</v>
      </c>
      <c r="CI284" s="24">
        <f t="shared" si="500"/>
        <v>4.5613060321877654</v>
      </c>
      <c r="CJ284" s="24">
        <f t="shared" si="501"/>
        <v>12.04502364379846</v>
      </c>
      <c r="CK284" s="24">
        <f t="shared" si="434"/>
        <v>4.9958837050103577</v>
      </c>
      <c r="CL284" s="24">
        <f t="shared" si="502"/>
        <v>5.3565364992628863</v>
      </c>
      <c r="CM284" s="24" t="str">
        <f t="shared" si="503"/>
        <v>NO</v>
      </c>
      <c r="CN284" s="46" t="str">
        <f t="shared" si="435"/>
        <v>ANNULAR</v>
      </c>
      <c r="CO284" s="21">
        <f t="shared" si="413"/>
        <v>1.0030307156359171</v>
      </c>
      <c r="CP284" s="21">
        <f t="shared" si="436"/>
        <v>0</v>
      </c>
      <c r="CQ284" s="7">
        <f t="shared" si="437"/>
        <v>0.85195383736938635</v>
      </c>
      <c r="CR284" s="7">
        <f>IF(J284="yes",rho_ph(F284,H284),IF(K284="yes",rho_ph(F284,H284),L284*CQ284+P284*(1-CQ284)))</f>
        <v>134.36262253472805</v>
      </c>
      <c r="CS284" s="7">
        <f t="shared" si="438"/>
        <v>3.241550618943664E-5</v>
      </c>
      <c r="CT284" s="7">
        <f t="shared" si="439"/>
        <v>6397357.3799867453</v>
      </c>
      <c r="CU284" s="7">
        <f t="shared" si="440"/>
        <v>4.5157360714301258E-6</v>
      </c>
      <c r="CV284" s="22">
        <f t="shared" si="441"/>
        <v>8.6528352435672334E-3</v>
      </c>
      <c r="CW284" s="7">
        <f t="shared" si="442"/>
        <v>1.2591498557171441E-2</v>
      </c>
      <c r="CX284" s="7">
        <f t="shared" si="443"/>
        <v>4.071060948653879E-2</v>
      </c>
      <c r="CY284" s="7">
        <f t="shared" si="504"/>
        <v>0.92209033397536611</v>
      </c>
      <c r="CZ284" s="7">
        <f t="shared" si="505"/>
        <v>5.7805733429512569E-2</v>
      </c>
      <c r="DA284" s="7">
        <f t="shared" si="444"/>
        <v>19.875730297350412</v>
      </c>
      <c r="DB284" s="7">
        <f>rho_ph(DA284,H284)</f>
        <v>129.56733484165181</v>
      </c>
      <c r="DC284" s="7">
        <f t="shared" si="445"/>
        <v>34.787503041414489</v>
      </c>
      <c r="DD284" s="7">
        <f t="shared" si="506"/>
        <v>-2.8113842197260572E-2</v>
      </c>
      <c r="DE284" s="47">
        <f t="shared" si="507"/>
        <v>-2.3814010385901953E-2</v>
      </c>
      <c r="DF284" s="7">
        <f t="shared" si="446"/>
        <v>1032.095866693033</v>
      </c>
      <c r="DG284" s="7">
        <f t="shared" si="508"/>
        <v>212.06960365129737</v>
      </c>
    </row>
    <row r="285" spans="1:111" ht="14.5" x14ac:dyDescent="0.35">
      <c r="A285" s="7">
        <f t="shared" si="509"/>
        <v>954</v>
      </c>
      <c r="B285" s="7">
        <v>3</v>
      </c>
      <c r="C285" s="7">
        <v>17.2</v>
      </c>
      <c r="D285">
        <v>0.16600000000000001</v>
      </c>
      <c r="E285" s="22">
        <v>0</v>
      </c>
      <c r="F285" s="7">
        <f t="shared" si="447"/>
        <v>19.875730297350412</v>
      </c>
      <c r="G285" s="7">
        <f t="shared" si="510"/>
        <v>97.5</v>
      </c>
      <c r="H285" s="7">
        <f t="shared" si="448"/>
        <v>1032.095866693033</v>
      </c>
      <c r="I285" s="7">
        <f t="shared" si="511"/>
        <v>6.6054912963720444E-2</v>
      </c>
      <c r="J285" s="24" t="str">
        <f t="shared" si="449"/>
        <v>NO</v>
      </c>
      <c r="K285" s="24" t="str">
        <f t="shared" si="450"/>
        <v>NO</v>
      </c>
      <c r="L285" s="7">
        <f t="shared" si="451"/>
        <v>9.9810915221394012</v>
      </c>
      <c r="M285" s="7">
        <v>9.81</v>
      </c>
      <c r="N285" s="7">
        <f t="shared" si="452"/>
        <v>2.1631460000000002E-2</v>
      </c>
      <c r="O285" s="7">
        <f t="shared" si="453"/>
        <v>212.06960365129737</v>
      </c>
      <c r="P285" s="7">
        <f t="shared" si="454"/>
        <v>850.18661932082466</v>
      </c>
      <c r="Q285" s="7">
        <f t="shared" si="415"/>
        <v>1.6133508770732015E-5</v>
      </c>
      <c r="R285" s="7">
        <f t="shared" si="416"/>
        <v>1.2629848044642736E-4</v>
      </c>
      <c r="S285" s="7">
        <f t="shared" si="455"/>
        <v>1.1902154283073857E-4</v>
      </c>
      <c r="T285" s="7">
        <f t="shared" si="417"/>
        <v>4.9513754522400442</v>
      </c>
      <c r="U285" s="7">
        <f t="shared" si="418"/>
        <v>29.829492844889941</v>
      </c>
      <c r="V285" s="7">
        <f t="shared" si="512"/>
        <v>34.780868297129985</v>
      </c>
      <c r="W285" s="7">
        <f>Surface_Tension_T(T_ph(F285,H285))</f>
        <v>8.3031336014701723E-2</v>
      </c>
      <c r="X285" s="7">
        <v>1</v>
      </c>
      <c r="Y285" s="7">
        <f t="shared" si="456"/>
        <v>1.002963177784101</v>
      </c>
      <c r="Z285" s="7">
        <f t="shared" si="513"/>
        <v>0.85510699853856875</v>
      </c>
      <c r="AA285" s="24">
        <f t="shared" si="457"/>
        <v>131.72099228937691</v>
      </c>
      <c r="AB285" s="24">
        <f t="shared" si="458"/>
        <v>6389662.5970954085</v>
      </c>
      <c r="AC285" s="24">
        <f t="shared" si="459"/>
        <v>4.5206197273294531E-6</v>
      </c>
      <c r="AD285" s="29">
        <f t="shared" si="460"/>
        <v>8.6543954801132986E-3</v>
      </c>
      <c r="AE285" s="24">
        <f t="shared" si="419"/>
        <v>11.741177985913703</v>
      </c>
      <c r="AF285" s="7">
        <f t="shared" si="420"/>
        <v>4.9616862915904854</v>
      </c>
      <c r="AG285" s="24" t="str">
        <f t="shared" si="461"/>
        <v>ANNULAR</v>
      </c>
      <c r="AH285" s="24">
        <f t="shared" si="515"/>
        <v>1.1499999999999999</v>
      </c>
      <c r="AI285" s="24">
        <f t="shared" si="515"/>
        <v>1.1499999999999999</v>
      </c>
      <c r="AJ285" s="24">
        <f t="shared" si="462"/>
        <v>0.26838512390243896</v>
      </c>
      <c r="AK285" s="24">
        <f t="shared" si="463"/>
        <v>0.7408038698635897</v>
      </c>
      <c r="AL285" s="24">
        <f t="shared" si="464"/>
        <v>227.75911284677872</v>
      </c>
      <c r="AM285" s="24">
        <f t="shared" si="465"/>
        <v>11048382.336108943</v>
      </c>
      <c r="AN285" s="24">
        <f t="shared" si="466"/>
        <v>2.7644653029567835E-6</v>
      </c>
      <c r="AO285" s="29">
        <f t="shared" si="467"/>
        <v>7.9848479567388581E-3</v>
      </c>
      <c r="AP285" s="24">
        <f t="shared" si="421"/>
        <v>16.497795364492262</v>
      </c>
      <c r="AQ285" s="24">
        <f t="shared" si="468"/>
        <v>4.5682693425582048</v>
      </c>
      <c r="AR285" s="24">
        <f t="shared" si="469"/>
        <v>12.060584812595691</v>
      </c>
      <c r="AS285" s="24">
        <f t="shared" si="470"/>
        <v>5.347485488419248</v>
      </c>
      <c r="AT285" s="24" t="str">
        <f t="shared" si="471"/>
        <v>NO</v>
      </c>
      <c r="AU285" s="24">
        <f t="shared" si="422"/>
        <v>1.2</v>
      </c>
      <c r="AV285" s="7">
        <f t="shared" si="472"/>
        <v>1.203900398263051</v>
      </c>
      <c r="AW285" s="7">
        <f t="shared" si="473"/>
        <v>0.26838512390243896</v>
      </c>
      <c r="AX285" s="20">
        <f t="shared" si="423"/>
        <v>2.1261726884441474</v>
      </c>
      <c r="AY285" s="24">
        <f t="shared" si="424"/>
        <v>0.71013425926496743</v>
      </c>
      <c r="AZ285" s="24">
        <f t="shared" si="474"/>
        <v>253.52788920717433</v>
      </c>
      <c r="BA285" s="24">
        <f t="shared" si="475"/>
        <v>12298401.665763017</v>
      </c>
      <c r="BB285" s="24">
        <f t="shared" si="476"/>
        <v>2.5107565715862547E-6</v>
      </c>
      <c r="BC285" s="29">
        <f t="shared" si="477"/>
        <v>7.862699781156883E-3</v>
      </c>
      <c r="BD285" s="24">
        <f t="shared" si="425"/>
        <v>12.122718471449604</v>
      </c>
      <c r="BE285" s="24" t="str">
        <f t="shared" si="478"/>
        <v>NO</v>
      </c>
      <c r="BF285" s="24">
        <f t="shared" si="426"/>
        <v>1.2</v>
      </c>
      <c r="BG285" s="24">
        <f t="shared" si="427"/>
        <v>1.1526062294434094</v>
      </c>
      <c r="BH285" s="7">
        <f t="shared" si="479"/>
        <v>1.203900398263051</v>
      </c>
      <c r="BI285" s="7">
        <f t="shared" si="480"/>
        <v>0.40466621517583301</v>
      </c>
      <c r="BJ285" s="7">
        <f t="shared" si="481"/>
        <v>0.26838512390243896</v>
      </c>
      <c r="BK285" s="20">
        <f t="shared" si="428"/>
        <v>2.1261726884441474</v>
      </c>
      <c r="BL285" s="24">
        <f t="shared" si="482"/>
        <v>0.4036242893034771</v>
      </c>
      <c r="BM285" s="24">
        <f t="shared" si="483"/>
        <v>0.70785527383114988</v>
      </c>
      <c r="BN285" s="24">
        <f t="shared" si="484"/>
        <v>255.44270536644049</v>
      </c>
      <c r="BO285" s="24">
        <f t="shared" si="485"/>
        <v>12391287.613405272</v>
      </c>
      <c r="BP285" s="24">
        <f t="shared" si="486"/>
        <v>2.4938471334313447E-6</v>
      </c>
      <c r="BQ285" s="29">
        <f t="shared" si="487"/>
        <v>7.8542280302633331E-3</v>
      </c>
      <c r="BR285" s="24">
        <f t="shared" si="429"/>
        <v>16.389309414565627</v>
      </c>
      <c r="BS285" s="24">
        <f t="shared" si="488"/>
        <v>4.5682693425582048</v>
      </c>
      <c r="BT285" s="24">
        <f t="shared" si="489"/>
        <v>12.12707551955431</v>
      </c>
      <c r="BU285" s="24" t="str">
        <f t="shared" si="490"/>
        <v>NO</v>
      </c>
      <c r="BV285" s="24">
        <f t="shared" si="430"/>
        <v>1.1499999999999999</v>
      </c>
      <c r="BW285" s="24">
        <f t="shared" si="431"/>
        <v>1.1525866177883288</v>
      </c>
      <c r="BX285" s="7">
        <f t="shared" si="491"/>
        <v>1.203900398263051</v>
      </c>
      <c r="BY285" s="7">
        <f t="shared" si="492"/>
        <v>0.40466621517583301</v>
      </c>
      <c r="BZ285" s="24">
        <f t="shared" si="493"/>
        <v>0.26838512390243896</v>
      </c>
      <c r="CA285" s="20">
        <f t="shared" si="432"/>
        <v>2.2257100674545209</v>
      </c>
      <c r="CB285" s="24">
        <f t="shared" si="494"/>
        <v>0.40357179044967395</v>
      </c>
      <c r="CC285" s="24">
        <f t="shared" si="495"/>
        <v>0.73832508488298565</v>
      </c>
      <c r="CD285" s="24">
        <f t="shared" si="496"/>
        <v>229.84180168970661</v>
      </c>
      <c r="CE285" s="24">
        <f t="shared" si="497"/>
        <v>11149411.631210281</v>
      </c>
      <c r="CF285" s="24">
        <f t="shared" si="498"/>
        <v>2.741957539553248E-6</v>
      </c>
      <c r="CG285" s="29">
        <f t="shared" si="499"/>
        <v>7.9743670140078153E-3</v>
      </c>
      <c r="CH285" s="24">
        <f t="shared" si="433"/>
        <v>16.489129922809948</v>
      </c>
      <c r="CI285" s="24">
        <f t="shared" si="500"/>
        <v>4.5682693425582048</v>
      </c>
      <c r="CJ285" s="24">
        <f t="shared" si="501"/>
        <v>12.06586635862425</v>
      </c>
      <c r="CK285" s="24">
        <f t="shared" si="434"/>
        <v>5.018764493997284</v>
      </c>
      <c r="CL285" s="24">
        <f t="shared" si="502"/>
        <v>5.347485488419248</v>
      </c>
      <c r="CM285" s="24" t="str">
        <f t="shared" si="503"/>
        <v>NO</v>
      </c>
      <c r="CN285" s="46" t="str">
        <f t="shared" si="435"/>
        <v>ANNULAR</v>
      </c>
      <c r="CO285" s="21">
        <f t="shared" si="413"/>
        <v>1.002963177784101</v>
      </c>
      <c r="CP285" s="21">
        <f t="shared" si="436"/>
        <v>0</v>
      </c>
      <c r="CQ285" s="7">
        <f t="shared" si="437"/>
        <v>0.85510699853856875</v>
      </c>
      <c r="CR285" s="7">
        <f>IF(J285="yes",rho_ph(F285,H285),IF(K285="yes",rho_ph(F285,H285),L285*CQ285+P285*(1-CQ285)))</f>
        <v>131.72099228937691</v>
      </c>
      <c r="CS285" s="7">
        <f t="shared" si="438"/>
        <v>3.2095642172737075E-5</v>
      </c>
      <c r="CT285" s="7">
        <f t="shared" si="439"/>
        <v>6389662.5970954085</v>
      </c>
      <c r="CU285" s="7">
        <f t="shared" si="440"/>
        <v>4.5206197273294531E-6</v>
      </c>
      <c r="CV285" s="22">
        <f t="shared" si="441"/>
        <v>8.6543954801132986E-3</v>
      </c>
      <c r="CW285" s="7">
        <f t="shared" si="442"/>
        <v>1.2343943970967067E-2</v>
      </c>
      <c r="CX285" s="7">
        <f t="shared" si="443"/>
        <v>4.1536938838277068E-2</v>
      </c>
      <c r="CY285" s="7">
        <f t="shared" si="504"/>
        <v>0.91982984219056552</v>
      </c>
      <c r="CZ285" s="7">
        <f t="shared" si="505"/>
        <v>5.8577011027308439E-2</v>
      </c>
      <c r="DA285" s="7">
        <f t="shared" si="444"/>
        <v>19.699999264268488</v>
      </c>
      <c r="DB285" s="7">
        <f>rho_ph(DA285,H285)</f>
        <v>126.98224214732718</v>
      </c>
      <c r="DC285" s="7">
        <f t="shared" si="445"/>
        <v>35.495703798035393</v>
      </c>
      <c r="DD285" s="7">
        <f t="shared" si="506"/>
        <v>-2.8113842197260572E-2</v>
      </c>
      <c r="DE285" s="47">
        <f t="shared" si="507"/>
        <v>-2.511809430778135E-2</v>
      </c>
      <c r="DF285" s="7">
        <f t="shared" si="446"/>
        <v>1032.0677528508359</v>
      </c>
      <c r="DG285" s="7">
        <f t="shared" si="508"/>
        <v>211.62163880253814</v>
      </c>
    </row>
    <row r="286" spans="1:111" ht="14.5" x14ac:dyDescent="0.35">
      <c r="A286" s="7">
        <f t="shared" si="509"/>
        <v>951</v>
      </c>
      <c r="B286" s="7">
        <v>3</v>
      </c>
      <c r="C286" s="7">
        <v>17.2</v>
      </c>
      <c r="D286">
        <v>0.16600000000000001</v>
      </c>
      <c r="E286" s="22">
        <v>0</v>
      </c>
      <c r="F286" s="7">
        <f t="shared" si="447"/>
        <v>19.699999264268488</v>
      </c>
      <c r="G286" s="7">
        <f t="shared" si="510"/>
        <v>97.5</v>
      </c>
      <c r="H286" s="7">
        <f t="shared" si="448"/>
        <v>1032.0677528508359</v>
      </c>
      <c r="I286" s="7">
        <f t="shared" si="511"/>
        <v>6.7057156690936121E-2</v>
      </c>
      <c r="J286" s="24" t="str">
        <f t="shared" si="449"/>
        <v>NO</v>
      </c>
      <c r="K286" s="24" t="str">
        <f t="shared" si="450"/>
        <v>NO</v>
      </c>
      <c r="L286" s="7">
        <f t="shared" si="451"/>
        <v>9.8948052261483497</v>
      </c>
      <c r="M286" s="7">
        <v>9.81</v>
      </c>
      <c r="N286" s="7">
        <f t="shared" si="452"/>
        <v>2.1631460000000002E-2</v>
      </c>
      <c r="O286" s="7">
        <f t="shared" si="453"/>
        <v>211.62163880253814</v>
      </c>
      <c r="P286" s="7">
        <f t="shared" si="454"/>
        <v>850.73843465019775</v>
      </c>
      <c r="Q286" s="7">
        <f t="shared" si="415"/>
        <v>1.6117898647521531E-5</v>
      </c>
      <c r="R286" s="7">
        <f t="shared" si="416"/>
        <v>1.2657909295887723E-4</v>
      </c>
      <c r="S286" s="7">
        <f t="shared" si="455"/>
        <v>1.1917187934367271E-4</v>
      </c>
      <c r="T286" s="7">
        <f t="shared" si="417"/>
        <v>4.9428538175738819</v>
      </c>
      <c r="U286" s="7">
        <f t="shared" si="418"/>
        <v>30.546163213565933</v>
      </c>
      <c r="V286" s="7">
        <f t="shared" si="512"/>
        <v>35.489017031139817</v>
      </c>
      <c r="W286" s="7">
        <f>Surface_Tension_T(T_ph(F286,H286))</f>
        <v>8.3076700991060626E-2</v>
      </c>
      <c r="X286" s="7">
        <v>1</v>
      </c>
      <c r="Y286" s="7">
        <f t="shared" si="456"/>
        <v>1.0028969266141539</v>
      </c>
      <c r="Z286" s="7">
        <f t="shared" si="513"/>
        <v>0.85823534650745925</v>
      </c>
      <c r="AA286" s="24">
        <f t="shared" si="457"/>
        <v>129.09671099285904</v>
      </c>
      <c r="AB286" s="24">
        <f t="shared" si="458"/>
        <v>6381803.7984585268</v>
      </c>
      <c r="AC286" s="24">
        <f t="shared" si="459"/>
        <v>4.5256190152365521E-6</v>
      </c>
      <c r="AD286" s="29">
        <f t="shared" si="460"/>
        <v>8.6559913392904256E-3</v>
      </c>
      <c r="AE286" s="24">
        <f t="shared" si="419"/>
        <v>11.755664570112986</v>
      </c>
      <c r="AF286" s="7">
        <f t="shared" si="420"/>
        <v>4.9848997190006905</v>
      </c>
      <c r="AG286" s="24" t="str">
        <f t="shared" si="461"/>
        <v>ANNULAR</v>
      </c>
      <c r="AH286" s="24">
        <f t="shared" si="515"/>
        <v>1.1499999999999999</v>
      </c>
      <c r="AI286" s="24">
        <f t="shared" si="515"/>
        <v>1.1499999999999999</v>
      </c>
      <c r="AJ286" s="24">
        <f t="shared" si="462"/>
        <v>0.26838564043100321</v>
      </c>
      <c r="AK286" s="24">
        <f t="shared" si="463"/>
        <v>0.74356381827307516</v>
      </c>
      <c r="AL286" s="24">
        <f t="shared" si="464"/>
        <v>225.51753498506093</v>
      </c>
      <c r="AM286" s="24">
        <f t="shared" si="465"/>
        <v>11148298.43702428</v>
      </c>
      <c r="AN286" s="24">
        <f t="shared" si="466"/>
        <v>2.7422034322078487E-6</v>
      </c>
      <c r="AO286" s="29">
        <f t="shared" si="467"/>
        <v>7.9744818710680478E-3</v>
      </c>
      <c r="AP286" s="24">
        <f t="shared" si="421"/>
        <v>16.892152841672448</v>
      </c>
      <c r="AQ286" s="24">
        <f t="shared" si="468"/>
        <v>4.5751659193568495</v>
      </c>
      <c r="AR286" s="24">
        <f t="shared" si="469"/>
        <v>12.081438061043999</v>
      </c>
      <c r="AS286" s="24">
        <f t="shared" si="470"/>
        <v>5.338282122979793</v>
      </c>
      <c r="AT286" s="24" t="str">
        <f t="shared" si="471"/>
        <v>NO</v>
      </c>
      <c r="AU286" s="24">
        <f t="shared" si="422"/>
        <v>1.2</v>
      </c>
      <c r="AV286" s="7">
        <f t="shared" si="472"/>
        <v>1.203900398263051</v>
      </c>
      <c r="AW286" s="7">
        <f t="shared" si="473"/>
        <v>0.26838564043100321</v>
      </c>
      <c r="AX286" s="20">
        <f t="shared" si="423"/>
        <v>2.1226724367996352</v>
      </c>
      <c r="AY286" s="24">
        <f t="shared" si="424"/>
        <v>0.71277601974688498</v>
      </c>
      <c r="AZ286" s="24">
        <f t="shared" si="474"/>
        <v>251.40525923979908</v>
      </c>
      <c r="BA286" s="24">
        <f t="shared" si="475"/>
        <v>12428039.614872515</v>
      </c>
      <c r="BB286" s="24">
        <f t="shared" si="476"/>
        <v>2.4872228578399432E-6</v>
      </c>
      <c r="BC286" s="29">
        <f t="shared" si="477"/>
        <v>7.8508972146574089E-3</v>
      </c>
      <c r="BD286" s="24">
        <f t="shared" si="425"/>
        <v>12.144501500724418</v>
      </c>
      <c r="BE286" s="24" t="str">
        <f t="shared" si="478"/>
        <v>NO</v>
      </c>
      <c r="BF286" s="24">
        <f t="shared" si="426"/>
        <v>1.2</v>
      </c>
      <c r="BG286" s="24">
        <f t="shared" si="427"/>
        <v>1.1525359846438852</v>
      </c>
      <c r="BH286" s="7">
        <f t="shared" si="479"/>
        <v>1.203900398263051</v>
      </c>
      <c r="BI286" s="7">
        <f t="shared" si="480"/>
        <v>0.40468853905491808</v>
      </c>
      <c r="BJ286" s="7">
        <f t="shared" si="481"/>
        <v>0.26838564043100321</v>
      </c>
      <c r="BK286" s="20">
        <f t="shared" si="428"/>
        <v>2.1226724367996352</v>
      </c>
      <c r="BL286" s="24">
        <f t="shared" si="482"/>
        <v>0.40367441751495181</v>
      </c>
      <c r="BM286" s="24">
        <f t="shared" si="483"/>
        <v>0.71053295191591859</v>
      </c>
      <c r="BN286" s="24">
        <f t="shared" si="484"/>
        <v>253.29132853583317</v>
      </c>
      <c r="BO286" s="24">
        <f t="shared" si="485"/>
        <v>12521276.104826566</v>
      </c>
      <c r="BP286" s="24">
        <f t="shared" si="486"/>
        <v>2.4705832952307603E-6</v>
      </c>
      <c r="BQ286" s="29">
        <f t="shared" si="487"/>
        <v>7.8425004172922672E-3</v>
      </c>
      <c r="BR286" s="24">
        <f t="shared" si="429"/>
        <v>16.779763385401832</v>
      </c>
      <c r="BS286" s="24">
        <f t="shared" si="488"/>
        <v>4.5751659193568495</v>
      </c>
      <c r="BT286" s="24">
        <f t="shared" si="489"/>
        <v>12.148834240721857</v>
      </c>
      <c r="BU286" s="24" t="str">
        <f t="shared" si="490"/>
        <v>NO</v>
      </c>
      <c r="BV286" s="24">
        <f t="shared" si="430"/>
        <v>1.1499999999999999</v>
      </c>
      <c r="BW286" s="24">
        <f t="shared" si="431"/>
        <v>1.1525168188616426</v>
      </c>
      <c r="BX286" s="7">
        <f t="shared" si="491"/>
        <v>1.203900398263051</v>
      </c>
      <c r="BY286" s="7">
        <f t="shared" si="492"/>
        <v>0.40468853905491808</v>
      </c>
      <c r="BZ286" s="24">
        <f t="shared" si="493"/>
        <v>0.26838564043100321</v>
      </c>
      <c r="CA286" s="20">
        <f t="shared" si="432"/>
        <v>2.222045950589925</v>
      </c>
      <c r="CB286" s="24">
        <f t="shared" si="494"/>
        <v>0.40362341713446953</v>
      </c>
      <c r="CC286" s="24">
        <f t="shared" si="495"/>
        <v>0.74112403918991188</v>
      </c>
      <c r="CD286" s="24">
        <f t="shared" si="496"/>
        <v>227.56900768434082</v>
      </c>
      <c r="CE286" s="24">
        <f t="shared" si="497"/>
        <v>11249711.526203776</v>
      </c>
      <c r="CF286" s="24">
        <f t="shared" si="498"/>
        <v>2.7199919734767968E-6</v>
      </c>
      <c r="CG286" s="29">
        <f t="shared" si="499"/>
        <v>7.964074903101E-3</v>
      </c>
      <c r="CH286" s="24">
        <f t="shared" si="433"/>
        <v>16.883331455141946</v>
      </c>
      <c r="CI286" s="24">
        <f t="shared" si="500"/>
        <v>4.5751659193568495</v>
      </c>
      <c r="CJ286" s="24">
        <f t="shared" si="501"/>
        <v>12.086698199612869</v>
      </c>
      <c r="CK286" s="24">
        <f t="shared" si="434"/>
        <v>5.0422449638262172</v>
      </c>
      <c r="CL286" s="24">
        <f t="shared" si="502"/>
        <v>5.338282122979793</v>
      </c>
      <c r="CM286" s="24" t="str">
        <f t="shared" si="503"/>
        <v>NO</v>
      </c>
      <c r="CN286" s="46" t="str">
        <f t="shared" si="435"/>
        <v>ANNULAR</v>
      </c>
      <c r="CO286" s="21">
        <f t="shared" si="413"/>
        <v>1.0028969266141539</v>
      </c>
      <c r="CP286" s="21">
        <f t="shared" si="436"/>
        <v>0</v>
      </c>
      <c r="CQ286" s="7">
        <f t="shared" si="437"/>
        <v>0.85823534650745925</v>
      </c>
      <c r="CR286" s="7">
        <f>IF(J286="yes",rho_ph(F286,H286),IF(K286="yes",rho_ph(F286,H286),L286*CQ286+P286*(1-CQ286)))</f>
        <v>129.09671099285904</v>
      </c>
      <c r="CS286" s="7">
        <f t="shared" si="438"/>
        <v>3.1777391583443084E-5</v>
      </c>
      <c r="CT286" s="7">
        <f t="shared" si="439"/>
        <v>6381803.7984585268</v>
      </c>
      <c r="CU286" s="7">
        <f t="shared" si="440"/>
        <v>4.5256190152365521E-6</v>
      </c>
      <c r="CV286" s="22">
        <f t="shared" si="441"/>
        <v>8.6559913392904256E-3</v>
      </c>
      <c r="CW286" s="7">
        <f t="shared" si="442"/>
        <v>1.209801520346198E-2</v>
      </c>
      <c r="CX286" s="7">
        <f t="shared" si="443"/>
        <v>4.2391799103970139E-2</v>
      </c>
      <c r="CY286" s="7">
        <f t="shared" si="504"/>
        <v>0.91746523693028925</v>
      </c>
      <c r="CZ286" s="7">
        <f t="shared" si="505"/>
        <v>5.9391693673045795E-2</v>
      </c>
      <c r="DA286" s="7">
        <f t="shared" si="444"/>
        <v>19.52182418324935</v>
      </c>
      <c r="DB286" s="7">
        <f>rho_ph(DA286,H286)</f>
        <v>124.41277262159973</v>
      </c>
      <c r="DC286" s="7">
        <f t="shared" si="445"/>
        <v>36.228788732013193</v>
      </c>
      <c r="DD286" s="7">
        <f t="shared" si="506"/>
        <v>-2.8113842197260572E-2</v>
      </c>
      <c r="DE286" s="47">
        <f t="shared" si="507"/>
        <v>-2.6527401576157104E-2</v>
      </c>
      <c r="DF286" s="7">
        <f t="shared" si="446"/>
        <v>1032.0396390086387</v>
      </c>
      <c r="DG286" s="7">
        <f t="shared" si="508"/>
        <v>211.16426805899425</v>
      </c>
    </row>
    <row r="287" spans="1:111" ht="14.5" x14ac:dyDescent="0.35">
      <c r="A287" s="7">
        <f t="shared" si="509"/>
        <v>948</v>
      </c>
      <c r="B287" s="7">
        <v>3</v>
      </c>
      <c r="C287" s="7">
        <v>17.2</v>
      </c>
      <c r="D287">
        <v>0.16600000000000001</v>
      </c>
      <c r="E287" s="22">
        <v>0</v>
      </c>
      <c r="F287" s="7">
        <f t="shared" si="447"/>
        <v>19.52182418324935</v>
      </c>
      <c r="G287" s="7">
        <f t="shared" si="510"/>
        <v>97.5</v>
      </c>
      <c r="H287" s="7">
        <f t="shared" si="448"/>
        <v>1032.0396390086387</v>
      </c>
      <c r="I287" s="7">
        <f t="shared" si="511"/>
        <v>6.8078248406060207E-2</v>
      </c>
      <c r="J287" s="24" t="str">
        <f t="shared" si="449"/>
        <v>NO</v>
      </c>
      <c r="K287" s="24" t="str">
        <f t="shared" si="450"/>
        <v>NO</v>
      </c>
      <c r="L287" s="7">
        <f t="shared" si="451"/>
        <v>9.807339816261031</v>
      </c>
      <c r="M287" s="7">
        <v>9.81</v>
      </c>
      <c r="N287" s="7">
        <f t="shared" si="452"/>
        <v>2.1631460000000002E-2</v>
      </c>
      <c r="O287" s="7">
        <f t="shared" si="453"/>
        <v>211.16426805899425</v>
      </c>
      <c r="P287" s="7">
        <f t="shared" si="454"/>
        <v>851.30066553451513</v>
      </c>
      <c r="Q287" s="7">
        <f t="shared" si="415"/>
        <v>1.6101966913199546E-5</v>
      </c>
      <c r="R287" s="7">
        <f t="shared" si="416"/>
        <v>1.2686686025983204E-4</v>
      </c>
      <c r="S287" s="7">
        <f t="shared" si="455"/>
        <v>1.1932618033590923E-4</v>
      </c>
      <c r="T287" s="7">
        <f t="shared" si="417"/>
        <v>4.9341830663087221</v>
      </c>
      <c r="U287" s="7">
        <f t="shared" si="418"/>
        <v>31.287865252248011</v>
      </c>
      <c r="V287" s="7">
        <f t="shared" si="512"/>
        <v>36.22204831855673</v>
      </c>
      <c r="W287" s="7">
        <f>Surface_Tension_T(T_ph(F287,H287))</f>
        <v>8.3122882261582334E-2</v>
      </c>
      <c r="X287" s="7">
        <v>1</v>
      </c>
      <c r="Y287" s="7">
        <f t="shared" si="456"/>
        <v>1.0028318928379145</v>
      </c>
      <c r="Z287" s="7">
        <f t="shared" si="513"/>
        <v>0.86134034454583119</v>
      </c>
      <c r="AA287" s="24">
        <f t="shared" si="457"/>
        <v>126.4885144273368</v>
      </c>
      <c r="AB287" s="24">
        <f t="shared" si="458"/>
        <v>6373770.863692116</v>
      </c>
      <c r="AC287" s="24">
        <f t="shared" si="459"/>
        <v>4.530741168925225E-6</v>
      </c>
      <c r="AD287" s="29">
        <f t="shared" si="460"/>
        <v>8.6576250373845368E-3</v>
      </c>
      <c r="AE287" s="24">
        <f t="shared" si="419"/>
        <v>11.769999013216731</v>
      </c>
      <c r="AF287" s="7">
        <f t="shared" si="420"/>
        <v>5.0087417083811365</v>
      </c>
      <c r="AG287" s="24" t="str">
        <f t="shared" si="461"/>
        <v>ANNULAR</v>
      </c>
      <c r="AH287" s="24">
        <f t="shared" si="515"/>
        <v>1.1499999999999999</v>
      </c>
      <c r="AI287" s="24">
        <f t="shared" si="515"/>
        <v>1.1499999999999999</v>
      </c>
      <c r="AJ287" s="24">
        <f t="shared" si="462"/>
        <v>0.26838609634686522</v>
      </c>
      <c r="AK287" s="24">
        <f t="shared" si="463"/>
        <v>0.74630421835880134</v>
      </c>
      <c r="AL287" s="24">
        <f t="shared" si="464"/>
        <v>223.2906468302053</v>
      </c>
      <c r="AM287" s="24">
        <f t="shared" si="465"/>
        <v>11251641.505513206</v>
      </c>
      <c r="AN287" s="24">
        <f t="shared" si="466"/>
        <v>2.719572955282256E-6</v>
      </c>
      <c r="AO287" s="29">
        <f t="shared" si="467"/>
        <v>7.9638779522568006E-3</v>
      </c>
      <c r="AP287" s="24">
        <f t="shared" si="421"/>
        <v>17.30170847801481</v>
      </c>
      <c r="AQ287" s="24">
        <f t="shared" si="468"/>
        <v>4.5819993014748404</v>
      </c>
      <c r="AR287" s="24">
        <f t="shared" si="469"/>
        <v>12.102297335277163</v>
      </c>
      <c r="AS287" s="24">
        <f t="shared" si="470"/>
        <v>5.3289177116134203</v>
      </c>
      <c r="AT287" s="24" t="str">
        <f t="shared" si="471"/>
        <v>NO</v>
      </c>
      <c r="AU287" s="24">
        <f t="shared" si="422"/>
        <v>1.2</v>
      </c>
      <c r="AV287" s="7">
        <f t="shared" si="472"/>
        <v>1.203900398263051</v>
      </c>
      <c r="AW287" s="7">
        <f t="shared" si="473"/>
        <v>0.26838609634686522</v>
      </c>
      <c r="AX287" s="20">
        <f t="shared" si="423"/>
        <v>2.1191109117304072</v>
      </c>
      <c r="AY287" s="24">
        <f t="shared" si="424"/>
        <v>0.71539903505788105</v>
      </c>
      <c r="AZ287" s="24">
        <f t="shared" si="474"/>
        <v>249.29715230802893</v>
      </c>
      <c r="BA287" s="24">
        <f t="shared" si="475"/>
        <v>12562112.322815951</v>
      </c>
      <c r="BB287" s="24">
        <f t="shared" si="476"/>
        <v>2.4633692468848005E-6</v>
      </c>
      <c r="BC287" s="29">
        <f t="shared" si="477"/>
        <v>7.838846524274027E-3</v>
      </c>
      <c r="BD287" s="24">
        <f t="shared" si="425"/>
        <v>12.166303050434999</v>
      </c>
      <c r="BE287" s="24" t="str">
        <f t="shared" si="478"/>
        <v>NO</v>
      </c>
      <c r="BF287" s="24">
        <f t="shared" si="426"/>
        <v>1.2</v>
      </c>
      <c r="BG287" s="24">
        <f t="shared" si="427"/>
        <v>1.1524671722301232</v>
      </c>
      <c r="BH287" s="7">
        <f t="shared" si="479"/>
        <v>1.203900398263051</v>
      </c>
      <c r="BI287" s="7">
        <f t="shared" si="480"/>
        <v>0.40471114516627327</v>
      </c>
      <c r="BJ287" s="7">
        <f t="shared" si="481"/>
        <v>0.26838609634686522</v>
      </c>
      <c r="BK287" s="20">
        <f t="shared" si="428"/>
        <v>2.1191109117304072</v>
      </c>
      <c r="BL287" s="24">
        <f t="shared" si="482"/>
        <v>0.40372433220179615</v>
      </c>
      <c r="BM287" s="24">
        <f t="shared" si="483"/>
        <v>0.7131920498522345</v>
      </c>
      <c r="BN287" s="24">
        <f t="shared" si="484"/>
        <v>251.15431562853945</v>
      </c>
      <c r="BO287" s="24">
        <f t="shared" si="485"/>
        <v>12655694.997219067</v>
      </c>
      <c r="BP287" s="24">
        <f t="shared" si="486"/>
        <v>2.4470038063664346E-6</v>
      </c>
      <c r="BQ287" s="29">
        <f t="shared" si="487"/>
        <v>7.8305269587011228E-3</v>
      </c>
      <c r="BR287" s="24">
        <f t="shared" si="429"/>
        <v>17.185237857490691</v>
      </c>
      <c r="BS287" s="24">
        <f t="shared" si="488"/>
        <v>4.5819993014748404</v>
      </c>
      <c r="BT287" s="24">
        <f t="shared" si="489"/>
        <v>12.170610233127752</v>
      </c>
      <c r="BU287" s="24" t="str">
        <f t="shared" si="490"/>
        <v>NO</v>
      </c>
      <c r="BV287" s="24">
        <f t="shared" si="430"/>
        <v>1.1499999999999999</v>
      </c>
      <c r="BW287" s="24">
        <f t="shared" si="431"/>
        <v>1.1524484440994032</v>
      </c>
      <c r="BX287" s="7">
        <f t="shared" si="491"/>
        <v>1.203900398263051</v>
      </c>
      <c r="BY287" s="7">
        <f t="shared" si="492"/>
        <v>0.40471114516627327</v>
      </c>
      <c r="BZ287" s="24">
        <f t="shared" si="493"/>
        <v>0.26838609634686522</v>
      </c>
      <c r="CA287" s="20">
        <f t="shared" si="432"/>
        <v>2.218317691768831</v>
      </c>
      <c r="CB287" s="24">
        <f t="shared" si="494"/>
        <v>0.40367479834386538</v>
      </c>
      <c r="CC287" s="24">
        <f t="shared" si="495"/>
        <v>0.74390362737700289</v>
      </c>
      <c r="CD287" s="24">
        <f t="shared" si="496"/>
        <v>225.31072811916812</v>
      </c>
      <c r="CE287" s="24">
        <f t="shared" si="497"/>
        <v>11353433.635179473</v>
      </c>
      <c r="CF287" s="24">
        <f t="shared" si="498"/>
        <v>2.6976645188464348E-6</v>
      </c>
      <c r="CG287" s="29">
        <f t="shared" si="499"/>
        <v>7.9535478475656115E-3</v>
      </c>
      <c r="CH287" s="24">
        <f t="shared" si="433"/>
        <v>17.292728026088518</v>
      </c>
      <c r="CI287" s="24">
        <f t="shared" si="500"/>
        <v>4.5819993014748404</v>
      </c>
      <c r="CJ287" s="24">
        <f t="shared" si="501"/>
        <v>12.107534575111996</v>
      </c>
      <c r="CK287" s="24">
        <f t="shared" si="434"/>
        <v>5.0663612264709643</v>
      </c>
      <c r="CL287" s="24">
        <f t="shared" si="502"/>
        <v>5.3289177116134203</v>
      </c>
      <c r="CM287" s="24" t="str">
        <f t="shared" si="503"/>
        <v>NO</v>
      </c>
      <c r="CN287" s="46" t="str">
        <f t="shared" si="435"/>
        <v>ANNULAR</v>
      </c>
      <c r="CO287" s="21">
        <f t="shared" si="413"/>
        <v>1.0028318928379145</v>
      </c>
      <c r="CP287" s="21">
        <f t="shared" si="436"/>
        <v>0</v>
      </c>
      <c r="CQ287" s="7">
        <f t="shared" si="437"/>
        <v>0.86134034454583119</v>
      </c>
      <c r="CR287" s="7">
        <f>IF(J287="yes",rho_ph(F287,H287),IF(K287="yes",rho_ph(F287,H287),L287*CQ287+P287*(1-CQ287)))</f>
        <v>126.4885144273368</v>
      </c>
      <c r="CS287" s="7">
        <f t="shared" si="438"/>
        <v>3.146058886106136E-5</v>
      </c>
      <c r="CT287" s="7">
        <f t="shared" si="439"/>
        <v>6373770.863692116</v>
      </c>
      <c r="CU287" s="7">
        <f t="shared" si="440"/>
        <v>4.530741168925225E-6</v>
      </c>
      <c r="CV287" s="22">
        <f t="shared" si="441"/>
        <v>8.6576250373845368E-3</v>
      </c>
      <c r="CW287" s="7">
        <f t="shared" si="442"/>
        <v>1.1853593781253547E-2</v>
      </c>
      <c r="CX287" s="7">
        <f t="shared" si="443"/>
        <v>4.3277064218668872E-2</v>
      </c>
      <c r="CY287" s="7">
        <f t="shared" si="504"/>
        <v>0.91498869051687004</v>
      </c>
      <c r="CZ287" s="7">
        <f t="shared" si="505"/>
        <v>6.0252829976269476E-2</v>
      </c>
      <c r="DA287" s="7">
        <f t="shared" si="444"/>
        <v>19.341065693320541</v>
      </c>
      <c r="DB287" s="7">
        <f>rho_ph(DA287,H287)</f>
        <v>121.85768216445862</v>
      </c>
      <c r="DC287" s="7">
        <f t="shared" si="445"/>
        <v>36.988427605153902</v>
      </c>
      <c r="DD287" s="7">
        <f t="shared" si="506"/>
        <v>-2.8113842197260572E-2</v>
      </c>
      <c r="DE287" s="47">
        <f t="shared" si="507"/>
        <v>-2.8053496154926392E-2</v>
      </c>
      <c r="DF287" s="7">
        <f t="shared" si="446"/>
        <v>1032.0115251664415</v>
      </c>
      <c r="DG287" s="7">
        <f t="shared" si="508"/>
        <v>210.69694449169242</v>
      </c>
    </row>
    <row r="288" spans="1:111" ht="14.5" x14ac:dyDescent="0.35">
      <c r="A288" s="7">
        <f t="shared" si="509"/>
        <v>945</v>
      </c>
      <c r="B288" s="7">
        <v>3</v>
      </c>
      <c r="C288" s="7">
        <v>17.2</v>
      </c>
      <c r="D288">
        <v>0.16600000000000001</v>
      </c>
      <c r="E288" s="22">
        <v>0</v>
      </c>
      <c r="F288" s="7">
        <f t="shared" si="447"/>
        <v>19.341065693320541</v>
      </c>
      <c r="G288" s="7">
        <f t="shared" si="510"/>
        <v>97.5</v>
      </c>
      <c r="H288" s="7">
        <f t="shared" si="448"/>
        <v>1032.0115251664415</v>
      </c>
      <c r="I288" s="7">
        <f t="shared" si="511"/>
        <v>6.9119283596726269E-2</v>
      </c>
      <c r="J288" s="24" t="str">
        <f t="shared" si="449"/>
        <v>NO</v>
      </c>
      <c r="K288" s="24" t="str">
        <f t="shared" si="450"/>
        <v>NO</v>
      </c>
      <c r="L288" s="7">
        <f t="shared" si="451"/>
        <v>9.7186272419004514</v>
      </c>
      <c r="M288" s="7">
        <v>9.81</v>
      </c>
      <c r="N288" s="7">
        <f t="shared" si="452"/>
        <v>2.1631460000000002E-2</v>
      </c>
      <c r="O288" s="7">
        <f t="shared" si="453"/>
        <v>210.69694449169242</v>
      </c>
      <c r="P288" s="7">
        <f t="shared" si="454"/>
        <v>851.87391308825954</v>
      </c>
      <c r="Q288" s="7">
        <f t="shared" si="415"/>
        <v>1.6085694801751434E-5</v>
      </c>
      <c r="R288" s="7">
        <f t="shared" si="416"/>
        <v>1.2716221793421627E-4</v>
      </c>
      <c r="S288" s="7">
        <f t="shared" si="455"/>
        <v>1.1948468823088511E-4</v>
      </c>
      <c r="T288" s="7">
        <f t="shared" si="417"/>
        <v>4.9253545399108649</v>
      </c>
      <c r="U288" s="7">
        <f t="shared" si="418"/>
        <v>32.056277276266627</v>
      </c>
      <c r="V288" s="7">
        <f t="shared" si="512"/>
        <v>36.98163181617749</v>
      </c>
      <c r="W288" s="7">
        <f>Surface_Tension_T(T_ph(F288,H288))</f>
        <v>8.316992621437401E-2</v>
      </c>
      <c r="X288" s="7">
        <v>1</v>
      </c>
      <c r="Y288" s="7">
        <f t="shared" si="456"/>
        <v>1.0027680097016078</v>
      </c>
      <c r="Z288" s="7">
        <f t="shared" si="513"/>
        <v>0.86442345978586088</v>
      </c>
      <c r="AA288" s="24">
        <f t="shared" si="457"/>
        <v>123.89512721999918</v>
      </c>
      <c r="AB288" s="24">
        <f t="shared" si="458"/>
        <v>6365552.8730949722</v>
      </c>
      <c r="AC288" s="24">
        <f t="shared" si="459"/>
        <v>4.5359940177878127E-6</v>
      </c>
      <c r="AD288" s="29">
        <f t="shared" si="460"/>
        <v>8.659298970569218E-3</v>
      </c>
      <c r="AE288" s="24">
        <f t="shared" si="419"/>
        <v>11.784188108281949</v>
      </c>
      <c r="AF288" s="7">
        <f t="shared" si="420"/>
        <v>5.0332510416519067</v>
      </c>
      <c r="AG288" s="24" t="str">
        <f t="shared" si="461"/>
        <v>ANNULAR</v>
      </c>
      <c r="AH288" s="24">
        <f t="shared" si="515"/>
        <v>1.1499999999999999</v>
      </c>
      <c r="AI288" s="24">
        <f t="shared" si="515"/>
        <v>1.1499999999999999</v>
      </c>
      <c r="AJ288" s="24">
        <f t="shared" si="462"/>
        <v>0.26838648771590745</v>
      </c>
      <c r="AK288" s="24">
        <f t="shared" si="463"/>
        <v>0.74902633888295433</v>
      </c>
      <c r="AL288" s="24">
        <f t="shared" si="464"/>
        <v>221.07742255983331</v>
      </c>
      <c r="AM288" s="24">
        <f t="shared" si="465"/>
        <v>11358638.987095002</v>
      </c>
      <c r="AN288" s="24">
        <f t="shared" si="466"/>
        <v>2.6965542028989491E-6</v>
      </c>
      <c r="AO288" s="29">
        <f t="shared" si="467"/>
        <v>7.9530226128593819E-3</v>
      </c>
      <c r="AP288" s="24">
        <f t="shared" si="421"/>
        <v>17.727512512987122</v>
      </c>
      <c r="AQ288" s="24">
        <f t="shared" si="468"/>
        <v>4.5887730099009563</v>
      </c>
      <c r="AR288" s="24">
        <f t="shared" si="469"/>
        <v>12.123178660446255</v>
      </c>
      <c r="AS288" s="24">
        <f t="shared" si="470"/>
        <v>5.3193829031037341</v>
      </c>
      <c r="AT288" s="24" t="str">
        <f t="shared" si="471"/>
        <v>NO</v>
      </c>
      <c r="AU288" s="24">
        <f t="shared" si="422"/>
        <v>1.2</v>
      </c>
      <c r="AV288" s="7">
        <f t="shared" si="472"/>
        <v>1.203900398263051</v>
      </c>
      <c r="AW288" s="7">
        <f t="shared" si="473"/>
        <v>0.26838648771590745</v>
      </c>
      <c r="AX288" s="20">
        <f t="shared" si="423"/>
        <v>2.1154845552202648</v>
      </c>
      <c r="AY288" s="24">
        <f t="shared" si="424"/>
        <v>0.71800452008489357</v>
      </c>
      <c r="AZ288" s="24">
        <f t="shared" si="474"/>
        <v>247.20261123718811</v>
      </c>
      <c r="BA288" s="24">
        <f t="shared" si="475"/>
        <v>12700913.486317115</v>
      </c>
      <c r="BB288" s="24">
        <f t="shared" si="476"/>
        <v>2.4391781764559442E-6</v>
      </c>
      <c r="BC288" s="29">
        <f t="shared" si="477"/>
        <v>7.8265336193462098E-3</v>
      </c>
      <c r="BD288" s="24">
        <f t="shared" si="425"/>
        <v>12.188139776456696</v>
      </c>
      <c r="BE288" s="24" t="str">
        <f t="shared" si="478"/>
        <v>NO</v>
      </c>
      <c r="BF288" s="24">
        <f t="shared" si="426"/>
        <v>1.2</v>
      </c>
      <c r="BG288" s="24">
        <f t="shared" si="427"/>
        <v>1.1523997208724872</v>
      </c>
      <c r="BH288" s="7">
        <f t="shared" si="479"/>
        <v>1.203900398263051</v>
      </c>
      <c r="BI288" s="7">
        <f t="shared" si="480"/>
        <v>0.40473405007251195</v>
      </c>
      <c r="BJ288" s="7">
        <f t="shared" si="481"/>
        <v>0.26838648771590745</v>
      </c>
      <c r="BK288" s="20">
        <f t="shared" si="428"/>
        <v>2.1154845552202648</v>
      </c>
      <c r="BL288" s="24">
        <f t="shared" si="482"/>
        <v>0.40377407362308093</v>
      </c>
      <c r="BM288" s="24">
        <f t="shared" si="483"/>
        <v>0.71583379345700293</v>
      </c>
      <c r="BN288" s="24">
        <f t="shared" si="484"/>
        <v>249.03070014099367</v>
      </c>
      <c r="BO288" s="24">
        <f t="shared" si="485"/>
        <v>12794838.056516144</v>
      </c>
      <c r="BP288" s="24">
        <f t="shared" si="486"/>
        <v>2.4230911607176375E-6</v>
      </c>
      <c r="BQ288" s="29">
        <f t="shared" si="487"/>
        <v>7.8182936174636571E-3</v>
      </c>
      <c r="BR288" s="24">
        <f t="shared" si="429"/>
        <v>17.606770536410238</v>
      </c>
      <c r="BS288" s="24">
        <f t="shared" si="488"/>
        <v>4.5887730099009563</v>
      </c>
      <c r="BT288" s="24">
        <f t="shared" si="489"/>
        <v>12.192420123627166</v>
      </c>
      <c r="BU288" s="24" t="str">
        <f t="shared" si="490"/>
        <v>NO</v>
      </c>
      <c r="BV288" s="24">
        <f t="shared" si="430"/>
        <v>1.1499999999999999</v>
      </c>
      <c r="BW288" s="24">
        <f t="shared" si="431"/>
        <v>1.1523814227027678</v>
      </c>
      <c r="BX288" s="7">
        <f t="shared" si="491"/>
        <v>1.203900398263051</v>
      </c>
      <c r="BY288" s="7">
        <f t="shared" si="492"/>
        <v>0.40473405007251195</v>
      </c>
      <c r="BZ288" s="24">
        <f t="shared" si="493"/>
        <v>0.26838648771590745</v>
      </c>
      <c r="CA288" s="20">
        <f t="shared" si="432"/>
        <v>2.2145215664055562</v>
      </c>
      <c r="CB288" s="24">
        <f t="shared" si="494"/>
        <v>0.40372597588697579</v>
      </c>
      <c r="CC288" s="24">
        <f t="shared" si="495"/>
        <v>0.7466651300282432</v>
      </c>
      <c r="CD288" s="24">
        <f t="shared" si="496"/>
        <v>223.06592707781553</v>
      </c>
      <c r="CE288" s="24">
        <f t="shared" si="497"/>
        <v>11460805.480092969</v>
      </c>
      <c r="CF288" s="24">
        <f t="shared" si="498"/>
        <v>2.6749556302676912E-6</v>
      </c>
      <c r="CG288" s="29">
        <f t="shared" si="499"/>
        <v>7.942772335633317E-3</v>
      </c>
      <c r="CH288" s="24">
        <f t="shared" si="433"/>
        <v>17.718369713578227</v>
      </c>
      <c r="CI288" s="24">
        <f t="shared" si="500"/>
        <v>4.5887730099009563</v>
      </c>
      <c r="CJ288" s="24">
        <f t="shared" si="501"/>
        <v>12.128391471936279</v>
      </c>
      <c r="CK288" s="24">
        <f t="shared" si="434"/>
        <v>5.0911525099907173</v>
      </c>
      <c r="CL288" s="24">
        <f t="shared" si="502"/>
        <v>5.3193829031037341</v>
      </c>
      <c r="CM288" s="24" t="str">
        <f t="shared" si="503"/>
        <v>NO</v>
      </c>
      <c r="CN288" s="46" t="str">
        <f t="shared" si="435"/>
        <v>ANNULAR</v>
      </c>
      <c r="CO288" s="21">
        <f t="shared" si="413"/>
        <v>1.0027680097016078</v>
      </c>
      <c r="CP288" s="21">
        <f t="shared" si="436"/>
        <v>0</v>
      </c>
      <c r="CQ288" s="7">
        <f t="shared" si="437"/>
        <v>0.86442345978586088</v>
      </c>
      <c r="CR288" s="7">
        <f>IF(J288="yes",rho_ph(F288,H288),IF(K288="yes",rho_ph(F288,H288),L288*CQ288+P288*(1-CQ288)))</f>
        <v>123.89512721999918</v>
      </c>
      <c r="CS288" s="7">
        <f t="shared" si="438"/>
        <v>3.1145065507066813E-5</v>
      </c>
      <c r="CT288" s="7">
        <f t="shared" si="439"/>
        <v>6365552.8730949722</v>
      </c>
      <c r="CU288" s="7">
        <f t="shared" si="440"/>
        <v>4.5359940177878127E-6</v>
      </c>
      <c r="CV288" s="22">
        <f t="shared" si="441"/>
        <v>8.659298970569218E-3</v>
      </c>
      <c r="CW288" s="7">
        <f t="shared" si="442"/>
        <v>1.1610560185575269E-2</v>
      </c>
      <c r="CX288" s="7">
        <f t="shared" si="443"/>
        <v>4.4194784200207546E-2</v>
      </c>
      <c r="CY288" s="7">
        <f t="shared" si="504"/>
        <v>0.91239155600572452</v>
      </c>
      <c r="CZ288" s="7">
        <f t="shared" si="505"/>
        <v>6.1163810667086753E-2</v>
      </c>
      <c r="DA288" s="7">
        <f t="shared" si="444"/>
        <v>19.157574261319279</v>
      </c>
      <c r="DB288" s="7">
        <f>rho_ph(DA288,H288)</f>
        <v>119.31570939629272</v>
      </c>
      <c r="DC288" s="7">
        <f t="shared" si="445"/>
        <v>37.77645104469353</v>
      </c>
      <c r="DD288" s="7">
        <f t="shared" si="506"/>
        <v>-2.8113842197260572E-2</v>
      </c>
      <c r="DE288" s="47">
        <f t="shared" si="507"/>
        <v>-2.9709580872407968E-2</v>
      </c>
      <c r="DF288" s="7">
        <f t="shared" si="446"/>
        <v>1031.9834113242443</v>
      </c>
      <c r="DG288" s="7">
        <f t="shared" si="508"/>
        <v>210.21907616284165</v>
      </c>
    </row>
    <row r="289" spans="1:111" ht="14.5" x14ac:dyDescent="0.35">
      <c r="A289" s="7">
        <f t="shared" si="509"/>
        <v>942</v>
      </c>
      <c r="B289" s="7">
        <v>3</v>
      </c>
      <c r="C289" s="7">
        <v>17.2</v>
      </c>
      <c r="D289">
        <v>0.16600000000000001</v>
      </c>
      <c r="E289" s="22">
        <v>0</v>
      </c>
      <c r="F289" s="7">
        <f t="shared" si="447"/>
        <v>19.157574261319279</v>
      </c>
      <c r="G289" s="7">
        <f t="shared" si="510"/>
        <v>97.5</v>
      </c>
      <c r="H289" s="7">
        <f t="shared" si="448"/>
        <v>1031.9834113242443</v>
      </c>
      <c r="I289" s="7">
        <f t="shared" si="511"/>
        <v>7.0181445422925731E-2</v>
      </c>
      <c r="J289" s="24" t="str">
        <f t="shared" si="449"/>
        <v>NO</v>
      </c>
      <c r="K289" s="24" t="str">
        <f t="shared" si="450"/>
        <v>NO</v>
      </c>
      <c r="L289" s="7">
        <f t="shared" si="451"/>
        <v>9.6285944845361406</v>
      </c>
      <c r="M289" s="7">
        <v>9.81</v>
      </c>
      <c r="N289" s="7">
        <f t="shared" si="452"/>
        <v>2.1631460000000002E-2</v>
      </c>
      <c r="O289" s="7">
        <f t="shared" si="453"/>
        <v>210.21907616284165</v>
      </c>
      <c r="P289" s="7">
        <f t="shared" si="454"/>
        <v>852.45882654991976</v>
      </c>
      <c r="Q289" s="7">
        <f t="shared" si="415"/>
        <v>1.60690620048201E-5</v>
      </c>
      <c r="R289" s="7">
        <f t="shared" si="416"/>
        <v>1.2746563969616944E-4</v>
      </c>
      <c r="S289" s="7">
        <f t="shared" si="455"/>
        <v>1.196476668586233E-4</v>
      </c>
      <c r="T289" s="7">
        <f t="shared" si="417"/>
        <v>4.9163588987321889</v>
      </c>
      <c r="U289" s="7">
        <f t="shared" si="418"/>
        <v>32.853239137703085</v>
      </c>
      <c r="V289" s="7">
        <f t="shared" si="512"/>
        <v>37.769598036435276</v>
      </c>
      <c r="W289" s="7">
        <f>Surface_Tension_T(T_ph(F289,H289))</f>
        <v>8.3217882873512047E-2</v>
      </c>
      <c r="X289" s="7">
        <v>1</v>
      </c>
      <c r="Y289" s="7">
        <f t="shared" si="456"/>
        <v>1.0027052126816018</v>
      </c>
      <c r="Z289" s="7">
        <f t="shared" si="513"/>
        <v>0.86748616927497135</v>
      </c>
      <c r="AA289" s="24">
        <f t="shared" si="457"/>
        <v>121.315257186385</v>
      </c>
      <c r="AB289" s="24">
        <f t="shared" si="458"/>
        <v>6357138.0111832423</v>
      </c>
      <c r="AC289" s="24">
        <f t="shared" si="459"/>
        <v>4.5413860595447834E-6</v>
      </c>
      <c r="AD289" s="29">
        <f t="shared" si="460"/>
        <v>8.6610157367698736E-3</v>
      </c>
      <c r="AE289" s="24">
        <f t="shared" si="419"/>
        <v>11.79823855356029</v>
      </c>
      <c r="AF289" s="7">
        <f t="shared" si="420"/>
        <v>5.0584699528344315</v>
      </c>
      <c r="AG289" s="24" t="str">
        <f t="shared" si="461"/>
        <v>ANNULAR</v>
      </c>
      <c r="AH289" s="24">
        <f t="shared" si="515"/>
        <v>1.1499999999999999</v>
      </c>
      <c r="AI289" s="24">
        <f t="shared" si="515"/>
        <v>1.1499999999999999</v>
      </c>
      <c r="AJ289" s="24">
        <f t="shared" si="462"/>
        <v>0.26838681019247157</v>
      </c>
      <c r="AK289" s="24">
        <f t="shared" si="463"/>
        <v>0.75173145982057099</v>
      </c>
      <c r="AL289" s="24">
        <f t="shared" si="464"/>
        <v>218.87682581849833</v>
      </c>
      <c r="AM289" s="24">
        <f t="shared" si="465"/>
        <v>11469539.952754328</v>
      </c>
      <c r="AN289" s="24">
        <f t="shared" si="466"/>
        <v>2.673126061130675E-6</v>
      </c>
      <c r="AO289" s="29">
        <f t="shared" si="467"/>
        <v>7.9419011500193436E-3</v>
      </c>
      <c r="AP289" s="24">
        <f t="shared" si="421"/>
        <v>18.170719040327224</v>
      </c>
      <c r="AQ289" s="24">
        <f t="shared" si="468"/>
        <v>4.5954905615115074</v>
      </c>
      <c r="AR289" s="24">
        <f t="shared" si="469"/>
        <v>12.144098746627309</v>
      </c>
      <c r="AS289" s="24">
        <f t="shared" si="470"/>
        <v>5.3096676106307648</v>
      </c>
      <c r="AT289" s="24" t="str">
        <f t="shared" si="471"/>
        <v>NO</v>
      </c>
      <c r="AU289" s="24">
        <f t="shared" si="422"/>
        <v>1.2</v>
      </c>
      <c r="AV289" s="7">
        <f t="shared" si="472"/>
        <v>1.203900398263051</v>
      </c>
      <c r="AW289" s="7">
        <f t="shared" si="473"/>
        <v>0.26838681019247157</v>
      </c>
      <c r="AX289" s="20">
        <f t="shared" si="423"/>
        <v>2.1117895293303182</v>
      </c>
      <c r="AY289" s="24">
        <f t="shared" si="424"/>
        <v>0.72059370037748227</v>
      </c>
      <c r="AZ289" s="24">
        <f t="shared" si="474"/>
        <v>245.12067083591288</v>
      </c>
      <c r="BA289" s="24">
        <f t="shared" si="475"/>
        <v>12844764.706747856</v>
      </c>
      <c r="BB289" s="24">
        <f t="shared" si="476"/>
        <v>2.4146308396099127E-6</v>
      </c>
      <c r="BC289" s="29">
        <f t="shared" si="477"/>
        <v>7.8139432704351277E-3</v>
      </c>
      <c r="BD289" s="24">
        <f t="shared" si="425"/>
        <v>12.210029063714714</v>
      </c>
      <c r="BE289" s="24" t="str">
        <f t="shared" si="478"/>
        <v>NO</v>
      </c>
      <c r="BF289" s="24">
        <f t="shared" si="426"/>
        <v>1.2</v>
      </c>
      <c r="BG289" s="24">
        <f t="shared" si="427"/>
        <v>1.1523335619610244</v>
      </c>
      <c r="BH289" s="7">
        <f t="shared" si="479"/>
        <v>1.203900398263051</v>
      </c>
      <c r="BI289" s="7">
        <f t="shared" si="480"/>
        <v>0.40475727152356272</v>
      </c>
      <c r="BJ289" s="7">
        <f t="shared" si="481"/>
        <v>0.26838681019247157</v>
      </c>
      <c r="BK289" s="20">
        <f t="shared" si="428"/>
        <v>2.1117895293303182</v>
      </c>
      <c r="BL289" s="24">
        <f t="shared" si="482"/>
        <v>0.40382368245873157</v>
      </c>
      <c r="BM289" s="24">
        <f t="shared" si="483"/>
        <v>0.71845942022640741</v>
      </c>
      <c r="BN289" s="24">
        <f t="shared" si="484"/>
        <v>246.91950667093582</v>
      </c>
      <c r="BO289" s="24">
        <f t="shared" si="485"/>
        <v>12939026.944886081</v>
      </c>
      <c r="BP289" s="24">
        <f t="shared" si="486"/>
        <v>2.3988266157604296E-6</v>
      </c>
      <c r="BQ289" s="29">
        <f t="shared" si="487"/>
        <v>7.8057852235176237E-3</v>
      </c>
      <c r="BR289" s="24">
        <f t="shared" si="429"/>
        <v>18.045501723861733</v>
      </c>
      <c r="BS289" s="24">
        <f t="shared" si="488"/>
        <v>4.5954905615115074</v>
      </c>
      <c r="BT289" s="24">
        <f t="shared" si="489"/>
        <v>12.214281264935122</v>
      </c>
      <c r="BU289" s="24" t="str">
        <f t="shared" si="490"/>
        <v>NO</v>
      </c>
      <c r="BV289" s="24">
        <f t="shared" si="430"/>
        <v>1.1499999999999999</v>
      </c>
      <c r="BW289" s="24">
        <f t="shared" si="431"/>
        <v>1.1523156865735484</v>
      </c>
      <c r="BX289" s="7">
        <f t="shared" si="491"/>
        <v>1.203900398263051</v>
      </c>
      <c r="BY289" s="7">
        <f t="shared" si="492"/>
        <v>0.40475727152356272</v>
      </c>
      <c r="BZ289" s="24">
        <f t="shared" si="493"/>
        <v>0.26838681019247157</v>
      </c>
      <c r="CA289" s="20">
        <f t="shared" si="432"/>
        <v>2.2106535568870713</v>
      </c>
      <c r="CB289" s="24">
        <f t="shared" si="494"/>
        <v>0.40377699193031746</v>
      </c>
      <c r="CC289" s="24">
        <f t="shared" si="495"/>
        <v>0.74940984005094213</v>
      </c>
      <c r="CD289" s="24">
        <f t="shared" si="496"/>
        <v>220.83355714770218</v>
      </c>
      <c r="CE289" s="24">
        <f t="shared" si="497"/>
        <v>11572076.199217075</v>
      </c>
      <c r="CF289" s="24">
        <f t="shared" si="498"/>
        <v>2.6518443312799272E-6</v>
      </c>
      <c r="CG289" s="29">
        <f t="shared" si="499"/>
        <v>7.9317337478138055E-3</v>
      </c>
      <c r="CH289" s="24">
        <f t="shared" si="433"/>
        <v>18.16141043727076</v>
      </c>
      <c r="CI289" s="24">
        <f t="shared" si="500"/>
        <v>4.5954905615115074</v>
      </c>
      <c r="CJ289" s="24">
        <f t="shared" si="501"/>
        <v>12.149285557771956</v>
      </c>
      <c r="CK289" s="24">
        <f t="shared" si="434"/>
        <v>5.1166615342582622</v>
      </c>
      <c r="CL289" s="24">
        <f t="shared" si="502"/>
        <v>5.3096676106307648</v>
      </c>
      <c r="CM289" s="24" t="str">
        <f t="shared" si="503"/>
        <v>NO</v>
      </c>
      <c r="CN289" s="46" t="str">
        <f t="shared" si="435"/>
        <v>ANNULAR</v>
      </c>
      <c r="CO289" s="21">
        <f t="shared" si="413"/>
        <v>1.0027052126816018</v>
      </c>
      <c r="CP289" s="21">
        <f t="shared" si="436"/>
        <v>0</v>
      </c>
      <c r="CQ289" s="7">
        <f t="shared" si="437"/>
        <v>0.86748616927497135</v>
      </c>
      <c r="CR289" s="7">
        <f>IF(J289="yes",rho_ph(F289,H289),IF(K289="yes",rho_ph(F289,H289),L289*CQ289+P289*(1-CQ289)))</f>
        <v>121.315257186385</v>
      </c>
      <c r="CS289" s="7">
        <f t="shared" si="438"/>
        <v>3.0830649244359068E-5</v>
      </c>
      <c r="CT289" s="7">
        <f t="shared" si="439"/>
        <v>6357138.0111832423</v>
      </c>
      <c r="CU289" s="7">
        <f t="shared" si="440"/>
        <v>4.5413860595447834E-6</v>
      </c>
      <c r="CV289" s="22">
        <f t="shared" si="441"/>
        <v>8.6610157367698736E-3</v>
      </c>
      <c r="CW289" s="7">
        <f t="shared" si="442"/>
        <v>1.1368793322193701E-2</v>
      </c>
      <c r="CX289" s="7">
        <f t="shared" si="443"/>
        <v>4.5147207500850238E-2</v>
      </c>
      <c r="CY289" s="7">
        <f t="shared" si="504"/>
        <v>0.90966425484700741</v>
      </c>
      <c r="CZ289" s="7">
        <f t="shared" si="505"/>
        <v>6.2128417734243192E-2</v>
      </c>
      <c r="DA289" s="7">
        <f t="shared" si="444"/>
        <v>18.97118900811655</v>
      </c>
      <c r="DB289" s="7">
        <f>rho_ph(DA289,H289)</f>
        <v>116.78556959354482</v>
      </c>
      <c r="DC289" s="7">
        <f t="shared" si="445"/>
        <v>38.594871528725825</v>
      </c>
      <c r="DD289" s="7">
        <f t="shared" si="506"/>
        <v>-2.8113842197260572E-2</v>
      </c>
      <c r="DE289" s="47">
        <f t="shared" si="507"/>
        <v>-3.1510786242477933E-2</v>
      </c>
      <c r="DF289" s="7">
        <f t="shared" si="446"/>
        <v>1031.9552974820472</v>
      </c>
      <c r="DG289" s="7">
        <f t="shared" si="508"/>
        <v>209.73002075200685</v>
      </c>
    </row>
    <row r="290" spans="1:111" ht="14.5" x14ac:dyDescent="0.35">
      <c r="A290" s="7">
        <f t="shared" si="509"/>
        <v>939</v>
      </c>
      <c r="B290" s="7">
        <v>3</v>
      </c>
      <c r="C290" s="7">
        <v>17.2</v>
      </c>
      <c r="D290">
        <v>0.16600000000000001</v>
      </c>
      <c r="E290" s="22">
        <v>0</v>
      </c>
      <c r="F290" s="7">
        <f t="shared" si="447"/>
        <v>18.97118900811655</v>
      </c>
      <c r="G290" s="7">
        <f t="shared" si="510"/>
        <v>97.5</v>
      </c>
      <c r="H290" s="7">
        <f t="shared" si="448"/>
        <v>1031.9552974820472</v>
      </c>
      <c r="I290" s="7">
        <f t="shared" si="511"/>
        <v>7.1266015118590362E-2</v>
      </c>
      <c r="J290" s="24" t="str">
        <f t="shared" si="449"/>
        <v>NO</v>
      </c>
      <c r="K290" s="24" t="str">
        <f t="shared" si="450"/>
        <v>NO</v>
      </c>
      <c r="L290" s="7">
        <f t="shared" si="451"/>
        <v>9.5371629823618829</v>
      </c>
      <c r="M290" s="7">
        <v>9.81</v>
      </c>
      <c r="N290" s="7">
        <f t="shared" si="452"/>
        <v>2.1631460000000002E-2</v>
      </c>
      <c r="O290" s="7">
        <f t="shared" si="453"/>
        <v>209.73002075200685</v>
      </c>
      <c r="P290" s="7">
        <f t="shared" si="454"/>
        <v>853.05610897634995</v>
      </c>
      <c r="Q290" s="7">
        <f t="shared" si="415"/>
        <v>1.6052046487245265E-5</v>
      </c>
      <c r="R290" s="7">
        <f t="shared" si="416"/>
        <v>1.2777764208659186E-4</v>
      </c>
      <c r="S290" s="7">
        <f t="shared" si="455"/>
        <v>1.1981540410147531E-4</v>
      </c>
      <c r="T290" s="7">
        <f t="shared" si="417"/>
        <v>4.9071860415562627</v>
      </c>
      <c r="U290" s="7">
        <f t="shared" si="418"/>
        <v>33.680773290018692</v>
      </c>
      <c r="V290" s="7">
        <f t="shared" si="512"/>
        <v>38.587959331574957</v>
      </c>
      <c r="W290" s="7">
        <f>Surface_Tension_T(T_ph(F290,H290))</f>
        <v>8.3266806324544848E-2</v>
      </c>
      <c r="X290" s="7">
        <v>1</v>
      </c>
      <c r="Y290" s="7">
        <f t="shared" si="456"/>
        <v>1.0026434391856573</v>
      </c>
      <c r="Z290" s="7">
        <f t="shared" si="513"/>
        <v>0.87052996657516701</v>
      </c>
      <c r="AA290" s="24">
        <f t="shared" si="457"/>
        <v>118.74758911468341</v>
      </c>
      <c r="AB290" s="24">
        <f t="shared" si="458"/>
        <v>6348513.4558279226</v>
      </c>
      <c r="AC290" s="24">
        <f t="shared" si="459"/>
        <v>4.5469265440174923E-6</v>
      </c>
      <c r="AD290" s="29">
        <f t="shared" si="460"/>
        <v>8.6627781608322341E-3</v>
      </c>
      <c r="AE290" s="24">
        <f t="shared" si="419"/>
        <v>11.812156974573245</v>
      </c>
      <c r="AF290" s="7">
        <f t="shared" si="420"/>
        <v>5.0844445570728993</v>
      </c>
      <c r="AG290" s="24" t="str">
        <f t="shared" si="461"/>
        <v>ANNULAR</v>
      </c>
      <c r="AH290" s="24">
        <f t="shared" si="515"/>
        <v>1.1499999999999999</v>
      </c>
      <c r="AI290" s="24">
        <f t="shared" si="515"/>
        <v>1.1499999999999999</v>
      </c>
      <c r="AJ290" s="24">
        <f t="shared" si="462"/>
        <v>0.26838705896649234</v>
      </c>
      <c r="AK290" s="24">
        <f t="shared" si="463"/>
        <v>0.75442087814158554</v>
      </c>
      <c r="AL290" s="24">
        <f t="shared" si="464"/>
        <v>216.6878050105008</v>
      </c>
      <c r="AM290" s="24">
        <f t="shared" si="465"/>
        <v>11584617.894805577</v>
      </c>
      <c r="AN290" s="24">
        <f t="shared" si="466"/>
        <v>2.6492658069780474E-6</v>
      </c>
      <c r="AO290" s="29">
        <f t="shared" si="467"/>
        <v>7.9304976132350564E-3</v>
      </c>
      <c r="AP290" s="24">
        <f t="shared" si="421"/>
        <v>18.632599781848455</v>
      </c>
      <c r="AQ290" s="24">
        <f t="shared" si="468"/>
        <v>4.6021554838863459</v>
      </c>
      <c r="AR290" s="24">
        <f t="shared" si="469"/>
        <v>12.165075104660204</v>
      </c>
      <c r="AS290" s="24">
        <f t="shared" si="470"/>
        <v>5.299760924880764</v>
      </c>
      <c r="AT290" s="24" t="str">
        <f t="shared" si="471"/>
        <v>NO</v>
      </c>
      <c r="AU290" s="24">
        <f t="shared" si="422"/>
        <v>1.2</v>
      </c>
      <c r="AV290" s="7">
        <f t="shared" si="472"/>
        <v>1.203900398263051</v>
      </c>
      <c r="AW290" s="7">
        <f t="shared" si="473"/>
        <v>0.26838705896649234</v>
      </c>
      <c r="AX290" s="20">
        <f t="shared" si="423"/>
        <v>2.1080216831327858</v>
      </c>
      <c r="AY290" s="24">
        <f t="shared" si="424"/>
        <v>0.72316781768096106</v>
      </c>
      <c r="AZ290" s="24">
        <f t="shared" si="474"/>
        <v>243.05035362933316</v>
      </c>
      <c r="BA290" s="24">
        <f t="shared" si="475"/>
        <v>12994019.095152814</v>
      </c>
      <c r="BB290" s="24">
        <f t="shared" si="476"/>
        <v>2.3897070420677835E-6</v>
      </c>
      <c r="BC290" s="29">
        <f t="shared" si="477"/>
        <v>7.801058974739641E-3</v>
      </c>
      <c r="BD290" s="24">
        <f t="shared" si="425"/>
        <v>12.231989146927505</v>
      </c>
      <c r="BE290" s="24" t="str">
        <f t="shared" si="478"/>
        <v>NO</v>
      </c>
      <c r="BF290" s="24">
        <f t="shared" si="426"/>
        <v>1.2</v>
      </c>
      <c r="BG290" s="24">
        <f t="shared" si="427"/>
        <v>1.1522686293093827</v>
      </c>
      <c r="BH290" s="7">
        <f t="shared" si="479"/>
        <v>1.203900398263051</v>
      </c>
      <c r="BI290" s="7">
        <f t="shared" si="480"/>
        <v>0.40478082859432279</v>
      </c>
      <c r="BJ290" s="7">
        <f t="shared" si="481"/>
        <v>0.26838705896649234</v>
      </c>
      <c r="BK290" s="20">
        <f t="shared" si="428"/>
        <v>2.1080216831327858</v>
      </c>
      <c r="BL290" s="24">
        <f t="shared" si="482"/>
        <v>0.40387320004010058</v>
      </c>
      <c r="BM290" s="24">
        <f t="shared" si="483"/>
        <v>0.72107018496060238</v>
      </c>
      <c r="BN290" s="24">
        <f t="shared" si="484"/>
        <v>244.81974657069262</v>
      </c>
      <c r="BO290" s="24">
        <f t="shared" si="485"/>
        <v>13088614.825311335</v>
      </c>
      <c r="BP290" s="24">
        <f t="shared" si="486"/>
        <v>2.3741900505046061E-6</v>
      </c>
      <c r="BQ290" s="29">
        <f t="shared" si="487"/>
        <v>7.7929853396947356E-3</v>
      </c>
      <c r="BR290" s="24">
        <f t="shared" si="429"/>
        <v>18.502687923920032</v>
      </c>
      <c r="BS290" s="24">
        <f t="shared" si="488"/>
        <v>4.6021554838863459</v>
      </c>
      <c r="BT290" s="24">
        <f t="shared" si="489"/>
        <v>12.236211856076585</v>
      </c>
      <c r="BU290" s="24" t="str">
        <f t="shared" si="490"/>
        <v>NO</v>
      </c>
      <c r="BV290" s="24">
        <f t="shared" si="430"/>
        <v>1.1499999999999999</v>
      </c>
      <c r="BW290" s="24">
        <f t="shared" si="431"/>
        <v>1.1522511700207081</v>
      </c>
      <c r="BX290" s="7">
        <f t="shared" si="491"/>
        <v>1.203900398263051</v>
      </c>
      <c r="BY290" s="7">
        <f t="shared" si="492"/>
        <v>0.40478082859432279</v>
      </c>
      <c r="BZ290" s="24">
        <f t="shared" si="493"/>
        <v>0.26838705896649234</v>
      </c>
      <c r="CA290" s="20">
        <f t="shared" si="432"/>
        <v>2.2067093179587962</v>
      </c>
      <c r="CB290" s="24">
        <f t="shared" si="494"/>
        <v>0.40382788923478063</v>
      </c>
      <c r="CC290" s="24">
        <f t="shared" si="495"/>
        <v>0.75213906855724988</v>
      </c>
      <c r="CD290" s="24">
        <f t="shared" si="496"/>
        <v>218.61255462603859</v>
      </c>
      <c r="CE290" s="24">
        <f t="shared" si="497"/>
        <v>11687519.342527101</v>
      </c>
      <c r="CF290" s="24">
        <f t="shared" si="498"/>
        <v>2.6283080510043978E-6</v>
      </c>
      <c r="CG290" s="29">
        <f t="shared" si="499"/>
        <v>7.9204162253711883E-3</v>
      </c>
      <c r="CH290" s="24">
        <f t="shared" si="433"/>
        <v>18.623121730927647</v>
      </c>
      <c r="CI290" s="24">
        <f t="shared" si="500"/>
        <v>4.6021554838863459</v>
      </c>
      <c r="CJ290" s="24">
        <f t="shared" si="501"/>
        <v>12.170234296632028</v>
      </c>
      <c r="CK290" s="24">
        <f t="shared" si="434"/>
        <v>5.1429349449167709</v>
      </c>
      <c r="CL290" s="24">
        <f t="shared" si="502"/>
        <v>5.299760924880764</v>
      </c>
      <c r="CM290" s="24" t="str">
        <f t="shared" si="503"/>
        <v>NO</v>
      </c>
      <c r="CN290" s="46" t="str">
        <f t="shared" si="435"/>
        <v>ANNULAR</v>
      </c>
      <c r="CO290" s="21">
        <f t="shared" si="413"/>
        <v>1.0026434391856573</v>
      </c>
      <c r="CP290" s="21">
        <f t="shared" si="436"/>
        <v>0</v>
      </c>
      <c r="CQ290" s="7">
        <f t="shared" si="437"/>
        <v>0.87052996657516701</v>
      </c>
      <c r="CR290" s="7">
        <f>IF(J290="yes",rho_ph(F290,H290),IF(K290="yes",rho_ph(F290,H290),L290*CQ290+P290*(1-CQ290)))</f>
        <v>118.74758911468341</v>
      </c>
      <c r="CS290" s="7">
        <f t="shared" si="438"/>
        <v>3.0517163083902041E-5</v>
      </c>
      <c r="CT290" s="7">
        <f t="shared" si="439"/>
        <v>6348513.4558279226</v>
      </c>
      <c r="CU290" s="7">
        <f t="shared" si="440"/>
        <v>4.5469265440174923E-6</v>
      </c>
      <c r="CV290" s="22">
        <f t="shared" si="441"/>
        <v>8.6627781608322341E-3</v>
      </c>
      <c r="CW290" s="7">
        <f t="shared" si="442"/>
        <v>1.1128169938917826E-2</v>
      </c>
      <c r="CX290" s="7">
        <f t="shared" si="443"/>
        <v>4.6136806972102179E-2</v>
      </c>
      <c r="CY290" s="7">
        <f t="shared" si="504"/>
        <v>0.90679614523336249</v>
      </c>
      <c r="CZ290" s="7">
        <f t="shared" si="505"/>
        <v>6.3150882601384406E-2</v>
      </c>
      <c r="DA290" s="7">
        <f t="shared" si="444"/>
        <v>18.781736360312397</v>
      </c>
      <c r="DB290" s="7">
        <f>rho_ph(DA290,H290)</f>
        <v>114.26594794903926</v>
      </c>
      <c r="DC290" s="7">
        <f t="shared" si="445"/>
        <v>39.445907864713327</v>
      </c>
      <c r="DD290" s="7">
        <f t="shared" si="506"/>
        <v>-2.8113842197260572E-2</v>
      </c>
      <c r="DE290" s="47">
        <f t="shared" si="507"/>
        <v>-3.3474520948084889E-2</v>
      </c>
      <c r="DF290" s="7">
        <f t="shared" si="446"/>
        <v>1031.92718363985</v>
      </c>
      <c r="DG290" s="7">
        <f t="shared" si="508"/>
        <v>209.22907935120912</v>
      </c>
    </row>
    <row r="291" spans="1:111" ht="14.5" x14ac:dyDescent="0.35">
      <c r="A291" s="7">
        <f t="shared" si="509"/>
        <v>936</v>
      </c>
      <c r="B291" s="7">
        <v>3</v>
      </c>
      <c r="C291" s="7">
        <v>17.2</v>
      </c>
      <c r="D291">
        <v>0.16600000000000001</v>
      </c>
      <c r="E291" s="22">
        <v>0</v>
      </c>
      <c r="F291" s="7">
        <f t="shared" si="447"/>
        <v>18.781736360312397</v>
      </c>
      <c r="G291" s="7">
        <f t="shared" si="510"/>
        <v>97.5</v>
      </c>
      <c r="H291" s="7">
        <f t="shared" si="448"/>
        <v>1031.92718363985</v>
      </c>
      <c r="I291" s="7">
        <f t="shared" si="511"/>
        <v>7.2374383988986685E-2</v>
      </c>
      <c r="J291" s="24" t="str">
        <f t="shared" si="449"/>
        <v>NO</v>
      </c>
      <c r="K291" s="24" t="str">
        <f t="shared" si="450"/>
        <v>NO</v>
      </c>
      <c r="L291" s="7">
        <f t="shared" si="451"/>
        <v>9.4442479692987291</v>
      </c>
      <c r="M291" s="7">
        <v>9.81</v>
      </c>
      <c r="N291" s="7">
        <f t="shared" si="452"/>
        <v>2.1631460000000002E-2</v>
      </c>
      <c r="O291" s="7">
        <f t="shared" si="453"/>
        <v>209.22907935120912</v>
      </c>
      <c r="P291" s="7">
        <f t="shared" si="454"/>
        <v>853.66652380954929</v>
      </c>
      <c r="Q291" s="7">
        <f t="shared" si="415"/>
        <v>1.6034624274055636E-5</v>
      </c>
      <c r="R291" s="7">
        <f t="shared" si="416"/>
        <v>1.2809878991715083E-4</v>
      </c>
      <c r="S291" s="7">
        <f t="shared" si="455"/>
        <v>1.1998821496149205E-4</v>
      </c>
      <c r="T291" s="7">
        <f t="shared" si="417"/>
        <v>4.8978250128672354</v>
      </c>
      <c r="U291" s="7">
        <f t="shared" si="418"/>
        <v>34.541109357839147</v>
      </c>
      <c r="V291" s="7">
        <f t="shared" si="512"/>
        <v>39.438934370706384</v>
      </c>
      <c r="W291" s="7">
        <f>Surface_Tension_T(T_ph(F291,H291))</f>
        <v>8.3316755204549356E-2</v>
      </c>
      <c r="X291" s="7">
        <v>1</v>
      </c>
      <c r="Y291" s="7">
        <f t="shared" si="456"/>
        <v>1.0025826282557291</v>
      </c>
      <c r="Z291" s="7">
        <f t="shared" si="513"/>
        <v>0.87355636903469125</v>
      </c>
      <c r="AA291" s="24">
        <f t="shared" si="457"/>
        <v>116.19077786833645</v>
      </c>
      <c r="AB291" s="24">
        <f t="shared" si="458"/>
        <v>6339665.250241573</v>
      </c>
      <c r="AC291" s="24">
        <f t="shared" si="459"/>
        <v>4.5526255701001096E-6</v>
      </c>
      <c r="AD291" s="29">
        <f t="shared" si="460"/>
        <v>8.6645893236309748E-3</v>
      </c>
      <c r="AE291" s="24">
        <f t="shared" si="419"/>
        <v>11.825949947320803</v>
      </c>
      <c r="AF291" s="7">
        <f t="shared" si="420"/>
        <v>5.1112253483331989</v>
      </c>
      <c r="AG291" s="24" t="str">
        <f t="shared" si="461"/>
        <v>ANNULAR</v>
      </c>
      <c r="AH291" s="24">
        <f t="shared" si="515"/>
        <v>1.1499999999999999</v>
      </c>
      <c r="AI291" s="24">
        <f t="shared" si="515"/>
        <v>1.1499999999999999</v>
      </c>
      <c r="AJ291" s="24">
        <f t="shared" si="462"/>
        <v>0.26838722870188825</v>
      </c>
      <c r="AK291" s="24">
        <f t="shared" si="463"/>
        <v>0.75709591420508893</v>
      </c>
      <c r="AL291" s="24">
        <f t="shared" si="464"/>
        <v>214.50928808997404</v>
      </c>
      <c r="AM291" s="24">
        <f t="shared" si="465"/>
        <v>11704173.984436871</v>
      </c>
      <c r="AN291" s="24">
        <f t="shared" si="466"/>
        <v>2.6249489195944339E-6</v>
      </c>
      <c r="AO291" s="29">
        <f t="shared" si="467"/>
        <v>7.9187946517748336E-3</v>
      </c>
      <c r="AP291" s="24">
        <f t="shared" si="421"/>
        <v>19.114560184362752</v>
      </c>
      <c r="AQ291" s="24">
        <f t="shared" si="468"/>
        <v>4.6087713314156176</v>
      </c>
      <c r="AR291" s="24">
        <f t="shared" si="469"/>
        <v>12.186126177719071</v>
      </c>
      <c r="AS291" s="24">
        <f t="shared" si="470"/>
        <v>5.2896510138966146</v>
      </c>
      <c r="AT291" s="24" t="str">
        <f t="shared" si="471"/>
        <v>NO</v>
      </c>
      <c r="AU291" s="24">
        <f t="shared" si="422"/>
        <v>1.2</v>
      </c>
      <c r="AV291" s="7">
        <f t="shared" si="472"/>
        <v>1.203900398263051</v>
      </c>
      <c r="AW291" s="7">
        <f t="shared" si="473"/>
        <v>0.26838722870188825</v>
      </c>
      <c r="AX291" s="20">
        <f t="shared" si="423"/>
        <v>2.1041765145986755</v>
      </c>
      <c r="AY291" s="24">
        <f t="shared" si="424"/>
        <v>0.72572813605488429</v>
      </c>
      <c r="AZ291" s="24">
        <f t="shared" si="474"/>
        <v>240.99066514799188</v>
      </c>
      <c r="BA291" s="24">
        <f t="shared" si="475"/>
        <v>13149065.472326726</v>
      </c>
      <c r="BB291" s="24">
        <f t="shared" si="476"/>
        <v>2.3643850385022765E-6</v>
      </c>
      <c r="BC291" s="29">
        <f t="shared" si="477"/>
        <v>7.7878628008715466E-3</v>
      </c>
      <c r="BD291" s="24">
        <f t="shared" si="425"/>
        <v>12.254039247799636</v>
      </c>
      <c r="BE291" s="24" t="str">
        <f t="shared" si="478"/>
        <v>NO</v>
      </c>
      <c r="BF291" s="24">
        <f t="shared" si="426"/>
        <v>1.2</v>
      </c>
      <c r="BG291" s="24">
        <f t="shared" si="427"/>
        <v>1.152204858864265</v>
      </c>
      <c r="BH291" s="7">
        <f t="shared" si="479"/>
        <v>1.203900398263051</v>
      </c>
      <c r="BI291" s="7">
        <f t="shared" si="480"/>
        <v>0.4048047418427409</v>
      </c>
      <c r="BJ291" s="7">
        <f t="shared" si="481"/>
        <v>0.26838722870188825</v>
      </c>
      <c r="BK291" s="20">
        <f t="shared" si="428"/>
        <v>2.1041765145986755</v>
      </c>
      <c r="BL291" s="24">
        <f t="shared" si="482"/>
        <v>0.40392266860087517</v>
      </c>
      <c r="BM291" s="24">
        <f t="shared" si="483"/>
        <v>0.72366736598973225</v>
      </c>
      <c r="BN291" s="24">
        <f t="shared" si="484"/>
        <v>242.73041314237798</v>
      </c>
      <c r="BO291" s="24">
        <f t="shared" si="485"/>
        <v>13243990.561103437</v>
      </c>
      <c r="BP291" s="24">
        <f t="shared" si="486"/>
        <v>2.3491598024820684E-6</v>
      </c>
      <c r="BQ291" s="29">
        <f t="shared" si="487"/>
        <v>7.7798761070919271E-3</v>
      </c>
      <c r="BR291" s="24">
        <f t="shared" si="429"/>
        <v>18.97971774407306</v>
      </c>
      <c r="BS291" s="24">
        <f t="shared" si="488"/>
        <v>4.6087713314156176</v>
      </c>
      <c r="BT291" s="24">
        <f t="shared" si="489"/>
        <v>12.258231079239636</v>
      </c>
      <c r="BU291" s="24" t="str">
        <f t="shared" si="490"/>
        <v>NO</v>
      </c>
      <c r="BV291" s="24">
        <f t="shared" si="430"/>
        <v>1.1499999999999999</v>
      </c>
      <c r="BW291" s="24">
        <f t="shared" si="431"/>
        <v>1.1521878094723577</v>
      </c>
      <c r="BX291" s="7">
        <f t="shared" si="491"/>
        <v>1.203900398263051</v>
      </c>
      <c r="BY291" s="7">
        <f t="shared" si="492"/>
        <v>0.4048047418427409</v>
      </c>
      <c r="BZ291" s="24">
        <f t="shared" si="493"/>
        <v>0.26838722870188825</v>
      </c>
      <c r="CA291" s="20">
        <f t="shared" si="432"/>
        <v>2.2026841368280423</v>
      </c>
      <c r="CB291" s="24">
        <f t="shared" si="494"/>
        <v>0.40387871141276011</v>
      </c>
      <c r="CC291" s="24">
        <f t="shared" si="495"/>
        <v>0.75485415137528999</v>
      </c>
      <c r="CD291" s="24">
        <f t="shared" si="496"/>
        <v>216.40183420804095</v>
      </c>
      <c r="CE291" s="24">
        <f t="shared" si="497"/>
        <v>11807436.128638919</v>
      </c>
      <c r="CF291" s="24">
        <f t="shared" si="498"/>
        <v>2.6043224366192656E-6</v>
      </c>
      <c r="CG291" s="29">
        <f t="shared" si="499"/>
        <v>7.9088025185611813E-3</v>
      </c>
      <c r="CH291" s="24">
        <f t="shared" si="433"/>
        <v>19.104908837684398</v>
      </c>
      <c r="CI291" s="24">
        <f t="shared" si="500"/>
        <v>4.6087713314156176</v>
      </c>
      <c r="CJ291" s="24">
        <f t="shared" si="501"/>
        <v>12.191256079983287</v>
      </c>
      <c r="CK291" s="24">
        <f t="shared" si="434"/>
        <v>5.1700238168041679</v>
      </c>
      <c r="CL291" s="24">
        <f t="shared" si="502"/>
        <v>5.2896510138966146</v>
      </c>
      <c r="CM291" s="24" t="str">
        <f t="shared" si="503"/>
        <v>NO</v>
      </c>
      <c r="CN291" s="46" t="str">
        <f t="shared" si="435"/>
        <v>ANNULAR</v>
      </c>
      <c r="CO291" s="21">
        <f t="shared" ref="CO291:CO354" si="516">IF(CN291=$J$2,1,IF(CN291=$K$2,1,IF(CN291=$AG$2,Y291,IF(CN291=$AT$2,AI291,IF(CN291=$BE$2,AU291,IF(CN291=$BU$2,BF291,IF(CN291=$CM$2,BW291)))))))</f>
        <v>1.0025826282557291</v>
      </c>
      <c r="CP291" s="21">
        <f t="shared" si="436"/>
        <v>0</v>
      </c>
      <c r="CQ291" s="7">
        <f t="shared" si="437"/>
        <v>0.87355636903469125</v>
      </c>
      <c r="CR291" s="7">
        <f>IF(J291="yes",rho_ph(F291,H291),IF(K291="yes",rho_ph(F291,H291),L291*CQ291+P291*(1-CQ291)))</f>
        <v>116.19077786833645</v>
      </c>
      <c r="CS291" s="7">
        <f t="shared" si="438"/>
        <v>3.0204424279066396E-5</v>
      </c>
      <c r="CT291" s="7">
        <f t="shared" si="439"/>
        <v>6339665.250241573</v>
      </c>
      <c r="CU291" s="7">
        <f t="shared" si="440"/>
        <v>4.5526255701001096E-6</v>
      </c>
      <c r="CV291" s="22">
        <f t="shared" si="441"/>
        <v>8.6645893236309748E-3</v>
      </c>
      <c r="CW291" s="7">
        <f t="shared" si="442"/>
        <v>1.0888563979224559E-2</v>
      </c>
      <c r="CX291" s="7">
        <f t="shared" si="443"/>
        <v>4.7166310162811718E-2</v>
      </c>
      <c r="CY291" s="7">
        <f t="shared" si="504"/>
        <v>0.90377536708845529</v>
      </c>
      <c r="CZ291" s="7">
        <f t="shared" si="505"/>
        <v>6.423595536694271E-2</v>
      </c>
      <c r="DA291" s="7">
        <f t="shared" si="444"/>
        <v>18.589028494211568</v>
      </c>
      <c r="DB291" s="7">
        <f>rho_ph(DA291,H291)</f>
        <v>111.7554920110988</v>
      </c>
      <c r="DC291" s="7">
        <f t="shared" si="445"/>
        <v>40.332013879231049</v>
      </c>
      <c r="DD291" s="7">
        <f t="shared" si="506"/>
        <v>-2.8113842197260572E-2</v>
      </c>
      <c r="DE291" s="47">
        <f t="shared" si="507"/>
        <v>-3.5620899628800315E-2</v>
      </c>
      <c r="DF291" s="7">
        <f t="shared" si="446"/>
        <v>1031.8990697976528</v>
      </c>
      <c r="DG291" s="7">
        <f t="shared" si="508"/>
        <v>208.71548926719544</v>
      </c>
    </row>
    <row r="292" spans="1:111" ht="14.5" x14ac:dyDescent="0.35">
      <c r="A292" s="7">
        <f t="shared" si="509"/>
        <v>933</v>
      </c>
      <c r="B292" s="7">
        <v>3</v>
      </c>
      <c r="C292" s="7">
        <v>17.2</v>
      </c>
      <c r="D292">
        <v>0.16600000000000001</v>
      </c>
      <c r="E292" s="22">
        <v>0</v>
      </c>
      <c r="F292" s="7">
        <f t="shared" si="447"/>
        <v>18.589028494211568</v>
      </c>
      <c r="G292" s="7">
        <f t="shared" si="510"/>
        <v>97.5</v>
      </c>
      <c r="H292" s="7">
        <f t="shared" si="448"/>
        <v>1031.8990697976528</v>
      </c>
      <c r="I292" s="7">
        <f t="shared" si="511"/>
        <v>7.3508067313122163E-2</v>
      </c>
      <c r="J292" s="24" t="str">
        <f t="shared" si="449"/>
        <v>NO</v>
      </c>
      <c r="K292" s="24" t="str">
        <f t="shared" si="450"/>
        <v>NO</v>
      </c>
      <c r="L292" s="7">
        <f t="shared" si="451"/>
        <v>9.3497577120054736</v>
      </c>
      <c r="M292" s="7">
        <v>9.81</v>
      </c>
      <c r="N292" s="7">
        <f t="shared" si="452"/>
        <v>2.1631460000000002E-2</v>
      </c>
      <c r="O292" s="7">
        <f t="shared" si="453"/>
        <v>208.71548926719544</v>
      </c>
      <c r="P292" s="7">
        <f t="shared" si="454"/>
        <v>854.29090248465832</v>
      </c>
      <c r="Q292" s="7">
        <f t="shared" si="415"/>
        <v>1.6016769203359343E-5</v>
      </c>
      <c r="R292" s="7">
        <f t="shared" si="416"/>
        <v>1.2842970260889804E-4</v>
      </c>
      <c r="S292" s="7">
        <f t="shared" si="455"/>
        <v>1.2016644513325818E-4</v>
      </c>
      <c r="T292" s="7">
        <f t="shared" si="417"/>
        <v>4.8882638954701321</v>
      </c>
      <c r="U292" s="7">
        <f t="shared" si="418"/>
        <v>35.436712932373226</v>
      </c>
      <c r="V292" s="7">
        <f t="shared" si="512"/>
        <v>40.324976827843358</v>
      </c>
      <c r="W292" s="7">
        <f>Surface_Tension_T(T_ph(F292,H292))</f>
        <v>8.3367793269143689E-2</v>
      </c>
      <c r="X292" s="7">
        <v>1</v>
      </c>
      <c r="Y292" s="7">
        <f t="shared" si="456"/>
        <v>1.00252272026804</v>
      </c>
      <c r="Z292" s="7">
        <f t="shared" si="513"/>
        <v>0.87656692588414176</v>
      </c>
      <c r="AA292" s="24">
        <f t="shared" si="457"/>
        <v>113.64344065826644</v>
      </c>
      <c r="AB292" s="24">
        <f t="shared" si="458"/>
        <v>6330578.1544294031</v>
      </c>
      <c r="AC292" s="24">
        <f t="shared" si="459"/>
        <v>4.5584941985613626E-6</v>
      </c>
      <c r="AD292" s="29">
        <f t="shared" si="460"/>
        <v>8.6664525959009829E-3</v>
      </c>
      <c r="AE292" s="24">
        <f t="shared" si="419"/>
        <v>11.839624022985316</v>
      </c>
      <c r="AF292" s="7">
        <f t="shared" si="420"/>
        <v>5.1388677794843813</v>
      </c>
      <c r="AG292" s="24" t="str">
        <f t="shared" si="461"/>
        <v>ANNULAR</v>
      </c>
      <c r="AH292" s="24">
        <f t="shared" si="515"/>
        <v>1.1499999999999999</v>
      </c>
      <c r="AI292" s="24">
        <f t="shared" si="515"/>
        <v>1.1499999999999999</v>
      </c>
      <c r="AJ292" s="24">
        <f t="shared" si="462"/>
        <v>0.26838731346443861</v>
      </c>
      <c r="AK292" s="24">
        <f t="shared" si="463"/>
        <v>0.75975791890131605</v>
      </c>
      <c r="AL292" s="24">
        <f t="shared" si="464"/>
        <v>212.340176738092</v>
      </c>
      <c r="AM292" s="24">
        <f t="shared" si="465"/>
        <v>11828540.8852417</v>
      </c>
      <c r="AN292" s="24">
        <f t="shared" si="466"/>
        <v>2.6001488625488459E-6</v>
      </c>
      <c r="AO292" s="29">
        <f t="shared" si="467"/>
        <v>7.9067733377962135E-3</v>
      </c>
      <c r="AP292" s="24">
        <f t="shared" si="421"/>
        <v>19.618158322244987</v>
      </c>
      <c r="AQ292" s="24">
        <f t="shared" si="468"/>
        <v>4.6153417030152148</v>
      </c>
      <c r="AR292" s="24">
        <f t="shared" si="469"/>
        <v>12.207271491830383</v>
      </c>
      <c r="AS292" s="24">
        <f t="shared" si="470"/>
        <v>5.2793250071077429</v>
      </c>
      <c r="AT292" s="24" t="str">
        <f t="shared" si="471"/>
        <v>NO</v>
      </c>
      <c r="AU292" s="24">
        <f t="shared" si="422"/>
        <v>1.2</v>
      </c>
      <c r="AV292" s="7">
        <f t="shared" si="472"/>
        <v>1.203900398263051</v>
      </c>
      <c r="AW292" s="7">
        <f t="shared" si="473"/>
        <v>0.26838731346443861</v>
      </c>
      <c r="AX292" s="20">
        <f t="shared" si="423"/>
        <v>2.1002491264646537</v>
      </c>
      <c r="AY292" s="24">
        <f t="shared" si="424"/>
        <v>0.72827594870651691</v>
      </c>
      <c r="AZ292" s="24">
        <f t="shared" si="474"/>
        <v>238.94058867418411</v>
      </c>
      <c r="BA292" s="24">
        <f t="shared" si="475"/>
        <v>13310333.285454452</v>
      </c>
      <c r="BB292" s="24">
        <f t="shared" si="476"/>
        <v>2.3386413437745351E-6</v>
      </c>
      <c r="BC292" s="29">
        <f t="shared" si="477"/>
        <v>7.7743352089951236E-3</v>
      </c>
      <c r="BD292" s="24">
        <f t="shared" si="425"/>
        <v>12.276199732014508</v>
      </c>
      <c r="BE292" s="24" t="str">
        <f t="shared" si="478"/>
        <v>NO</v>
      </c>
      <c r="BF292" s="24">
        <f t="shared" si="426"/>
        <v>1.2</v>
      </c>
      <c r="BG292" s="24">
        <f t="shared" si="427"/>
        <v>1.1521421884166705</v>
      </c>
      <c r="BH292" s="7">
        <f t="shared" si="479"/>
        <v>1.203900398263051</v>
      </c>
      <c r="BI292" s="7">
        <f t="shared" si="480"/>
        <v>0.4048290334922191</v>
      </c>
      <c r="BJ292" s="7">
        <f t="shared" si="481"/>
        <v>0.26838731346443861</v>
      </c>
      <c r="BK292" s="20">
        <f t="shared" si="428"/>
        <v>2.1002491264646537</v>
      </c>
      <c r="BL292" s="24">
        <f t="shared" si="482"/>
        <v>0.40397213155348466</v>
      </c>
      <c r="BM292" s="24">
        <f t="shared" si="483"/>
        <v>0.72625227213373611</v>
      </c>
      <c r="BN292" s="24">
        <f t="shared" si="484"/>
        <v>240.65047627423914</v>
      </c>
      <c r="BO292" s="24">
        <f t="shared" si="485"/>
        <v>13405583.631842576</v>
      </c>
      <c r="BP292" s="24">
        <f t="shared" si="486"/>
        <v>2.3237124798109145E-6</v>
      </c>
      <c r="BQ292" s="29">
        <f t="shared" si="487"/>
        <v>7.7664380659036763E-3</v>
      </c>
      <c r="BR292" s="24">
        <f t="shared" si="429"/>
        <v>19.478130567684254</v>
      </c>
      <c r="BS292" s="24">
        <f t="shared" si="488"/>
        <v>4.6153417030152148</v>
      </c>
      <c r="BT292" s="24">
        <f t="shared" si="489"/>
        <v>12.280359256373899</v>
      </c>
      <c r="BU292" s="24" t="str">
        <f t="shared" si="490"/>
        <v>NO</v>
      </c>
      <c r="BV292" s="24">
        <f t="shared" si="430"/>
        <v>1.1499999999999999</v>
      </c>
      <c r="BW292" s="24">
        <f t="shared" si="431"/>
        <v>1.1521255431895399</v>
      </c>
      <c r="BX292" s="7">
        <f t="shared" si="491"/>
        <v>1.203900398263051</v>
      </c>
      <c r="BY292" s="7">
        <f t="shared" si="492"/>
        <v>0.4048290334922191</v>
      </c>
      <c r="BZ292" s="24">
        <f t="shared" si="493"/>
        <v>0.26838731346443861</v>
      </c>
      <c r="CA292" s="20">
        <f t="shared" si="432"/>
        <v>2.1985728869647776</v>
      </c>
      <c r="CB292" s="24">
        <f t="shared" si="494"/>
        <v>0.40392950321068388</v>
      </c>
      <c r="CC292" s="24">
        <f t="shared" si="495"/>
        <v>0.75755645632850077</v>
      </c>
      <c r="CD292" s="24">
        <f t="shared" si="496"/>
        <v>214.20028304454067</v>
      </c>
      <c r="CE292" s="24">
        <f t="shared" si="497"/>
        <v>11932159.257585164</v>
      </c>
      <c r="CF292" s="24">
        <f t="shared" si="498"/>
        <v>2.5798611370796791E-6</v>
      </c>
      <c r="CG292" s="29">
        <f t="shared" si="499"/>
        <v>7.8968738107037494E-3</v>
      </c>
      <c r="CH292" s="24">
        <f t="shared" si="433"/>
        <v>19.608329610706438</v>
      </c>
      <c r="CI292" s="24">
        <f t="shared" si="500"/>
        <v>4.6153417030152148</v>
      </c>
      <c r="CJ292" s="24">
        <f t="shared" si="501"/>
        <v>12.212370376750236</v>
      </c>
      <c r="CK292" s="24">
        <f t="shared" si="434"/>
        <v>5.1979842407077212</v>
      </c>
      <c r="CL292" s="24">
        <f t="shared" si="502"/>
        <v>5.2793250071077429</v>
      </c>
      <c r="CM292" s="24" t="str">
        <f t="shared" si="503"/>
        <v>NO</v>
      </c>
      <c r="CN292" s="46" t="str">
        <f t="shared" si="435"/>
        <v>ANNULAR</v>
      </c>
      <c r="CO292" s="21">
        <f t="shared" si="516"/>
        <v>1.00252272026804</v>
      </c>
      <c r="CP292" s="21">
        <f t="shared" si="436"/>
        <v>0</v>
      </c>
      <c r="CQ292" s="7">
        <f t="shared" si="437"/>
        <v>0.87656692588414176</v>
      </c>
      <c r="CR292" s="7">
        <f>IF(J292="yes",rho_ph(F292,H292),IF(K292="yes",rho_ph(F292,H292),L292*CQ292+P292*(1-CQ292)))</f>
        <v>113.64344065826644</v>
      </c>
      <c r="CS292" s="7">
        <f t="shared" si="438"/>
        <v>2.9892243143986239E-5</v>
      </c>
      <c r="CT292" s="7">
        <f t="shared" si="439"/>
        <v>6330578.1544294031</v>
      </c>
      <c r="CU292" s="7">
        <f t="shared" si="440"/>
        <v>4.5584941985613626E-6</v>
      </c>
      <c r="CV292" s="22">
        <f t="shared" si="441"/>
        <v>8.6664525959009829E-3</v>
      </c>
      <c r="CW292" s="7">
        <f t="shared" si="442"/>
        <v>1.0649845858067499E-2</v>
      </c>
      <c r="CX292" s="7">
        <f t="shared" si="443"/>
        <v>4.8238734843263589E-2</v>
      </c>
      <c r="CY292" s="7">
        <f t="shared" si="504"/>
        <v>0.90058865864045001</v>
      </c>
      <c r="CZ292" s="7">
        <f t="shared" si="505"/>
        <v>6.5388987676383445E-2</v>
      </c>
      <c r="DA292" s="7">
        <f t="shared" si="444"/>
        <v>18.392861531182419</v>
      </c>
      <c r="DB292" s="7">
        <f>rho_ph(DA292,H292)</f>
        <v>109.25280312274572</v>
      </c>
      <c r="DC292" s="7">
        <f t="shared" si="445"/>
        <v>41.255912214974884</v>
      </c>
      <c r="DD292" s="7">
        <f t="shared" si="506"/>
        <v>-2.8113842197260572E-2</v>
      </c>
      <c r="DE292" s="47">
        <f t="shared" si="507"/>
        <v>-3.7973268261805061E-2</v>
      </c>
      <c r="DF292" s="7">
        <f t="shared" si="446"/>
        <v>1031.8709559554557</v>
      </c>
      <c r="DG292" s="7">
        <f t="shared" si="508"/>
        <v>208.18841563080355</v>
      </c>
    </row>
    <row r="293" spans="1:111" ht="14.5" x14ac:dyDescent="0.35">
      <c r="A293" s="7">
        <f t="shared" si="509"/>
        <v>930</v>
      </c>
      <c r="B293" s="7">
        <v>3</v>
      </c>
      <c r="C293" s="7">
        <v>17.2</v>
      </c>
      <c r="D293">
        <v>0.16600000000000001</v>
      </c>
      <c r="E293" s="22">
        <v>0</v>
      </c>
      <c r="F293" s="7">
        <f t="shared" si="447"/>
        <v>18.392861531182419</v>
      </c>
      <c r="G293" s="7">
        <f t="shared" si="510"/>
        <v>97.5</v>
      </c>
      <c r="H293" s="7">
        <f t="shared" si="448"/>
        <v>1031.8709559554557</v>
      </c>
      <c r="I293" s="7">
        <f t="shared" si="511"/>
        <v>7.4668720533362029E-2</v>
      </c>
      <c r="J293" s="24" t="str">
        <f t="shared" si="449"/>
        <v>NO</v>
      </c>
      <c r="K293" s="24" t="str">
        <f t="shared" si="450"/>
        <v>NO</v>
      </c>
      <c r="L293" s="7">
        <f t="shared" si="451"/>
        <v>9.2535926247867977</v>
      </c>
      <c r="M293" s="7">
        <v>9.81</v>
      </c>
      <c r="N293" s="7">
        <f t="shared" si="452"/>
        <v>2.1631460000000002E-2</v>
      </c>
      <c r="O293" s="7">
        <f t="shared" si="453"/>
        <v>208.18841563080355</v>
      </c>
      <c r="P293" s="7">
        <f t="shared" si="454"/>
        <v>854.93015328776244</v>
      </c>
      <c r="Q293" s="7">
        <f t="shared" si="415"/>
        <v>1.5998452638251491E-5</v>
      </c>
      <c r="R293" s="7">
        <f t="shared" si="416"/>
        <v>1.2877106160931654E-4</v>
      </c>
      <c r="S293" s="7">
        <f t="shared" si="455"/>
        <v>1.2035047518623797E-4</v>
      </c>
      <c r="T293" s="7">
        <f t="shared" si="417"/>
        <v>4.8784896855328865</v>
      </c>
      <c r="U293" s="7">
        <f t="shared" si="418"/>
        <v>36.370319491375561</v>
      </c>
      <c r="V293" s="7">
        <f t="shared" si="512"/>
        <v>41.248809176908445</v>
      </c>
      <c r="W293" s="7">
        <f>Surface_Tension_T(T_ph(F293,H293))</f>
        <v>8.3419990051766507E-2</v>
      </c>
      <c r="X293" s="7">
        <v>1</v>
      </c>
      <c r="Y293" s="7">
        <f t="shared" si="456"/>
        <v>1.0024636566256375</v>
      </c>
      <c r="Z293" s="7">
        <f t="shared" si="513"/>
        <v>0.87956322734296133</v>
      </c>
      <c r="AA293" s="24">
        <f t="shared" si="457"/>
        <v>111.10414830273996</v>
      </c>
      <c r="AB293" s="24">
        <f t="shared" si="458"/>
        <v>6321235.47191473</v>
      </c>
      <c r="AC293" s="24">
        <f t="shared" si="459"/>
        <v>4.5645445839393169E-6</v>
      </c>
      <c r="AD293" s="29">
        <f t="shared" si="460"/>
        <v>8.6683716777610584E-3</v>
      </c>
      <c r="AE293" s="24">
        <f t="shared" si="419"/>
        <v>11.853185754562023</v>
      </c>
      <c r="AF293" s="7">
        <f t="shared" si="420"/>
        <v>5.16743294177979</v>
      </c>
      <c r="AG293" s="24" t="str">
        <f t="shared" si="461"/>
        <v>ANNULAR</v>
      </c>
      <c r="AH293" s="24">
        <f t="shared" si="515"/>
        <v>1.1499999999999999</v>
      </c>
      <c r="AI293" s="24">
        <f t="shared" si="515"/>
        <v>1.1499999999999999</v>
      </c>
      <c r="AJ293" s="24">
        <f t="shared" si="462"/>
        <v>0.26838730663694166</v>
      </c>
      <c r="AK293" s="24">
        <f t="shared" si="463"/>
        <v>0.76240828170720587</v>
      </c>
      <c r="AL293" s="24">
        <f t="shared" si="464"/>
        <v>210.17933979264353</v>
      </c>
      <c r="AM293" s="24">
        <f t="shared" si="465"/>
        <v>11958087.240277356</v>
      </c>
      <c r="AN293" s="24">
        <f t="shared" si="466"/>
        <v>2.574836831444374E-6</v>
      </c>
      <c r="AO293" s="29">
        <f t="shared" si="467"/>
        <v>7.894412960292382E-3</v>
      </c>
      <c r="AP293" s="24">
        <f t="shared" si="421"/>
        <v>20.145127208685686</v>
      </c>
      <c r="AQ293" s="24">
        <f t="shared" si="468"/>
        <v>4.6218702618376533</v>
      </c>
      <c r="AR293" s="24">
        <f t="shared" si="469"/>
        <v>12.228531829302723</v>
      </c>
      <c r="AS293" s="24">
        <f t="shared" si="470"/>
        <v>5.2687688603755181</v>
      </c>
      <c r="AT293" s="24" t="str">
        <f t="shared" si="471"/>
        <v>NO</v>
      </c>
      <c r="AU293" s="24">
        <f t="shared" si="422"/>
        <v>1.2</v>
      </c>
      <c r="AV293" s="7">
        <f t="shared" si="472"/>
        <v>1.203900398263051</v>
      </c>
      <c r="AW293" s="7">
        <f t="shared" si="473"/>
        <v>0.26838730663694166</v>
      </c>
      <c r="AX293" s="20">
        <f t="shared" si="423"/>
        <v>2.0962341748749225</v>
      </c>
      <c r="AY293" s="24">
        <f t="shared" si="424"/>
        <v>0.73081258569791707</v>
      </c>
      <c r="AZ293" s="24">
        <f t="shared" si="474"/>
        <v>236.89907932553177</v>
      </c>
      <c r="BA293" s="24">
        <f t="shared" si="475"/>
        <v>13478298.392748337</v>
      </c>
      <c r="BB293" s="24">
        <f t="shared" si="476"/>
        <v>2.312450514199897E-6</v>
      </c>
      <c r="BC293" s="29">
        <f t="shared" si="477"/>
        <v>7.7604548413936327E-3</v>
      </c>
      <c r="BD293" s="24">
        <f t="shared" si="425"/>
        <v>12.298492290156805</v>
      </c>
      <c r="BE293" s="24" t="str">
        <f t="shared" si="478"/>
        <v>NO</v>
      </c>
      <c r="BF293" s="24">
        <f t="shared" si="426"/>
        <v>1.2</v>
      </c>
      <c r="BG293" s="24">
        <f t="shared" si="427"/>
        <v>1.1520805573108048</v>
      </c>
      <c r="BH293" s="7">
        <f t="shared" si="479"/>
        <v>1.203900398263051</v>
      </c>
      <c r="BI293" s="7">
        <f t="shared" si="480"/>
        <v>0.40485372764312205</v>
      </c>
      <c r="BJ293" s="7">
        <f t="shared" si="481"/>
        <v>0.26838730663694166</v>
      </c>
      <c r="BK293" s="20">
        <f t="shared" si="428"/>
        <v>2.0962341748749225</v>
      </c>
      <c r="BL293" s="24">
        <f t="shared" si="482"/>
        <v>0.40402163379723649</v>
      </c>
      <c r="BM293" s="24">
        <f t="shared" si="483"/>
        <v>0.72882625055808981</v>
      </c>
      <c r="BN293" s="24">
        <f t="shared" si="484"/>
        <v>238.57887639490494</v>
      </c>
      <c r="BO293" s="24">
        <f t="shared" si="485"/>
        <v>13573869.917149091</v>
      </c>
      <c r="BP293" s="24">
        <f t="shared" si="486"/>
        <v>2.2978227434381531E-6</v>
      </c>
      <c r="BQ293" s="29">
        <f t="shared" si="487"/>
        <v>7.7526499467964168E-3</v>
      </c>
      <c r="BR293" s="24">
        <f t="shared" si="429"/>
        <v>19.999638593564011</v>
      </c>
      <c r="BS293" s="24">
        <f t="shared" si="488"/>
        <v>4.6218702618376533</v>
      </c>
      <c r="BT293" s="24">
        <f t="shared" si="489"/>
        <v>12.302618029653472</v>
      </c>
      <c r="BU293" s="24" t="str">
        <f t="shared" si="490"/>
        <v>NO</v>
      </c>
      <c r="BV293" s="24">
        <f t="shared" si="430"/>
        <v>1.1499999999999999</v>
      </c>
      <c r="BW293" s="24">
        <f t="shared" si="431"/>
        <v>1.152064310977718</v>
      </c>
      <c r="BX293" s="7">
        <f t="shared" si="491"/>
        <v>1.203900398263051</v>
      </c>
      <c r="BY293" s="7">
        <f t="shared" si="492"/>
        <v>0.40485372764312205</v>
      </c>
      <c r="BZ293" s="24">
        <f t="shared" si="493"/>
        <v>0.26838730663694166</v>
      </c>
      <c r="CA293" s="20">
        <f t="shared" si="432"/>
        <v>2.1943699743391591</v>
      </c>
      <c r="CB293" s="24">
        <f t="shared" si="494"/>
        <v>0.40398031082325514</v>
      </c>
      <c r="CC293" s="24">
        <f t="shared" si="495"/>
        <v>0.76024739145286446</v>
      </c>
      <c r="CD293" s="24">
        <f t="shared" si="496"/>
        <v>212.00675403090511</v>
      </c>
      <c r="CE293" s="24">
        <f t="shared" si="497"/>
        <v>12062057.396938879</v>
      </c>
      <c r="CF293" s="24">
        <f t="shared" si="498"/>
        <v>2.5548955524389535E-6</v>
      </c>
      <c r="CG293" s="29">
        <f t="shared" si="499"/>
        <v>7.8846095132390995E-3</v>
      </c>
      <c r="CH293" s="24">
        <f t="shared" si="433"/>
        <v>20.135116822224987</v>
      </c>
      <c r="CI293" s="24">
        <f t="shared" si="500"/>
        <v>4.6218702618376533</v>
      </c>
      <c r="CJ293" s="24">
        <f t="shared" si="501"/>
        <v>12.233597906146249</v>
      </c>
      <c r="CK293" s="24">
        <f t="shared" si="434"/>
        <v>5.2268780106617889</v>
      </c>
      <c r="CL293" s="24">
        <f t="shared" si="502"/>
        <v>5.2687688603755181</v>
      </c>
      <c r="CM293" s="24" t="str">
        <f t="shared" si="503"/>
        <v>NO</v>
      </c>
      <c r="CN293" s="46" t="str">
        <f t="shared" si="435"/>
        <v>ANNULAR</v>
      </c>
      <c r="CO293" s="21">
        <f t="shared" si="516"/>
        <v>1.0024636566256375</v>
      </c>
      <c r="CP293" s="21">
        <f t="shared" si="436"/>
        <v>0</v>
      </c>
      <c r="CQ293" s="7">
        <f t="shared" si="437"/>
        <v>0.87956322734296133</v>
      </c>
      <c r="CR293" s="7">
        <f>IF(J293="yes",rho_ph(F293,H293),IF(K293="yes",rho_ph(F293,H293),L293*CQ293+P293*(1-CQ293)))</f>
        <v>111.10414830273996</v>
      </c>
      <c r="CS293" s="7">
        <f t="shared" si="438"/>
        <v>2.9580421706840771E-5</v>
      </c>
      <c r="CT293" s="7">
        <f t="shared" si="439"/>
        <v>6321235.47191473</v>
      </c>
      <c r="CU293" s="7">
        <f t="shared" si="440"/>
        <v>4.5645445839393169E-6</v>
      </c>
      <c r="CV293" s="22">
        <f t="shared" si="441"/>
        <v>8.6683716777610584E-3</v>
      </c>
      <c r="CW293" s="7">
        <f t="shared" si="442"/>
        <v>1.0411881642814225E-2</v>
      </c>
      <c r="CX293" s="7">
        <f t="shared" si="443"/>
        <v>4.9357430869466208E-2</v>
      </c>
      <c r="CY293" s="7">
        <f t="shared" si="504"/>
        <v>0.89722113821758986</v>
      </c>
      <c r="CZ293" s="7">
        <f t="shared" si="505"/>
        <v>6.6616032510131803E-2</v>
      </c>
      <c r="DA293" s="7">
        <f t="shared" si="444"/>
        <v>18.193013433652023</v>
      </c>
      <c r="DB293" s="7">
        <f>rho_ph(DA293,H293)</f>
        <v>106.75642664033039</v>
      </c>
      <c r="DC293" s="7">
        <f t="shared" si="445"/>
        <v>42.22063436103393</v>
      </c>
      <c r="DD293" s="7">
        <f t="shared" si="506"/>
        <v>-2.8113842197260572E-2</v>
      </c>
      <c r="DE293" s="47">
        <f t="shared" si="507"/>
        <v>-4.0558853667556266E-2</v>
      </c>
      <c r="DF293" s="7">
        <f t="shared" si="446"/>
        <v>1031.8428421132585</v>
      </c>
      <c r="DG293" s="7">
        <f t="shared" si="508"/>
        <v>207.64694156423161</v>
      </c>
    </row>
    <row r="294" spans="1:111" ht="14.5" x14ac:dyDescent="0.35">
      <c r="A294" s="7">
        <f t="shared" si="509"/>
        <v>927</v>
      </c>
      <c r="B294" s="7">
        <v>3</v>
      </c>
      <c r="C294" s="7">
        <v>17.2</v>
      </c>
      <c r="D294">
        <v>0.16600000000000001</v>
      </c>
      <c r="E294" s="22">
        <v>0</v>
      </c>
      <c r="F294" s="7">
        <f t="shared" si="447"/>
        <v>18.193013433652023</v>
      </c>
      <c r="G294" s="7">
        <f t="shared" si="510"/>
        <v>97.5</v>
      </c>
      <c r="H294" s="7">
        <f t="shared" si="448"/>
        <v>1031.8428421132585</v>
      </c>
      <c r="I294" s="7">
        <f t="shared" si="511"/>
        <v>7.585815820790455E-2</v>
      </c>
      <c r="J294" s="24" t="str">
        <f t="shared" si="449"/>
        <v>NO</v>
      </c>
      <c r="K294" s="24" t="str">
        <f t="shared" si="450"/>
        <v>NO</v>
      </c>
      <c r="L294" s="7">
        <f t="shared" si="451"/>
        <v>9.1556442374404039</v>
      </c>
      <c r="M294" s="7">
        <v>9.81</v>
      </c>
      <c r="N294" s="7">
        <f t="shared" si="452"/>
        <v>2.1631460000000002E-2</v>
      </c>
      <c r="O294" s="7">
        <f t="shared" si="453"/>
        <v>207.64694156423161</v>
      </c>
      <c r="P294" s="7">
        <f t="shared" si="454"/>
        <v>855.58527172307504</v>
      </c>
      <c r="Q294" s="7">
        <f t="shared" si="415"/>
        <v>1.5979643129176475E-5</v>
      </c>
      <c r="R294" s="7">
        <f t="shared" si="416"/>
        <v>1.2912361911744942E-4</v>
      </c>
      <c r="S294" s="7">
        <f t="shared" si="455"/>
        <v>1.2054072548665966E-4</v>
      </c>
      <c r="T294" s="7">
        <f t="shared" si="417"/>
        <v>4.8684881464057836</v>
      </c>
      <c r="U294" s="7">
        <f t="shared" si="418"/>
        <v>37.344974573231873</v>
      </c>
      <c r="V294" s="7">
        <f t="shared" si="512"/>
        <v>42.213462719637654</v>
      </c>
      <c r="W294" s="7">
        <f>Surface_Tension_T(T_ph(F294,H294))</f>
        <v>8.3473421634250769E-2</v>
      </c>
      <c r="X294" s="7">
        <v>1</v>
      </c>
      <c r="Y294" s="7">
        <f t="shared" si="456"/>
        <v>1.0024053794379368</v>
      </c>
      <c r="Z294" s="7">
        <f t="shared" si="513"/>
        <v>0.88254691496542625</v>
      </c>
      <c r="AA294" s="24">
        <f t="shared" si="457"/>
        <v>108.57141525029323</v>
      </c>
      <c r="AB294" s="24">
        <f t="shared" si="458"/>
        <v>6311618.8465164555</v>
      </c>
      <c r="AC294" s="24">
        <f t="shared" si="459"/>
        <v>4.5707901296037986E-6</v>
      </c>
      <c r="AD294" s="29">
        <f t="shared" si="460"/>
        <v>8.6703506451404084E-3</v>
      </c>
      <c r="AE294" s="24">
        <f t="shared" si="419"/>
        <v>11.866641725936507</v>
      </c>
      <c r="AF294" s="7">
        <f t="shared" si="420"/>
        <v>5.1969883650187718</v>
      </c>
      <c r="AG294" s="24" t="str">
        <f t="shared" si="461"/>
        <v>ANNULAR</v>
      </c>
      <c r="AH294" s="24">
        <f t="shared" si="515"/>
        <v>1.1499999999999999</v>
      </c>
      <c r="AI294" s="24">
        <f t="shared" si="515"/>
        <v>1.1499999999999999</v>
      </c>
      <c r="AJ294" s="24">
        <f t="shared" si="462"/>
        <v>0.2683872008188885</v>
      </c>
      <c r="AK294" s="24">
        <f t="shared" si="463"/>
        <v>0.76504843986016136</v>
      </c>
      <c r="AL294" s="24">
        <f t="shared" si="464"/>
        <v>208.02560576377272</v>
      </c>
      <c r="AM294" s="24">
        <f t="shared" si="465"/>
        <v>12093222.980190305</v>
      </c>
      <c r="AN294" s="24">
        <f t="shared" si="466"/>
        <v>2.548981459844612E-6</v>
      </c>
      <c r="AO294" s="29">
        <f t="shared" si="467"/>
        <v>7.8816907837949302E-3</v>
      </c>
      <c r="AP294" s="24">
        <f t="shared" si="421"/>
        <v>20.697401274747218</v>
      </c>
      <c r="AQ294" s="24">
        <f t="shared" si="468"/>
        <v>4.6283607574532093</v>
      </c>
      <c r="AR294" s="24">
        <f t="shared" si="469"/>
        <v>12.249929429990829</v>
      </c>
      <c r="AS294" s="24">
        <f t="shared" si="470"/>
        <v>5.257967198118247</v>
      </c>
      <c r="AT294" s="24" t="str">
        <f t="shared" si="471"/>
        <v>NO</v>
      </c>
      <c r="AU294" s="24">
        <f t="shared" si="422"/>
        <v>1.2</v>
      </c>
      <c r="AV294" s="7">
        <f t="shared" si="472"/>
        <v>1.203900398263051</v>
      </c>
      <c r="AW294" s="7">
        <f t="shared" si="473"/>
        <v>0.2683872008188885</v>
      </c>
      <c r="AX294" s="20">
        <f t="shared" si="423"/>
        <v>2.0921258093001738</v>
      </c>
      <c r="AY294" s="24">
        <f t="shared" si="424"/>
        <v>0.73333942272236297</v>
      </c>
      <c r="AZ294" s="24">
        <f t="shared" si="474"/>
        <v>234.86505732765499</v>
      </c>
      <c r="BA294" s="24">
        <f t="shared" si="475"/>
        <v>13653489.906160099</v>
      </c>
      <c r="BB294" s="24">
        <f t="shared" si="476"/>
        <v>2.285784892739863E-6</v>
      </c>
      <c r="BC294" s="29">
        <f t="shared" si="477"/>
        <v>7.746198277318859E-3</v>
      </c>
      <c r="BD294" s="24">
        <f t="shared" si="425"/>
        <v>12.320940147692875</v>
      </c>
      <c r="BE294" s="24" t="str">
        <f t="shared" si="478"/>
        <v>NO</v>
      </c>
      <c r="BF294" s="24">
        <f t="shared" si="426"/>
        <v>1.2</v>
      </c>
      <c r="BG294" s="24">
        <f t="shared" si="427"/>
        <v>1.1520199061460084</v>
      </c>
      <c r="BH294" s="7">
        <f t="shared" si="479"/>
        <v>1.203900398263051</v>
      </c>
      <c r="BI294" s="7">
        <f t="shared" si="480"/>
        <v>0.40487885051934008</v>
      </c>
      <c r="BJ294" s="7">
        <f t="shared" si="481"/>
        <v>0.2683872008188885</v>
      </c>
      <c r="BK294" s="20">
        <f t="shared" si="428"/>
        <v>2.0921258093001738</v>
      </c>
      <c r="BL294" s="24">
        <f t="shared" si="482"/>
        <v>0.40407122206579943</v>
      </c>
      <c r="BM294" s="24">
        <f t="shared" si="483"/>
        <v>0.73139069572559057</v>
      </c>
      <c r="BN294" s="24">
        <f t="shared" si="484"/>
        <v>236.51451759360427</v>
      </c>
      <c r="BO294" s="24">
        <f t="shared" si="485"/>
        <v>13749378.538330413</v>
      </c>
      <c r="BP294" s="24">
        <f t="shared" si="486"/>
        <v>2.2714630534871281E-6</v>
      </c>
      <c r="BQ294" s="29">
        <f t="shared" si="487"/>
        <v>7.7384884267037747E-3</v>
      </c>
      <c r="BR294" s="24">
        <f t="shared" si="429"/>
        <v>20.546152992497795</v>
      </c>
      <c r="BS294" s="24">
        <f t="shared" si="488"/>
        <v>4.6283607574532093</v>
      </c>
      <c r="BT294" s="24">
        <f t="shared" si="489"/>
        <v>12.325030570919674</v>
      </c>
      <c r="BU294" s="24" t="str">
        <f t="shared" si="490"/>
        <v>NO</v>
      </c>
      <c r="BV294" s="24">
        <f t="shared" si="430"/>
        <v>1.1499999999999999</v>
      </c>
      <c r="BW294" s="24">
        <f t="shared" si="431"/>
        <v>1.1520040538913661</v>
      </c>
      <c r="BX294" s="7">
        <f t="shared" si="491"/>
        <v>1.203900398263051</v>
      </c>
      <c r="BY294" s="7">
        <f t="shared" si="492"/>
        <v>0.40487885051934008</v>
      </c>
      <c r="BZ294" s="24">
        <f t="shared" si="493"/>
        <v>0.2683872008188885</v>
      </c>
      <c r="CA294" s="20">
        <f t="shared" si="432"/>
        <v>2.1900692745277777</v>
      </c>
      <c r="CB294" s="24">
        <f t="shared" si="494"/>
        <v>0.40403118224711504</v>
      </c>
      <c r="CC294" s="24">
        <f t="shared" si="495"/>
        <v>0.76292841436141445</v>
      </c>
      <c r="CD294" s="24">
        <f t="shared" si="496"/>
        <v>209.82005815693711</v>
      </c>
      <c r="CE294" s="24">
        <f t="shared" si="497"/>
        <v>12197540.488788338</v>
      </c>
      <c r="CF294" s="24">
        <f t="shared" si="498"/>
        <v>2.5293945417708841E-6</v>
      </c>
      <c r="CG294" s="29">
        <f t="shared" si="499"/>
        <v>7.8719870257270147E-3</v>
      </c>
      <c r="CH294" s="24">
        <f t="shared" si="433"/>
        <v>20.687204640004488</v>
      </c>
      <c r="CI294" s="24">
        <f t="shared" si="500"/>
        <v>4.6283607574532093</v>
      </c>
      <c r="CJ294" s="24">
        <f t="shared" si="501"/>
        <v>12.254960838238285</v>
      </c>
      <c r="CK294" s="24">
        <f t="shared" si="434"/>
        <v>5.2567734333144198</v>
      </c>
      <c r="CL294" s="24">
        <f t="shared" si="502"/>
        <v>5.257967198118247</v>
      </c>
      <c r="CM294" s="24" t="str">
        <f t="shared" si="503"/>
        <v>NO</v>
      </c>
      <c r="CN294" s="46" t="str">
        <f t="shared" si="435"/>
        <v>ANNULAR</v>
      </c>
      <c r="CO294" s="21">
        <f t="shared" si="516"/>
        <v>1.0024053794379368</v>
      </c>
      <c r="CP294" s="21">
        <f t="shared" si="436"/>
        <v>0</v>
      </c>
      <c r="CQ294" s="7">
        <f t="shared" si="437"/>
        <v>0.88254691496542625</v>
      </c>
      <c r="CR294" s="7">
        <f>IF(J294="yes",rho_ph(F294,H294),IF(K294="yes",rho_ph(F294,H294),L294*CQ294+P294*(1-CQ294)))</f>
        <v>108.57141525029323</v>
      </c>
      <c r="CS294" s="7">
        <f t="shared" si="438"/>
        <v>2.9268752162076866E-5</v>
      </c>
      <c r="CT294" s="7">
        <f t="shared" si="439"/>
        <v>6311618.8465164555</v>
      </c>
      <c r="CU294" s="7">
        <f t="shared" si="440"/>
        <v>4.5707901296037986E-6</v>
      </c>
      <c r="CV294" s="22">
        <f t="shared" si="441"/>
        <v>8.6703506451404084E-3</v>
      </c>
      <c r="CW294" s="7">
        <f t="shared" si="442"/>
        <v>1.0174532118266646E-2</v>
      </c>
      <c r="CX294" s="7">
        <f t="shared" si="443"/>
        <v>5.0526129788293343E-2</v>
      </c>
      <c r="CY294" s="7">
        <f t="shared" si="504"/>
        <v>0.893656043198918</v>
      </c>
      <c r="CZ294" s="7">
        <f t="shared" si="505"/>
        <v>6.7923965118925164E-2</v>
      </c>
      <c r="DA294" s="7">
        <f t="shared" si="444"/>
        <v>17.989241538295246</v>
      </c>
      <c r="DB294" s="7">
        <f>rho_ph(DA294,H294)</f>
        <v>104.26484065658738</v>
      </c>
      <c r="DC294" s="7">
        <f t="shared" si="445"/>
        <v>43.22956834238601</v>
      </c>
      <c r="DD294" s="7">
        <f t="shared" si="506"/>
        <v>-2.8113842197260572E-2</v>
      </c>
      <c r="DE294" s="47">
        <f t="shared" si="507"/>
        <v>-4.3409572143392326E-2</v>
      </c>
      <c r="DF294" s="7">
        <f t="shared" si="446"/>
        <v>1031.8147282710613</v>
      </c>
      <c r="DG294" s="7">
        <f t="shared" si="508"/>
        <v>207.09005659347662</v>
      </c>
    </row>
    <row r="295" spans="1:111" ht="14.5" x14ac:dyDescent="0.35">
      <c r="A295" s="7">
        <f t="shared" si="509"/>
        <v>924</v>
      </c>
      <c r="B295" s="7">
        <v>3</v>
      </c>
      <c r="C295" s="7">
        <v>17.2</v>
      </c>
      <c r="D295">
        <v>0.16600000000000001</v>
      </c>
      <c r="E295" s="22">
        <v>0</v>
      </c>
      <c r="F295" s="7">
        <f t="shared" si="447"/>
        <v>17.989241538295246</v>
      </c>
      <c r="G295" s="7">
        <f t="shared" si="510"/>
        <v>97.5</v>
      </c>
      <c r="H295" s="7">
        <f t="shared" si="448"/>
        <v>1031.8147282710613</v>
      </c>
      <c r="I295" s="7">
        <f t="shared" si="511"/>
        <v>7.7078376322635436E-2</v>
      </c>
      <c r="J295" s="24" t="str">
        <f t="shared" si="449"/>
        <v>NO</v>
      </c>
      <c r="K295" s="24" t="str">
        <f t="shared" si="450"/>
        <v>NO</v>
      </c>
      <c r="L295" s="7">
        <f t="shared" si="451"/>
        <v>9.0557939848348781</v>
      </c>
      <c r="M295" s="7">
        <v>9.81</v>
      </c>
      <c r="N295" s="7">
        <f t="shared" si="452"/>
        <v>2.1631460000000002E-2</v>
      </c>
      <c r="O295" s="7">
        <f t="shared" si="453"/>
        <v>207.09005659347662</v>
      </c>
      <c r="P295" s="7">
        <f t="shared" si="454"/>
        <v>856.25735271491919</v>
      </c>
      <c r="Q295" s="7">
        <f t="shared" si="415"/>
        <v>1.5960306015990654E-5</v>
      </c>
      <c r="R295" s="7">
        <f t="shared" si="416"/>
        <v>1.2948820840625537E-4</v>
      </c>
      <c r="S295" s="7">
        <f t="shared" si="455"/>
        <v>1.2073766202269912E-4</v>
      </c>
      <c r="T295" s="7">
        <f t="shared" si="417"/>
        <v>4.8582436366504842</v>
      </c>
      <c r="U295" s="7">
        <f t="shared" si="418"/>
        <v>38.364081635611612</v>
      </c>
      <c r="V295" s="7">
        <f t="shared" si="512"/>
        <v>43.222325272262097</v>
      </c>
      <c r="W295" s="7">
        <f>Surface_Tension_T(T_ph(F295,H295))</f>
        <v>8.3528171552523692E-2</v>
      </c>
      <c r="X295" s="7">
        <v>1</v>
      </c>
      <c r="Y295" s="7">
        <f t="shared" si="456"/>
        <v>1.0023478311807832</v>
      </c>
      <c r="Z295" s="7">
        <f t="shared" si="513"/>
        <v>0.8855196935113242</v>
      </c>
      <c r="AA295" s="24">
        <f t="shared" si="457"/>
        <v>106.0436880859388</v>
      </c>
      <c r="AB295" s="24">
        <f t="shared" si="458"/>
        <v>6301708.0226168502</v>
      </c>
      <c r="AC295" s="24">
        <f t="shared" si="459"/>
        <v>4.5772456711165824E-6</v>
      </c>
      <c r="AD295" s="29">
        <f t="shared" si="460"/>
        <v>8.6723940046304973E-3</v>
      </c>
      <c r="AE295" s="24">
        <f t="shared" si="419"/>
        <v>11.879998584044856</v>
      </c>
      <c r="AF295" s="7">
        <f t="shared" si="420"/>
        <v>5.2276089652043343</v>
      </c>
      <c r="AG295" s="24" t="str">
        <f t="shared" si="461"/>
        <v>ANNULAR</v>
      </c>
      <c r="AH295" s="24">
        <f t="shared" si="515"/>
        <v>1.1499999999999999</v>
      </c>
      <c r="AI295" s="24">
        <f t="shared" si="515"/>
        <v>1.1499999999999999</v>
      </c>
      <c r="AJ295" s="24">
        <f t="shared" si="462"/>
        <v>0.26838698770716252</v>
      </c>
      <c r="AK295" s="24">
        <f t="shared" si="463"/>
        <v>0.76767988890490402</v>
      </c>
      <c r="AL295" s="24">
        <f t="shared" si="464"/>
        <v>205.87775422894654</v>
      </c>
      <c r="AM295" s="24">
        <f t="shared" si="465"/>
        <v>12234405.639037021</v>
      </c>
      <c r="AN295" s="24">
        <f t="shared" si="466"/>
        <v>2.5225484747003775E-6</v>
      </c>
      <c r="AO295" s="29">
        <f t="shared" si="467"/>
        <v>7.8685817642191024E-3</v>
      </c>
      <c r="AP295" s="24">
        <f t="shared" si="421"/>
        <v>21.277147979232339</v>
      </c>
      <c r="AQ295" s="24">
        <f t="shared" si="468"/>
        <v>4.6348170510907192</v>
      </c>
      <c r="AR295" s="24">
        <f t="shared" si="469"/>
        <v>12.271488226559224</v>
      </c>
      <c r="AS295" s="24">
        <f t="shared" si="470"/>
        <v>5.2469031275825229</v>
      </c>
      <c r="AT295" s="24" t="str">
        <f t="shared" si="471"/>
        <v>NO</v>
      </c>
      <c r="AU295" s="24">
        <f t="shared" si="422"/>
        <v>1.2</v>
      </c>
      <c r="AV295" s="7">
        <f t="shared" si="472"/>
        <v>1.203900398263051</v>
      </c>
      <c r="AW295" s="7">
        <f t="shared" si="473"/>
        <v>0.26838698770716252</v>
      </c>
      <c r="AX295" s="20">
        <f t="shared" si="423"/>
        <v>2.0879176018560974</v>
      </c>
      <c r="AY295" s="24">
        <f t="shared" si="424"/>
        <v>0.73585789119392342</v>
      </c>
      <c r="AZ295" s="24">
        <f t="shared" si="474"/>
        <v>232.83740029159449</v>
      </c>
      <c r="BA295" s="24">
        <f t="shared" si="475"/>
        <v>13836498.332590053</v>
      </c>
      <c r="BB295" s="24">
        <f t="shared" si="476"/>
        <v>2.2586143104930345E-6</v>
      </c>
      <c r="BC295" s="29">
        <f t="shared" si="477"/>
        <v>7.731539744419833E-3</v>
      </c>
      <c r="BD295" s="24">
        <f t="shared" si="425"/>
        <v>12.343568310429999</v>
      </c>
      <c r="BE295" s="24" t="str">
        <f t="shared" si="478"/>
        <v>NO</v>
      </c>
      <c r="BF295" s="24">
        <f t="shared" si="426"/>
        <v>1.2</v>
      </c>
      <c r="BG295" s="24">
        <f t="shared" si="427"/>
        <v>1.1519601764663034</v>
      </c>
      <c r="BH295" s="7">
        <f t="shared" si="479"/>
        <v>1.203900398263051</v>
      </c>
      <c r="BI295" s="7">
        <f t="shared" si="480"/>
        <v>0.40490443075733756</v>
      </c>
      <c r="BJ295" s="7">
        <f t="shared" si="481"/>
        <v>0.26838698770716252</v>
      </c>
      <c r="BK295" s="20">
        <f t="shared" si="428"/>
        <v>2.0879176018560974</v>
      </c>
      <c r="BL295" s="24">
        <f t="shared" si="482"/>
        <v>0.40412094532344617</v>
      </c>
      <c r="BM295" s="24">
        <f t="shared" si="483"/>
        <v>0.73394705969349083</v>
      </c>
      <c r="BN295" s="24">
        <f t="shared" si="484"/>
        <v>234.45625971723152</v>
      </c>
      <c r="BO295" s="24">
        <f t="shared" si="485"/>
        <v>13932699.99828239</v>
      </c>
      <c r="BP295" s="24">
        <f t="shared" si="486"/>
        <v>2.244603372118981E-6</v>
      </c>
      <c r="BQ295" s="29">
        <f t="shared" si="487"/>
        <v>7.7239278413671533E-3</v>
      </c>
      <c r="BR295" s="24">
        <f t="shared" si="429"/>
        <v>21.119815131983056</v>
      </c>
      <c r="BS295" s="24">
        <f t="shared" si="488"/>
        <v>4.6348170510907192</v>
      </c>
      <c r="BT295" s="24">
        <f t="shared" si="489"/>
        <v>12.347621826508632</v>
      </c>
      <c r="BU295" s="24" t="str">
        <f t="shared" si="490"/>
        <v>NO</v>
      </c>
      <c r="BV295" s="24">
        <f t="shared" si="430"/>
        <v>1.1499999999999999</v>
      </c>
      <c r="BW295" s="24">
        <f t="shared" si="431"/>
        <v>1.1519447139263128</v>
      </c>
      <c r="BX295" s="7">
        <f t="shared" si="491"/>
        <v>1.203900398263051</v>
      </c>
      <c r="BY295" s="7">
        <f t="shared" si="492"/>
        <v>0.40490443075733756</v>
      </c>
      <c r="BZ295" s="24">
        <f t="shared" si="493"/>
        <v>0.26838698770716252</v>
      </c>
      <c r="CA295" s="20">
        <f t="shared" si="432"/>
        <v>2.1856640587231912</v>
      </c>
      <c r="CB295" s="24">
        <f t="shared" si="494"/>
        <v>0.40408216768344757</v>
      </c>
      <c r="CC295" s="24">
        <f t="shared" si="495"/>
        <v>0.76560104301690246</v>
      </c>
      <c r="CD295" s="24">
        <f t="shared" si="496"/>
        <v>207.6389557056211</v>
      </c>
      <c r="CE295" s="24">
        <f t="shared" si="497"/>
        <v>12339066.064144175</v>
      </c>
      <c r="CF295" s="24">
        <f t="shared" si="498"/>
        <v>2.5033240809450464E-6</v>
      </c>
      <c r="CG295" s="29">
        <f t="shared" si="499"/>
        <v>7.8589814532141894E-3</v>
      </c>
      <c r="CH295" s="24">
        <f t="shared" si="433"/>
        <v>21.266760234171556</v>
      </c>
      <c r="CI295" s="24">
        <f t="shared" si="500"/>
        <v>4.6348170510907192</v>
      </c>
      <c r="CJ295" s="24">
        <f t="shared" si="501"/>
        <v>12.276483028388917</v>
      </c>
      <c r="CK295" s="24">
        <f t="shared" si="434"/>
        <v>5.2877462864866684</v>
      </c>
      <c r="CL295" s="24">
        <f t="shared" si="502"/>
        <v>5.2469031275825229</v>
      </c>
      <c r="CM295" s="24" t="str">
        <f t="shared" si="503"/>
        <v>NO</v>
      </c>
      <c r="CN295" s="46" t="str">
        <f t="shared" si="435"/>
        <v>ANNULAR</v>
      </c>
      <c r="CO295" s="21">
        <f t="shared" si="516"/>
        <v>1.0023478311807832</v>
      </c>
      <c r="CP295" s="21">
        <f t="shared" si="436"/>
        <v>0</v>
      </c>
      <c r="CQ295" s="7">
        <f t="shared" si="437"/>
        <v>0.8855196935113242</v>
      </c>
      <c r="CR295" s="7">
        <f>IF(J295="yes",rho_ph(F295,H295),IF(K295="yes",rho_ph(F295,H295),L295*CQ295+P295*(1-CQ295)))</f>
        <v>106.0436880859388</v>
      </c>
      <c r="CS295" s="7">
        <f t="shared" si="438"/>
        <v>2.8957015076644625E-5</v>
      </c>
      <c r="CT295" s="7">
        <f t="shared" si="439"/>
        <v>6301708.0226168502</v>
      </c>
      <c r="CU295" s="7">
        <f t="shared" si="440"/>
        <v>4.5772456711165824E-6</v>
      </c>
      <c r="CV295" s="22">
        <f t="shared" si="441"/>
        <v>8.6723940046304973E-3</v>
      </c>
      <c r="CW295" s="7">
        <f t="shared" si="442"/>
        <v>9.9376517095453483E-3</v>
      </c>
      <c r="CX295" s="7">
        <f t="shared" si="443"/>
        <v>5.1749003957903973E-2</v>
      </c>
      <c r="CY295" s="7">
        <f t="shared" si="504"/>
        <v>0.88987441581157178</v>
      </c>
      <c r="CZ295" s="7">
        <f t="shared" si="505"/>
        <v>6.9320630609646938E-2</v>
      </c>
      <c r="DA295" s="7">
        <f t="shared" si="444"/>
        <v>17.781279646466306</v>
      </c>
      <c r="DB295" s="7">
        <f>rho_ph(DA295,H295)</f>
        <v>101.77644288242305</v>
      </c>
      <c r="DC295" s="7">
        <f t="shared" si="445"/>
        <v>44.286515889330154</v>
      </c>
      <c r="DD295" s="7">
        <f t="shared" si="506"/>
        <v>-2.8113842197260572E-2</v>
      </c>
      <c r="DE295" s="47">
        <f t="shared" si="507"/>
        <v>-4.656304383733266E-2</v>
      </c>
      <c r="DF295" s="7">
        <f t="shared" si="446"/>
        <v>1031.7866144288641</v>
      </c>
      <c r="DG295" s="7">
        <f t="shared" si="508"/>
        <v>206.5166429103179</v>
      </c>
    </row>
    <row r="296" spans="1:111" ht="14.5" x14ac:dyDescent="0.35">
      <c r="A296" s="7">
        <f t="shared" si="509"/>
        <v>921</v>
      </c>
      <c r="B296" s="7">
        <v>3</v>
      </c>
      <c r="C296" s="7">
        <v>17.2</v>
      </c>
      <c r="D296">
        <v>0.16600000000000001</v>
      </c>
      <c r="E296" s="22">
        <v>0</v>
      </c>
      <c r="F296" s="7">
        <f t="shared" si="447"/>
        <v>17.781279646466306</v>
      </c>
      <c r="G296" s="7">
        <f t="shared" si="510"/>
        <v>97.5</v>
      </c>
      <c r="H296" s="7">
        <f t="shared" si="448"/>
        <v>1031.7866144288641</v>
      </c>
      <c r="I296" s="7">
        <f t="shared" si="511"/>
        <v>7.833157871640406E-2</v>
      </c>
      <c r="J296" s="24" t="str">
        <f t="shared" si="449"/>
        <v>NO</v>
      </c>
      <c r="K296" s="24" t="str">
        <f t="shared" si="450"/>
        <v>NO</v>
      </c>
      <c r="L296" s="7">
        <f t="shared" si="451"/>
        <v>8.9539117788800073</v>
      </c>
      <c r="M296" s="7">
        <v>9.81</v>
      </c>
      <c r="N296" s="7">
        <f t="shared" si="452"/>
        <v>2.1631460000000002E-2</v>
      </c>
      <c r="O296" s="7">
        <f t="shared" si="453"/>
        <v>206.5166429103179</v>
      </c>
      <c r="P296" s="7">
        <f t="shared" si="454"/>
        <v>856.94760505580052</v>
      </c>
      <c r="Q296" s="7">
        <f t="shared" si="415"/>
        <v>1.5940402956125979E-5</v>
      </c>
      <c r="R296" s="7">
        <f t="shared" si="416"/>
        <v>1.298657561091585E-4</v>
      </c>
      <c r="S296" s="7">
        <f t="shared" si="455"/>
        <v>1.209418033408576E-4</v>
      </c>
      <c r="T296" s="7">
        <f t="shared" si="417"/>
        <v>4.8477389065074554</v>
      </c>
      <c r="U296" s="7">
        <f t="shared" si="418"/>
        <v>39.431459425067636</v>
      </c>
      <c r="V296" s="7">
        <f t="shared" si="512"/>
        <v>44.279198331575088</v>
      </c>
      <c r="W296" s="7">
        <f>Surface_Tension_T(T_ph(F296,H296))</f>
        <v>8.3584331867514197E-2</v>
      </c>
      <c r="X296" s="7">
        <v>1</v>
      </c>
      <c r="Y296" s="7">
        <f t="shared" si="456"/>
        <v>1.0022909543292584</v>
      </c>
      <c r="Z296" s="7">
        <f t="shared" si="513"/>
        <v>0.88848334469946266</v>
      </c>
      <c r="AA296" s="24">
        <f t="shared" si="457"/>
        <v>103.51933216907193</v>
      </c>
      <c r="AB296" s="24">
        <f t="shared" si="458"/>
        <v>6291480.5606110096</v>
      </c>
      <c r="AC296" s="24">
        <f t="shared" si="459"/>
        <v>4.5839276943980277E-6</v>
      </c>
      <c r="AD296" s="29">
        <f t="shared" si="460"/>
        <v>8.6745067586927304E-3</v>
      </c>
      <c r="AE296" s="24">
        <f t="shared" si="419"/>
        <v>11.893263074902382</v>
      </c>
      <c r="AF296" s="7">
        <f t="shared" si="420"/>
        <v>5.2593781737625456</v>
      </c>
      <c r="AG296" s="24" t="str">
        <f t="shared" si="461"/>
        <v>ANNULAR</v>
      </c>
      <c r="AH296" s="24">
        <f t="shared" si="515"/>
        <v>1.1499999999999999</v>
      </c>
      <c r="AI296" s="24">
        <f t="shared" si="515"/>
        <v>1.1499999999999999</v>
      </c>
      <c r="AJ296" s="24">
        <f t="shared" si="462"/>
        <v>0.26838665795332073</v>
      </c>
      <c r="AK296" s="24">
        <f t="shared" si="463"/>
        <v>0.77030419493372615</v>
      </c>
      <c r="AL296" s="24">
        <f t="shared" si="464"/>
        <v>203.73450584724517</v>
      </c>
      <c r="AM296" s="24">
        <f t="shared" si="465"/>
        <v>12382147.915813053</v>
      </c>
      <c r="AN296" s="24">
        <f t="shared" si="466"/>
        <v>2.4955002901823082E-6</v>
      </c>
      <c r="AO296" s="29">
        <f t="shared" si="467"/>
        <v>7.8550582122253396E-3</v>
      </c>
      <c r="AP296" s="24">
        <f t="shared" si="421"/>
        <v>21.886805781153939</v>
      </c>
      <c r="AQ296" s="24">
        <f t="shared" si="468"/>
        <v>4.6412431446766602</v>
      </c>
      <c r="AR296" s="24">
        <f t="shared" si="469"/>
        <v>12.293234121530206</v>
      </c>
      <c r="AS296" s="24">
        <f t="shared" si="470"/>
        <v>5.2355580190280522</v>
      </c>
      <c r="AT296" s="24" t="str">
        <f t="shared" si="471"/>
        <v>NO</v>
      </c>
      <c r="AU296" s="24">
        <f t="shared" si="422"/>
        <v>1.2</v>
      </c>
      <c r="AV296" s="7">
        <f t="shared" si="472"/>
        <v>1.203900398263051</v>
      </c>
      <c r="AW296" s="7">
        <f t="shared" si="473"/>
        <v>0.26838665795332073</v>
      </c>
      <c r="AX296" s="20">
        <f t="shared" si="423"/>
        <v>2.0836024636492869</v>
      </c>
      <c r="AY296" s="24">
        <f t="shared" si="424"/>
        <v>0.73836948995654028</v>
      </c>
      <c r="AZ296" s="24">
        <f t="shared" si="474"/>
        <v>230.81493426455785</v>
      </c>
      <c r="BA296" s="24">
        <f t="shared" si="475"/>
        <v>14027985.320195412</v>
      </c>
      <c r="BB296" s="24">
        <f t="shared" si="476"/>
        <v>2.2309057348769941E-6</v>
      </c>
      <c r="BC296" s="29">
        <f t="shared" si="477"/>
        <v>7.7164507770133995E-3</v>
      </c>
      <c r="BD296" s="24">
        <f t="shared" si="425"/>
        <v>12.366403853562513</v>
      </c>
      <c r="BE296" s="24" t="str">
        <f t="shared" si="478"/>
        <v>NO</v>
      </c>
      <c r="BF296" s="24">
        <f t="shared" si="426"/>
        <v>1.2</v>
      </c>
      <c r="BG296" s="24">
        <f t="shared" si="427"/>
        <v>1.1519013104311528</v>
      </c>
      <c r="BH296" s="7">
        <f t="shared" si="479"/>
        <v>1.203900398263051</v>
      </c>
      <c r="BI296" s="7">
        <f t="shared" si="480"/>
        <v>0.40493049974705303</v>
      </c>
      <c r="BJ296" s="7">
        <f t="shared" si="481"/>
        <v>0.26838665795332073</v>
      </c>
      <c r="BK296" s="20">
        <f t="shared" si="428"/>
        <v>2.0836024636492869</v>
      </c>
      <c r="BL296" s="24">
        <f t="shared" si="482"/>
        <v>0.40417085522182022</v>
      </c>
      <c r="BM296" s="24">
        <f t="shared" si="483"/>
        <v>0.73649686406928883</v>
      </c>
      <c r="BN296" s="24">
        <f t="shared" si="484"/>
        <v>232.4029092068142</v>
      </c>
      <c r="BO296" s="24">
        <f t="shared" si="485"/>
        <v>14124495.92619146</v>
      </c>
      <c r="BP296" s="24">
        <f t="shared" si="486"/>
        <v>2.2172108133461636E-6</v>
      </c>
      <c r="BQ296" s="29">
        <f t="shared" si="487"/>
        <v>7.7089398449200278E-3</v>
      </c>
      <c r="BR296" s="24">
        <f t="shared" si="429"/>
        <v>21.723034085924105</v>
      </c>
      <c r="BS296" s="24">
        <f t="shared" si="488"/>
        <v>4.6412431446766602</v>
      </c>
      <c r="BT296" s="24">
        <f t="shared" si="489"/>
        <v>12.370418805550955</v>
      </c>
      <c r="BU296" s="24" t="str">
        <f t="shared" si="490"/>
        <v>NO</v>
      </c>
      <c r="BV296" s="24">
        <f t="shared" si="430"/>
        <v>1.1499999999999999</v>
      </c>
      <c r="BW296" s="24">
        <f t="shared" si="431"/>
        <v>1.1518862336934925</v>
      </c>
      <c r="BX296" s="7">
        <f t="shared" si="491"/>
        <v>1.203900398263051</v>
      </c>
      <c r="BY296" s="7">
        <f t="shared" si="492"/>
        <v>0.40493049974705303</v>
      </c>
      <c r="BZ296" s="24">
        <f t="shared" si="493"/>
        <v>0.26838665795332073</v>
      </c>
      <c r="CA296" s="20">
        <f t="shared" si="432"/>
        <v>2.1811469061635438</v>
      </c>
      <c r="CB296" s="24">
        <f t="shared" si="494"/>
        <v>0.40413332000141178</v>
      </c>
      <c r="CC296" s="24">
        <f t="shared" si="495"/>
        <v>0.76826686824048973</v>
      </c>
      <c r="CD296" s="24">
        <f t="shared" si="496"/>
        <v>205.46214603425437</v>
      </c>
      <c r="CE296" s="24">
        <f t="shared" si="497"/>
        <v>12487146.802731549</v>
      </c>
      <c r="CF296" s="24">
        <f t="shared" si="498"/>
        <v>2.4766468592356907E-6</v>
      </c>
      <c r="CG296" s="29">
        <f t="shared" si="499"/>
        <v>7.8455652713917846E-3</v>
      </c>
      <c r="CH296" s="24">
        <f t="shared" si="433"/>
        <v>21.876221746093908</v>
      </c>
      <c r="CI296" s="24">
        <f t="shared" si="500"/>
        <v>4.6412431446766602</v>
      </c>
      <c r="CJ296" s="24">
        <f t="shared" si="501"/>
        <v>12.298190293334732</v>
      </c>
      <c r="CK296" s="24">
        <f t="shared" si="434"/>
        <v>5.3198809613822942</v>
      </c>
      <c r="CL296" s="24">
        <f t="shared" si="502"/>
        <v>5.2355580190280522</v>
      </c>
      <c r="CM296" s="24" t="str">
        <f t="shared" si="503"/>
        <v>NO</v>
      </c>
      <c r="CN296" s="46" t="str">
        <f t="shared" si="435"/>
        <v>ANNULAR</v>
      </c>
      <c r="CO296" s="21">
        <f t="shared" si="516"/>
        <v>1.0022909543292584</v>
      </c>
      <c r="CP296" s="21">
        <f t="shared" si="436"/>
        <v>0</v>
      </c>
      <c r="CQ296" s="7">
        <f t="shared" si="437"/>
        <v>0.88848334469946266</v>
      </c>
      <c r="CR296" s="7">
        <f>IF(J296="yes",rho_ph(F296,H296),IF(K296="yes",rho_ph(F296,H296),L296*CQ296+P296*(1-CQ296)))</f>
        <v>103.51933216907193</v>
      </c>
      <c r="CS296" s="7">
        <f t="shared" si="438"/>
        <v>2.8644977293684691E-5</v>
      </c>
      <c r="CT296" s="7">
        <f t="shared" si="439"/>
        <v>6291480.5606110096</v>
      </c>
      <c r="CU296" s="7">
        <f t="shared" si="440"/>
        <v>4.5839276943980277E-6</v>
      </c>
      <c r="CV296" s="22">
        <f t="shared" si="441"/>
        <v>8.6745067586927304E-3</v>
      </c>
      <c r="CW296" s="7">
        <f t="shared" si="442"/>
        <v>9.7010872298902966E-3</v>
      </c>
      <c r="CX296" s="7">
        <f t="shared" si="443"/>
        <v>5.3030737449926993E-2</v>
      </c>
      <c r="CY296" s="7">
        <f t="shared" si="504"/>
        <v>0.88585472248997688</v>
      </c>
      <c r="CZ296" s="7">
        <f t="shared" si="505"/>
        <v>7.0815025406750123E-2</v>
      </c>
      <c r="DA296" s="7">
        <f t="shared" si="444"/>
        <v>17.568834570246054</v>
      </c>
      <c r="DB296" s="7">
        <f>rho_ph(DA296,H296)</f>
        <v>99.289535248639055</v>
      </c>
      <c r="DC296" s="7">
        <f t="shared" si="445"/>
        <v>45.395761432307765</v>
      </c>
      <c r="DD296" s="7">
        <f t="shared" si="506"/>
        <v>-2.8113842197260572E-2</v>
      </c>
      <c r="DE296" s="47">
        <f t="shared" si="507"/>
        <v>-5.0063875566019649E-2</v>
      </c>
      <c r="DF296" s="7">
        <f t="shared" si="446"/>
        <v>1031.758500586667</v>
      </c>
      <c r="DG296" s="7">
        <f t="shared" si="508"/>
        <v>205.92545897897577</v>
      </c>
    </row>
    <row r="297" spans="1:111" ht="14.5" x14ac:dyDescent="0.35">
      <c r="A297" s="7">
        <f t="shared" si="509"/>
        <v>918</v>
      </c>
      <c r="B297" s="7">
        <v>3</v>
      </c>
      <c r="C297" s="7">
        <v>17.2</v>
      </c>
      <c r="D297">
        <v>0.16600000000000001</v>
      </c>
      <c r="E297" s="22">
        <v>0</v>
      </c>
      <c r="F297" s="7">
        <f t="shared" si="447"/>
        <v>17.568834570246054</v>
      </c>
      <c r="G297" s="7">
        <f t="shared" si="510"/>
        <v>97.5</v>
      </c>
      <c r="H297" s="7">
        <f t="shared" si="448"/>
        <v>1031.758500586667</v>
      </c>
      <c r="I297" s="7">
        <f t="shared" si="511"/>
        <v>7.9620208581275165E-2</v>
      </c>
      <c r="J297" s="24" t="str">
        <f t="shared" si="449"/>
        <v>NO</v>
      </c>
      <c r="K297" s="24" t="str">
        <f t="shared" si="450"/>
        <v>NO</v>
      </c>
      <c r="L297" s="7">
        <f t="shared" si="451"/>
        <v>8.8498543128763014</v>
      </c>
      <c r="M297" s="7">
        <v>9.81</v>
      </c>
      <c r="N297" s="7">
        <f t="shared" si="452"/>
        <v>2.1631460000000002E-2</v>
      </c>
      <c r="O297" s="7">
        <f t="shared" si="453"/>
        <v>205.92545897897577</v>
      </c>
      <c r="P297" s="7">
        <f t="shared" si="454"/>
        <v>857.65736862489985</v>
      </c>
      <c r="Q297" s="7">
        <f t="shared" si="415"/>
        <v>1.591989136149573E-5</v>
      </c>
      <c r="R297" s="7">
        <f t="shared" si="416"/>
        <v>1.3025729694066051E-4</v>
      </c>
      <c r="S297" s="7">
        <f t="shared" si="455"/>
        <v>1.2115372885980556E-4</v>
      </c>
      <c r="T297" s="7">
        <f t="shared" si="417"/>
        <v>4.8369548554464439</v>
      </c>
      <c r="U297" s="7">
        <f t="shared" si="418"/>
        <v>40.551411210255736</v>
      </c>
      <c r="V297" s="7">
        <f t="shared" si="512"/>
        <v>45.388366065702179</v>
      </c>
      <c r="W297" s="7">
        <f>Surface_Tension_T(T_ph(F297,H297))</f>
        <v>8.3642004439573522E-2</v>
      </c>
      <c r="X297" s="7">
        <v>1</v>
      </c>
      <c r="Y297" s="7">
        <f t="shared" si="456"/>
        <v>1.002234690953679</v>
      </c>
      <c r="Z297" s="7">
        <f t="shared" si="513"/>
        <v>0.89143974329833786</v>
      </c>
      <c r="AA297" s="24">
        <f t="shared" si="457"/>
        <v>100.99661595688934</v>
      </c>
      <c r="AB297" s="24">
        <f t="shared" si="458"/>
        <v>6280911.4969213093</v>
      </c>
      <c r="AC297" s="24">
        <f t="shared" si="459"/>
        <v>4.5908545970334264E-6</v>
      </c>
      <c r="AD297" s="29">
        <f t="shared" si="460"/>
        <v>8.6766944836918006E-3</v>
      </c>
      <c r="AE297" s="24">
        <f t="shared" si="419"/>
        <v>11.906442084484164</v>
      </c>
      <c r="AF297" s="7">
        <f t="shared" si="420"/>
        <v>5.2923892919795756</v>
      </c>
      <c r="AG297" s="24" t="str">
        <f t="shared" si="461"/>
        <v>ANNULAR</v>
      </c>
      <c r="AH297" s="24">
        <f t="shared" si="515"/>
        <v>1.1499999999999999</v>
      </c>
      <c r="AI297" s="24">
        <f t="shared" si="515"/>
        <v>1.1499999999999999</v>
      </c>
      <c r="AJ297" s="24">
        <f t="shared" si="462"/>
        <v>0.26838620099174654</v>
      </c>
      <c r="AK297" s="24">
        <f t="shared" si="463"/>
        <v>0.77292300892663102</v>
      </c>
      <c r="AL297" s="24">
        <f t="shared" si="464"/>
        <v>201.59451066331619</v>
      </c>
      <c r="AM297" s="24">
        <f t="shared" si="465"/>
        <v>12537026.787926514</v>
      </c>
      <c r="AN297" s="24">
        <f t="shared" si="466"/>
        <v>2.4677955258220803E-6</v>
      </c>
      <c r="AO297" s="29">
        <f t="shared" si="467"/>
        <v>7.8410893918208994E-3</v>
      </c>
      <c r="AP297" s="24">
        <f t="shared" si="421"/>
        <v>22.529130064476707</v>
      </c>
      <c r="AQ297" s="24">
        <f t="shared" si="468"/>
        <v>4.6476432146080722</v>
      </c>
      <c r="AR297" s="24">
        <f t="shared" si="469"/>
        <v>12.31519531603789</v>
      </c>
      <c r="AS297" s="24">
        <f t="shared" si="470"/>
        <v>5.22391124388216</v>
      </c>
      <c r="AT297" s="24" t="str">
        <f t="shared" si="471"/>
        <v>NO</v>
      </c>
      <c r="AU297" s="24">
        <f t="shared" si="422"/>
        <v>1.2</v>
      </c>
      <c r="AV297" s="7">
        <f t="shared" si="472"/>
        <v>1.203900398263051</v>
      </c>
      <c r="AW297" s="7">
        <f t="shared" si="473"/>
        <v>0.26838620099174654</v>
      </c>
      <c r="AX297" s="20">
        <f t="shared" si="423"/>
        <v>2.0791725451272245</v>
      </c>
      <c r="AY297" s="24">
        <f t="shared" si="424"/>
        <v>0.74087579900141576</v>
      </c>
      <c r="AZ297" s="24">
        <f t="shared" si="474"/>
        <v>228.79642326057376</v>
      </c>
      <c r="BA297" s="24">
        <f t="shared" si="475"/>
        <v>14228695.40426206</v>
      </c>
      <c r="BB297" s="24">
        <f t="shared" si="476"/>
        <v>2.2026228522922901E-6</v>
      </c>
      <c r="BC297" s="29">
        <f t="shared" si="477"/>
        <v>7.7008998087818104E-3</v>
      </c>
      <c r="BD297" s="24">
        <f t="shared" si="425"/>
        <v>12.389476264635062</v>
      </c>
      <c r="BE297" s="24" t="str">
        <f t="shared" si="478"/>
        <v>NO</v>
      </c>
      <c r="BF297" s="24">
        <f t="shared" si="426"/>
        <v>1.2</v>
      </c>
      <c r="BG297" s="24">
        <f t="shared" si="427"/>
        <v>1.1518432504596339</v>
      </c>
      <c r="BH297" s="7">
        <f t="shared" si="479"/>
        <v>1.203900398263051</v>
      </c>
      <c r="BI297" s="7">
        <f t="shared" si="480"/>
        <v>0.40495709203655617</v>
      </c>
      <c r="BJ297" s="7">
        <f t="shared" si="481"/>
        <v>0.26838620099174654</v>
      </c>
      <c r="BK297" s="20">
        <f t="shared" si="428"/>
        <v>2.0791725451272245</v>
      </c>
      <c r="BL297" s="24">
        <f t="shared" si="482"/>
        <v>0.4042210066320876</v>
      </c>
      <c r="BM297" s="24">
        <f t="shared" si="483"/>
        <v>0.73904171402282448</v>
      </c>
      <c r="BN297" s="24">
        <f t="shared" si="484"/>
        <v>230.35320837228886</v>
      </c>
      <c r="BO297" s="24">
        <f t="shared" si="485"/>
        <v>14325510.821429912</v>
      </c>
      <c r="BP297" s="24">
        <f t="shared" si="486"/>
        <v>2.1892492276478024E-6</v>
      </c>
      <c r="BQ297" s="29">
        <f t="shared" si="487"/>
        <v>7.6934930041464991E-3</v>
      </c>
      <c r="BR297" s="24">
        <f t="shared" si="429"/>
        <v>22.3585319995458</v>
      </c>
      <c r="BS297" s="24">
        <f t="shared" si="488"/>
        <v>4.6476432146080722</v>
      </c>
      <c r="BT297" s="24">
        <f t="shared" si="489"/>
        <v>12.393450922048405</v>
      </c>
      <c r="BU297" s="24" t="str">
        <f t="shared" si="490"/>
        <v>NO</v>
      </c>
      <c r="BV297" s="24">
        <f t="shared" si="430"/>
        <v>1.1499999999999999</v>
      </c>
      <c r="BW297" s="24">
        <f t="shared" si="431"/>
        <v>1.151828556066381</v>
      </c>
      <c r="BX297" s="7">
        <f t="shared" si="491"/>
        <v>1.203900398263051</v>
      </c>
      <c r="BY297" s="7">
        <f t="shared" si="492"/>
        <v>0.40495709203655617</v>
      </c>
      <c r="BZ297" s="24">
        <f t="shared" si="493"/>
        <v>0.26838620099174654</v>
      </c>
      <c r="CA297" s="20">
        <f t="shared" si="432"/>
        <v>2.1765095998174058</v>
      </c>
      <c r="CB297" s="24">
        <f t="shared" si="494"/>
        <v>0.40418469527741463</v>
      </c>
      <c r="CC297" s="24">
        <f t="shared" si="495"/>
        <v>0.7709275683725868</v>
      </c>
      <c r="CD297" s="24">
        <f t="shared" si="496"/>
        <v>203.28825559995187</v>
      </c>
      <c r="CE297" s="24">
        <f t="shared" si="497"/>
        <v>12642359.644325467</v>
      </c>
      <c r="CF297" s="24">
        <f t="shared" si="498"/>
        <v>2.4493218007621466E-6</v>
      </c>
      <c r="CG297" s="29">
        <f t="shared" si="499"/>
        <v>7.8317079273285024E-3</v>
      </c>
      <c r="CH297" s="24">
        <f t="shared" si="433"/>
        <v>22.518344208852856</v>
      </c>
      <c r="CI297" s="24">
        <f t="shared" si="500"/>
        <v>4.6476432146080722</v>
      </c>
      <c r="CJ297" s="24">
        <f t="shared" si="501"/>
        <v>12.320110738789014</v>
      </c>
      <c r="CK297" s="24">
        <f t="shared" si="434"/>
        <v>5.3532718326059703</v>
      </c>
      <c r="CL297" s="24">
        <f t="shared" si="502"/>
        <v>5.22391124388216</v>
      </c>
      <c r="CM297" s="24" t="str">
        <f t="shared" si="503"/>
        <v>NO</v>
      </c>
      <c r="CN297" s="46" t="str">
        <f t="shared" si="435"/>
        <v>ANNULAR</v>
      </c>
      <c r="CO297" s="21">
        <f t="shared" si="516"/>
        <v>1.002234690953679</v>
      </c>
      <c r="CP297" s="21">
        <f t="shared" si="436"/>
        <v>0</v>
      </c>
      <c r="CQ297" s="7">
        <f t="shared" si="437"/>
        <v>0.89143974329833786</v>
      </c>
      <c r="CR297" s="7">
        <f>IF(J297="yes",rho_ph(F297,H297),IF(K297="yes",rho_ph(F297,H297),L297*CQ297+P297*(1-CQ297)))</f>
        <v>100.99661595688934</v>
      </c>
      <c r="CS297" s="7">
        <f t="shared" si="438"/>
        <v>2.8332389461771914E-5</v>
      </c>
      <c r="CT297" s="7">
        <f t="shared" si="439"/>
        <v>6280911.4969213093</v>
      </c>
      <c r="CU297" s="7">
        <f t="shared" si="440"/>
        <v>4.5908545970334264E-6</v>
      </c>
      <c r="CV297" s="22">
        <f t="shared" si="441"/>
        <v>8.6766944836918006E-3</v>
      </c>
      <c r="CW297" s="7">
        <f t="shared" si="442"/>
        <v>9.4646764115643885E-3</v>
      </c>
      <c r="CX297" s="7">
        <f t="shared" si="443"/>
        <v>5.4376611654207513E-2</v>
      </c>
      <c r="CY297" s="7">
        <f t="shared" si="504"/>
        <v>0.88157238952097738</v>
      </c>
      <c r="CZ297" s="7">
        <f t="shared" si="505"/>
        <v>7.241752217360338E-2</v>
      </c>
      <c r="DA297" s="7">
        <f t="shared" si="444"/>
        <v>17.351582003725245</v>
      </c>
      <c r="DB297" s="7">
        <f>rho_ph(DA297,H297)</f>
        <v>96.802305665229341</v>
      </c>
      <c r="DC297" s="7">
        <f t="shared" si="445"/>
        <v>46.562155972395693</v>
      </c>
      <c r="DD297" s="7">
        <f t="shared" si="506"/>
        <v>-2.8113842197260572E-2</v>
      </c>
      <c r="DE297" s="47">
        <f t="shared" si="507"/>
        <v>-5.3965297341759422E-2</v>
      </c>
      <c r="DF297" s="7">
        <f t="shared" si="446"/>
        <v>1031.7303867444698</v>
      </c>
      <c r="DG297" s="7">
        <f t="shared" si="508"/>
        <v>205.31511983715535</v>
      </c>
    </row>
    <row r="298" spans="1:111" ht="14.5" x14ac:dyDescent="0.35">
      <c r="A298" s="7">
        <f t="shared" si="509"/>
        <v>915</v>
      </c>
      <c r="B298" s="7">
        <v>3</v>
      </c>
      <c r="C298" s="7">
        <v>17.2</v>
      </c>
      <c r="D298">
        <v>0.16600000000000001</v>
      </c>
      <c r="E298" s="22">
        <v>0</v>
      </c>
      <c r="F298" s="7">
        <f t="shared" si="447"/>
        <v>17.351582003725245</v>
      </c>
      <c r="G298" s="7">
        <f t="shared" si="510"/>
        <v>97.5</v>
      </c>
      <c r="H298" s="7">
        <f t="shared" si="448"/>
        <v>1031.7303867444698</v>
      </c>
      <c r="I298" s="7">
        <f t="shared" si="511"/>
        <v>8.0946986275294841E-2</v>
      </c>
      <c r="J298" s="24" t="str">
        <f t="shared" si="449"/>
        <v>NO</v>
      </c>
      <c r="K298" s="24" t="str">
        <f t="shared" si="450"/>
        <v>NO</v>
      </c>
      <c r="L298" s="7">
        <f t="shared" si="451"/>
        <v>8.7434630340664352</v>
      </c>
      <c r="M298" s="7">
        <v>9.81</v>
      </c>
      <c r="N298" s="7">
        <f t="shared" si="452"/>
        <v>2.1631460000000002E-2</v>
      </c>
      <c r="O298" s="7">
        <f t="shared" si="453"/>
        <v>205.31511983715535</v>
      </c>
      <c r="P298" s="7">
        <f t="shared" si="454"/>
        <v>858.38813505167025</v>
      </c>
      <c r="Q298" s="7">
        <f t="shared" si="415"/>
        <v>1.5898723721779035E-5</v>
      </c>
      <c r="R298" s="7">
        <f t="shared" si="416"/>
        <v>1.3066399145825726E-4</v>
      </c>
      <c r="S298" s="7">
        <f t="shared" si="455"/>
        <v>1.2137408890591202E-4</v>
      </c>
      <c r="T298" s="7">
        <f t="shared" si="417"/>
        <v>4.8258702413384986</v>
      </c>
      <c r="U298" s="7">
        <f t="shared" si="418"/>
        <v>41.728808938343164</v>
      </c>
      <c r="V298" s="7">
        <f t="shared" si="512"/>
        <v>46.554679179681663</v>
      </c>
      <c r="W298" s="7">
        <f>Surface_Tension_T(T_ph(F298,H298))</f>
        <v>8.37013024556372E-2</v>
      </c>
      <c r="X298" s="7">
        <v>1</v>
      </c>
      <c r="Y298" s="7">
        <f t="shared" si="456"/>
        <v>1.0021789822668505</v>
      </c>
      <c r="Z298" s="7">
        <f t="shared" si="513"/>
        <v>0.89439087613596657</v>
      </c>
      <c r="AA298" s="24">
        <f t="shared" si="457"/>
        <v>98.473692441589606</v>
      </c>
      <c r="AB298" s="24">
        <f t="shared" si="458"/>
        <v>6269972.9348869976</v>
      </c>
      <c r="AC298" s="24">
        <f t="shared" si="459"/>
        <v>4.5980470034868417E-6</v>
      </c>
      <c r="AD298" s="29">
        <f t="shared" si="460"/>
        <v>8.6789634239436177E-3</v>
      </c>
      <c r="AE298" s="24">
        <f t="shared" si="419"/>
        <v>11.919542685700764</v>
      </c>
      <c r="AF298" s="7">
        <f t="shared" si="420"/>
        <v>5.326747127131279</v>
      </c>
      <c r="AG298" s="24" t="str">
        <f t="shared" si="461"/>
        <v>ANNULAR</v>
      </c>
      <c r="AH298" s="24">
        <f t="shared" si="515"/>
        <v>1.1499999999999999</v>
      </c>
      <c r="AI298" s="24">
        <f t="shared" si="515"/>
        <v>1.1499999999999999</v>
      </c>
      <c r="AJ298" s="24">
        <f t="shared" si="462"/>
        <v>0.26838560483127716</v>
      </c>
      <c r="AK298" s="24">
        <f t="shared" si="463"/>
        <v>0.77553808371225241</v>
      </c>
      <c r="AL298" s="24">
        <f t="shared" si="464"/>
        <v>199.45633427881256</v>
      </c>
      <c r="AM298" s="24">
        <f t="shared" si="465"/>
        <v>12699694.574383132</v>
      </c>
      <c r="AN298" s="24">
        <f t="shared" si="466"/>
        <v>2.4393884308840602E-6</v>
      </c>
      <c r="AO298" s="29">
        <f t="shared" si="467"/>
        <v>7.8266410383994664E-3</v>
      </c>
      <c r="AP298" s="24">
        <f t="shared" si="421"/>
        <v>23.20724908634697</v>
      </c>
      <c r="AQ298" s="24">
        <f t="shared" si="468"/>
        <v>4.6540216514564685</v>
      </c>
      <c r="AR298" s="24">
        <f t="shared" si="469"/>
        <v>12.337402703052991</v>
      </c>
      <c r="AS298" s="24">
        <f t="shared" si="470"/>
        <v>5.2119398606455789</v>
      </c>
      <c r="AT298" s="24" t="str">
        <f t="shared" si="471"/>
        <v>NO</v>
      </c>
      <c r="AU298" s="24">
        <f t="shared" si="422"/>
        <v>1.2</v>
      </c>
      <c r="AV298" s="7">
        <f t="shared" si="472"/>
        <v>1.203900398263051</v>
      </c>
      <c r="AW298" s="7">
        <f t="shared" si="473"/>
        <v>0.26838560483127716</v>
      </c>
      <c r="AX298" s="20">
        <f t="shared" si="423"/>
        <v>2.0746191165433014</v>
      </c>
      <c r="AY298" s="24">
        <f t="shared" si="424"/>
        <v>0.74337849569092729</v>
      </c>
      <c r="AZ298" s="24">
        <f t="shared" si="474"/>
        <v>226.78055689541264</v>
      </c>
      <c r="BA298" s="24">
        <f t="shared" si="475"/>
        <v>14439470.264977152</v>
      </c>
      <c r="BB298" s="24">
        <f t="shared" si="476"/>
        <v>2.1737255696112337E-6</v>
      </c>
      <c r="BC298" s="29">
        <f t="shared" si="477"/>
        <v>7.684851683921105E-3</v>
      </c>
      <c r="BD298" s="24">
        <f t="shared" si="425"/>
        <v>12.412817853712191</v>
      </c>
      <c r="BE298" s="24" t="str">
        <f t="shared" si="478"/>
        <v>NO</v>
      </c>
      <c r="BF298" s="24">
        <f t="shared" si="426"/>
        <v>1.2</v>
      </c>
      <c r="BG298" s="24">
        <f t="shared" si="427"/>
        <v>1.151785938838354</v>
      </c>
      <c r="BH298" s="7">
        <f t="shared" si="479"/>
        <v>1.203900398263051</v>
      </c>
      <c r="BI298" s="7">
        <f t="shared" si="480"/>
        <v>0.40498424581573761</v>
      </c>
      <c r="BJ298" s="7">
        <f t="shared" si="481"/>
        <v>0.26838560483127716</v>
      </c>
      <c r="BK298" s="20">
        <f t="shared" si="428"/>
        <v>2.0746191165433014</v>
      </c>
      <c r="BL298" s="24">
        <f t="shared" si="482"/>
        <v>0.40427145827145833</v>
      </c>
      <c r="BM298" s="24">
        <f t="shared" si="483"/>
        <v>0.74158331486427131</v>
      </c>
      <c r="BN298" s="24">
        <f t="shared" si="484"/>
        <v>228.30582272008903</v>
      </c>
      <c r="BO298" s="24">
        <f t="shared" si="485"/>
        <v>14536586.308888081</v>
      </c>
      <c r="BP298" s="24">
        <f t="shared" si="486"/>
        <v>2.1606787058048402E-6</v>
      </c>
      <c r="BQ298" s="29">
        <f t="shared" si="487"/>
        <v>7.6775523114959608E-3</v>
      </c>
      <c r="BR298" s="24">
        <f t="shared" si="429"/>
        <v>23.029399355451552</v>
      </c>
      <c r="BS298" s="24">
        <f t="shared" si="488"/>
        <v>4.6540216514564685</v>
      </c>
      <c r="BT298" s="24">
        <f t="shared" si="489"/>
        <v>12.41675040398332</v>
      </c>
      <c r="BU298" s="24" t="str">
        <f t="shared" si="490"/>
        <v>NO</v>
      </c>
      <c r="BV298" s="24">
        <f t="shared" si="430"/>
        <v>1.1499999999999999</v>
      </c>
      <c r="BW298" s="24">
        <f t="shared" si="431"/>
        <v>1.1517716237925393</v>
      </c>
      <c r="BX298" s="7">
        <f t="shared" si="491"/>
        <v>1.203900398263051</v>
      </c>
      <c r="BY298" s="7">
        <f t="shared" si="492"/>
        <v>0.40498424581573761</v>
      </c>
      <c r="BZ298" s="24">
        <f t="shared" si="493"/>
        <v>0.26838560483127716</v>
      </c>
      <c r="CA298" s="20">
        <f t="shared" si="432"/>
        <v>2.171743001252735</v>
      </c>
      <c r="CB298" s="24">
        <f t="shared" si="494"/>
        <v>0.40423635342939168</v>
      </c>
      <c r="CC298" s="24">
        <f t="shared" si="495"/>
        <v>0.77358492661910871</v>
      </c>
      <c r="CD298" s="24">
        <f t="shared" si="496"/>
        <v>201.1158237966155</v>
      </c>
      <c r="CE298" s="24">
        <f t="shared" si="497"/>
        <v>12805356.849295031</v>
      </c>
      <c r="CF298" s="24">
        <f t="shared" si="498"/>
        <v>2.4213034928046563E-6</v>
      </c>
      <c r="CG298" s="29">
        <f t="shared" si="499"/>
        <v>7.8173753600557921E-3</v>
      </c>
      <c r="CH298" s="24">
        <f t="shared" si="433"/>
        <v>23.196255490362208</v>
      </c>
      <c r="CI298" s="24">
        <f t="shared" si="500"/>
        <v>4.6540216514564685</v>
      </c>
      <c r="CJ298" s="24">
        <f t="shared" si="501"/>
        <v>12.342275151290664</v>
      </c>
      <c r="CK298" s="24">
        <f t="shared" si="434"/>
        <v>5.3880249131145534</v>
      </c>
      <c r="CL298" s="24">
        <f t="shared" si="502"/>
        <v>5.2119398606455789</v>
      </c>
      <c r="CM298" s="24" t="str">
        <f t="shared" si="503"/>
        <v>NO</v>
      </c>
      <c r="CN298" s="46" t="str">
        <f t="shared" si="435"/>
        <v>ANNULAR</v>
      </c>
      <c r="CO298" s="21">
        <f t="shared" si="516"/>
        <v>1.0021789822668505</v>
      </c>
      <c r="CP298" s="21">
        <f t="shared" si="436"/>
        <v>0</v>
      </c>
      <c r="CQ298" s="7">
        <f t="shared" si="437"/>
        <v>0.89439087613596657</v>
      </c>
      <c r="CR298" s="7">
        <f>IF(J298="yes",rho_ph(F298,H298),IF(K298="yes",rho_ph(F298,H298),L298*CQ298+P298*(1-CQ298)))</f>
        <v>98.473692441589606</v>
      </c>
      <c r="CS298" s="7">
        <f t="shared" si="438"/>
        <v>2.8018983097449722E-5</v>
      </c>
      <c r="CT298" s="7">
        <f t="shared" si="439"/>
        <v>6269972.9348869976</v>
      </c>
      <c r="CU298" s="7">
        <f t="shared" si="440"/>
        <v>4.5980470034868417E-6</v>
      </c>
      <c r="CV298" s="22">
        <f t="shared" si="441"/>
        <v>8.6789634239436177E-3</v>
      </c>
      <c r="CW298" s="7">
        <f t="shared" si="442"/>
        <v>9.228246166281406E-3</v>
      </c>
      <c r="CX298" s="7">
        <f t="shared" si="443"/>
        <v>5.5792609386116472E-2</v>
      </c>
      <c r="CY298" s="7">
        <f t="shared" si="504"/>
        <v>0.87699923228836751</v>
      </c>
      <c r="CZ298" s="7">
        <f t="shared" si="505"/>
        <v>7.4140151049776823E-2</v>
      </c>
      <c r="DA298" s="7">
        <f t="shared" si="444"/>
        <v>17.129161550575915</v>
      </c>
      <c r="DB298" s="7">
        <f>rho_ph(DA298,H298)</f>
        <v>94.312806209844695</v>
      </c>
      <c r="DC298" s="7">
        <f t="shared" si="445"/>
        <v>47.791219835439925</v>
      </c>
      <c r="DD298" s="7">
        <f t="shared" si="506"/>
        <v>-2.8113842197260572E-2</v>
      </c>
      <c r="DE298" s="47">
        <f t="shared" si="507"/>
        <v>-5.8331269918130604E-2</v>
      </c>
      <c r="DF298" s="7">
        <f t="shared" si="446"/>
        <v>1031.7022729022726</v>
      </c>
      <c r="DG298" s="7">
        <f t="shared" si="508"/>
        <v>204.684073245386</v>
      </c>
    </row>
    <row r="299" spans="1:111" ht="14.5" x14ac:dyDescent="0.35">
      <c r="A299" s="7">
        <f t="shared" si="509"/>
        <v>912</v>
      </c>
      <c r="B299" s="7">
        <v>3</v>
      </c>
      <c r="C299" s="7">
        <v>17.2</v>
      </c>
      <c r="D299">
        <v>0.16600000000000001</v>
      </c>
      <c r="E299" s="22">
        <v>0</v>
      </c>
      <c r="F299" s="7">
        <f t="shared" si="447"/>
        <v>17.129161550575915</v>
      </c>
      <c r="G299" s="7">
        <f t="shared" si="510"/>
        <v>97.5</v>
      </c>
      <c r="H299" s="7">
        <f t="shared" si="448"/>
        <v>1031.7022729022726</v>
      </c>
      <c r="I299" s="7">
        <f t="shared" si="511"/>
        <v>8.2314955056706607E-2</v>
      </c>
      <c r="J299" s="24" t="str">
        <f t="shared" si="449"/>
        <v>NO</v>
      </c>
      <c r="K299" s="24" t="str">
        <f t="shared" si="450"/>
        <v>NO</v>
      </c>
      <c r="L299" s="7">
        <f t="shared" si="451"/>
        <v>8.6345617012086446</v>
      </c>
      <c r="M299" s="7">
        <v>9.81</v>
      </c>
      <c r="N299" s="7">
        <f t="shared" si="452"/>
        <v>2.1631460000000002E-2</v>
      </c>
      <c r="O299" s="7">
        <f t="shared" si="453"/>
        <v>204.684073245386</v>
      </c>
      <c r="P299" s="7">
        <f t="shared" si="454"/>
        <v>859.14157270145563</v>
      </c>
      <c r="Q299" s="7">
        <f t="shared" si="415"/>
        <v>1.5876846784991215E-5</v>
      </c>
      <c r="R299" s="7">
        <f t="shared" si="416"/>
        <v>1.3108714765848806E-4</v>
      </c>
      <c r="S299" s="7">
        <f t="shared" si="455"/>
        <v>1.2160361692001652E-4</v>
      </c>
      <c r="T299" s="7">
        <f t="shared" si="417"/>
        <v>4.8144613289554625</v>
      </c>
      <c r="U299" s="7">
        <f t="shared" si="418"/>
        <v>42.969196334639797</v>
      </c>
      <c r="V299" s="7">
        <f t="shared" si="512"/>
        <v>47.783657663595257</v>
      </c>
      <c r="W299" s="7">
        <f>Surface_Tension_T(T_ph(F299,H299))</f>
        <v>8.3762352273033705E-2</v>
      </c>
      <c r="X299" s="7">
        <v>1</v>
      </c>
      <c r="Y299" s="7">
        <f t="shared" si="456"/>
        <v>1.0021237681073789</v>
      </c>
      <c r="Z299" s="7">
        <f t="shared" si="513"/>
        <v>0.89733886478256342</v>
      </c>
      <c r="AA299" s="24">
        <f t="shared" si="457"/>
        <v>95.948576960882832</v>
      </c>
      <c r="AB299" s="24">
        <f t="shared" si="458"/>
        <v>6258633.5486937594</v>
      </c>
      <c r="AC299" s="24">
        <f t="shared" si="459"/>
        <v>4.6055281482797718E-6</v>
      </c>
      <c r="AD299" s="29">
        <f t="shared" si="460"/>
        <v>8.6813206059379519E-3</v>
      </c>
      <c r="AE299" s="24">
        <f t="shared" si="419"/>
        <v>11.932572193061397</v>
      </c>
      <c r="AF299" s="7">
        <f t="shared" si="420"/>
        <v>5.3625699841092809</v>
      </c>
      <c r="AG299" s="24" t="str">
        <f t="shared" si="461"/>
        <v>ANNULAR</v>
      </c>
      <c r="AH299" s="24">
        <f t="shared" si="515"/>
        <v>1.1499999999999999</v>
      </c>
      <c r="AI299" s="24">
        <f t="shared" si="515"/>
        <v>1.1499999999999999</v>
      </c>
      <c r="AJ299" s="24">
        <f t="shared" si="462"/>
        <v>0.26838485580061078</v>
      </c>
      <c r="AK299" s="24">
        <f t="shared" si="463"/>
        <v>0.77815129422423079</v>
      </c>
      <c r="AL299" s="24">
        <f t="shared" si="464"/>
        <v>197.31844134483134</v>
      </c>
      <c r="AM299" s="24">
        <f t="shared" si="465"/>
        <v>12870892.470663698</v>
      </c>
      <c r="AN299" s="24">
        <f t="shared" si="466"/>
        <v>2.4102281915499968E-6</v>
      </c>
      <c r="AO299" s="29">
        <f t="shared" si="467"/>
        <v>7.8116747756724015E-3</v>
      </c>
      <c r="AP299" s="24">
        <f t="shared" si="421"/>
        <v>23.924732675476488</v>
      </c>
      <c r="AQ299" s="24">
        <f t="shared" si="468"/>
        <v>4.660383107151798</v>
      </c>
      <c r="AR299" s="24">
        <f t="shared" si="469"/>
        <v>12.359890341671155</v>
      </c>
      <c r="AS299" s="24">
        <f t="shared" si="470"/>
        <v>5.1996182352718998</v>
      </c>
      <c r="AT299" s="24" t="str">
        <f t="shared" si="471"/>
        <v>NO</v>
      </c>
      <c r="AU299" s="24">
        <f t="shared" si="422"/>
        <v>1.2</v>
      </c>
      <c r="AV299" s="7">
        <f t="shared" si="472"/>
        <v>1.203900398263051</v>
      </c>
      <c r="AW299" s="7">
        <f t="shared" si="473"/>
        <v>0.26838485580061078</v>
      </c>
      <c r="AX299" s="20">
        <f t="shared" si="423"/>
        <v>2.0699324234835061</v>
      </c>
      <c r="AY299" s="24">
        <f t="shared" si="424"/>
        <v>0.74587937413436978</v>
      </c>
      <c r="AZ299" s="24">
        <f t="shared" si="474"/>
        <v>224.76593563969786</v>
      </c>
      <c r="BA299" s="24">
        <f t="shared" si="475"/>
        <v>14661266.1693947</v>
      </c>
      <c r="BB299" s="24">
        <f t="shared" si="476"/>
        <v>2.14416941420878E-6</v>
      </c>
      <c r="BC299" s="29">
        <f t="shared" si="477"/>
        <v>7.6682670659727484E-3</v>
      </c>
      <c r="BD299" s="24">
        <f t="shared" si="425"/>
        <v>12.436464248024999</v>
      </c>
      <c r="BE299" s="24" t="str">
        <f t="shared" si="478"/>
        <v>NO</v>
      </c>
      <c r="BF299" s="24">
        <f t="shared" si="426"/>
        <v>1.2</v>
      </c>
      <c r="BG299" s="24">
        <f t="shared" si="427"/>
        <v>1.1517293172808742</v>
      </c>
      <c r="BH299" s="7">
        <f t="shared" si="479"/>
        <v>1.203900398263051</v>
      </c>
      <c r="BI299" s="7">
        <f t="shared" si="480"/>
        <v>0.40501200349882382</v>
      </c>
      <c r="BJ299" s="7">
        <f t="shared" si="481"/>
        <v>0.26838485580061078</v>
      </c>
      <c r="BK299" s="20">
        <f t="shared" si="428"/>
        <v>2.0699324234835061</v>
      </c>
      <c r="BL299" s="24">
        <f t="shared" si="482"/>
        <v>0.40432227344860033</v>
      </c>
      <c r="BM299" s="24">
        <f t="shared" si="483"/>
        <v>0.74412349184807913</v>
      </c>
      <c r="BN299" s="24">
        <f t="shared" si="484"/>
        <v>226.2593258346792</v>
      </c>
      <c r="BO299" s="24">
        <f t="shared" si="485"/>
        <v>14758678.577912349</v>
      </c>
      <c r="BP299" s="24">
        <f t="shared" si="486"/>
        <v>2.1314549817700841E-6</v>
      </c>
      <c r="BQ299" s="29">
        <f t="shared" si="487"/>
        <v>7.6610785961615333E-3</v>
      </c>
      <c r="BR299" s="24">
        <f t="shared" si="429"/>
        <v>23.739162834196151</v>
      </c>
      <c r="BS299" s="24">
        <f t="shared" si="488"/>
        <v>4.660383107151798</v>
      </c>
      <c r="BT299" s="24">
        <f t="shared" si="489"/>
        <v>12.440352786689035</v>
      </c>
      <c r="BU299" s="24" t="str">
        <f t="shared" si="490"/>
        <v>NO</v>
      </c>
      <c r="BV299" s="24">
        <f t="shared" si="430"/>
        <v>1.1499999999999999</v>
      </c>
      <c r="BW299" s="24">
        <f t="shared" si="431"/>
        <v>1.1517153790571413</v>
      </c>
      <c r="BX299" s="7">
        <f t="shared" si="491"/>
        <v>1.203900398263051</v>
      </c>
      <c r="BY299" s="7">
        <f t="shared" si="492"/>
        <v>0.40501200349882382</v>
      </c>
      <c r="BZ299" s="24">
        <f t="shared" si="493"/>
        <v>0.26838485580061078</v>
      </c>
      <c r="CA299" s="20">
        <f t="shared" si="432"/>
        <v>2.1668368994000056</v>
      </c>
      <c r="CB299" s="24">
        <f t="shared" si="494"/>
        <v>0.40428835897085058</v>
      </c>
      <c r="CC299" s="24">
        <f t="shared" si="495"/>
        <v>0.77624085177388413</v>
      </c>
      <c r="CD299" s="24">
        <f t="shared" si="496"/>
        <v>198.94328604296368</v>
      </c>
      <c r="CE299" s="24">
        <f t="shared" si="497"/>
        <v>12976879.530203873</v>
      </c>
      <c r="CF299" s="24">
        <f t="shared" si="498"/>
        <v>2.392541497736067E-6</v>
      </c>
      <c r="CG299" s="29">
        <f t="shared" si="499"/>
        <v>7.8025294205606392E-3</v>
      </c>
      <c r="CH299" s="24">
        <f t="shared" si="433"/>
        <v>23.91352498558685</v>
      </c>
      <c r="CI299" s="24">
        <f t="shared" si="500"/>
        <v>4.660383107151798</v>
      </c>
      <c r="CJ299" s="24">
        <f t="shared" si="501"/>
        <v>12.364717470836933</v>
      </c>
      <c r="CK299" s="24">
        <f t="shared" si="434"/>
        <v>5.424259868754425</v>
      </c>
      <c r="CL299" s="24">
        <f t="shared" si="502"/>
        <v>5.1996182352718998</v>
      </c>
      <c r="CM299" s="24" t="str">
        <f t="shared" si="503"/>
        <v>NO</v>
      </c>
      <c r="CN299" s="46" t="str">
        <f t="shared" si="435"/>
        <v>ANNULAR</v>
      </c>
      <c r="CO299" s="21">
        <f t="shared" si="516"/>
        <v>1.0021237681073789</v>
      </c>
      <c r="CP299" s="21">
        <f t="shared" si="436"/>
        <v>0</v>
      </c>
      <c r="CQ299" s="7">
        <f t="shared" si="437"/>
        <v>0.89733886478256342</v>
      </c>
      <c r="CR299" s="7">
        <f>IF(J299="yes",rho_ph(F299,H299),IF(K299="yes",rho_ph(F299,H299),L299*CQ299+P299*(1-CQ299)))</f>
        <v>95.948576960882832</v>
      </c>
      <c r="CS299" s="7">
        <f t="shared" si="438"/>
        <v>2.7704467061406828E-5</v>
      </c>
      <c r="CT299" s="7">
        <f t="shared" si="439"/>
        <v>6258633.5486937594</v>
      </c>
      <c r="CU299" s="7">
        <f t="shared" si="440"/>
        <v>4.6055281482797718E-6</v>
      </c>
      <c r="CV299" s="22">
        <f t="shared" si="441"/>
        <v>8.6813206059379519E-3</v>
      </c>
      <c r="CW299" s="7">
        <f t="shared" si="442"/>
        <v>8.9916105057665716E-3</v>
      </c>
      <c r="CX299" s="7">
        <f t="shared" si="443"/>
        <v>5.7285542491481496E-2</v>
      </c>
      <c r="CY299" s="7">
        <f t="shared" si="504"/>
        <v>0.87210274800978516</v>
      </c>
      <c r="CZ299" s="7">
        <f t="shared" si="505"/>
        <v>7.5996954657577137E-2</v>
      </c>
      <c r="DA299" s="7">
        <f t="shared" si="444"/>
        <v>16.901170686603184</v>
      </c>
      <c r="DB299" s="7">
        <f>rho_ph(DA299,H299)</f>
        <v>91.818926791554844</v>
      </c>
      <c r="DC299" s="7">
        <f t="shared" si="445"/>
        <v>49.08926963505413</v>
      </c>
      <c r="DD299" s="7">
        <f t="shared" si="506"/>
        <v>-2.8113842197260572E-2</v>
      </c>
      <c r="DE299" s="47">
        <f t="shared" si="507"/>
        <v>-6.3239226795690912E-2</v>
      </c>
      <c r="DF299" s="7">
        <f t="shared" si="446"/>
        <v>1031.6741590600755</v>
      </c>
      <c r="DG299" s="7">
        <f t="shared" si="508"/>
        <v>204.03057057179211</v>
      </c>
    </row>
    <row r="300" spans="1:111" ht="14.5" x14ac:dyDescent="0.35">
      <c r="A300" s="7">
        <f t="shared" si="509"/>
        <v>909</v>
      </c>
      <c r="B300" s="7">
        <v>3</v>
      </c>
      <c r="C300" s="7">
        <v>17.2</v>
      </c>
      <c r="D300">
        <v>0.16600000000000001</v>
      </c>
      <c r="E300" s="22">
        <v>0</v>
      </c>
      <c r="F300" s="7">
        <f t="shared" si="447"/>
        <v>16.901170686603184</v>
      </c>
      <c r="G300" s="7">
        <f t="shared" si="510"/>
        <v>97.5</v>
      </c>
      <c r="H300" s="7">
        <f t="shared" si="448"/>
        <v>1031.6741590600755</v>
      </c>
      <c r="I300" s="7">
        <f t="shared" si="511"/>
        <v>8.3727536854143511E-2</v>
      </c>
      <c r="J300" s="24" t="str">
        <f t="shared" si="449"/>
        <v>NO</v>
      </c>
      <c r="K300" s="24" t="str">
        <f t="shared" si="450"/>
        <v>NO</v>
      </c>
      <c r="L300" s="7">
        <f t="shared" si="451"/>
        <v>8.5229534181880311</v>
      </c>
      <c r="M300" s="7">
        <v>9.81</v>
      </c>
      <c r="N300" s="7">
        <f t="shared" si="452"/>
        <v>2.1631460000000002E-2</v>
      </c>
      <c r="O300" s="7">
        <f t="shared" si="453"/>
        <v>204.03057057179211</v>
      </c>
      <c r="P300" s="7">
        <f t="shared" si="454"/>
        <v>859.91955713533196</v>
      </c>
      <c r="Q300" s="7">
        <f t="shared" si="415"/>
        <v>1.5854200557065802E-5</v>
      </c>
      <c r="R300" s="7">
        <f t="shared" si="416"/>
        <v>1.3152824745363804E-4</v>
      </c>
      <c r="S300" s="7">
        <f t="shared" si="455"/>
        <v>1.2184314442903737E-4</v>
      </c>
      <c r="T300" s="7">
        <f t="shared" si="417"/>
        <v>4.8027014616485992</v>
      </c>
      <c r="U300" s="7">
        <f t="shared" si="418"/>
        <v>44.278916286519987</v>
      </c>
      <c r="V300" s="7">
        <f t="shared" si="512"/>
        <v>49.081617748168583</v>
      </c>
      <c r="W300" s="7">
        <f>Surface_Tension_T(T_ph(F300,H300))</f>
        <v>8.3825295663798635E-2</v>
      </c>
      <c r="X300" s="7">
        <v>1</v>
      </c>
      <c r="Y300" s="7">
        <f t="shared" si="456"/>
        <v>1.0020689863393879</v>
      </c>
      <c r="Z300" s="7">
        <f t="shared" si="513"/>
        <v>0.90028599289288602</v>
      </c>
      <c r="AA300" s="24">
        <f t="shared" si="457"/>
        <v>93.419120412212024</v>
      </c>
      <c r="AB300" s="24">
        <f t="shared" si="458"/>
        <v>6246857.9768533409</v>
      </c>
      <c r="AC300" s="24">
        <f t="shared" si="459"/>
        <v>4.6133243456884515E-6</v>
      </c>
      <c r="AD300" s="29">
        <f t="shared" si="460"/>
        <v>8.6837739782222815E-3</v>
      </c>
      <c r="AE300" s="24">
        <f t="shared" si="419"/>
        <v>11.945538227086415</v>
      </c>
      <c r="AF300" s="7">
        <f t="shared" si="420"/>
        <v>5.3999921100615298</v>
      </c>
      <c r="AG300" s="24" t="str">
        <f t="shared" si="461"/>
        <v>ANNULAR</v>
      </c>
      <c r="AH300" s="24">
        <f t="shared" si="515"/>
        <v>1.1499999999999999</v>
      </c>
      <c r="AI300" s="24">
        <f t="shared" si="515"/>
        <v>1.1499999999999999</v>
      </c>
      <c r="AJ300" s="24">
        <f t="shared" si="462"/>
        <v>0.26838393823466405</v>
      </c>
      <c r="AK300" s="24">
        <f t="shared" si="463"/>
        <v>0.78076466193655025</v>
      </c>
      <c r="AL300" s="24">
        <f t="shared" si="464"/>
        <v>195.17917566018903</v>
      </c>
      <c r="AM300" s="24">
        <f t="shared" si="465"/>
        <v>13051467.24790963</v>
      </c>
      <c r="AN300" s="24">
        <f t="shared" si="466"/>
        <v>2.3802580902548634E-6</v>
      </c>
      <c r="AO300" s="29">
        <f t="shared" si="467"/>
        <v>7.7961474044847788E-3</v>
      </c>
      <c r="AP300" s="24">
        <f t="shared" si="421"/>
        <v>24.685677310529265</v>
      </c>
      <c r="AQ300" s="24">
        <f t="shared" si="468"/>
        <v>4.6667325516735794</v>
      </c>
      <c r="AR300" s="24">
        <f t="shared" si="469"/>
        <v>12.382696034272884</v>
      </c>
      <c r="AS300" s="24">
        <f t="shared" si="470"/>
        <v>5.1869175785804877</v>
      </c>
      <c r="AT300" s="24" t="str">
        <f t="shared" si="471"/>
        <v>NO</v>
      </c>
      <c r="AU300" s="24">
        <f t="shared" si="422"/>
        <v>1.2</v>
      </c>
      <c r="AV300" s="7">
        <f t="shared" si="472"/>
        <v>1.203900398263051</v>
      </c>
      <c r="AW300" s="7">
        <f t="shared" si="473"/>
        <v>0.26838393823466405</v>
      </c>
      <c r="AX300" s="20">
        <f t="shared" si="423"/>
        <v>2.0651015108171231</v>
      </c>
      <c r="AY300" s="24">
        <f t="shared" si="424"/>
        <v>0.74838036856057155</v>
      </c>
      <c r="AZ300" s="24">
        <f t="shared" si="474"/>
        <v>222.75105305427689</v>
      </c>
      <c r="BA300" s="24">
        <f t="shared" si="475"/>
        <v>14895175.489606634</v>
      </c>
      <c r="BB300" s="24">
        <f t="shared" si="476"/>
        <v>2.1139048059772085E-6</v>
      </c>
      <c r="BC300" s="29">
        <f t="shared" si="477"/>
        <v>7.6511017170484445E-3</v>
      </c>
      <c r="BD300" s="24">
        <f t="shared" si="425"/>
        <v>12.460454993789368</v>
      </c>
      <c r="BE300" s="24" t="str">
        <f t="shared" si="478"/>
        <v>NO</v>
      </c>
      <c r="BF300" s="24">
        <f t="shared" si="426"/>
        <v>1.2</v>
      </c>
      <c r="BG300" s="24">
        <f t="shared" si="427"/>
        <v>1.1516733264228853</v>
      </c>
      <c r="BH300" s="7">
        <f t="shared" si="479"/>
        <v>1.203900398263051</v>
      </c>
      <c r="BI300" s="7">
        <f t="shared" si="480"/>
        <v>0.40504041243164823</v>
      </c>
      <c r="BJ300" s="7">
        <f t="shared" si="481"/>
        <v>0.26838393823466405</v>
      </c>
      <c r="BK300" s="20">
        <f t="shared" si="428"/>
        <v>2.0651015108171231</v>
      </c>
      <c r="BL300" s="24">
        <f t="shared" si="482"/>
        <v>0.40437352096000101</v>
      </c>
      <c r="BM300" s="24">
        <f t="shared" si="483"/>
        <v>0.74666421406725347</v>
      </c>
      <c r="BN300" s="24">
        <f t="shared" si="484"/>
        <v>224.21218116134185</v>
      </c>
      <c r="BO300" s="24">
        <f t="shared" si="485"/>
        <v>14992879.896697478</v>
      </c>
      <c r="BP300" s="24">
        <f t="shared" si="486"/>
        <v>2.1015287081426451E-6</v>
      </c>
      <c r="BQ300" s="29">
        <f t="shared" si="487"/>
        <v>7.6440278060305603E-3</v>
      </c>
      <c r="BR300" s="24">
        <f t="shared" si="429"/>
        <v>24.491869354898029</v>
      </c>
      <c r="BS300" s="24">
        <f t="shared" si="488"/>
        <v>4.6667325516735794</v>
      </c>
      <c r="BT300" s="24">
        <f t="shared" si="489"/>
        <v>12.464297513119565</v>
      </c>
      <c r="BU300" s="24" t="str">
        <f t="shared" si="490"/>
        <v>NO</v>
      </c>
      <c r="BV300" s="24">
        <f t="shared" si="430"/>
        <v>1.1499999999999999</v>
      </c>
      <c r="BW300" s="24">
        <f t="shared" si="431"/>
        <v>1.1516597629828906</v>
      </c>
      <c r="BX300" s="7">
        <f t="shared" si="491"/>
        <v>1.203900398263051</v>
      </c>
      <c r="BY300" s="7">
        <f t="shared" si="492"/>
        <v>0.40504041243164823</v>
      </c>
      <c r="BZ300" s="24">
        <f t="shared" si="493"/>
        <v>0.26838393823466405</v>
      </c>
      <c r="CA300" s="20">
        <f t="shared" si="432"/>
        <v>2.1617798262611099</v>
      </c>
      <c r="CB300" s="24">
        <f t="shared" si="494"/>
        <v>0.40434078191702938</v>
      </c>
      <c r="CC300" s="24">
        <f t="shared" si="495"/>
        <v>0.77889740322177525</v>
      </c>
      <c r="CD300" s="24">
        <f t="shared" si="496"/>
        <v>196.7689533882097</v>
      </c>
      <c r="CE300" s="24">
        <f t="shared" si="497"/>
        <v>13157774.346904874</v>
      </c>
      <c r="CF300" s="24">
        <f t="shared" si="498"/>
        <v>2.3629795181138265E-6</v>
      </c>
      <c r="CG300" s="29">
        <f t="shared" si="499"/>
        <v>7.7871271643122396E-3</v>
      </c>
      <c r="CH300" s="24">
        <f t="shared" si="433"/>
        <v>24.67424868743198</v>
      </c>
      <c r="CI300" s="24">
        <f t="shared" si="500"/>
        <v>4.6667325516735794</v>
      </c>
      <c r="CJ300" s="24">
        <f t="shared" si="501"/>
        <v>12.387475366035304</v>
      </c>
      <c r="CK300" s="24">
        <f t="shared" si="434"/>
        <v>5.4621124910246737</v>
      </c>
      <c r="CL300" s="24">
        <f t="shared" si="502"/>
        <v>5.1869175785804877</v>
      </c>
      <c r="CM300" s="24" t="str">
        <f t="shared" si="503"/>
        <v>NO</v>
      </c>
      <c r="CN300" s="46" t="str">
        <f t="shared" si="435"/>
        <v>ANNULAR</v>
      </c>
      <c r="CO300" s="21">
        <f t="shared" si="516"/>
        <v>1.0020689863393879</v>
      </c>
      <c r="CP300" s="21">
        <f t="shared" si="436"/>
        <v>0</v>
      </c>
      <c r="CQ300" s="7">
        <f t="shared" si="437"/>
        <v>0.90028599289288602</v>
      </c>
      <c r="CR300" s="7">
        <f>IF(J300="yes",rho_ph(F300,H300),IF(K300="yes",rho_ph(F300,H300),L300*CQ300+P300*(1-CQ300)))</f>
        <v>93.419120412212024</v>
      </c>
      <c r="CS300" s="7">
        <f t="shared" si="438"/>
        <v>2.7388523291419243E-5</v>
      </c>
      <c r="CT300" s="7">
        <f t="shared" si="439"/>
        <v>6246857.9768533409</v>
      </c>
      <c r="CU300" s="7">
        <f t="shared" si="440"/>
        <v>4.6133243456884515E-6</v>
      </c>
      <c r="CV300" s="22">
        <f t="shared" si="441"/>
        <v>8.6837739782222815E-3</v>
      </c>
      <c r="CW300" s="7">
        <f t="shared" si="442"/>
        <v>8.7545680315860453E-3</v>
      </c>
      <c r="CX300" s="7">
        <f t="shared" si="443"/>
        <v>5.8863209588585222E-2</v>
      </c>
      <c r="CY300" s="7">
        <f t="shared" si="504"/>
        <v>0.86684523155342841</v>
      </c>
      <c r="CZ300" s="7">
        <f t="shared" si="505"/>
        <v>7.8004440883866835E-2</v>
      </c>
      <c r="DA300" s="7">
        <f t="shared" si="444"/>
        <v>16.667157363951585</v>
      </c>
      <c r="DB300" s="7">
        <f>rho_ph(DA300,H300)</f>
        <v>89.318363025423906</v>
      </c>
      <c r="DC300" s="7">
        <f t="shared" si="445"/>
        <v>50.4635766061784</v>
      </c>
      <c r="DD300" s="7">
        <f t="shared" si="506"/>
        <v>-2.8113842197260572E-2</v>
      </c>
      <c r="DE300" s="47">
        <f t="shared" si="507"/>
        <v>-6.8783681555149315E-2</v>
      </c>
      <c r="DF300" s="7">
        <f t="shared" si="446"/>
        <v>1031.6460452178783</v>
      </c>
      <c r="DG300" s="7">
        <f t="shared" si="508"/>
        <v>203.3526309309778</v>
      </c>
    </row>
    <row r="301" spans="1:111" ht="14.5" x14ac:dyDescent="0.35">
      <c r="A301" s="7">
        <f t="shared" si="509"/>
        <v>906</v>
      </c>
      <c r="B301" s="7">
        <v>3</v>
      </c>
      <c r="C301" s="7">
        <v>17.2</v>
      </c>
      <c r="D301">
        <v>0.16600000000000001</v>
      </c>
      <c r="E301" s="22">
        <v>0</v>
      </c>
      <c r="F301" s="7">
        <f t="shared" si="447"/>
        <v>16.667157363951585</v>
      </c>
      <c r="G301" s="7">
        <f t="shared" si="510"/>
        <v>97.5</v>
      </c>
      <c r="H301" s="7">
        <f t="shared" si="448"/>
        <v>1031.6460452178783</v>
      </c>
      <c r="I301" s="7">
        <f t="shared" si="511"/>
        <v>8.5188600885178448E-2</v>
      </c>
      <c r="J301" s="24" t="str">
        <f t="shared" si="449"/>
        <v>NO</v>
      </c>
      <c r="K301" s="24" t="str">
        <f t="shared" si="450"/>
        <v>NO</v>
      </c>
      <c r="L301" s="7">
        <f t="shared" si="451"/>
        <v>8.4084169991847464</v>
      </c>
      <c r="M301" s="7">
        <v>9.81</v>
      </c>
      <c r="N301" s="7">
        <f t="shared" si="452"/>
        <v>2.1631460000000002E-2</v>
      </c>
      <c r="O301" s="7">
        <f t="shared" si="453"/>
        <v>203.3526309309778</v>
      </c>
      <c r="P301" s="7">
        <f t="shared" si="454"/>
        <v>860.72420857622353</v>
      </c>
      <c r="Q301" s="7">
        <f t="shared" si="415"/>
        <v>1.5830717069498803E-5</v>
      </c>
      <c r="R301" s="7">
        <f t="shared" si="416"/>
        <v>1.3198897942713327E-4</v>
      </c>
      <c r="S301" s="7">
        <f t="shared" si="455"/>
        <v>1.2209361957563289E-4</v>
      </c>
      <c r="T301" s="7">
        <f t="shared" si="417"/>
        <v>4.7905605347408198</v>
      </c>
      <c r="U301" s="7">
        <f t="shared" si="418"/>
        <v>45.66526969438813</v>
      </c>
      <c r="V301" s="7">
        <f t="shared" si="512"/>
        <v>50.455830229128949</v>
      </c>
      <c r="W301" s="7">
        <f>Surface_Tension_T(T_ph(F301,H301))</f>
        <v>8.3890292570852482E-2</v>
      </c>
      <c r="X301" s="7">
        <v>1</v>
      </c>
      <c r="Y301" s="7">
        <f t="shared" si="456"/>
        <v>1.0020145721428162</v>
      </c>
      <c r="Z301" s="7">
        <f t="shared" si="513"/>
        <v>0.90323473951641053</v>
      </c>
      <c r="AA301" s="24">
        <f t="shared" si="457"/>
        <v>90.882976585413644</v>
      </c>
      <c r="AB301" s="24">
        <f t="shared" si="458"/>
        <v>6234606.0739248795</v>
      </c>
      <c r="AC301" s="24">
        <f t="shared" si="459"/>
        <v>4.621465570742952E-6</v>
      </c>
      <c r="AD301" s="29">
        <f t="shared" si="460"/>
        <v>8.6863325842696099E-3</v>
      </c>
      <c r="AE301" s="24">
        <f t="shared" si="419"/>
        <v>11.958448791174208</v>
      </c>
      <c r="AF301" s="7">
        <f t="shared" si="420"/>
        <v>5.4391667224492188</v>
      </c>
      <c r="AG301" s="24" t="str">
        <f t="shared" si="461"/>
        <v>ANNULAR</v>
      </c>
      <c r="AH301" s="24">
        <f t="shared" si="515"/>
        <v>1.1499999999999999</v>
      </c>
      <c r="AI301" s="24">
        <f t="shared" si="515"/>
        <v>1.1499999999999999</v>
      </c>
      <c r="AJ301" s="24">
        <f t="shared" si="462"/>
        <v>0.26838283408468372</v>
      </c>
      <c r="AK301" s="24">
        <f t="shared" si="463"/>
        <v>0.78338038464913817</v>
      </c>
      <c r="AL301" s="24">
        <f t="shared" si="464"/>
        <v>193.0367359280682</v>
      </c>
      <c r="AM301" s="24">
        <f t="shared" si="465"/>
        <v>13242392.04661927</v>
      </c>
      <c r="AN301" s="24">
        <f t="shared" si="466"/>
        <v>2.3494144765473539E-6</v>
      </c>
      <c r="AO301" s="29">
        <f t="shared" si="467"/>
        <v>7.7800100275931088E-3</v>
      </c>
      <c r="AP301" s="24">
        <f t="shared" si="421"/>
        <v>25.494812469869881</v>
      </c>
      <c r="AQ301" s="24">
        <f t="shared" si="468"/>
        <v>4.6730753419355082</v>
      </c>
      <c r="AR301" s="24">
        <f t="shared" si="469"/>
        <v>12.405862035562627</v>
      </c>
      <c r="AS301" s="24">
        <f t="shared" si="470"/>
        <v>5.1738053775200861</v>
      </c>
      <c r="AT301" s="24" t="str">
        <f t="shared" si="471"/>
        <v>NO</v>
      </c>
      <c r="AU301" s="24">
        <f t="shared" si="422"/>
        <v>1.2</v>
      </c>
      <c r="AV301" s="7">
        <f t="shared" si="472"/>
        <v>1.203900398263051</v>
      </c>
      <c r="AW301" s="7">
        <f t="shared" si="473"/>
        <v>0.26838283408468372</v>
      </c>
      <c r="AX301" s="20">
        <f t="shared" si="423"/>
        <v>2.0601140062481345</v>
      </c>
      <c r="AY301" s="24">
        <f t="shared" si="424"/>
        <v>0.75088358180769077</v>
      </c>
      <c r="AZ301" s="24">
        <f t="shared" si="474"/>
        <v>220.7342741655994</v>
      </c>
      <c r="BA301" s="24">
        <f t="shared" si="475"/>
        <v>15142453.495048916</v>
      </c>
      <c r="BB301" s="24">
        <f t="shared" si="476"/>
        <v>2.0828761661334968E-6</v>
      </c>
      <c r="BC301" s="29">
        <f t="shared" si="477"/>
        <v>7.6333056111578396E-3</v>
      </c>
      <c r="BD301" s="24">
        <f t="shared" si="425"/>
        <v>12.484834295376922</v>
      </c>
      <c r="BE301" s="24" t="str">
        <f t="shared" si="478"/>
        <v>NO</v>
      </c>
      <c r="BF301" s="24">
        <f t="shared" si="426"/>
        <v>1.2</v>
      </c>
      <c r="BG301" s="24">
        <f t="shared" si="427"/>
        <v>1.1516179052325051</v>
      </c>
      <c r="BH301" s="7">
        <f t="shared" si="479"/>
        <v>1.203900398263051</v>
      </c>
      <c r="BI301" s="7">
        <f t="shared" si="480"/>
        <v>0.40506952575804583</v>
      </c>
      <c r="BJ301" s="7">
        <f t="shared" si="481"/>
        <v>0.26838283408468372</v>
      </c>
      <c r="BK301" s="20">
        <f t="shared" si="428"/>
        <v>2.0601140062481345</v>
      </c>
      <c r="BL301" s="24">
        <f t="shared" si="482"/>
        <v>0.40442527617970281</v>
      </c>
      <c r="BM301" s="24">
        <f t="shared" si="483"/>
        <v>0.74920762358393589</v>
      </c>
      <c r="BN301" s="24">
        <f t="shared" si="484"/>
        <v>222.16271982572911</v>
      </c>
      <c r="BO301" s="24">
        <f t="shared" si="485"/>
        <v>15240445.39984251</v>
      </c>
      <c r="BP301" s="24">
        <f t="shared" si="486"/>
        <v>2.0708445692254771E-6</v>
      </c>
      <c r="BQ301" s="29">
        <f t="shared" si="487"/>
        <v>7.6263501243469343E-3</v>
      </c>
      <c r="BR301" s="24">
        <f t="shared" si="429"/>
        <v>25.292191127518947</v>
      </c>
      <c r="BS301" s="24">
        <f t="shared" si="488"/>
        <v>4.6730753419355082</v>
      </c>
      <c r="BT301" s="24">
        <f t="shared" si="489"/>
        <v>12.488628671125843</v>
      </c>
      <c r="BU301" s="24" t="str">
        <f t="shared" si="490"/>
        <v>NO</v>
      </c>
      <c r="BV301" s="24">
        <f t="shared" si="430"/>
        <v>1.1499999999999999</v>
      </c>
      <c r="BW301" s="24">
        <f t="shared" si="431"/>
        <v>1.1516047150458848</v>
      </c>
      <c r="BX301" s="7">
        <f t="shared" si="491"/>
        <v>1.203900398263051</v>
      </c>
      <c r="BY301" s="7">
        <f t="shared" si="492"/>
        <v>0.40506952575804583</v>
      </c>
      <c r="BZ301" s="24">
        <f t="shared" si="493"/>
        <v>0.26838283408468372</v>
      </c>
      <c r="CA301" s="20">
        <f t="shared" si="432"/>
        <v>2.1565588303276653</v>
      </c>
      <c r="CB301" s="24">
        <f t="shared" si="494"/>
        <v>0.40439369888598486</v>
      </c>
      <c r="CC301" s="24">
        <f t="shared" si="495"/>
        <v>0.78155682142173855</v>
      </c>
      <c r="CD301" s="24">
        <f t="shared" si="496"/>
        <v>194.59098766372009</v>
      </c>
      <c r="CE301" s="24">
        <f t="shared" si="497"/>
        <v>13349014.295092797</v>
      </c>
      <c r="CF301" s="24">
        <f t="shared" si="498"/>
        <v>2.3325543745791276E-6</v>
      </c>
      <c r="CG301" s="29">
        <f t="shared" si="499"/>
        <v>7.7711199805754489E-3</v>
      </c>
      <c r="CH301" s="24">
        <f t="shared" si="433"/>
        <v>25.483155527291665</v>
      </c>
      <c r="CI301" s="24">
        <f t="shared" si="500"/>
        <v>4.6730753419355082</v>
      </c>
      <c r="CJ301" s="24">
        <f t="shared" si="501"/>
        <v>12.410590940686498</v>
      </c>
      <c r="CK301" s="24">
        <f t="shared" si="434"/>
        <v>5.501737759968151</v>
      </c>
      <c r="CL301" s="24">
        <f t="shared" si="502"/>
        <v>5.1738053775200861</v>
      </c>
      <c r="CM301" s="24" t="str">
        <f t="shared" si="503"/>
        <v>NO</v>
      </c>
      <c r="CN301" s="46" t="str">
        <f t="shared" si="435"/>
        <v>ANNULAR</v>
      </c>
      <c r="CO301" s="21">
        <f t="shared" si="516"/>
        <v>1.0020145721428162</v>
      </c>
      <c r="CP301" s="21">
        <f t="shared" si="436"/>
        <v>0</v>
      </c>
      <c r="CQ301" s="7">
        <f t="shared" si="437"/>
        <v>0.90323473951641053</v>
      </c>
      <c r="CR301" s="7">
        <f>IF(J301="yes",rho_ph(F301,H301),IF(K301="yes",rho_ph(F301,H301),L301*CQ301+P301*(1-CQ301)))</f>
        <v>90.882976585413644</v>
      </c>
      <c r="CS301" s="7">
        <f t="shared" si="438"/>
        <v>2.7070801583856427E-5</v>
      </c>
      <c r="CT301" s="7">
        <f t="shared" si="439"/>
        <v>6234606.0739248795</v>
      </c>
      <c r="CU301" s="7">
        <f t="shared" si="440"/>
        <v>4.621465570742952E-6</v>
      </c>
      <c r="CV301" s="22">
        <f t="shared" si="441"/>
        <v>8.6863325842696099E-3</v>
      </c>
      <c r="CW301" s="7">
        <f t="shared" si="442"/>
        <v>8.5168988737988234E-3</v>
      </c>
      <c r="CX301" s="7">
        <f t="shared" si="443"/>
        <v>6.053459288013182E-2</v>
      </c>
      <c r="CY301" s="7">
        <f t="shared" si="504"/>
        <v>0.86118265941271599</v>
      </c>
      <c r="CZ301" s="7">
        <f t="shared" si="505"/>
        <v>8.0182166929627166E-2</v>
      </c>
      <c r="DA301" s="7">
        <f t="shared" si="444"/>
        <v>16.426610863162704</v>
      </c>
      <c r="DB301" s="7">
        <f>rho_ph(DA301,H301)</f>
        <v>86.808576620104461</v>
      </c>
      <c r="DC301" s="7">
        <f t="shared" si="445"/>
        <v>51.922566068524347</v>
      </c>
      <c r="DD301" s="7">
        <f t="shared" si="506"/>
        <v>-2.8113842197260572E-2</v>
      </c>
      <c r="DE301" s="47">
        <f t="shared" si="507"/>
        <v>-7.5081031514796684E-2</v>
      </c>
      <c r="DF301" s="7">
        <f t="shared" si="446"/>
        <v>1031.6179313756811</v>
      </c>
      <c r="DG301" s="7">
        <f t="shared" si="508"/>
        <v>202.647996579753</v>
      </c>
    </row>
    <row r="302" spans="1:111" ht="14.5" x14ac:dyDescent="0.35">
      <c r="A302" s="7">
        <f t="shared" si="509"/>
        <v>903</v>
      </c>
      <c r="B302" s="7">
        <v>3</v>
      </c>
      <c r="C302" s="7">
        <v>17.2</v>
      </c>
      <c r="D302">
        <v>0.16600000000000001</v>
      </c>
      <c r="E302" s="22">
        <v>0</v>
      </c>
      <c r="F302" s="7">
        <f t="shared" si="447"/>
        <v>16.426610863162704</v>
      </c>
      <c r="G302" s="7">
        <f t="shared" si="510"/>
        <v>97.5</v>
      </c>
      <c r="H302" s="7">
        <f t="shared" si="448"/>
        <v>1031.6179313756811</v>
      </c>
      <c r="I302" s="7">
        <f t="shared" si="511"/>
        <v>8.6702548912036492E-2</v>
      </c>
      <c r="J302" s="24" t="str">
        <f t="shared" si="449"/>
        <v>NO</v>
      </c>
      <c r="K302" s="24" t="str">
        <f t="shared" si="450"/>
        <v>NO</v>
      </c>
      <c r="L302" s="7">
        <f t="shared" si="451"/>
        <v>8.29070247137963</v>
      </c>
      <c r="M302" s="7">
        <v>9.81</v>
      </c>
      <c r="N302" s="7">
        <f t="shared" si="452"/>
        <v>2.1631460000000002E-2</v>
      </c>
      <c r="O302" s="7">
        <f t="shared" si="453"/>
        <v>202.647996579753</v>
      </c>
      <c r="P302" s="7">
        <f t="shared" si="454"/>
        <v>861.55793844467894</v>
      </c>
      <c r="Q302" s="7">
        <f t="shared" si="415"/>
        <v>1.5806318846356535E-5</v>
      </c>
      <c r="R302" s="7">
        <f t="shared" si="416"/>
        <v>1.3247127975967311E-4</v>
      </c>
      <c r="S302" s="7">
        <f t="shared" si="455"/>
        <v>1.2235613027976544E-4</v>
      </c>
      <c r="T302" s="7">
        <f t="shared" si="417"/>
        <v>4.7780043417315952</v>
      </c>
      <c r="U302" s="7">
        <f t="shared" si="418"/>
        <v>47.136715577359404</v>
      </c>
      <c r="V302" s="7">
        <f t="shared" si="512"/>
        <v>51.914719919090999</v>
      </c>
      <c r="W302" s="7">
        <f>Surface_Tension_T(T_ph(F302,H302))</f>
        <v>8.3957524525819116E-2</v>
      </c>
      <c r="X302" s="7">
        <v>1</v>
      </c>
      <c r="Y302" s="7">
        <f t="shared" si="456"/>
        <v>1.0019604571598102</v>
      </c>
      <c r="Z302" s="7">
        <f t="shared" si="513"/>
        <v>0.90618782013178634</v>
      </c>
      <c r="AA302" s="24">
        <f t="shared" si="457"/>
        <v>88.337561888160295</v>
      </c>
      <c r="AB302" s="24">
        <f t="shared" si="458"/>
        <v>6221831.9782047309</v>
      </c>
      <c r="AC302" s="24">
        <f t="shared" si="459"/>
        <v>4.6299861850658991E-6</v>
      </c>
      <c r="AD302" s="29">
        <f t="shared" si="460"/>
        <v>8.6890067782317854E-3</v>
      </c>
      <c r="AE302" s="24">
        <f t="shared" si="419"/>
        <v>11.971312364517523</v>
      </c>
      <c r="AF302" s="7">
        <f t="shared" si="420"/>
        <v>5.480269797186482</v>
      </c>
      <c r="AG302" s="24" t="str">
        <f t="shared" si="461"/>
        <v>ANNULAR</v>
      </c>
      <c r="AH302" s="24">
        <f t="shared" si="515"/>
        <v>1.1499999999999999</v>
      </c>
      <c r="AI302" s="24">
        <f t="shared" si="515"/>
        <v>1.1499999999999999</v>
      </c>
      <c r="AJ302" s="24">
        <f t="shared" si="462"/>
        <v>0.26838152242876762</v>
      </c>
      <c r="AK302" s="24">
        <f t="shared" si="463"/>
        <v>0.7860008731964957</v>
      </c>
      <c r="AL302" s="24">
        <f t="shared" si="464"/>
        <v>190.88914589970534</v>
      </c>
      <c r="AM302" s="24">
        <f t="shared" si="465"/>
        <v>13444792.530663645</v>
      </c>
      <c r="AN302" s="24">
        <f t="shared" si="466"/>
        <v>2.3176254949547048E-6</v>
      </c>
      <c r="AO302" s="29">
        <f t="shared" si="467"/>
        <v>7.7632069620022764E-3</v>
      </c>
      <c r="AP302" s="24">
        <f t="shared" si="421"/>
        <v>26.357634931809908</v>
      </c>
      <c r="AQ302" s="24">
        <f t="shared" si="468"/>
        <v>4.6794173064695119</v>
      </c>
      <c r="AR302" s="24">
        <f t="shared" si="469"/>
        <v>12.42943593257475</v>
      </c>
      <c r="AS302" s="24">
        <f t="shared" si="470"/>
        <v>5.1602446890701232</v>
      </c>
      <c r="AT302" s="24" t="str">
        <f t="shared" si="471"/>
        <v>NO</v>
      </c>
      <c r="AU302" s="24">
        <f t="shared" si="422"/>
        <v>1.2</v>
      </c>
      <c r="AV302" s="7">
        <f t="shared" si="472"/>
        <v>1.203900398263051</v>
      </c>
      <c r="AW302" s="7">
        <f t="shared" si="473"/>
        <v>0.26838152242876762</v>
      </c>
      <c r="AX302" s="20">
        <f t="shared" si="423"/>
        <v>2.0549558515876813</v>
      </c>
      <c r="AY302" s="24">
        <f t="shared" si="424"/>
        <v>0.75339132043448609</v>
      </c>
      <c r="AZ302" s="24">
        <f t="shared" si="474"/>
        <v>218.71380885127073</v>
      </c>
      <c r="BA302" s="24">
        <f t="shared" si="475"/>
        <v>15404552.048975877</v>
      </c>
      <c r="BB302" s="24">
        <f t="shared" si="476"/>
        <v>2.0510208155914117E-6</v>
      </c>
      <c r="BC302" s="29">
        <f t="shared" si="477"/>
        <v>7.6148218327553906E-3</v>
      </c>
      <c r="BD302" s="24">
        <f t="shared" si="425"/>
        <v>12.509651932498516</v>
      </c>
      <c r="BE302" s="24" t="str">
        <f t="shared" si="478"/>
        <v>NO</v>
      </c>
      <c r="BF302" s="24">
        <f t="shared" si="426"/>
        <v>1.2</v>
      </c>
      <c r="BG302" s="24">
        <f t="shared" si="427"/>
        <v>1.151562990308219</v>
      </c>
      <c r="BH302" s="7">
        <f t="shared" si="479"/>
        <v>1.203900398263051</v>
      </c>
      <c r="BI302" s="7">
        <f t="shared" si="480"/>
        <v>0.40509940349151397</v>
      </c>
      <c r="BJ302" s="7">
        <f t="shared" si="481"/>
        <v>0.26838152242876762</v>
      </c>
      <c r="BK302" s="20">
        <f t="shared" si="428"/>
        <v>2.0549558515876813</v>
      </c>
      <c r="BL302" s="24">
        <f t="shared" si="482"/>
        <v>0.4044776223993185</v>
      </c>
      <c r="BM302" s="24">
        <f t="shared" si="483"/>
        <v>0.75175607133503686</v>
      </c>
      <c r="BN302" s="24">
        <f t="shared" si="484"/>
        <v>220.1091133304856</v>
      </c>
      <c r="BO302" s="24">
        <f t="shared" si="485"/>
        <v>15502826.778802613</v>
      </c>
      <c r="BP302" s="24">
        <f t="shared" si="486"/>
        <v>2.0393401846658528E-6</v>
      </c>
      <c r="BQ302" s="29">
        <f t="shared" si="487"/>
        <v>7.6079888723760329E-3</v>
      </c>
      <c r="BR302" s="24">
        <f t="shared" si="429"/>
        <v>26.145558314387436</v>
      </c>
      <c r="BS302" s="24">
        <f t="shared" si="488"/>
        <v>4.6794173064695119</v>
      </c>
      <c r="BT302" s="24">
        <f t="shared" si="489"/>
        <v>12.513395908298735</v>
      </c>
      <c r="BU302" s="24" t="str">
        <f t="shared" si="490"/>
        <v>NO</v>
      </c>
      <c r="BV302" s="24">
        <f t="shared" si="430"/>
        <v>1.1499999999999999</v>
      </c>
      <c r="BW302" s="24">
        <f t="shared" si="431"/>
        <v>1.1515501723802144</v>
      </c>
      <c r="BX302" s="7">
        <f t="shared" si="491"/>
        <v>1.203900398263051</v>
      </c>
      <c r="BY302" s="7">
        <f t="shared" si="492"/>
        <v>0.40509940349151397</v>
      </c>
      <c r="BZ302" s="24">
        <f t="shared" si="493"/>
        <v>0.26838152242876762</v>
      </c>
      <c r="CA302" s="20">
        <f t="shared" si="432"/>
        <v>2.1511591952729199</v>
      </c>
      <c r="CB302" s="24">
        <f t="shared" si="494"/>
        <v>0.40444719445203103</v>
      </c>
      <c r="CC302" s="24">
        <f t="shared" si="495"/>
        <v>0.78422156548010258</v>
      </c>
      <c r="CD302" s="24">
        <f t="shared" si="496"/>
        <v>192.40737087681805</v>
      </c>
      <c r="CE302" s="24">
        <f t="shared" si="497"/>
        <v>13551724.853797812</v>
      </c>
      <c r="CF302" s="24">
        <f t="shared" si="498"/>
        <v>2.3011947424084574E-6</v>
      </c>
      <c r="CG302" s="29">
        <f t="shared" si="499"/>
        <v>7.7544525103445091E-3</v>
      </c>
      <c r="CH302" s="24">
        <f t="shared" si="433"/>
        <v>26.34574166389671</v>
      </c>
      <c r="CI302" s="24">
        <f t="shared" si="500"/>
        <v>4.6794173064695119</v>
      </c>
      <c r="CJ302" s="24">
        <f t="shared" si="501"/>
        <v>12.434111610757689</v>
      </c>
      <c r="CK302" s="24">
        <f t="shared" si="434"/>
        <v>5.5433136758891397</v>
      </c>
      <c r="CL302" s="24">
        <f t="shared" si="502"/>
        <v>5.1602446890701232</v>
      </c>
      <c r="CM302" s="24" t="str">
        <f t="shared" si="503"/>
        <v>NO</v>
      </c>
      <c r="CN302" s="46" t="str">
        <f t="shared" si="435"/>
        <v>ANNULAR</v>
      </c>
      <c r="CO302" s="21">
        <f t="shared" si="516"/>
        <v>1.0019604571598102</v>
      </c>
      <c r="CP302" s="21">
        <f t="shared" si="436"/>
        <v>0</v>
      </c>
      <c r="CQ302" s="7">
        <f t="shared" si="437"/>
        <v>0.90618782013178634</v>
      </c>
      <c r="CR302" s="7">
        <f>IF(J302="yes",rho_ph(F302,H302),IF(K302="yes",rho_ph(F302,H302),L302*CQ302+P302*(1-CQ302)))</f>
        <v>88.337561888160295</v>
      </c>
      <c r="CS302" s="7">
        <f t="shared" si="438"/>
        <v>2.6750913143874706E-5</v>
      </c>
      <c r="CT302" s="7">
        <f t="shared" si="439"/>
        <v>6221831.9782047309</v>
      </c>
      <c r="CU302" s="7">
        <f t="shared" si="440"/>
        <v>4.6299861850658991E-6</v>
      </c>
      <c r="CV302" s="22">
        <f t="shared" si="441"/>
        <v>8.6890067782317854E-3</v>
      </c>
      <c r="CW302" s="7">
        <f t="shared" si="442"/>
        <v>8.2783609167149282E-3</v>
      </c>
      <c r="CX302" s="7">
        <f t="shared" si="443"/>
        <v>6.2310106213433095E-2</v>
      </c>
      <c r="CY302" s="7">
        <f t="shared" si="504"/>
        <v>0.85506326618403228</v>
      </c>
      <c r="CZ302" s="7">
        <f t="shared" si="505"/>
        <v>8.2553502087827399E-2</v>
      </c>
      <c r="DA302" s="7">
        <f t="shared" si="444"/>
        <v>16.178950356899222</v>
      </c>
      <c r="DB302" s="7">
        <f>rho_ph(DA302,H302)</f>
        <v>84.286745966048656</v>
      </c>
      <c r="DC302" s="7">
        <f t="shared" si="445"/>
        <v>53.476071512922282</v>
      </c>
      <c r="DD302" s="7">
        <f t="shared" si="506"/>
        <v>-2.8113842197260572E-2</v>
      </c>
      <c r="DE302" s="47">
        <f t="shared" si="507"/>
        <v>-8.2276040088757094E-2</v>
      </c>
      <c r="DF302" s="7">
        <f t="shared" si="446"/>
        <v>1031.5898175334839</v>
      </c>
      <c r="DG302" s="7">
        <f t="shared" si="508"/>
        <v>201.91407683817926</v>
      </c>
    </row>
    <row r="303" spans="1:111" ht="14.5" x14ac:dyDescent="0.35">
      <c r="A303" s="7">
        <f t="shared" si="509"/>
        <v>900</v>
      </c>
      <c r="B303" s="7">
        <v>3</v>
      </c>
      <c r="C303" s="7">
        <v>17.2</v>
      </c>
      <c r="D303">
        <v>0.16600000000000001</v>
      </c>
      <c r="E303" s="22">
        <v>0</v>
      </c>
      <c r="F303" s="7">
        <f t="shared" si="447"/>
        <v>16.178950356899222</v>
      </c>
      <c r="G303" s="7">
        <f t="shared" si="510"/>
        <v>97.5</v>
      </c>
      <c r="H303" s="7">
        <f t="shared" si="448"/>
        <v>1031.5898175334839</v>
      </c>
      <c r="I303" s="7">
        <f t="shared" si="511"/>
        <v>8.8274422311780759E-2</v>
      </c>
      <c r="J303" s="24" t="str">
        <f t="shared" si="449"/>
        <v>NO</v>
      </c>
      <c r="K303" s="24" t="str">
        <f t="shared" si="450"/>
        <v>NO</v>
      </c>
      <c r="L303" s="7">
        <f t="shared" si="451"/>
        <v>8.169525450967603</v>
      </c>
      <c r="M303" s="7">
        <v>9.81</v>
      </c>
      <c r="N303" s="7">
        <f t="shared" si="452"/>
        <v>2.1631460000000002E-2</v>
      </c>
      <c r="O303" s="7">
        <f t="shared" si="453"/>
        <v>201.91407683817926</v>
      </c>
      <c r="P303" s="7">
        <f t="shared" si="454"/>
        <v>862.42350778310686</v>
      </c>
      <c r="Q303" s="7">
        <f t="shared" si="415"/>
        <v>1.5780916976683182E-5</v>
      </c>
      <c r="R303" s="7">
        <f t="shared" si="416"/>
        <v>1.329773839235911E-4</v>
      </c>
      <c r="S303" s="7">
        <f t="shared" si="455"/>
        <v>1.2263193350687109E-4</v>
      </c>
      <c r="T303" s="7">
        <f t="shared" si="417"/>
        <v>4.7649937538456024</v>
      </c>
      <c r="U303" s="7">
        <f t="shared" si="418"/>
        <v>48.703125965375101</v>
      </c>
      <c r="V303" s="7">
        <f t="shared" si="512"/>
        <v>53.468119719220702</v>
      </c>
      <c r="W303" s="7">
        <f>Surface_Tension_T(T_ph(F303,H303))</f>
        <v>8.4027198932810881E-2</v>
      </c>
      <c r="X303" s="7">
        <v>1</v>
      </c>
      <c r="Y303" s="7">
        <f t="shared" si="456"/>
        <v>1.0019065684504178</v>
      </c>
      <c r="Z303" s="7">
        <f t="shared" si="513"/>
        <v>0.9091482377980612</v>
      </c>
      <c r="AA303" s="24">
        <f t="shared" si="457"/>
        <v>85.780005113866338</v>
      </c>
      <c r="AB303" s="24">
        <f t="shared" si="458"/>
        <v>6208482.9374884935</v>
      </c>
      <c r="AC303" s="24">
        <f t="shared" si="459"/>
        <v>4.6389258535888228E-6</v>
      </c>
      <c r="AD303" s="29">
        <f t="shared" si="460"/>
        <v>8.691808497158969E-3</v>
      </c>
      <c r="AE303" s="24">
        <f t="shared" si="419"/>
        <v>11.984138015915882</v>
      </c>
      <c r="AF303" s="7">
        <f t="shared" si="420"/>
        <v>5.5235048596541745</v>
      </c>
      <c r="AG303" s="24" t="str">
        <f t="shared" si="461"/>
        <v>ANNULAR</v>
      </c>
      <c r="AH303" s="24">
        <f t="shared" ref="AH303:AI322" si="517">VLOOKUP($AJ$1,$DJ$10:$DK$14,2,FALSE)</f>
        <v>1.1499999999999999</v>
      </c>
      <c r="AI303" s="24">
        <f t="shared" si="517"/>
        <v>1.1499999999999999</v>
      </c>
      <c r="AJ303" s="24">
        <f t="shared" si="462"/>
        <v>0.26837997885064874</v>
      </c>
      <c r="AK303" s="24">
        <f t="shared" si="463"/>
        <v>0.78862879722169388</v>
      </c>
      <c r="AL303" s="24">
        <f t="shared" si="464"/>
        <v>188.73421717466977</v>
      </c>
      <c r="AM303" s="24">
        <f t="shared" si="465"/>
        <v>13659980.149147496</v>
      </c>
      <c r="AN303" s="24">
        <f t="shared" si="466"/>
        <v>2.2848094956448343E-6</v>
      </c>
      <c r="AO303" s="29">
        <f t="shared" si="467"/>
        <v>7.7456743727133083E-3</v>
      </c>
      <c r="AP303" s="24">
        <f t="shared" si="421"/>
        <v>27.280580279154137</v>
      </c>
      <c r="AQ303" s="24">
        <f t="shared" si="468"/>
        <v>4.6857648508204521</v>
      </c>
      <c r="AR303" s="24">
        <f t="shared" si="469"/>
        <v>12.453471749072225</v>
      </c>
      <c r="AS303" s="24">
        <f t="shared" si="470"/>
        <v>5.1461932541532507</v>
      </c>
      <c r="AT303" s="24" t="str">
        <f t="shared" si="471"/>
        <v>NO</v>
      </c>
      <c r="AU303" s="24">
        <f t="shared" si="422"/>
        <v>1.2</v>
      </c>
      <c r="AV303" s="7">
        <f t="shared" si="472"/>
        <v>1.203900398263051</v>
      </c>
      <c r="AW303" s="7">
        <f t="shared" si="473"/>
        <v>0.26837997885064874</v>
      </c>
      <c r="AX303" s="20">
        <f t="shared" si="423"/>
        <v>2.0496109655238706</v>
      </c>
      <c r="AY303" s="24">
        <f t="shared" si="424"/>
        <v>0.75590613850212962</v>
      </c>
      <c r="AZ303" s="24">
        <f t="shared" si="474"/>
        <v>216.68767869835301</v>
      </c>
      <c r="BA303" s="24">
        <f t="shared" si="475"/>
        <v>15683162.459327545</v>
      </c>
      <c r="BB303" s="24">
        <f t="shared" si="476"/>
        <v>2.0182675986151465E-6</v>
      </c>
      <c r="BC303" s="29">
        <f t="shared" si="477"/>
        <v>7.5955851937188961E-3</v>
      </c>
      <c r="BD303" s="24">
        <f t="shared" si="425"/>
        <v>12.534964410962917</v>
      </c>
      <c r="BE303" s="24" t="str">
        <f t="shared" si="478"/>
        <v>NO</v>
      </c>
      <c r="BF303" s="24">
        <f t="shared" si="426"/>
        <v>1.2</v>
      </c>
      <c r="BG303" s="24">
        <f t="shared" si="427"/>
        <v>1.1515085150272419</v>
      </c>
      <c r="BH303" s="7">
        <f t="shared" si="479"/>
        <v>1.203900398263051</v>
      </c>
      <c r="BI303" s="7">
        <f t="shared" si="480"/>
        <v>0.40513011385496944</v>
      </c>
      <c r="BJ303" s="7">
        <f t="shared" si="481"/>
        <v>0.26837997885064874</v>
      </c>
      <c r="BK303" s="20">
        <f t="shared" si="428"/>
        <v>2.0496109655238706</v>
      </c>
      <c r="BL303" s="24">
        <f t="shared" si="482"/>
        <v>0.40453065249576536</v>
      </c>
      <c r="BM303" s="24">
        <f t="shared" si="483"/>
        <v>0.75431216190892325</v>
      </c>
      <c r="BN303" s="24">
        <f t="shared" si="484"/>
        <v>218.04933955084377</v>
      </c>
      <c r="BO303" s="24">
        <f t="shared" si="485"/>
        <v>15781715.125046242</v>
      </c>
      <c r="BP303" s="24">
        <f t="shared" si="486"/>
        <v>2.0069447397056648E-6</v>
      </c>
      <c r="BQ303" s="29">
        <f t="shared" si="487"/>
        <v>7.5888791315217204E-3</v>
      </c>
      <c r="BR303" s="24">
        <f t="shared" si="429"/>
        <v>27.058328441767902</v>
      </c>
      <c r="BS303" s="24">
        <f t="shared" si="488"/>
        <v>4.6857648508204521</v>
      </c>
      <c r="BT303" s="24">
        <f t="shared" si="489"/>
        <v>12.538655579806766</v>
      </c>
      <c r="BU303" s="24" t="str">
        <f t="shared" si="490"/>
        <v>NO</v>
      </c>
      <c r="BV303" s="24">
        <f t="shared" si="430"/>
        <v>1.1499999999999999</v>
      </c>
      <c r="BW303" s="24">
        <f t="shared" si="431"/>
        <v>1.151496068934432</v>
      </c>
      <c r="BX303" s="7">
        <f t="shared" si="491"/>
        <v>1.203900398263051</v>
      </c>
      <c r="BY303" s="7">
        <f t="shared" si="492"/>
        <v>0.40513011385496944</v>
      </c>
      <c r="BZ303" s="24">
        <f t="shared" si="493"/>
        <v>0.26837997885064874</v>
      </c>
      <c r="CA303" s="20">
        <f t="shared" si="432"/>
        <v>2.1455640869340362</v>
      </c>
      <c r="CB303" s="24">
        <f t="shared" si="494"/>
        <v>0.40450136282966603</v>
      </c>
      <c r="CC303" s="24">
        <f t="shared" si="495"/>
        <v>0.78689436000749102</v>
      </c>
      <c r="CD303" s="24">
        <f t="shared" si="496"/>
        <v>190.2158670720076</v>
      </c>
      <c r="CE303" s="24">
        <f t="shared" si="497"/>
        <v>13767217.238895193</v>
      </c>
      <c r="CF303" s="24">
        <f t="shared" si="498"/>
        <v>2.2688195730080082E-6</v>
      </c>
      <c r="CG303" s="29">
        <f t="shared" si="499"/>
        <v>7.7370612870689449E-3</v>
      </c>
      <c r="CH303" s="24">
        <f t="shared" si="433"/>
        <v>27.268441973585517</v>
      </c>
      <c r="CI303" s="24">
        <f t="shared" si="500"/>
        <v>4.6857648508204521</v>
      </c>
      <c r="CJ303" s="24">
        <f t="shared" si="501"/>
        <v>12.45809120499715</v>
      </c>
      <c r="CK303" s="24">
        <f t="shared" si="434"/>
        <v>5.5870461054819538</v>
      </c>
      <c r="CL303" s="24">
        <f t="shared" si="502"/>
        <v>5.1461932541532507</v>
      </c>
      <c r="CM303" s="24" t="str">
        <f t="shared" si="503"/>
        <v>NO</v>
      </c>
      <c r="CN303" s="46" t="str">
        <f t="shared" si="435"/>
        <v>ANNULAR</v>
      </c>
      <c r="CO303" s="21">
        <f t="shared" si="516"/>
        <v>1.0019065684504178</v>
      </c>
      <c r="CP303" s="21">
        <f t="shared" si="436"/>
        <v>0</v>
      </c>
      <c r="CQ303" s="7">
        <f t="shared" si="437"/>
        <v>0.9091482377980612</v>
      </c>
      <c r="CR303" s="7">
        <f>IF(J303="yes",rho_ph(F303,H303),IF(K303="yes",rho_ph(F303,H303),L303*CQ303+P303*(1-CQ303)))</f>
        <v>85.780005113866338</v>
      </c>
      <c r="CS303" s="7">
        <f t="shared" si="438"/>
        <v>2.6428422522651041E-5</v>
      </c>
      <c r="CT303" s="7">
        <f t="shared" si="439"/>
        <v>6208482.9374884935</v>
      </c>
      <c r="CU303" s="7">
        <f t="shared" si="440"/>
        <v>4.6389258535888228E-6</v>
      </c>
      <c r="CV303" s="22">
        <f t="shared" si="441"/>
        <v>8.691808497158969E-3</v>
      </c>
      <c r="CW303" s="7">
        <f t="shared" si="442"/>
        <v>8.0386850915048109E-3</v>
      </c>
      <c r="CX303" s="7">
        <f t="shared" si="443"/>
        <v>6.4201911233714798E-2</v>
      </c>
      <c r="CY303" s="7">
        <f t="shared" si="504"/>
        <v>0.84842570778027682</v>
      </c>
      <c r="CZ303" s="7">
        <f t="shared" si="505"/>
        <v>8.5146637664034922E-2</v>
      </c>
      <c r="DA303" s="7">
        <f t="shared" si="444"/>
        <v>15.923510443907118</v>
      </c>
      <c r="DB303" s="7">
        <f>rho_ph(DA303,H303)</f>
        <v>81.749703725803613</v>
      </c>
      <c r="DC303" s="7">
        <f t="shared" si="445"/>
        <v>55.135662264782404</v>
      </c>
      <c r="DD303" s="7">
        <f t="shared" si="506"/>
        <v>-2.8113842197260572E-2</v>
      </c>
      <c r="DE303" s="47">
        <f t="shared" si="507"/>
        <v>-9.0550713533616323E-2</v>
      </c>
      <c r="DF303" s="7">
        <f t="shared" si="446"/>
        <v>1031.5617036912868</v>
      </c>
      <c r="DG303" s="7">
        <f t="shared" si="508"/>
        <v>201.14787674163324</v>
      </c>
    </row>
    <row r="304" spans="1:111" ht="14.5" x14ac:dyDescent="0.35">
      <c r="A304" s="7">
        <f t="shared" si="509"/>
        <v>897</v>
      </c>
      <c r="B304" s="7">
        <v>3</v>
      </c>
      <c r="C304" s="7">
        <v>17.2</v>
      </c>
      <c r="D304">
        <v>0.16600000000000001</v>
      </c>
      <c r="E304" s="22">
        <v>0</v>
      </c>
      <c r="F304" s="7">
        <f t="shared" si="447"/>
        <v>15.923510443907118</v>
      </c>
      <c r="G304" s="7">
        <f t="shared" si="510"/>
        <v>97.5</v>
      </c>
      <c r="H304" s="7">
        <f t="shared" si="448"/>
        <v>1031.5617036912868</v>
      </c>
      <c r="I304" s="7">
        <f t="shared" si="511"/>
        <v>8.9910038146460147E-2</v>
      </c>
      <c r="J304" s="24" t="str">
        <f t="shared" si="449"/>
        <v>NO</v>
      </c>
      <c r="K304" s="24" t="str">
        <f t="shared" si="450"/>
        <v>NO</v>
      </c>
      <c r="L304" s="7">
        <f t="shared" si="451"/>
        <v>8.0445600270162707</v>
      </c>
      <c r="M304" s="7">
        <v>9.81</v>
      </c>
      <c r="N304" s="7">
        <f t="shared" si="452"/>
        <v>2.1631460000000002E-2</v>
      </c>
      <c r="O304" s="7">
        <f t="shared" si="453"/>
        <v>201.14787674163324</v>
      </c>
      <c r="P304" s="7">
        <f t="shared" si="454"/>
        <v>863.32410147944154</v>
      </c>
      <c r="Q304" s="7">
        <f t="shared" si="415"/>
        <v>1.5754408661774531E-5</v>
      </c>
      <c r="R304" s="7">
        <f t="shared" si="416"/>
        <v>1.3350989276780543E-4</v>
      </c>
      <c r="S304" s="7">
        <f t="shared" si="455"/>
        <v>1.2292249269987732E-4</v>
      </c>
      <c r="T304" s="7">
        <f t="shared" si="417"/>
        <v>4.7514836781811107</v>
      </c>
      <c r="U304" s="7">
        <f t="shared" si="418"/>
        <v>50.376114585635271</v>
      </c>
      <c r="V304" s="7">
        <f t="shared" si="512"/>
        <v>55.127598263816381</v>
      </c>
      <c r="W304" s="7">
        <f>Surface_Tension_T(T_ph(F304,H304))</f>
        <v>8.4099554501270365E-2</v>
      </c>
      <c r="X304" s="7">
        <v>1</v>
      </c>
      <c r="Y304" s="7">
        <f t="shared" si="456"/>
        <v>1.0018528271929892</v>
      </c>
      <c r="Z304" s="7">
        <f t="shared" si="513"/>
        <v>0.9121193477322761</v>
      </c>
      <c r="AA304" s="24">
        <f t="shared" si="457"/>
        <v>83.207084001095211</v>
      </c>
      <c r="AB304" s="24">
        <f t="shared" si="458"/>
        <v>6194497.8123634821</v>
      </c>
      <c r="AC304" s="24">
        <f t="shared" si="459"/>
        <v>4.6483307163429519E-6</v>
      </c>
      <c r="AD304" s="29">
        <f t="shared" si="460"/>
        <v>8.6947516086062857E-3</v>
      </c>
      <c r="AE304" s="24">
        <f t="shared" si="419"/>
        <v>11.996935545118376</v>
      </c>
      <c r="AF304" s="7">
        <f t="shared" si="420"/>
        <v>5.5691091175462288</v>
      </c>
      <c r="AG304" s="24" t="str">
        <f t="shared" si="461"/>
        <v>ANNULAR</v>
      </c>
      <c r="AH304" s="24">
        <f t="shared" si="517"/>
        <v>1.1499999999999999</v>
      </c>
      <c r="AI304" s="24">
        <f t="shared" si="517"/>
        <v>1.1499999999999999</v>
      </c>
      <c r="AJ304" s="24">
        <f t="shared" si="462"/>
        <v>0.26837817464176983</v>
      </c>
      <c r="AK304" s="24">
        <f t="shared" si="463"/>
        <v>0.79126714297929668</v>
      </c>
      <c r="AL304" s="24">
        <f t="shared" si="464"/>
        <v>186.56950226573804</v>
      </c>
      <c r="AM304" s="24">
        <f t="shared" si="465"/>
        <v>13889494.957227992</v>
      </c>
      <c r="AN304" s="24">
        <f t="shared" si="466"/>
        <v>2.2508730253119747E-6</v>
      </c>
      <c r="AO304" s="29">
        <f t="shared" si="467"/>
        <v>7.7273385360630388E-3</v>
      </c>
      <c r="AP304" s="24">
        <f t="shared" si="421"/>
        <v>28.271244635344619</v>
      </c>
      <c r="AQ304" s="24">
        <f t="shared" si="468"/>
        <v>4.6921250904448577</v>
      </c>
      <c r="AR304" s="24">
        <f t="shared" si="469"/>
        <v>12.478031348508226</v>
      </c>
      <c r="AS304" s="24">
        <f t="shared" si="470"/>
        <v>5.1316023724355997</v>
      </c>
      <c r="AT304" s="24" t="str">
        <f t="shared" si="471"/>
        <v>NO</v>
      </c>
      <c r="AU304" s="24">
        <f t="shared" si="422"/>
        <v>1.2</v>
      </c>
      <c r="AV304" s="7">
        <f t="shared" si="472"/>
        <v>1.203900398263051</v>
      </c>
      <c r="AW304" s="7">
        <f t="shared" si="473"/>
        <v>0.26837817464176983</v>
      </c>
      <c r="AX304" s="20">
        <f t="shared" si="423"/>
        <v>2.0440608153862998</v>
      </c>
      <c r="AY304" s="24">
        <f t="shared" si="424"/>
        <v>0.7584308928611021</v>
      </c>
      <c r="AZ304" s="24">
        <f t="shared" si="474"/>
        <v>214.65367520984466</v>
      </c>
      <c r="BA304" s="24">
        <f t="shared" si="475"/>
        <v>15980270.640005391</v>
      </c>
      <c r="BB304" s="24">
        <f t="shared" si="476"/>
        <v>1.9845351428954688E-6</v>
      </c>
      <c r="BC304" s="29">
        <f t="shared" si="477"/>
        <v>7.5755204760800769E-3</v>
      </c>
      <c r="BD304" s="24">
        <f t="shared" si="425"/>
        <v>12.560836424130802</v>
      </c>
      <c r="BE304" s="24" t="str">
        <f t="shared" si="478"/>
        <v>NO</v>
      </c>
      <c r="BF304" s="24">
        <f t="shared" si="426"/>
        <v>1.2</v>
      </c>
      <c r="BG304" s="24">
        <f t="shared" si="427"/>
        <v>1.1514544084929947</v>
      </c>
      <c r="BH304" s="7">
        <f t="shared" si="479"/>
        <v>1.203900398263051</v>
      </c>
      <c r="BI304" s="7">
        <f t="shared" si="480"/>
        <v>0.40516173497548186</v>
      </c>
      <c r="BJ304" s="7">
        <f t="shared" si="481"/>
        <v>0.26837817464176983</v>
      </c>
      <c r="BK304" s="20">
        <f t="shared" si="428"/>
        <v>2.0440608153862998</v>
      </c>
      <c r="BL304" s="24">
        <f t="shared" si="482"/>
        <v>0.40458447103376449</v>
      </c>
      <c r="BM304" s="24">
        <f t="shared" si="483"/>
        <v>0.75687881009261537</v>
      </c>
      <c r="BN304" s="24">
        <f t="shared" si="484"/>
        <v>215.98113984837218</v>
      </c>
      <c r="BO304" s="24">
        <f t="shared" si="485"/>
        <v>16079096.081349306</v>
      </c>
      <c r="BP304" s="24">
        <f t="shared" si="486"/>
        <v>1.9735772536111593E-6</v>
      </c>
      <c r="BQ304" s="29">
        <f t="shared" si="487"/>
        <v>7.5689459925430171E-3</v>
      </c>
      <c r="BR304" s="24">
        <f t="shared" si="429"/>
        <v>28.038005429699819</v>
      </c>
      <c r="BS304" s="24">
        <f t="shared" si="488"/>
        <v>4.6921250904448577</v>
      </c>
      <c r="BT304" s="24">
        <f t="shared" si="489"/>
        <v>12.564472206162032</v>
      </c>
      <c r="BU304" s="24" t="str">
        <f t="shared" si="490"/>
        <v>NO</v>
      </c>
      <c r="BV304" s="24">
        <f t="shared" si="430"/>
        <v>1.1499999999999999</v>
      </c>
      <c r="BW304" s="24">
        <f t="shared" si="431"/>
        <v>1.151442334429073</v>
      </c>
      <c r="BX304" s="7">
        <f t="shared" si="491"/>
        <v>1.203900398263051</v>
      </c>
      <c r="BY304" s="7">
        <f t="shared" si="492"/>
        <v>0.40516173497548186</v>
      </c>
      <c r="BZ304" s="24">
        <f t="shared" si="493"/>
        <v>0.26837817464176983</v>
      </c>
      <c r="CA304" s="20">
        <f t="shared" si="432"/>
        <v>2.1397541050286613</v>
      </c>
      <c r="CB304" s="24">
        <f t="shared" si="494"/>
        <v>0.40455630999599296</v>
      </c>
      <c r="CC304" s="24">
        <f t="shared" si="495"/>
        <v>0.78957825429361084</v>
      </c>
      <c r="CD304" s="24">
        <f t="shared" si="496"/>
        <v>188.01397420639563</v>
      </c>
      <c r="CE304" s="24">
        <f t="shared" si="497"/>
        <v>13997031.213111037</v>
      </c>
      <c r="CF304" s="24">
        <f t="shared" si="498"/>
        <v>2.2353360984627399E-6</v>
      </c>
      <c r="CG304" s="29">
        <f t="shared" si="499"/>
        <v>7.7188730087949459E-3</v>
      </c>
      <c r="CH304" s="24">
        <f t="shared" si="433"/>
        <v>28.25885176835758</v>
      </c>
      <c r="CI304" s="24">
        <f t="shared" si="500"/>
        <v>4.6921250904448577</v>
      </c>
      <c r="CJ304" s="24">
        <f t="shared" si="501"/>
        <v>12.482591363119504</v>
      </c>
      <c r="CK304" s="24">
        <f t="shared" si="434"/>
        <v>5.6331749852282735</v>
      </c>
      <c r="CL304" s="24">
        <f t="shared" si="502"/>
        <v>5.1316023724355997</v>
      </c>
      <c r="CM304" s="24" t="str">
        <f t="shared" si="503"/>
        <v>NO</v>
      </c>
      <c r="CN304" s="46" t="str">
        <f t="shared" si="435"/>
        <v>ANNULAR</v>
      </c>
      <c r="CO304" s="21">
        <f t="shared" si="516"/>
        <v>1.0018528271929892</v>
      </c>
      <c r="CP304" s="21">
        <f t="shared" si="436"/>
        <v>0</v>
      </c>
      <c r="CQ304" s="7">
        <f t="shared" si="437"/>
        <v>0.9121193477322761</v>
      </c>
      <c r="CR304" s="7">
        <f>IF(J304="yes",rho_ph(F304,H304),IF(K304="yes",rho_ph(F304,H304),L304*CQ304+P304*(1-CQ304)))</f>
        <v>83.207084001095211</v>
      </c>
      <c r="CS304" s="7">
        <f t="shared" si="438"/>
        <v>2.6102837413114121E-5</v>
      </c>
      <c r="CT304" s="7">
        <f t="shared" si="439"/>
        <v>6194497.8123634821</v>
      </c>
      <c r="CU304" s="7">
        <f t="shared" si="440"/>
        <v>4.6483307163429519E-6</v>
      </c>
      <c r="CV304" s="22">
        <f t="shared" si="441"/>
        <v>8.6947516086062857E-3</v>
      </c>
      <c r="CW304" s="7">
        <f t="shared" si="442"/>
        <v>7.7975694310033197E-3</v>
      </c>
      <c r="CX304" s="7">
        <f t="shared" si="443"/>
        <v>6.6224325304239162E-2</v>
      </c>
      <c r="CY304" s="7">
        <f t="shared" si="504"/>
        <v>0.84119666109107905</v>
      </c>
      <c r="CZ304" s="7">
        <f t="shared" si="505"/>
        <v>8.7995944538381735E-2</v>
      </c>
      <c r="DA304" s="7">
        <f t="shared" si="444"/>
        <v>15.659522610291972</v>
      </c>
      <c r="DB304" s="7">
        <f>rho_ph(DA304,H304)</f>
        <v>79.19385692572304</v>
      </c>
      <c r="DC304" s="7">
        <f t="shared" si="445"/>
        <v>56.915071823050745</v>
      </c>
      <c r="DD304" s="7">
        <f t="shared" si="506"/>
        <v>-2.8113842197260572E-2</v>
      </c>
      <c r="DE304" s="47">
        <f t="shared" si="507"/>
        <v>-0.10013665514314699</v>
      </c>
      <c r="DF304" s="7">
        <f t="shared" si="446"/>
        <v>1031.5335898490896</v>
      </c>
      <c r="DG304" s="7">
        <f t="shared" si="508"/>
        <v>200.34590506154086</v>
      </c>
    </row>
    <row r="305" spans="1:111" ht="14.5" x14ac:dyDescent="0.35">
      <c r="A305" s="7">
        <f t="shared" si="509"/>
        <v>894</v>
      </c>
      <c r="B305" s="7">
        <v>3</v>
      </c>
      <c r="C305" s="7">
        <v>17.2</v>
      </c>
      <c r="D305">
        <v>0.16600000000000001</v>
      </c>
      <c r="E305" s="22">
        <v>0</v>
      </c>
      <c r="F305" s="7">
        <f t="shared" si="447"/>
        <v>15.659522610291972</v>
      </c>
      <c r="G305" s="7">
        <f t="shared" si="510"/>
        <v>97.5</v>
      </c>
      <c r="H305" s="7">
        <f t="shared" si="448"/>
        <v>1031.5335898490896</v>
      </c>
      <c r="I305" s="7">
        <f t="shared" si="511"/>
        <v>9.1616164379167878E-2</v>
      </c>
      <c r="J305" s="24" t="str">
        <f t="shared" si="449"/>
        <v>NO</v>
      </c>
      <c r="K305" s="24" t="str">
        <f t="shared" si="450"/>
        <v>NO</v>
      </c>
      <c r="L305" s="7">
        <f t="shared" si="451"/>
        <v>7.9154296389672005</v>
      </c>
      <c r="M305" s="7">
        <v>9.81</v>
      </c>
      <c r="N305" s="7">
        <f t="shared" si="452"/>
        <v>2.1631460000000002E-2</v>
      </c>
      <c r="O305" s="7">
        <f t="shared" si="453"/>
        <v>200.34590506154086</v>
      </c>
      <c r="P305" s="7">
        <f t="shared" si="454"/>
        <v>864.26342381094798</v>
      </c>
      <c r="Q305" s="7">
        <f t="shared" si="415"/>
        <v>1.5726674052825202E-5</v>
      </c>
      <c r="R305" s="7">
        <f t="shared" si="416"/>
        <v>1.3407185813347824E-4</v>
      </c>
      <c r="S305" s="7">
        <f t="shared" si="455"/>
        <v>1.2322952629526226E-4</v>
      </c>
      <c r="T305" s="7">
        <f t="shared" si="417"/>
        <v>4.7374217172080932</v>
      </c>
      <c r="U305" s="7">
        <f t="shared" si="418"/>
        <v>52.169466517449194</v>
      </c>
      <c r="V305" s="7">
        <f t="shared" si="512"/>
        <v>56.906888234657288</v>
      </c>
      <c r="W305" s="7">
        <f>Surface_Tension_T(T_ph(F305,H305))</f>
        <v>8.4174868226884039E-2</v>
      </c>
      <c r="X305" s="7">
        <v>1</v>
      </c>
      <c r="Y305" s="7">
        <f t="shared" si="456"/>
        <v>1.0017991470384859</v>
      </c>
      <c r="Z305" s="7">
        <f t="shared" si="513"/>
        <v>0.9151049399708735</v>
      </c>
      <c r="AA305" s="24">
        <f t="shared" si="457"/>
        <v>80.615144010019577</v>
      </c>
      <c r="AB305" s="24">
        <f t="shared" si="458"/>
        <v>6179805.143033403</v>
      </c>
      <c r="AC305" s="24">
        <f t="shared" si="459"/>
        <v>4.6582549064105065E-6</v>
      </c>
      <c r="AD305" s="29">
        <f t="shared" si="460"/>
        <v>8.6978523604500195E-3</v>
      </c>
      <c r="AE305" s="24">
        <f t="shared" si="419"/>
        <v>12.009715660932185</v>
      </c>
      <c r="AF305" s="7">
        <f t="shared" si="420"/>
        <v>5.6173614170710851</v>
      </c>
      <c r="AG305" s="24" t="str">
        <f t="shared" si="461"/>
        <v>ANNULAR</v>
      </c>
      <c r="AH305" s="24">
        <f t="shared" si="517"/>
        <v>1.1499999999999999</v>
      </c>
      <c r="AI305" s="24">
        <f t="shared" si="517"/>
        <v>1.1499999999999999</v>
      </c>
      <c r="AJ305" s="24">
        <f t="shared" si="462"/>
        <v>0.26837607576262967</v>
      </c>
      <c r="AK305" s="24">
        <f t="shared" si="463"/>
        <v>0.79391928733764205</v>
      </c>
      <c r="AL305" s="24">
        <f t="shared" si="464"/>
        <v>184.39223456490976</v>
      </c>
      <c r="AM305" s="24">
        <f t="shared" si="465"/>
        <v>14135161.494694132</v>
      </c>
      <c r="AN305" s="24">
        <f t="shared" si="466"/>
        <v>2.2157082540512683E-6</v>
      </c>
      <c r="AO305" s="29">
        <f t="shared" si="467"/>
        <v>7.7081136029890189E-3</v>
      </c>
      <c r="AP305" s="24">
        <f t="shared" si="421"/>
        <v>29.338675298507606</v>
      </c>
      <c r="AQ305" s="24">
        <f t="shared" si="468"/>
        <v>4.6985060206736442</v>
      </c>
      <c r="AR305" s="24">
        <f t="shared" si="469"/>
        <v>12.503186240313427</v>
      </c>
      <c r="AS305" s="24">
        <f t="shared" si="470"/>
        <v>5.1164154545847413</v>
      </c>
      <c r="AT305" s="24" t="str">
        <f t="shared" si="471"/>
        <v>NO</v>
      </c>
      <c r="AU305" s="24">
        <f t="shared" si="422"/>
        <v>1.2</v>
      </c>
      <c r="AV305" s="7">
        <f t="shared" si="472"/>
        <v>1.203900398263051</v>
      </c>
      <c r="AW305" s="7">
        <f t="shared" si="473"/>
        <v>0.26837607576262967</v>
      </c>
      <c r="AX305" s="20">
        <f t="shared" si="423"/>
        <v>2.0382838661513132</v>
      </c>
      <c r="AY305" s="24">
        <f t="shared" si="424"/>
        <v>0.76096881393203986</v>
      </c>
      <c r="AZ305" s="24">
        <f t="shared" si="474"/>
        <v>212.60930637281439</v>
      </c>
      <c r="BA305" s="24">
        <f t="shared" si="475"/>
        <v>16298229.087281438</v>
      </c>
      <c r="BB305" s="24">
        <f t="shared" si="476"/>
        <v>1.9497296310976495E-6</v>
      </c>
      <c r="BC305" s="29">
        <f t="shared" si="477"/>
        <v>7.5545401696633721E-3</v>
      </c>
      <c r="BD305" s="24">
        <f t="shared" si="425"/>
        <v>12.587342733967564</v>
      </c>
      <c r="BE305" s="24" t="str">
        <f t="shared" si="478"/>
        <v>NO</v>
      </c>
      <c r="BF305" s="24">
        <f t="shared" si="426"/>
        <v>1.2</v>
      </c>
      <c r="BG305" s="24">
        <f t="shared" si="427"/>
        <v>1.1514005942096597</v>
      </c>
      <c r="BH305" s="7">
        <f t="shared" si="479"/>
        <v>1.203900398263051</v>
      </c>
      <c r="BI305" s="7">
        <f t="shared" si="480"/>
        <v>0.40519435705619844</v>
      </c>
      <c r="BJ305" s="7">
        <f t="shared" si="481"/>
        <v>0.26837607576262967</v>
      </c>
      <c r="BK305" s="20">
        <f t="shared" si="428"/>
        <v>2.0382838661513132</v>
      </c>
      <c r="BL305" s="24">
        <f t="shared" si="482"/>
        <v>0.40463919695366191</v>
      </c>
      <c r="BM305" s="24">
        <f t="shared" si="483"/>
        <v>0.75945931326968086</v>
      </c>
      <c r="BN305" s="24">
        <f t="shared" si="484"/>
        <v>213.90196423722679</v>
      </c>
      <c r="BO305" s="24">
        <f t="shared" si="485"/>
        <v>16397321.805117248</v>
      </c>
      <c r="BP305" s="24">
        <f t="shared" si="486"/>
        <v>1.9391443619341648E-6</v>
      </c>
      <c r="BQ305" s="29">
        <f t="shared" si="487"/>
        <v>7.548102301485878E-3</v>
      </c>
      <c r="BR305" s="24">
        <f t="shared" si="429"/>
        <v>29.093526678490115</v>
      </c>
      <c r="BS305" s="24">
        <f t="shared" si="488"/>
        <v>4.6985060206736442</v>
      </c>
      <c r="BT305" s="24">
        <f t="shared" si="489"/>
        <v>12.590920349556065</v>
      </c>
      <c r="BU305" s="24" t="str">
        <f t="shared" si="490"/>
        <v>NO</v>
      </c>
      <c r="BV305" s="24">
        <f t="shared" si="430"/>
        <v>1.1499999999999999</v>
      </c>
      <c r="BW305" s="24">
        <f t="shared" si="431"/>
        <v>1.1513888930438763</v>
      </c>
      <c r="BX305" s="7">
        <f t="shared" si="491"/>
        <v>1.203900398263051</v>
      </c>
      <c r="BY305" s="7">
        <f t="shared" si="492"/>
        <v>0.40519435705619844</v>
      </c>
      <c r="BZ305" s="24">
        <f t="shared" si="493"/>
        <v>0.26837607576262967</v>
      </c>
      <c r="CA305" s="20">
        <f t="shared" si="432"/>
        <v>2.1337067063652091</v>
      </c>
      <c r="CB305" s="24">
        <f t="shared" si="494"/>
        <v>0.40461215640354103</v>
      </c>
      <c r="CC305" s="24">
        <f t="shared" si="495"/>
        <v>0.79227669806974321</v>
      </c>
      <c r="CD305" s="24">
        <f t="shared" si="496"/>
        <v>185.79886258972334</v>
      </c>
      <c r="CE305" s="24">
        <f t="shared" si="497"/>
        <v>14242990.950422665</v>
      </c>
      <c r="CF305" s="24">
        <f t="shared" si="498"/>
        <v>2.2006372758681909E-6</v>
      </c>
      <c r="CG305" s="29">
        <f t="shared" si="499"/>
        <v>7.699802312675896E-3</v>
      </c>
      <c r="CH305" s="24">
        <f t="shared" si="433"/>
        <v>29.326017406691591</v>
      </c>
      <c r="CI305" s="24">
        <f t="shared" si="500"/>
        <v>4.6985060206736442</v>
      </c>
      <c r="CJ305" s="24">
        <f t="shared" si="501"/>
        <v>12.507683335985789</v>
      </c>
      <c r="CK305" s="24">
        <f t="shared" si="434"/>
        <v>5.6819823691250582</v>
      </c>
      <c r="CL305" s="24">
        <f t="shared" si="502"/>
        <v>5.1164154545847413</v>
      </c>
      <c r="CM305" s="24" t="str">
        <f t="shared" si="503"/>
        <v>NO</v>
      </c>
      <c r="CN305" s="46" t="str">
        <f t="shared" si="435"/>
        <v>ANNULAR</v>
      </c>
      <c r="CO305" s="21">
        <f t="shared" si="516"/>
        <v>1.0017991470384859</v>
      </c>
      <c r="CP305" s="21">
        <f t="shared" si="436"/>
        <v>0</v>
      </c>
      <c r="CQ305" s="7">
        <f t="shared" si="437"/>
        <v>0.9151049399708735</v>
      </c>
      <c r="CR305" s="7">
        <f>IF(J305="yes",rho_ph(F305,H305),IF(K305="yes",rho_ph(F305,H305),L305*CQ305+P305*(1-CQ305)))</f>
        <v>80.615144010019577</v>
      </c>
      <c r="CS305" s="7">
        <f t="shared" si="438"/>
        <v>2.5773595559510266E-5</v>
      </c>
      <c r="CT305" s="7">
        <f t="shared" si="439"/>
        <v>6179805.143033403</v>
      </c>
      <c r="CU305" s="7">
        <f t="shared" si="440"/>
        <v>4.6582549064105065E-6</v>
      </c>
      <c r="CV305" s="22">
        <f t="shared" si="441"/>
        <v>8.6978523604500195E-3</v>
      </c>
      <c r="CW305" s="7">
        <f t="shared" si="442"/>
        <v>7.5546714580237559E-3</v>
      </c>
      <c r="CX305" s="7">
        <f t="shared" si="443"/>
        <v>6.8394355055173536E-2</v>
      </c>
      <c r="CY305" s="7">
        <f t="shared" si="504"/>
        <v>0.83328764266428235</v>
      </c>
      <c r="CZ305" s="7">
        <f t="shared" si="505"/>
        <v>9.1143829122875747E-2</v>
      </c>
      <c r="DA305" s="7">
        <f t="shared" si="444"/>
        <v>15.386091122923345</v>
      </c>
      <c r="DB305" s="7">
        <f>rho_ph(DA305,H305)</f>
        <v>76.615083094968455</v>
      </c>
      <c r="DC305" s="7">
        <f t="shared" si="445"/>
        <v>58.83076638166488</v>
      </c>
      <c r="DD305" s="7">
        <f t="shared" si="506"/>
        <v>-2.8113842197260572E-2</v>
      </c>
      <c r="DE305" s="47">
        <f t="shared" si="507"/>
        <v>-0.11133257225112743</v>
      </c>
      <c r="DF305" s="7">
        <f t="shared" si="446"/>
        <v>1031.5054760068924</v>
      </c>
      <c r="DG305" s="7">
        <f t="shared" si="508"/>
        <v>199.504053969751</v>
      </c>
    </row>
    <row r="306" spans="1:111" ht="14.5" x14ac:dyDescent="0.35">
      <c r="A306" s="7">
        <f t="shared" si="509"/>
        <v>891</v>
      </c>
      <c r="B306" s="7">
        <v>3</v>
      </c>
      <c r="C306" s="7">
        <v>17.2</v>
      </c>
      <c r="D306">
        <v>0.16600000000000001</v>
      </c>
      <c r="E306" s="22">
        <v>0</v>
      </c>
      <c r="F306" s="7">
        <f t="shared" si="447"/>
        <v>15.386091122923345</v>
      </c>
      <c r="G306" s="7">
        <f t="shared" si="510"/>
        <v>97.5</v>
      </c>
      <c r="H306" s="7">
        <f t="shared" si="448"/>
        <v>1031.5054760068924</v>
      </c>
      <c r="I306" s="7">
        <f t="shared" si="511"/>
        <v>9.3400748838948666E-2</v>
      </c>
      <c r="J306" s="24" t="str">
        <f t="shared" si="449"/>
        <v>NO</v>
      </c>
      <c r="K306" s="24" t="str">
        <f t="shared" si="450"/>
        <v>NO</v>
      </c>
      <c r="L306" s="7">
        <f t="shared" si="451"/>
        <v>7.7816952104041084</v>
      </c>
      <c r="M306" s="7">
        <v>9.81</v>
      </c>
      <c r="N306" s="7">
        <f t="shared" si="452"/>
        <v>2.1631460000000002E-2</v>
      </c>
      <c r="O306" s="7">
        <f t="shared" si="453"/>
        <v>199.504053969751</v>
      </c>
      <c r="P306" s="7">
        <f t="shared" si="454"/>
        <v>865.24582325150129</v>
      </c>
      <c r="Q306" s="7">
        <f t="shared" si="415"/>
        <v>1.5697572113147698E-5</v>
      </c>
      <c r="R306" s="7">
        <f t="shared" si="416"/>
        <v>1.3466689543639696E-4</v>
      </c>
      <c r="S306" s="7">
        <f t="shared" si="455"/>
        <v>1.2355507154914247E-4</v>
      </c>
      <c r="T306" s="7">
        <f t="shared" si="417"/>
        <v>4.7227464185045935</v>
      </c>
      <c r="U306" s="7">
        <f t="shared" si="418"/>
        <v>54.099708431394973</v>
      </c>
      <c r="V306" s="7">
        <f t="shared" si="512"/>
        <v>58.822454849899565</v>
      </c>
      <c r="W306" s="7">
        <f>Surface_Tension_T(T_ph(F306,H306))</f>
        <v>8.4253464493803568E-2</v>
      </c>
      <c r="X306" s="7">
        <v>1</v>
      </c>
      <c r="Y306" s="7">
        <f t="shared" si="456"/>
        <v>1.0017454319885195</v>
      </c>
      <c r="Z306" s="7">
        <f t="shared" si="513"/>
        <v>0.91810934679453082</v>
      </c>
      <c r="AA306" s="24">
        <f t="shared" si="457"/>
        <v>77.999992755947616</v>
      </c>
      <c r="AB306" s="24">
        <f t="shared" si="458"/>
        <v>6164320.6151907807</v>
      </c>
      <c r="AC306" s="24">
        <f t="shared" si="459"/>
        <v>4.6687625457935581E-6</v>
      </c>
      <c r="AD306" s="29">
        <f t="shared" si="460"/>
        <v>8.7011299716766612E-3</v>
      </c>
      <c r="AE306" s="24">
        <f t="shared" si="419"/>
        <v>12.022490209191082</v>
      </c>
      <c r="AF306" s="7">
        <f t="shared" si="420"/>
        <v>5.6685927199200901</v>
      </c>
      <c r="AG306" s="24" t="str">
        <f t="shared" si="461"/>
        <v>ANNULAR</v>
      </c>
      <c r="AH306" s="24">
        <f t="shared" si="517"/>
        <v>1.1499999999999999</v>
      </c>
      <c r="AI306" s="24">
        <f t="shared" si="517"/>
        <v>1.1499999999999999</v>
      </c>
      <c r="AJ306" s="24">
        <f t="shared" si="462"/>
        <v>0.26837364147049286</v>
      </c>
      <c r="AK306" s="24">
        <f t="shared" si="463"/>
        <v>0.79658909396148836</v>
      </c>
      <c r="AL306" s="24">
        <f t="shared" si="464"/>
        <v>182.19925039076605</v>
      </c>
      <c r="AM306" s="24">
        <f t="shared" si="465"/>
        <v>14399162.814928152</v>
      </c>
      <c r="AN306" s="24">
        <f t="shared" si="466"/>
        <v>2.1791896315142456E-6</v>
      </c>
      <c r="AO306" s="29">
        <f t="shared" si="467"/>
        <v>7.6878986755637311E-3</v>
      </c>
      <c r="AP306" s="24">
        <f t="shared" si="421"/>
        <v>30.493757549817335</v>
      </c>
      <c r="AQ306" s="24">
        <f t="shared" si="468"/>
        <v>4.7049167374499063</v>
      </c>
      <c r="AR306" s="24">
        <f t="shared" si="469"/>
        <v>12.529019940341573</v>
      </c>
      <c r="AS306" s="24">
        <f t="shared" si="470"/>
        <v>5.1005661319849613</v>
      </c>
      <c r="AT306" s="24" t="str">
        <f t="shared" si="471"/>
        <v>NO</v>
      </c>
      <c r="AU306" s="24">
        <f t="shared" si="422"/>
        <v>1.2</v>
      </c>
      <c r="AV306" s="7">
        <f t="shared" si="472"/>
        <v>1.203900398263051</v>
      </c>
      <c r="AW306" s="7">
        <f t="shared" si="473"/>
        <v>0.26837364147049286</v>
      </c>
      <c r="AX306" s="20">
        <f t="shared" si="423"/>
        <v>2.0322548610148066</v>
      </c>
      <c r="AY306" s="24">
        <f t="shared" si="424"/>
        <v>0.76352359770116041</v>
      </c>
      <c r="AZ306" s="24">
        <f t="shared" si="474"/>
        <v>210.55172730987431</v>
      </c>
      <c r="BA306" s="24">
        <f t="shared" si="475"/>
        <v>16639852.227695474</v>
      </c>
      <c r="BB306" s="24">
        <f t="shared" si="476"/>
        <v>1.9137419048095559E-6</v>
      </c>
      <c r="BC306" s="29">
        <f t="shared" si="477"/>
        <v>7.5325415163392728E-3</v>
      </c>
      <c r="BD306" s="24">
        <f t="shared" si="425"/>
        <v>12.614570628453368</v>
      </c>
      <c r="BE306" s="24" t="str">
        <f t="shared" si="478"/>
        <v>NO</v>
      </c>
      <c r="BF306" s="24">
        <f t="shared" si="426"/>
        <v>1.2</v>
      </c>
      <c r="BG306" s="24">
        <f t="shared" si="427"/>
        <v>1.1513469883806084</v>
      </c>
      <c r="BH306" s="7">
        <f t="shared" si="479"/>
        <v>1.203900398263051</v>
      </c>
      <c r="BI306" s="7">
        <f t="shared" si="480"/>
        <v>0.4052280852006816</v>
      </c>
      <c r="BJ306" s="7">
        <f t="shared" si="481"/>
        <v>0.26837364147049286</v>
      </c>
      <c r="BK306" s="20">
        <f t="shared" si="428"/>
        <v>2.0322548610148066</v>
      </c>
      <c r="BL306" s="24">
        <f t="shared" si="482"/>
        <v>0.4046949670604138</v>
      </c>
      <c r="BM306" s="24">
        <f t="shared" si="483"/>
        <v>0.76205744552036803</v>
      </c>
      <c r="BN306" s="24">
        <f t="shared" si="484"/>
        <v>211.808900211153</v>
      </c>
      <c r="BO306" s="24">
        <f t="shared" si="485"/>
        <v>16739206.298874162</v>
      </c>
      <c r="BP306" s="24">
        <f t="shared" si="486"/>
        <v>1.9035374343962097E-6</v>
      </c>
      <c r="BQ306" s="29">
        <f t="shared" si="487"/>
        <v>7.5262457146936411E-3</v>
      </c>
      <c r="BR306" s="24">
        <f t="shared" si="429"/>
        <v>30.235645155235481</v>
      </c>
      <c r="BS306" s="24">
        <f t="shared" si="488"/>
        <v>4.7049167374499063</v>
      </c>
      <c r="BT306" s="24">
        <f t="shared" si="489"/>
        <v>12.61808706514957</v>
      </c>
      <c r="BU306" s="24" t="str">
        <f t="shared" si="490"/>
        <v>NO</v>
      </c>
      <c r="BV306" s="24">
        <f t="shared" si="430"/>
        <v>1.1499999999999999</v>
      </c>
      <c r="BW306" s="24">
        <f t="shared" si="431"/>
        <v>1.1513356617324901</v>
      </c>
      <c r="BX306" s="7">
        <f t="shared" si="491"/>
        <v>1.203900398263051</v>
      </c>
      <c r="BY306" s="7">
        <f t="shared" si="492"/>
        <v>0.4052280852006816</v>
      </c>
      <c r="BZ306" s="24">
        <f t="shared" si="493"/>
        <v>0.26837364147049286</v>
      </c>
      <c r="CA306" s="20">
        <f t="shared" si="432"/>
        <v>2.1273954517354929</v>
      </c>
      <c r="CB306" s="24">
        <f t="shared" si="494"/>
        <v>0.40466904050125851</v>
      </c>
      <c r="CC306" s="24">
        <f t="shared" si="495"/>
        <v>0.79499363998244932</v>
      </c>
      <c r="CD306" s="24">
        <f t="shared" si="496"/>
        <v>183.56729494573244</v>
      </c>
      <c r="CE306" s="24">
        <f t="shared" si="497"/>
        <v>14507279.046157362</v>
      </c>
      <c r="CF306" s="24">
        <f t="shared" si="498"/>
        <v>2.1645984661132933E-6</v>
      </c>
      <c r="CG306" s="29">
        <f t="shared" si="499"/>
        <v>7.6797488660836051E-3</v>
      </c>
      <c r="CH306" s="24">
        <f t="shared" si="433"/>
        <v>30.48082307164217</v>
      </c>
      <c r="CI306" s="24">
        <f t="shared" si="500"/>
        <v>4.7049167374499063</v>
      </c>
      <c r="CJ306" s="24">
        <f t="shared" si="501"/>
        <v>12.533450338126659</v>
      </c>
      <c r="CK306" s="24">
        <f t="shared" si="434"/>
        <v>5.7338030261778012</v>
      </c>
      <c r="CL306" s="24">
        <f t="shared" si="502"/>
        <v>5.1005661319849613</v>
      </c>
      <c r="CM306" s="24" t="str">
        <f t="shared" si="503"/>
        <v>NO</v>
      </c>
      <c r="CN306" s="46" t="str">
        <f t="shared" si="435"/>
        <v>ANNULAR</v>
      </c>
      <c r="CO306" s="21">
        <f t="shared" si="516"/>
        <v>1.0017454319885195</v>
      </c>
      <c r="CP306" s="21">
        <f t="shared" si="436"/>
        <v>0</v>
      </c>
      <c r="CQ306" s="7">
        <f t="shared" si="437"/>
        <v>0.91810934679453082</v>
      </c>
      <c r="CR306" s="7">
        <f>IF(J306="yes",rho_ph(F306,H306),IF(K306="yes",rho_ph(F306,H306),L306*CQ306+P306*(1-CQ306)))</f>
        <v>77.999992755947616</v>
      </c>
      <c r="CS306" s="7">
        <f t="shared" si="438"/>
        <v>2.5440047711501241E-5</v>
      </c>
      <c r="CT306" s="7">
        <f t="shared" si="439"/>
        <v>6164320.6151907807</v>
      </c>
      <c r="CU306" s="7">
        <f t="shared" si="440"/>
        <v>4.6687625457935581E-6</v>
      </c>
      <c r="CV306" s="22">
        <f t="shared" si="441"/>
        <v>8.7011299716766612E-3</v>
      </c>
      <c r="CW306" s="7">
        <f t="shared" si="442"/>
        <v>7.3095982924272652E-3</v>
      </c>
      <c r="CX306" s="7">
        <f t="shared" si="443"/>
        <v>7.0732404953393613E-2</v>
      </c>
      <c r="CY306" s="7">
        <f t="shared" si="504"/>
        <v>0.82459072550972046</v>
      </c>
      <c r="CZ306" s="7">
        <f t="shared" si="505"/>
        <v>9.46433192024798E-2</v>
      </c>
      <c r="DA306" s="7">
        <f t="shared" si="444"/>
        <v>15.102161165315906</v>
      </c>
      <c r="DB306" s="7">
        <f>rho_ph(DA306,H306)</f>
        <v>74.008592997993887</v>
      </c>
      <c r="DC306" s="7">
        <f t="shared" si="445"/>
        <v>60.902712405221777</v>
      </c>
      <c r="DD306" s="7">
        <f t="shared" si="506"/>
        <v>-2.8113842197260572E-2</v>
      </c>
      <c r="DE306" s="47">
        <f t="shared" si="507"/>
        <v>-0.12452959187234092</v>
      </c>
      <c r="DF306" s="7">
        <f t="shared" si="446"/>
        <v>1031.4773621646953</v>
      </c>
      <c r="DG306" s="7">
        <f t="shared" si="508"/>
        <v>198.61743897642924</v>
      </c>
    </row>
    <row r="307" spans="1:111" ht="14.5" x14ac:dyDescent="0.35">
      <c r="A307" s="7">
        <f t="shared" si="509"/>
        <v>888</v>
      </c>
      <c r="B307" s="7">
        <v>3</v>
      </c>
      <c r="C307" s="7">
        <v>17.2</v>
      </c>
      <c r="D307">
        <v>0.16600000000000001</v>
      </c>
      <c r="E307" s="22">
        <v>0</v>
      </c>
      <c r="F307" s="7">
        <f t="shared" si="447"/>
        <v>15.102161165315906</v>
      </c>
      <c r="G307" s="7">
        <f t="shared" si="510"/>
        <v>97.5</v>
      </c>
      <c r="H307" s="7">
        <f t="shared" si="448"/>
        <v>1031.4773621646953</v>
      </c>
      <c r="I307" s="7">
        <f t="shared" si="511"/>
        <v>9.5273223407553717E-2</v>
      </c>
      <c r="J307" s="24" t="str">
        <f t="shared" si="449"/>
        <v>NO</v>
      </c>
      <c r="K307" s="24" t="str">
        <f t="shared" si="450"/>
        <v>NO</v>
      </c>
      <c r="L307" s="7">
        <f t="shared" si="451"/>
        <v>7.642839458940375</v>
      </c>
      <c r="M307" s="7">
        <v>9.81</v>
      </c>
      <c r="N307" s="7">
        <f t="shared" si="452"/>
        <v>2.1631460000000002E-2</v>
      </c>
      <c r="O307" s="7">
        <f t="shared" si="453"/>
        <v>198.61743897642924</v>
      </c>
      <c r="P307" s="7">
        <f t="shared" si="454"/>
        <v>866.27645821891974</v>
      </c>
      <c r="Q307" s="7">
        <f t="shared" si="415"/>
        <v>1.5666935113709775E-5</v>
      </c>
      <c r="R307" s="7">
        <f t="shared" si="416"/>
        <v>1.3529933420840831E-4</v>
      </c>
      <c r="S307" s="7">
        <f t="shared" si="455"/>
        <v>1.2390156992267746E-4</v>
      </c>
      <c r="T307" s="7">
        <f t="shared" si="417"/>
        <v>4.7073849514577688</v>
      </c>
      <c r="U307" s="7">
        <f t="shared" si="418"/>
        <v>56.18687844446643</v>
      </c>
      <c r="V307" s="7">
        <f t="shared" si="512"/>
        <v>60.894263395924199</v>
      </c>
      <c r="W307" s="7">
        <f>Surface_Tension_T(T_ph(F307,H307))</f>
        <v>8.4335727139479122E-2</v>
      </c>
      <c r="X307" s="7">
        <v>1</v>
      </c>
      <c r="Y307" s="7">
        <f t="shared" si="456"/>
        <v>1.0016915736063714</v>
      </c>
      <c r="Z307" s="7">
        <f t="shared" si="513"/>
        <v>0.92113758470138973</v>
      </c>
      <c r="AA307" s="24">
        <f t="shared" si="457"/>
        <v>75.356760490938456</v>
      </c>
      <c r="AB307" s="24">
        <f t="shared" si="458"/>
        <v>6147943.6824502889</v>
      </c>
      <c r="AC307" s="24">
        <f t="shared" si="459"/>
        <v>4.6799304139494367E-6</v>
      </c>
      <c r="AD307" s="29">
        <f t="shared" si="460"/>
        <v>8.7046074213858564E-3</v>
      </c>
      <c r="AE307" s="24">
        <f t="shared" si="419"/>
        <v>12.035272469534373</v>
      </c>
      <c r="AF307" s="7">
        <f t="shared" si="420"/>
        <v>5.7232001331980316</v>
      </c>
      <c r="AG307" s="24" t="str">
        <f t="shared" si="461"/>
        <v>ANNULAR</v>
      </c>
      <c r="AH307" s="24">
        <f t="shared" si="517"/>
        <v>1.1499999999999999</v>
      </c>
      <c r="AI307" s="24">
        <f t="shared" si="517"/>
        <v>1.1499999999999999</v>
      </c>
      <c r="AJ307" s="24">
        <f t="shared" si="462"/>
        <v>0.26837082247567523</v>
      </c>
      <c r="AK307" s="24">
        <f t="shared" si="463"/>
        <v>0.79928104043636383</v>
      </c>
      <c r="AL307" s="24">
        <f t="shared" si="464"/>
        <v>179.98688606280325</v>
      </c>
      <c r="AM307" s="24">
        <f t="shared" si="465"/>
        <v>14684140.24016826</v>
      </c>
      <c r="AN307" s="24">
        <f t="shared" si="466"/>
        <v>2.1411694697311881E-6</v>
      </c>
      <c r="AO307" s="29">
        <f t="shared" si="467"/>
        <v>7.6665739222849813E-3</v>
      </c>
      <c r="AP307" s="24">
        <f t="shared" si="421"/>
        <v>31.749738379185683</v>
      </c>
      <c r="AQ307" s="24">
        <f t="shared" si="468"/>
        <v>4.7113677289281144</v>
      </c>
      <c r="AR307" s="24">
        <f t="shared" si="469"/>
        <v>12.555631107340037</v>
      </c>
      <c r="AS307" s="24">
        <f t="shared" si="470"/>
        <v>5.0839757475743905</v>
      </c>
      <c r="AT307" s="24" t="str">
        <f t="shared" si="471"/>
        <v>NO</v>
      </c>
      <c r="AU307" s="24">
        <f t="shared" si="422"/>
        <v>1.2</v>
      </c>
      <c r="AV307" s="7">
        <f t="shared" si="472"/>
        <v>1.203900398263051</v>
      </c>
      <c r="AW307" s="7">
        <f t="shared" si="473"/>
        <v>0.26837082247567523</v>
      </c>
      <c r="AX307" s="20">
        <f t="shared" si="423"/>
        <v>2.0259438664173728</v>
      </c>
      <c r="AY307" s="24">
        <f t="shared" si="424"/>
        <v>0.76609952731019393</v>
      </c>
      <c r="AZ307" s="24">
        <f t="shared" si="474"/>
        <v>208.4776487542583</v>
      </c>
      <c r="BA307" s="24">
        <f t="shared" si="475"/>
        <v>17008544.89020871</v>
      </c>
      <c r="BB307" s="24">
        <f t="shared" si="476"/>
        <v>1.8764436387393317E-6</v>
      </c>
      <c r="BC307" s="29">
        <f t="shared" si="477"/>
        <v>7.5094025840570762E-3</v>
      </c>
      <c r="BD307" s="24">
        <f t="shared" si="425"/>
        <v>12.642623185876602</v>
      </c>
      <c r="BE307" s="24" t="str">
        <f t="shared" si="478"/>
        <v>NO</v>
      </c>
      <c r="BF307" s="24">
        <f t="shared" si="426"/>
        <v>1.2</v>
      </c>
      <c r="BG307" s="24">
        <f t="shared" si="427"/>
        <v>1.151293497679623</v>
      </c>
      <c r="BH307" s="7">
        <f t="shared" si="479"/>
        <v>1.203900398263051</v>
      </c>
      <c r="BI307" s="7">
        <f t="shared" si="480"/>
        <v>0.40526304314626599</v>
      </c>
      <c r="BJ307" s="7">
        <f t="shared" si="481"/>
        <v>0.26837082247567523</v>
      </c>
      <c r="BK307" s="20">
        <f t="shared" si="428"/>
        <v>2.0259438664173728</v>
      </c>
      <c r="BL307" s="24">
        <f t="shared" si="482"/>
        <v>0.40475194062983288</v>
      </c>
      <c r="BM307" s="24">
        <f t="shared" si="483"/>
        <v>0.76467758199559166</v>
      </c>
      <c r="BN307" s="24">
        <f t="shared" si="484"/>
        <v>209.69857880541403</v>
      </c>
      <c r="BO307" s="24">
        <f t="shared" si="485"/>
        <v>17108153.858877406</v>
      </c>
      <c r="BP307" s="24">
        <f t="shared" si="486"/>
        <v>1.8666287675080625E-6</v>
      </c>
      <c r="BQ307" s="29">
        <f t="shared" si="487"/>
        <v>7.5032547870214593E-3</v>
      </c>
      <c r="BR307" s="24">
        <f t="shared" si="429"/>
        <v>31.477446725957009</v>
      </c>
      <c r="BS307" s="24">
        <f t="shared" si="488"/>
        <v>4.7113677289281144</v>
      </c>
      <c r="BT307" s="24">
        <f t="shared" si="489"/>
        <v>12.64607515729403</v>
      </c>
      <c r="BU307" s="24" t="str">
        <f t="shared" si="490"/>
        <v>NO</v>
      </c>
      <c r="BV307" s="24">
        <f t="shared" si="430"/>
        <v>1.1499999999999999</v>
      </c>
      <c r="BW307" s="24">
        <f t="shared" si="431"/>
        <v>1.1512825480150075</v>
      </c>
      <c r="BX307" s="7">
        <f t="shared" si="491"/>
        <v>1.203900398263051</v>
      </c>
      <c r="BY307" s="7">
        <f t="shared" si="492"/>
        <v>0.40526304314626599</v>
      </c>
      <c r="BZ307" s="24">
        <f t="shared" si="493"/>
        <v>0.26837082247567523</v>
      </c>
      <c r="CA307" s="20">
        <f t="shared" si="432"/>
        <v>2.1207890062324606</v>
      </c>
      <c r="CB307" s="24">
        <f t="shared" si="494"/>
        <v>0.40472712338260125</v>
      </c>
      <c r="CC307" s="24">
        <f t="shared" si="495"/>
        <v>0.79773365774849325</v>
      </c>
      <c r="CD307" s="24">
        <f t="shared" si="496"/>
        <v>181.31552085969611</v>
      </c>
      <c r="CE307" s="24">
        <f t="shared" si="497"/>
        <v>14792536.246745845</v>
      </c>
      <c r="CF307" s="24">
        <f t="shared" si="498"/>
        <v>2.1270730465103363E-6</v>
      </c>
      <c r="CG307" s="29">
        <f t="shared" si="499"/>
        <v>7.6585935011036178E-3</v>
      </c>
      <c r="CH307" s="24">
        <f t="shared" si="433"/>
        <v>31.736514456436225</v>
      </c>
      <c r="CI307" s="24">
        <f t="shared" si="500"/>
        <v>4.7113677289281144</v>
      </c>
      <c r="CJ307" s="24">
        <f t="shared" si="501"/>
        <v>12.559990673766775</v>
      </c>
      <c r="CK307" s="24">
        <f t="shared" si="434"/>
        <v>5.7890386317284532</v>
      </c>
      <c r="CL307" s="24">
        <f t="shared" si="502"/>
        <v>5.0839757475743905</v>
      </c>
      <c r="CM307" s="24" t="str">
        <f t="shared" si="503"/>
        <v>NO</v>
      </c>
      <c r="CN307" s="46" t="str">
        <f t="shared" si="435"/>
        <v>ANNULAR</v>
      </c>
      <c r="CO307" s="21">
        <f t="shared" si="516"/>
        <v>1.0016915736063714</v>
      </c>
      <c r="CP307" s="21">
        <f t="shared" si="436"/>
        <v>0</v>
      </c>
      <c r="CQ307" s="7">
        <f t="shared" si="437"/>
        <v>0.92113758470138973</v>
      </c>
      <c r="CR307" s="7">
        <f>IF(J307="yes",rho_ph(F307,H307),IF(K307="yes",rho_ph(F307,H307),L307*CQ307+P307*(1-CQ307)))</f>
        <v>75.356760490938456</v>
      </c>
      <c r="CS307" s="7">
        <f t="shared" si="438"/>
        <v>2.5101435054284979E-5</v>
      </c>
      <c r="CT307" s="7">
        <f t="shared" si="439"/>
        <v>6147943.6824502889</v>
      </c>
      <c r="CU307" s="7">
        <f t="shared" si="440"/>
        <v>4.6799304139494367E-6</v>
      </c>
      <c r="CV307" s="22">
        <f t="shared" si="441"/>
        <v>8.7046074213858564E-3</v>
      </c>
      <c r="CW307" s="7">
        <f t="shared" si="442"/>
        <v>7.0618935764633481E-3</v>
      </c>
      <c r="CX307" s="7">
        <f t="shared" si="443"/>
        <v>7.3263234533472818E-2</v>
      </c>
      <c r="CY307" s="7">
        <f t="shared" si="504"/>
        <v>0.81497266970988758</v>
      </c>
      <c r="CZ307" s="7">
        <f t="shared" si="505"/>
        <v>9.8561744577925728E-2</v>
      </c>
      <c r="DA307" s="7">
        <f t="shared" si="444"/>
        <v>14.806475931582128</v>
      </c>
      <c r="DB307" s="7">
        <f>rho_ph(DA307,H307)</f>
        <v>71.368745778868202</v>
      </c>
      <c r="DC307" s="7">
        <f t="shared" si="445"/>
        <v>63.155433175715402</v>
      </c>
      <c r="DD307" s="7">
        <f t="shared" si="506"/>
        <v>-2.8113842197260572E-2</v>
      </c>
      <c r="DE307" s="47">
        <f t="shared" si="507"/>
        <v>-0.14024871254002982</v>
      </c>
      <c r="DF307" s="7">
        <f t="shared" si="446"/>
        <v>1031.4492483224981</v>
      </c>
      <c r="DG307" s="7">
        <f t="shared" si="508"/>
        <v>197.68018199709979</v>
      </c>
    </row>
    <row r="308" spans="1:111" ht="14.5" x14ac:dyDescent="0.35">
      <c r="A308" s="7">
        <f t="shared" si="509"/>
        <v>885</v>
      </c>
      <c r="B308" s="7">
        <v>3</v>
      </c>
      <c r="C308" s="7">
        <v>17.2</v>
      </c>
      <c r="D308">
        <v>0.16600000000000001</v>
      </c>
      <c r="E308" s="22">
        <v>0</v>
      </c>
      <c r="F308" s="7">
        <f t="shared" si="447"/>
        <v>14.806475931582128</v>
      </c>
      <c r="G308" s="7">
        <f t="shared" si="510"/>
        <v>97.5</v>
      </c>
      <c r="H308" s="7">
        <f t="shared" si="448"/>
        <v>1031.4492483224981</v>
      </c>
      <c r="I308" s="7">
        <f t="shared" si="511"/>
        <v>9.7244915774097759E-2</v>
      </c>
      <c r="J308" s="24" t="str">
        <f t="shared" si="449"/>
        <v>NO</v>
      </c>
      <c r="K308" s="24" t="str">
        <f t="shared" si="450"/>
        <v>NO</v>
      </c>
      <c r="L308" s="7">
        <f t="shared" si="451"/>
        <v>7.4982457615963876</v>
      </c>
      <c r="M308" s="7">
        <v>9.81</v>
      </c>
      <c r="N308" s="7">
        <f t="shared" si="452"/>
        <v>2.1631460000000002E-2</v>
      </c>
      <c r="O308" s="7">
        <f t="shared" si="453"/>
        <v>197.68018199709979</v>
      </c>
      <c r="P308" s="7">
        <f t="shared" si="454"/>
        <v>867.36152134548581</v>
      </c>
      <c r="Q308" s="7">
        <f t="shared" si="415"/>
        <v>1.5634561171992016E-5</v>
      </c>
      <c r="R308" s="7">
        <f t="shared" si="416"/>
        <v>1.359744232476525E-4</v>
      </c>
      <c r="S308" s="7">
        <f t="shared" si="455"/>
        <v>1.2427198349583836E-4</v>
      </c>
      <c r="T308" s="7">
        <f t="shared" si="417"/>
        <v>4.691249965155631</v>
      </c>
      <c r="U308" s="7">
        <f t="shared" si="418"/>
        <v>58.455585748801596</v>
      </c>
      <c r="V308" s="7">
        <f t="shared" si="512"/>
        <v>63.14683571395723</v>
      </c>
      <c r="W308" s="7">
        <f>Surface_Tension_T(T_ph(F308,H308))</f>
        <v>8.4422115746875484E-2</v>
      </c>
      <c r="X308" s="7">
        <v>1</v>
      </c>
      <c r="Y308" s="7">
        <f t="shared" si="456"/>
        <v>1.0016374472746563</v>
      </c>
      <c r="Z308" s="7">
        <f t="shared" si="513"/>
        <v>0.92419554560809536</v>
      </c>
      <c r="AA308" s="24">
        <f t="shared" si="457"/>
        <v>72.679712218869071</v>
      </c>
      <c r="AB308" s="24">
        <f t="shared" si="458"/>
        <v>6130552.9790990045</v>
      </c>
      <c r="AC308" s="24">
        <f t="shared" si="459"/>
        <v>4.691851583937193E-6</v>
      </c>
      <c r="AD308" s="29">
        <f t="shared" si="460"/>
        <v>8.7083125226122601E-3</v>
      </c>
      <c r="AE308" s="24">
        <f t="shared" si="419"/>
        <v>12.048077549056787</v>
      </c>
      <c r="AF308" s="7">
        <f t="shared" si="420"/>
        <v>5.7816660577069712</v>
      </c>
      <c r="AG308" s="24" t="str">
        <f t="shared" si="461"/>
        <v>ANNULAR</v>
      </c>
      <c r="AH308" s="24">
        <f t="shared" si="517"/>
        <v>1.1499999999999999</v>
      </c>
      <c r="AI308" s="24">
        <f t="shared" si="517"/>
        <v>1.1499999999999999</v>
      </c>
      <c r="AJ308" s="24">
        <f t="shared" si="462"/>
        <v>0.26836755841701143</v>
      </c>
      <c r="AK308" s="24">
        <f t="shared" si="463"/>
        <v>0.80200038947795016</v>
      </c>
      <c r="AL308" s="24">
        <f t="shared" si="464"/>
        <v>177.75083942942049</v>
      </c>
      <c r="AM308" s="24">
        <f t="shared" si="465"/>
        <v>14993330.393491464</v>
      </c>
      <c r="AN308" s="24">
        <f t="shared" si="466"/>
        <v>2.1014719988432683E-6</v>
      </c>
      <c r="AO308" s="29">
        <f t="shared" si="467"/>
        <v>7.6439953185360125E-3</v>
      </c>
      <c r="AP308" s="24">
        <f t="shared" si="421"/>
        <v>33.122949510382284</v>
      </c>
      <c r="AQ308" s="24">
        <f t="shared" si="468"/>
        <v>4.7178712680701391</v>
      </c>
      <c r="AR308" s="24">
        <f t="shared" si="469"/>
        <v>12.583137789762578</v>
      </c>
      <c r="AS308" s="24">
        <f t="shared" si="470"/>
        <v>5.0665499623680814</v>
      </c>
      <c r="AT308" s="24" t="str">
        <f t="shared" si="471"/>
        <v>NO</v>
      </c>
      <c r="AU308" s="24">
        <f t="shared" si="422"/>
        <v>1.2</v>
      </c>
      <c r="AV308" s="7">
        <f t="shared" si="472"/>
        <v>1.203900398263051</v>
      </c>
      <c r="AW308" s="7">
        <f t="shared" si="473"/>
        <v>0.26836755841701143</v>
      </c>
      <c r="AX308" s="20">
        <f t="shared" si="423"/>
        <v>2.0193149804932555</v>
      </c>
      <c r="AY308" s="24">
        <f t="shared" si="424"/>
        <v>0.76870163681197823</v>
      </c>
      <c r="AZ308" s="24">
        <f t="shared" si="474"/>
        <v>206.38321396964091</v>
      </c>
      <c r="BA308" s="24">
        <f t="shared" si="475"/>
        <v>17408478.770904206</v>
      </c>
      <c r="BB308" s="24">
        <f t="shared" si="476"/>
        <v>1.8376821920937382E-6</v>
      </c>
      <c r="BC308" s="29">
        <f t="shared" si="477"/>
        <v>7.4849769537078791E-3</v>
      </c>
      <c r="BD308" s="24">
        <f t="shared" si="425"/>
        <v>12.671623693290694</v>
      </c>
      <c r="BE308" s="24" t="str">
        <f t="shared" si="478"/>
        <v>NO</v>
      </c>
      <c r="BF308" s="24">
        <f t="shared" si="426"/>
        <v>1.2</v>
      </c>
      <c r="BG308" s="24">
        <f t="shared" si="427"/>
        <v>1.1512400162682404</v>
      </c>
      <c r="BH308" s="7">
        <f t="shared" si="479"/>
        <v>1.203900398263051</v>
      </c>
      <c r="BI308" s="7">
        <f t="shared" si="480"/>
        <v>0.40529937829135376</v>
      </c>
      <c r="BJ308" s="7">
        <f t="shared" si="481"/>
        <v>0.26836755841701143</v>
      </c>
      <c r="BK308" s="20">
        <f t="shared" si="428"/>
        <v>2.0193149804932555</v>
      </c>
      <c r="BL308" s="24">
        <f t="shared" si="482"/>
        <v>0.40481030560626924</v>
      </c>
      <c r="BM308" s="24">
        <f t="shared" si="483"/>
        <v>0.76732486642337783</v>
      </c>
      <c r="BN308" s="24">
        <f t="shared" si="484"/>
        <v>207.56704826570976</v>
      </c>
      <c r="BO308" s="24">
        <f t="shared" si="485"/>
        <v>17508335.507384792</v>
      </c>
      <c r="BP308" s="24">
        <f t="shared" si="486"/>
        <v>1.8282664607475462E-6</v>
      </c>
      <c r="BQ308" s="29">
        <f t="shared" si="487"/>
        <v>7.4789836777430767E-3</v>
      </c>
      <c r="BR308" s="24">
        <f t="shared" si="429"/>
        <v>32.835064353895909</v>
      </c>
      <c r="BS308" s="24">
        <f t="shared" si="488"/>
        <v>4.7178712680701391</v>
      </c>
      <c r="BT308" s="24">
        <f t="shared" si="489"/>
        <v>12.675007587145265</v>
      </c>
      <c r="BU308" s="24" t="str">
        <f t="shared" si="490"/>
        <v>NO</v>
      </c>
      <c r="BV308" s="24">
        <f t="shared" si="430"/>
        <v>1.1499999999999999</v>
      </c>
      <c r="BW308" s="24">
        <f t="shared" si="431"/>
        <v>1.1512294470238253</v>
      </c>
      <c r="BX308" s="7">
        <f t="shared" si="491"/>
        <v>1.203900398263051</v>
      </c>
      <c r="BY308" s="7">
        <f t="shared" si="492"/>
        <v>0.40529937829135376</v>
      </c>
      <c r="BZ308" s="24">
        <f t="shared" si="493"/>
        <v>0.26836755841701143</v>
      </c>
      <c r="CA308" s="20">
        <f t="shared" si="432"/>
        <v>2.113849787234841</v>
      </c>
      <c r="CB308" s="24">
        <f t="shared" si="494"/>
        <v>0.40478659503912906</v>
      </c>
      <c r="CC308" s="24">
        <f t="shared" si="495"/>
        <v>0.80050213344719934</v>
      </c>
      <c r="CD308" s="24">
        <f t="shared" si="496"/>
        <v>179.03913476768523</v>
      </c>
      <c r="CE308" s="24">
        <f t="shared" si="497"/>
        <v>15101998.446553839</v>
      </c>
      <c r="CF308" s="24">
        <f t="shared" si="498"/>
        <v>2.0878865065214139E-6</v>
      </c>
      <c r="CG308" s="29">
        <f t="shared" si="499"/>
        <v>7.6361929807680267E-3</v>
      </c>
      <c r="CH308" s="24">
        <f t="shared" si="433"/>
        <v>33.109421735482165</v>
      </c>
      <c r="CI308" s="24">
        <f t="shared" si="500"/>
        <v>4.7178712680701391</v>
      </c>
      <c r="CJ308" s="24">
        <f t="shared" si="501"/>
        <v>12.58742196960768</v>
      </c>
      <c r="CK308" s="24">
        <f t="shared" si="434"/>
        <v>5.8481771360171093</v>
      </c>
      <c r="CL308" s="24">
        <f t="shared" si="502"/>
        <v>5.0665499623680814</v>
      </c>
      <c r="CM308" s="24" t="str">
        <f t="shared" si="503"/>
        <v>NO</v>
      </c>
      <c r="CN308" s="46" t="str">
        <f t="shared" si="435"/>
        <v>ANNULAR</v>
      </c>
      <c r="CO308" s="21">
        <f t="shared" si="516"/>
        <v>1.0016374472746563</v>
      </c>
      <c r="CP308" s="21">
        <f t="shared" si="436"/>
        <v>0</v>
      </c>
      <c r="CQ308" s="7">
        <f t="shared" si="437"/>
        <v>0.92419554560809536</v>
      </c>
      <c r="CR308" s="7">
        <f>IF(J308="yes",rho_ph(F308,H308),IF(K308="yes",rho_ph(F308,H308),L308*CQ308+P308*(1-CQ308)))</f>
        <v>72.679712218869071</v>
      </c>
      <c r="CS308" s="7">
        <f t="shared" si="438"/>
        <v>2.4756858758234518E-5</v>
      </c>
      <c r="CT308" s="7">
        <f t="shared" si="439"/>
        <v>6130552.9790990045</v>
      </c>
      <c r="CU308" s="7">
        <f t="shared" si="440"/>
        <v>4.691851583937193E-6</v>
      </c>
      <c r="CV308" s="22">
        <f t="shared" si="441"/>
        <v>8.7083125226122601E-3</v>
      </c>
      <c r="CW308" s="7">
        <f t="shared" si="442"/>
        <v>6.8110198675453218E-3</v>
      </c>
      <c r="CX308" s="7">
        <f t="shared" si="443"/>
        <v>7.6017276823865679E-2</v>
      </c>
      <c r="CY308" s="7">
        <f t="shared" si="504"/>
        <v>0.80426671726618171</v>
      </c>
      <c r="CZ308" s="7">
        <f t="shared" si="505"/>
        <v>0.10298610512313167</v>
      </c>
      <c r="DA308" s="7">
        <f t="shared" si="444"/>
        <v>14.497517616212733</v>
      </c>
      <c r="DB308" s="7">
        <f>rho_ph(DA308,H308)</f>
        <v>68.68879466077216</v>
      </c>
      <c r="DC308" s="7">
        <f t="shared" si="445"/>
        <v>65.619495539729456</v>
      </c>
      <c r="DD308" s="7">
        <f t="shared" si="506"/>
        <v>-2.8113842197260572E-2</v>
      </c>
      <c r="DE308" s="47">
        <f t="shared" si="507"/>
        <v>-0.15919766710153499</v>
      </c>
      <c r="DF308" s="7">
        <f t="shared" si="446"/>
        <v>1031.4211344803009</v>
      </c>
      <c r="DG308" s="7">
        <f t="shared" si="508"/>
        <v>196.68511097893258</v>
      </c>
    </row>
    <row r="309" spans="1:111" ht="14.5" x14ac:dyDescent="0.35">
      <c r="A309" s="7">
        <f t="shared" si="509"/>
        <v>882</v>
      </c>
      <c r="B309" s="7">
        <v>3</v>
      </c>
      <c r="C309" s="7">
        <v>17.2</v>
      </c>
      <c r="D309">
        <v>0.16600000000000001</v>
      </c>
      <c r="E309" s="22">
        <v>0</v>
      </c>
      <c r="F309" s="7">
        <f t="shared" si="447"/>
        <v>14.497517616212733</v>
      </c>
      <c r="G309" s="7">
        <f t="shared" si="510"/>
        <v>97.5</v>
      </c>
      <c r="H309" s="7">
        <f t="shared" si="448"/>
        <v>1031.4211344803009</v>
      </c>
      <c r="I309" s="7">
        <f t="shared" si="511"/>
        <v>9.9329618835083858E-2</v>
      </c>
      <c r="J309" s="24" t="str">
        <f t="shared" si="449"/>
        <v>NO</v>
      </c>
      <c r="K309" s="24" t="str">
        <f t="shared" si="450"/>
        <v>NO</v>
      </c>
      <c r="L309" s="7">
        <f t="shared" si="451"/>
        <v>7.3471690770846267</v>
      </c>
      <c r="M309" s="7">
        <v>9.81</v>
      </c>
      <c r="N309" s="7">
        <f t="shared" si="452"/>
        <v>2.1631460000000002E-2</v>
      </c>
      <c r="O309" s="7">
        <f t="shared" si="453"/>
        <v>196.68511097893258</v>
      </c>
      <c r="P309" s="7">
        <f t="shared" si="454"/>
        <v>868.50854948381482</v>
      </c>
      <c r="Q309" s="7">
        <f t="shared" si="415"/>
        <v>1.5600203919730453E-5</v>
      </c>
      <c r="R309" s="7">
        <f t="shared" si="416"/>
        <v>1.3669861630281736E-4</v>
      </c>
      <c r="S309" s="7">
        <f t="shared" si="455"/>
        <v>1.2466995715927154E-4</v>
      </c>
      <c r="T309" s="7">
        <f t="shared" si="417"/>
        <v>4.6742352472500919</v>
      </c>
      <c r="U309" s="7">
        <f t="shared" si="418"/>
        <v>60.936501615706142</v>
      </c>
      <c r="V309" s="7">
        <f t="shared" si="512"/>
        <v>65.61073686295623</v>
      </c>
      <c r="W309" s="7">
        <f>Surface_Tension_T(T_ph(F309,H309))</f>
        <v>8.4513188118059371E-2</v>
      </c>
      <c r="X309" s="7">
        <v>1</v>
      </c>
      <c r="Y309" s="7">
        <f t="shared" si="456"/>
        <v>1.0015829070578681</v>
      </c>
      <c r="Z309" s="7">
        <f t="shared" si="513"/>
        <v>0.92729025990327196</v>
      </c>
      <c r="AA309" s="24">
        <f t="shared" si="457"/>
        <v>69.961989227797531</v>
      </c>
      <c r="AB309" s="24">
        <f t="shared" si="458"/>
        <v>6111999.9545822954</v>
      </c>
      <c r="AC309" s="24">
        <f t="shared" si="459"/>
        <v>4.7046404853721965E-6</v>
      </c>
      <c r="AD309" s="29">
        <f t="shared" si="460"/>
        <v>8.7122794156610471E-3</v>
      </c>
      <c r="AE309" s="24">
        <f t="shared" si="419"/>
        <v>12.060922915468208</v>
      </c>
      <c r="AF309" s="7">
        <f t="shared" si="420"/>
        <v>5.8445848952300876</v>
      </c>
      <c r="AG309" s="24" t="str">
        <f t="shared" si="461"/>
        <v>ANNULAR</v>
      </c>
      <c r="AH309" s="24">
        <f t="shared" si="517"/>
        <v>1.1499999999999999</v>
      </c>
      <c r="AI309" s="24">
        <f t="shared" si="517"/>
        <v>1.1499999999999999</v>
      </c>
      <c r="AJ309" s="24">
        <f t="shared" si="462"/>
        <v>0.26836377432936126</v>
      </c>
      <c r="AK309" s="24">
        <f t="shared" si="463"/>
        <v>0.80475342448290521</v>
      </c>
      <c r="AL309" s="24">
        <f t="shared" si="464"/>
        <v>175.48597956907287</v>
      </c>
      <c r="AM309" s="24">
        <f t="shared" si="465"/>
        <v>15330757.615591722</v>
      </c>
      <c r="AN309" s="24">
        <f t="shared" si="466"/>
        <v>2.0598851966029829E-6</v>
      </c>
      <c r="AO309" s="29">
        <f t="shared" si="467"/>
        <v>7.6199873717883518E-3</v>
      </c>
      <c r="AP309" s="24">
        <f t="shared" si="421"/>
        <v>34.633827959309819</v>
      </c>
      <c r="AQ309" s="24">
        <f t="shared" si="468"/>
        <v>4.724441952687374</v>
      </c>
      <c r="AR309" s="24">
        <f t="shared" si="469"/>
        <v>12.6116833006656</v>
      </c>
      <c r="AS309" s="24">
        <f t="shared" si="470"/>
        <v>5.0481740670300992</v>
      </c>
      <c r="AT309" s="24" t="str">
        <f t="shared" si="471"/>
        <v>NO</v>
      </c>
      <c r="AU309" s="24">
        <f t="shared" si="422"/>
        <v>1.2</v>
      </c>
      <c r="AV309" s="7">
        <f t="shared" si="472"/>
        <v>1.203900398263051</v>
      </c>
      <c r="AW309" s="7">
        <f t="shared" si="473"/>
        <v>0.26836377432936126</v>
      </c>
      <c r="AX309" s="20">
        <f t="shared" si="423"/>
        <v>2.0123245486480221</v>
      </c>
      <c r="AY309" s="24">
        <f t="shared" si="424"/>
        <v>0.77133593646631737</v>
      </c>
      <c r="AZ309" s="24">
        <f t="shared" si="474"/>
        <v>204.263829679163</v>
      </c>
      <c r="BA309" s="24">
        <f t="shared" si="475"/>
        <v>17844840.198251646</v>
      </c>
      <c r="BB309" s="24">
        <f t="shared" si="476"/>
        <v>1.7972735315419185E-6</v>
      </c>
      <c r="BC309" s="29">
        <f t="shared" si="477"/>
        <v>7.4590863734041446E-3</v>
      </c>
      <c r="BD309" s="24">
        <f t="shared" si="425"/>
        <v>12.701721756809807</v>
      </c>
      <c r="BE309" s="24" t="str">
        <f t="shared" si="478"/>
        <v>NO</v>
      </c>
      <c r="BF309" s="24">
        <f t="shared" si="426"/>
        <v>1.2</v>
      </c>
      <c r="BG309" s="24">
        <f t="shared" si="427"/>
        <v>1.1511864217098058</v>
      </c>
      <c r="BH309" s="7">
        <f t="shared" si="479"/>
        <v>1.203900398263051</v>
      </c>
      <c r="BI309" s="7">
        <f t="shared" si="480"/>
        <v>0.40533726860992481</v>
      </c>
      <c r="BJ309" s="7">
        <f t="shared" si="481"/>
        <v>0.26836377432936126</v>
      </c>
      <c r="BK309" s="20">
        <f t="shared" si="428"/>
        <v>2.0123245486480221</v>
      </c>
      <c r="BL309" s="24">
        <f t="shared" si="482"/>
        <v>0.40487028712259782</v>
      </c>
      <c r="BM309" s="24">
        <f t="shared" si="483"/>
        <v>0.77000544156518957</v>
      </c>
      <c r="BN309" s="24">
        <f t="shared" si="484"/>
        <v>205.40960050484233</v>
      </c>
      <c r="BO309" s="24">
        <f t="shared" si="485"/>
        <v>17944936.712256014</v>
      </c>
      <c r="BP309" s="24">
        <f t="shared" si="486"/>
        <v>1.7882673736112738E-6</v>
      </c>
      <c r="BQ309" s="29">
        <f t="shared" si="487"/>
        <v>7.4532548309470233E-3</v>
      </c>
      <c r="BR309" s="24">
        <f t="shared" si="429"/>
        <v>34.328686198582822</v>
      </c>
      <c r="BS309" s="24">
        <f t="shared" si="488"/>
        <v>4.724441952687374</v>
      </c>
      <c r="BT309" s="24">
        <f t="shared" si="489"/>
        <v>12.70503356808204</v>
      </c>
      <c r="BU309" s="24" t="str">
        <f t="shared" si="490"/>
        <v>NO</v>
      </c>
      <c r="BV309" s="24">
        <f t="shared" si="430"/>
        <v>1.1499999999999999</v>
      </c>
      <c r="BW309" s="24">
        <f t="shared" si="431"/>
        <v>1.1511762374567245</v>
      </c>
      <c r="BX309" s="7">
        <f t="shared" si="491"/>
        <v>1.203900398263051</v>
      </c>
      <c r="BY309" s="7">
        <f t="shared" si="492"/>
        <v>0.40533726860992481</v>
      </c>
      <c r="BZ309" s="24">
        <f t="shared" si="493"/>
        <v>0.26836377432936126</v>
      </c>
      <c r="CA309" s="20">
        <f t="shared" si="432"/>
        <v>2.1065320964466041</v>
      </c>
      <c r="CB309" s="24">
        <f t="shared" si="494"/>
        <v>0.40484768295701434</v>
      </c>
      <c r="CC309" s="24">
        <f t="shared" si="495"/>
        <v>0.80330549468869383</v>
      </c>
      <c r="CD309" s="24">
        <f t="shared" si="496"/>
        <v>176.73288078938796</v>
      </c>
      <c r="CE309" s="24">
        <f t="shared" si="497"/>
        <v>15439689.055164145</v>
      </c>
      <c r="CF309" s="24">
        <f t="shared" si="498"/>
        <v>2.0468283320587577E-6</v>
      </c>
      <c r="CG309" s="29">
        <f t="shared" si="499"/>
        <v>7.6123727595813684E-3</v>
      </c>
      <c r="CH309" s="24">
        <f t="shared" si="433"/>
        <v>34.619980048042386</v>
      </c>
      <c r="CI309" s="24">
        <f t="shared" si="500"/>
        <v>4.724441952687374</v>
      </c>
      <c r="CJ309" s="24">
        <f t="shared" si="501"/>
        <v>12.615887030478602</v>
      </c>
      <c r="CK309" s="24">
        <f t="shared" si="434"/>
        <v>5.9118197787008686</v>
      </c>
      <c r="CL309" s="24">
        <f t="shared" si="502"/>
        <v>5.0481740670300992</v>
      </c>
      <c r="CM309" s="24" t="str">
        <f t="shared" si="503"/>
        <v>NO</v>
      </c>
      <c r="CN309" s="46" t="str">
        <f t="shared" si="435"/>
        <v>ANNULAR</v>
      </c>
      <c r="CO309" s="21">
        <f t="shared" si="516"/>
        <v>1.0015829070578681</v>
      </c>
      <c r="CP309" s="21">
        <f t="shared" si="436"/>
        <v>0</v>
      </c>
      <c r="CQ309" s="7">
        <f t="shared" si="437"/>
        <v>0.92729025990327196</v>
      </c>
      <c r="CR309" s="7">
        <f>IF(J309="yes",rho_ph(F309,H309),IF(K309="yes",rho_ph(F309,H309),L309*CQ309+P309*(1-CQ309)))</f>
        <v>69.961989227797531</v>
      </c>
      <c r="CS309" s="7">
        <f t="shared" si="438"/>
        <v>2.4405238010231093E-5</v>
      </c>
      <c r="CT309" s="7">
        <f t="shared" si="439"/>
        <v>6111999.9545822954</v>
      </c>
      <c r="CU309" s="7">
        <f t="shared" si="440"/>
        <v>4.7046404853721965E-6</v>
      </c>
      <c r="CV309" s="22">
        <f t="shared" si="441"/>
        <v>8.7122794156610471E-3</v>
      </c>
      <c r="CW309" s="7">
        <f t="shared" si="442"/>
        <v>6.556334416522481E-3</v>
      </c>
      <c r="CX309" s="7">
        <f t="shared" si="443"/>
        <v>7.9032494821352897E-2</v>
      </c>
      <c r="CY309" s="7">
        <f t="shared" si="504"/>
        <v>0.79226085747515951</v>
      </c>
      <c r="CZ309" s="7">
        <f t="shared" si="505"/>
        <v>0.10803112185882403</v>
      </c>
      <c r="DA309" s="7">
        <f t="shared" si="444"/>
        <v>14.173424250636261</v>
      </c>
      <c r="DB309" s="7">
        <f>rho_ph(DA309,H309)</f>
        <v>65.960528457405843</v>
      </c>
      <c r="DC309" s="7">
        <f t="shared" si="445"/>
        <v>68.333655904266237</v>
      </c>
      <c r="DD309" s="7">
        <f t="shared" si="506"/>
        <v>-2.8113842197260572E-2</v>
      </c>
      <c r="DE309" s="47">
        <f t="shared" si="507"/>
        <v>-0.1823598687712879</v>
      </c>
      <c r="DF309" s="7">
        <f t="shared" si="446"/>
        <v>1031.3930206381037</v>
      </c>
      <c r="DG309" s="7">
        <f t="shared" si="508"/>
        <v>195.62333359475411</v>
      </c>
    </row>
    <row r="310" spans="1:111" ht="14.5" x14ac:dyDescent="0.35">
      <c r="A310" s="7">
        <f t="shared" si="509"/>
        <v>879</v>
      </c>
      <c r="B310" s="7">
        <v>3</v>
      </c>
      <c r="C310" s="7">
        <v>17.2</v>
      </c>
      <c r="D310">
        <v>0.16600000000000001</v>
      </c>
      <c r="E310" s="22">
        <v>0</v>
      </c>
      <c r="F310" s="7">
        <f t="shared" si="447"/>
        <v>14.173424250636261</v>
      </c>
      <c r="G310" s="7">
        <f t="shared" si="510"/>
        <v>97.5</v>
      </c>
      <c r="H310" s="7">
        <f t="shared" si="448"/>
        <v>1031.3930206381037</v>
      </c>
      <c r="I310" s="7">
        <f t="shared" si="511"/>
        <v>0.1015443977388491</v>
      </c>
      <c r="J310" s="24" t="str">
        <f t="shared" si="449"/>
        <v>NO</v>
      </c>
      <c r="K310" s="24" t="str">
        <f t="shared" si="450"/>
        <v>NO</v>
      </c>
      <c r="L310" s="7">
        <f t="shared" si="451"/>
        <v>7.1886949510378102</v>
      </c>
      <c r="M310" s="7">
        <v>9.81</v>
      </c>
      <c r="N310" s="7">
        <f t="shared" si="452"/>
        <v>2.1631460000000002E-2</v>
      </c>
      <c r="O310" s="7">
        <f t="shared" si="453"/>
        <v>195.62333359475411</v>
      </c>
      <c r="P310" s="7">
        <f t="shared" si="454"/>
        <v>869.72686290339163</v>
      </c>
      <c r="Q310" s="7">
        <f t="shared" si="415"/>
        <v>1.556355783702734E-5</v>
      </c>
      <c r="R310" s="7">
        <f t="shared" si="416"/>
        <v>1.374799799573803E-4</v>
      </c>
      <c r="S310" s="7">
        <f t="shared" si="455"/>
        <v>1.2510005029869376E-4</v>
      </c>
      <c r="T310" s="7">
        <f t="shared" si="417"/>
        <v>4.6562095768634011</v>
      </c>
      <c r="U310" s="7">
        <f t="shared" si="418"/>
        <v>63.668511417322229</v>
      </c>
      <c r="V310" s="7">
        <f t="shared" si="512"/>
        <v>68.324720994185625</v>
      </c>
      <c r="W310" s="7">
        <f>Surface_Tension_T(T_ph(F310,H310))</f>
        <v>8.4609632043779512E-2</v>
      </c>
      <c r="X310" s="7">
        <v>1</v>
      </c>
      <c r="Y310" s="7">
        <f t="shared" si="456"/>
        <v>1.0015277784667231</v>
      </c>
      <c r="Z310" s="7">
        <f t="shared" si="513"/>
        <v>0.93043026731724032</v>
      </c>
      <c r="AA310" s="24">
        <f t="shared" si="457"/>
        <v>67.195244724160332</v>
      </c>
      <c r="AB310" s="24">
        <f t="shared" si="458"/>
        <v>6092099.818777835</v>
      </c>
      <c r="AC310" s="24">
        <f t="shared" si="459"/>
        <v>4.7184401320871079E-6</v>
      </c>
      <c r="AD310" s="29">
        <f t="shared" si="460"/>
        <v>8.7165506971675685E-3</v>
      </c>
      <c r="AE310" s="24">
        <f t="shared" si="419"/>
        <v>12.073829136491216</v>
      </c>
      <c r="AF310" s="7">
        <f t="shared" si="420"/>
        <v>5.9127012426840295</v>
      </c>
      <c r="AG310" s="24" t="str">
        <f t="shared" si="461"/>
        <v>ANNULAR</v>
      </c>
      <c r="AH310" s="24">
        <f t="shared" si="517"/>
        <v>1.1499999999999999</v>
      </c>
      <c r="AI310" s="24">
        <f t="shared" si="517"/>
        <v>1.1499999999999999</v>
      </c>
      <c r="AJ310" s="24">
        <f t="shared" si="462"/>
        <v>0.2683593755755595</v>
      </c>
      <c r="AK310" s="24">
        <f t="shared" si="463"/>
        <v>0.80754778161924168</v>
      </c>
      <c r="AL310" s="24">
        <f t="shared" si="464"/>
        <v>173.18607881154341</v>
      </c>
      <c r="AM310" s="24">
        <f t="shared" si="465"/>
        <v>15701511.076769598</v>
      </c>
      <c r="AN310" s="24">
        <f t="shared" si="466"/>
        <v>2.0161492803613469E-6</v>
      </c>
      <c r="AO310" s="29">
        <f t="shared" si="467"/>
        <v>7.5943328082491877E-3</v>
      </c>
      <c r="AP310" s="24">
        <f t="shared" si="421"/>
        <v>36.308393871248633</v>
      </c>
      <c r="AQ310" s="24">
        <f t="shared" si="468"/>
        <v>4.7310974667690981</v>
      </c>
      <c r="AR310" s="24">
        <f t="shared" si="469"/>
        <v>12.641444548014329</v>
      </c>
      <c r="AS310" s="24">
        <f t="shared" si="470"/>
        <v>5.0287063430124732</v>
      </c>
      <c r="AT310" s="24" t="str">
        <f t="shared" si="471"/>
        <v>NO</v>
      </c>
      <c r="AU310" s="24">
        <f t="shared" si="422"/>
        <v>1.2</v>
      </c>
      <c r="AV310" s="7">
        <f t="shared" si="472"/>
        <v>1.203900398263051</v>
      </c>
      <c r="AW310" s="7">
        <f t="shared" si="473"/>
        <v>0.2683593755755595</v>
      </c>
      <c r="AX310" s="20">
        <f t="shared" si="423"/>
        <v>2.0049186367759075</v>
      </c>
      <c r="AY310" s="24">
        <f t="shared" si="424"/>
        <v>0.7740097303725848</v>
      </c>
      <c r="AZ310" s="24">
        <f t="shared" si="474"/>
        <v>202.113928090527</v>
      </c>
      <c r="BA310" s="24">
        <f t="shared" si="475"/>
        <v>18324186.923454382</v>
      </c>
      <c r="BB310" s="24">
        <f t="shared" si="476"/>
        <v>1.7549922632661356E-6</v>
      </c>
      <c r="BC310" s="29">
        <f t="shared" si="477"/>
        <v>7.4315103492818869E-3</v>
      </c>
      <c r="BD310" s="24">
        <f t="shared" si="425"/>
        <v>12.733101962690228</v>
      </c>
      <c r="BE310" s="24" t="str">
        <f t="shared" si="478"/>
        <v>NO</v>
      </c>
      <c r="BF310" s="24">
        <f t="shared" si="426"/>
        <v>1.2</v>
      </c>
      <c r="BG310" s="24">
        <f t="shared" si="427"/>
        <v>1.151132569224524</v>
      </c>
      <c r="BH310" s="7">
        <f t="shared" si="479"/>
        <v>1.203900398263051</v>
      </c>
      <c r="BI310" s="7">
        <f t="shared" si="480"/>
        <v>0.40537693239659217</v>
      </c>
      <c r="BJ310" s="7">
        <f t="shared" si="481"/>
        <v>0.2683593755755595</v>
      </c>
      <c r="BK310" s="20">
        <f t="shared" si="428"/>
        <v>2.0049186367759075</v>
      </c>
      <c r="BL310" s="24">
        <f t="shared" si="482"/>
        <v>0.40493215950463923</v>
      </c>
      <c r="BM310" s="24">
        <f t="shared" si="483"/>
        <v>0.77272677412227508</v>
      </c>
      <c r="BN310" s="24">
        <f t="shared" si="484"/>
        <v>203.22052682423217</v>
      </c>
      <c r="BO310" s="24">
        <f t="shared" si="485"/>
        <v>18424514.111378759</v>
      </c>
      <c r="BP310" s="24">
        <f t="shared" si="486"/>
        <v>1.7464072056609162E-6</v>
      </c>
      <c r="BQ310" s="29">
        <f t="shared" si="487"/>
        <v>7.4258486030348856E-3</v>
      </c>
      <c r="BR310" s="24">
        <f t="shared" si="429"/>
        <v>35.984015411742881</v>
      </c>
      <c r="BS310" s="24">
        <f t="shared" si="488"/>
        <v>4.7310974667690981</v>
      </c>
      <c r="BT310" s="24">
        <f t="shared" si="489"/>
        <v>12.736337205873827</v>
      </c>
      <c r="BU310" s="24" t="str">
        <f t="shared" si="490"/>
        <v>NO</v>
      </c>
      <c r="BV310" s="24">
        <f t="shared" si="430"/>
        <v>1.1499999999999999</v>
      </c>
      <c r="BW310" s="24">
        <f t="shared" si="431"/>
        <v>1.1511227758867266</v>
      </c>
      <c r="BX310" s="7">
        <f t="shared" si="491"/>
        <v>1.203900398263051</v>
      </c>
      <c r="BY310" s="7">
        <f t="shared" si="492"/>
        <v>0.40537693239659217</v>
      </c>
      <c r="BZ310" s="24">
        <f t="shared" si="493"/>
        <v>0.2683593755755595</v>
      </c>
      <c r="CA310" s="20">
        <f t="shared" si="432"/>
        <v>2.0987794748222894</v>
      </c>
      <c r="CB310" s="24">
        <f t="shared" si="494"/>
        <v>0.40491066422898059</v>
      </c>
      <c r="CC310" s="24">
        <f t="shared" si="495"/>
        <v>0.80615155462209243</v>
      </c>
      <c r="CD310" s="24">
        <f t="shared" si="496"/>
        <v>174.39037788771014</v>
      </c>
      <c r="CE310" s="24">
        <f t="shared" si="497"/>
        <v>15810696.03790468</v>
      </c>
      <c r="CF310" s="24">
        <f t="shared" si="498"/>
        <v>2.003640574396166E-6</v>
      </c>
      <c r="CG310" s="29">
        <f t="shared" si="499"/>
        <v>7.586916719771325E-3</v>
      </c>
      <c r="CH310" s="24">
        <f t="shared" si="433"/>
        <v>36.294207230064124</v>
      </c>
      <c r="CI310" s="24">
        <f t="shared" si="500"/>
        <v>4.7310974667690981</v>
      </c>
      <c r="CJ310" s="24">
        <f t="shared" si="501"/>
        <v>12.645562142592011</v>
      </c>
      <c r="CK310" s="24">
        <f t="shared" si="434"/>
        <v>5.980719722383733</v>
      </c>
      <c r="CL310" s="24">
        <f t="shared" si="502"/>
        <v>5.0287063430124732</v>
      </c>
      <c r="CM310" s="24" t="str">
        <f t="shared" si="503"/>
        <v>NO</v>
      </c>
      <c r="CN310" s="46" t="str">
        <f t="shared" si="435"/>
        <v>ANNULAR</v>
      </c>
      <c r="CO310" s="21">
        <f t="shared" si="516"/>
        <v>1.0015277784667231</v>
      </c>
      <c r="CP310" s="21">
        <f t="shared" si="436"/>
        <v>0</v>
      </c>
      <c r="CQ310" s="7">
        <f t="shared" si="437"/>
        <v>0.93043026731724032</v>
      </c>
      <c r="CR310" s="7">
        <f>IF(J310="yes",rho_ph(F310,H310),IF(K310="yes",rho_ph(F310,H310),L310*CQ310+P310*(1-CQ310)))</f>
        <v>67.195244724160332</v>
      </c>
      <c r="CS310" s="7">
        <f t="shared" si="438"/>
        <v>2.4045250733578784E-5</v>
      </c>
      <c r="CT310" s="7">
        <f t="shared" si="439"/>
        <v>6092099.818777835</v>
      </c>
      <c r="CU310" s="7">
        <f t="shared" si="440"/>
        <v>4.7184401320871079E-6</v>
      </c>
      <c r="CV310" s="22">
        <f t="shared" si="441"/>
        <v>8.7165506971675685E-3</v>
      </c>
      <c r="CW310" s="7">
        <f t="shared" si="442"/>
        <v>6.2970550219378337E-3</v>
      </c>
      <c r="CX310" s="7">
        <f t="shared" si="443"/>
        <v>8.2357063006942899E-2</v>
      </c>
      <c r="CY310" s="7">
        <f t="shared" si="504"/>
        <v>0.77868059864602868</v>
      </c>
      <c r="CZ310" s="7">
        <f t="shared" si="505"/>
        <v>0.11385171042277499</v>
      </c>
      <c r="DA310" s="7">
        <f t="shared" si="444"/>
        <v>13.831869119367935</v>
      </c>
      <c r="DB310" s="7">
        <f>rho_ph(DA310,H310)</f>
        <v>63.173751659173199</v>
      </c>
      <c r="DC310" s="7">
        <f t="shared" si="445"/>
        <v>71.348050994173335</v>
      </c>
      <c r="DD310" s="7">
        <f t="shared" si="506"/>
        <v>-2.8113842197260572E-2</v>
      </c>
      <c r="DE310" s="47">
        <f t="shared" si="507"/>
        <v>-0.21113844086692415</v>
      </c>
      <c r="DF310" s="7">
        <f t="shared" si="446"/>
        <v>1031.3649067959066</v>
      </c>
      <c r="DG310" s="7">
        <f t="shared" si="508"/>
        <v>194.48361453505805</v>
      </c>
    </row>
    <row r="311" spans="1:111" ht="14.5" x14ac:dyDescent="0.35">
      <c r="A311" s="7">
        <f t="shared" si="509"/>
        <v>876</v>
      </c>
      <c r="B311" s="7">
        <v>3</v>
      </c>
      <c r="C311" s="7">
        <v>17.2</v>
      </c>
      <c r="D311">
        <v>0.16600000000000001</v>
      </c>
      <c r="E311" s="22">
        <v>0</v>
      </c>
      <c r="F311" s="7">
        <f t="shared" si="447"/>
        <v>13.831869119367935</v>
      </c>
      <c r="G311" s="7">
        <f t="shared" si="510"/>
        <v>97.5</v>
      </c>
      <c r="H311" s="7">
        <f t="shared" si="448"/>
        <v>1031.3649067959066</v>
      </c>
      <c r="I311" s="7">
        <f t="shared" si="511"/>
        <v>0.10391076709635988</v>
      </c>
      <c r="J311" s="24" t="str">
        <f t="shared" si="449"/>
        <v>NO</v>
      </c>
      <c r="K311" s="24" t="str">
        <f t="shared" si="450"/>
        <v>NO</v>
      </c>
      <c r="L311" s="7">
        <f t="shared" si="451"/>
        <v>7.0216800518746822</v>
      </c>
      <c r="M311" s="7">
        <v>9.81</v>
      </c>
      <c r="N311" s="7">
        <f t="shared" si="452"/>
        <v>2.1631460000000002E-2</v>
      </c>
      <c r="O311" s="7">
        <f t="shared" si="453"/>
        <v>194.48361453505805</v>
      </c>
      <c r="P311" s="7">
        <f t="shared" si="454"/>
        <v>871.02820563499733</v>
      </c>
      <c r="Q311" s="7">
        <f t="shared" si="415"/>
        <v>1.5524236827130737E-5</v>
      </c>
      <c r="R311" s="7">
        <f t="shared" si="416"/>
        <v>1.3832879317572202E-4</v>
      </c>
      <c r="S311" s="7">
        <f t="shared" si="455"/>
        <v>1.2556807752261176E-4</v>
      </c>
      <c r="T311" s="7">
        <f t="shared" si="417"/>
        <v>4.6370077669687237</v>
      </c>
      <c r="U311" s="7">
        <f t="shared" si="418"/>
        <v>66.70191416206336</v>
      </c>
      <c r="V311" s="7">
        <f t="shared" si="512"/>
        <v>71.338921929032082</v>
      </c>
      <c r="W311" s="7">
        <f>Surface_Tension_T(T_ph(F311,H311))</f>
        <v>8.4712311516480884E-2</v>
      </c>
      <c r="X311" s="7">
        <v>1</v>
      </c>
      <c r="Y311" s="7">
        <f t="shared" si="456"/>
        <v>1.0014718479643472</v>
      </c>
      <c r="Z311" s="7">
        <f t="shared" si="513"/>
        <v>0.93362615485221812</v>
      </c>
      <c r="AA311" s="24">
        <f t="shared" si="457"/>
        <v>64.369115387601909</v>
      </c>
      <c r="AB311" s="24">
        <f t="shared" si="458"/>
        <v>6070618.2844179729</v>
      </c>
      <c r="AC311" s="24">
        <f t="shared" si="459"/>
        <v>4.733432744470446E-6</v>
      </c>
      <c r="AD311" s="29">
        <f t="shared" si="460"/>
        <v>8.7211805448595501E-3</v>
      </c>
      <c r="AE311" s="24">
        <f t="shared" si="419"/>
        <v>12.086820933521958</v>
      </c>
      <c r="AF311" s="7">
        <f t="shared" si="420"/>
        <v>5.9869661307745838</v>
      </c>
      <c r="AG311" s="24" t="str">
        <f t="shared" si="461"/>
        <v>ANNULAR</v>
      </c>
      <c r="AH311" s="24">
        <f t="shared" si="517"/>
        <v>1.1499999999999999</v>
      </c>
      <c r="AI311" s="24">
        <f t="shared" si="517"/>
        <v>1.1499999999999999</v>
      </c>
      <c r="AJ311" s="24">
        <f t="shared" si="462"/>
        <v>0.26835424036009708</v>
      </c>
      <c r="AK311" s="24">
        <f t="shared" si="463"/>
        <v>0.81039293149516278</v>
      </c>
      <c r="AL311" s="24">
        <f t="shared" si="464"/>
        <v>170.8434245367402</v>
      </c>
      <c r="AM311" s="24">
        <f t="shared" si="465"/>
        <v>16112155.814480515</v>
      </c>
      <c r="AN311" s="24">
        <f t="shared" si="466"/>
        <v>1.9699400304191908E-6</v>
      </c>
      <c r="AO311" s="29">
        <f t="shared" si="467"/>
        <v>7.5667575254190437E-3</v>
      </c>
      <c r="AP311" s="24">
        <f t="shared" si="421"/>
        <v>38.180455266448639</v>
      </c>
      <c r="AQ311" s="24">
        <f t="shared" si="468"/>
        <v>4.7378596847436727</v>
      </c>
      <c r="AR311" s="24">
        <f t="shared" si="469"/>
        <v>12.67264419123889</v>
      </c>
      <c r="AS311" s="24">
        <f t="shared" si="470"/>
        <v>5.0079683883262218</v>
      </c>
      <c r="AT311" s="24" t="str">
        <f t="shared" si="471"/>
        <v>NO</v>
      </c>
      <c r="AU311" s="24">
        <f t="shared" si="422"/>
        <v>1.2</v>
      </c>
      <c r="AV311" s="7">
        <f t="shared" si="472"/>
        <v>1.203900398263051</v>
      </c>
      <c r="AW311" s="7">
        <f t="shared" si="473"/>
        <v>0.26835424036009708</v>
      </c>
      <c r="AX311" s="20">
        <f t="shared" si="423"/>
        <v>1.997029349166662</v>
      </c>
      <c r="AY311" s="24">
        <f t="shared" si="424"/>
        <v>0.77673207716911996</v>
      </c>
      <c r="AZ311" s="24">
        <f t="shared" si="474"/>
        <v>199.9266223311441</v>
      </c>
      <c r="BA311" s="24">
        <f t="shared" si="475"/>
        <v>18854977.293957587</v>
      </c>
      <c r="BB311" s="24">
        <f t="shared" si="476"/>
        <v>1.7105571883499554E-6</v>
      </c>
      <c r="BC311" s="29">
        <f t="shared" si="477"/>
        <v>7.4019709653627289E-3</v>
      </c>
      <c r="BD311" s="24">
        <f t="shared" si="425"/>
        <v>12.76599651202671</v>
      </c>
      <c r="BE311" s="24" t="str">
        <f t="shared" si="478"/>
        <v>NO</v>
      </c>
      <c r="BF311" s="24">
        <f t="shared" si="426"/>
        <v>1.2</v>
      </c>
      <c r="BG311" s="24">
        <f t="shared" si="427"/>
        <v>1.1510782833695168</v>
      </c>
      <c r="BH311" s="7">
        <f t="shared" si="479"/>
        <v>1.203900398263051</v>
      </c>
      <c r="BI311" s="7">
        <f t="shared" si="480"/>
        <v>0.40541864239708353</v>
      </c>
      <c r="BJ311" s="7">
        <f t="shared" si="481"/>
        <v>0.26835424036009708</v>
      </c>
      <c r="BK311" s="20">
        <f t="shared" si="428"/>
        <v>1.997029349166662</v>
      </c>
      <c r="BL311" s="24">
        <f t="shared" si="482"/>
        <v>0.40499626367546782</v>
      </c>
      <c r="BM311" s="24">
        <f t="shared" si="483"/>
        <v>0.77549812598089118</v>
      </c>
      <c r="BN311" s="24">
        <f t="shared" si="484"/>
        <v>200.9927642100248</v>
      </c>
      <c r="BO311" s="24">
        <f t="shared" si="485"/>
        <v>18955524.588180054</v>
      </c>
      <c r="BP311" s="24">
        <f t="shared" si="486"/>
        <v>1.7024061214079523E-6</v>
      </c>
      <c r="BQ311" s="29">
        <f t="shared" si="487"/>
        <v>7.3964881356243517E-3</v>
      </c>
      <c r="BR311" s="24">
        <f t="shared" si="429"/>
        <v>37.834447968929254</v>
      </c>
      <c r="BS311" s="24">
        <f t="shared" si="488"/>
        <v>4.7378596847436727</v>
      </c>
      <c r="BT311" s="24">
        <f t="shared" si="489"/>
        <v>12.769150103130903</v>
      </c>
      <c r="BU311" s="24" t="str">
        <f t="shared" si="490"/>
        <v>NO</v>
      </c>
      <c r="BV311" s="24">
        <f t="shared" si="430"/>
        <v>1.1499999999999999</v>
      </c>
      <c r="BW311" s="24">
        <f t="shared" si="431"/>
        <v>1.1510688885214129</v>
      </c>
      <c r="BX311" s="7">
        <f t="shared" si="491"/>
        <v>1.203900398263051</v>
      </c>
      <c r="BY311" s="7">
        <f t="shared" si="492"/>
        <v>0.40541864239708353</v>
      </c>
      <c r="BZ311" s="24">
        <f t="shared" si="493"/>
        <v>0.26835424036009708</v>
      </c>
      <c r="CA311" s="20">
        <f t="shared" si="432"/>
        <v>2.0905208480956734</v>
      </c>
      <c r="CB311" s="24">
        <f t="shared" si="494"/>
        <v>0.40497588311424654</v>
      </c>
      <c r="CC311" s="24">
        <f t="shared" si="495"/>
        <v>0.80905000508393732</v>
      </c>
      <c r="CD311" s="24">
        <f t="shared" si="496"/>
        <v>172.00372171941694</v>
      </c>
      <c r="CE311" s="24">
        <f t="shared" si="497"/>
        <v>16221582.847151415</v>
      </c>
      <c r="CF311" s="24">
        <f t="shared" si="498"/>
        <v>1.9580012845844152E-6</v>
      </c>
      <c r="CG311" s="29">
        <f t="shared" si="499"/>
        <v>7.559552195505111E-3</v>
      </c>
      <c r="CH311" s="24">
        <f t="shared" si="433"/>
        <v>38.165908406491617</v>
      </c>
      <c r="CI311" s="24">
        <f t="shared" si="500"/>
        <v>4.7378596847436727</v>
      </c>
      <c r="CJ311" s="24">
        <f t="shared" si="501"/>
        <v>12.676669190983487</v>
      </c>
      <c r="CK311" s="24">
        <f t="shared" si="434"/>
        <v>6.0558389382300222</v>
      </c>
      <c r="CL311" s="24">
        <f t="shared" si="502"/>
        <v>5.0079683883262218</v>
      </c>
      <c r="CM311" s="24" t="str">
        <f t="shared" si="503"/>
        <v>NO</v>
      </c>
      <c r="CN311" s="46" t="str">
        <f t="shared" si="435"/>
        <v>ANNULAR</v>
      </c>
      <c r="CO311" s="21">
        <f t="shared" si="516"/>
        <v>1.0014718479643472</v>
      </c>
      <c r="CP311" s="21">
        <f t="shared" si="436"/>
        <v>0</v>
      </c>
      <c r="CQ311" s="7">
        <f t="shared" si="437"/>
        <v>0.93362615485221812</v>
      </c>
      <c r="CR311" s="7">
        <f>IF(J311="yes",rho_ph(F311,H311),IF(K311="yes",rho_ph(F311,H311),L311*CQ311+P311*(1-CQ311)))</f>
        <v>64.369115387601909</v>
      </c>
      <c r="CS311" s="7">
        <f t="shared" si="438"/>
        <v>2.3675247433654193E-5</v>
      </c>
      <c r="CT311" s="7">
        <f t="shared" si="439"/>
        <v>6070618.2844179729</v>
      </c>
      <c r="CU311" s="7">
        <f t="shared" si="440"/>
        <v>4.733432744470446E-6</v>
      </c>
      <c r="CV311" s="22">
        <f t="shared" si="441"/>
        <v>8.7211805448595501E-3</v>
      </c>
      <c r="CW311" s="7">
        <f t="shared" si="442"/>
        <v>6.0322105079476593E-3</v>
      </c>
      <c r="CX311" s="7">
        <f t="shared" si="443"/>
        <v>8.6053357245992654E-2</v>
      </c>
      <c r="CY311" s="7">
        <f t="shared" si="504"/>
        <v>0.76316288950273892</v>
      </c>
      <c r="CZ311" s="7">
        <f t="shared" si="505"/>
        <v>0.1206630576782125</v>
      </c>
      <c r="DA311" s="7">
        <f t="shared" si="444"/>
        <v>13.469879946333299</v>
      </c>
      <c r="DB311" s="7">
        <f>rho_ph(DA311,H311)</f>
        <v>60.315504774020482</v>
      </c>
      <c r="DC311" s="7">
        <f t="shared" si="445"/>
        <v>74.729111059572162</v>
      </c>
      <c r="DD311" s="7">
        <f t="shared" si="506"/>
        <v>-2.8113842197260572E-2</v>
      </c>
      <c r="DE311" s="47">
        <f t="shared" si="507"/>
        <v>-0.24759912887866767</v>
      </c>
      <c r="DF311" s="7">
        <f t="shared" si="446"/>
        <v>1031.3367929537094</v>
      </c>
      <c r="DG311" s="7">
        <f t="shared" si="508"/>
        <v>193.25143444386151</v>
      </c>
    </row>
    <row r="312" spans="1:111" ht="14.5" x14ac:dyDescent="0.35">
      <c r="A312" s="7">
        <f t="shared" si="509"/>
        <v>873</v>
      </c>
      <c r="B312" s="7">
        <v>3</v>
      </c>
      <c r="C312" s="7">
        <v>17.2</v>
      </c>
      <c r="D312">
        <v>0.16600000000000001</v>
      </c>
      <c r="E312" s="22">
        <v>0</v>
      </c>
      <c r="F312" s="7">
        <f t="shared" si="447"/>
        <v>13.469879946333299</v>
      </c>
      <c r="G312" s="7">
        <f t="shared" si="510"/>
        <v>97.5</v>
      </c>
      <c r="H312" s="7">
        <f t="shared" si="448"/>
        <v>1031.3367929537094</v>
      </c>
      <c r="I312" s="7">
        <f t="shared" si="511"/>
        <v>0.1064564674189022</v>
      </c>
      <c r="J312" s="24" t="str">
        <f t="shared" si="449"/>
        <v>NO</v>
      </c>
      <c r="K312" s="24" t="str">
        <f t="shared" si="450"/>
        <v>NO</v>
      </c>
      <c r="L312" s="7">
        <f t="shared" si="451"/>
        <v>6.8446629686152649</v>
      </c>
      <c r="M312" s="7">
        <v>9.81</v>
      </c>
      <c r="N312" s="7">
        <f t="shared" si="452"/>
        <v>2.1631460000000002E-2</v>
      </c>
      <c r="O312" s="7">
        <f t="shared" si="453"/>
        <v>193.25143444386151</v>
      </c>
      <c r="P312" s="7">
        <f t="shared" si="454"/>
        <v>872.42771128669233</v>
      </c>
      <c r="Q312" s="7">
        <f t="shared" si="415"/>
        <v>1.5481741833642549E-5</v>
      </c>
      <c r="R312" s="7">
        <f t="shared" si="416"/>
        <v>1.3925845938936681E-4</v>
      </c>
      <c r="S312" s="7">
        <f t="shared" si="455"/>
        <v>1.2608162728967718E-4</v>
      </c>
      <c r="T312" s="7">
        <f t="shared" si="417"/>
        <v>4.6164171614151446</v>
      </c>
      <c r="U312" s="7">
        <f t="shared" si="418"/>
        <v>70.103348929535755</v>
      </c>
      <c r="V312" s="7">
        <f t="shared" si="512"/>
        <v>74.719766090950898</v>
      </c>
      <c r="W312" s="7">
        <f>Surface_Tension_T(T_ph(F312,H312))</f>
        <v>8.4822336261733203E-2</v>
      </c>
      <c r="X312" s="7">
        <v>1</v>
      </c>
      <c r="Y312" s="7">
        <f t="shared" si="456"/>
        <v>1.0014148472185607</v>
      </c>
      <c r="Z312" s="7">
        <f t="shared" si="513"/>
        <v>0.93689136352729363</v>
      </c>
      <c r="AA312" s="24">
        <f t="shared" si="457"/>
        <v>61.470428901857822</v>
      </c>
      <c r="AB312" s="24">
        <f t="shared" si="458"/>
        <v>6047251.4818654098</v>
      </c>
      <c r="AC312" s="24">
        <f t="shared" si="459"/>
        <v>4.7498559065282283E-6</v>
      </c>
      <c r="AD312" s="29">
        <f t="shared" si="460"/>
        <v>8.7262394635906262E-3</v>
      </c>
      <c r="AE312" s="24">
        <f t="shared" si="419"/>
        <v>12.099928731470797</v>
      </c>
      <c r="AF312" s="7">
        <f t="shared" si="420"/>
        <v>6.0686227362447429</v>
      </c>
      <c r="AG312" s="24" t="str">
        <f t="shared" si="461"/>
        <v>ANNULAR</v>
      </c>
      <c r="AH312" s="24">
        <f t="shared" si="517"/>
        <v>1.1499999999999999</v>
      </c>
      <c r="AI312" s="24">
        <f t="shared" si="517"/>
        <v>1.1499999999999999</v>
      </c>
      <c r="AJ312" s="24">
        <f t="shared" si="462"/>
        <v>0.26834820828267891</v>
      </c>
      <c r="AK312" s="24">
        <f t="shared" si="463"/>
        <v>0.81330090149928225</v>
      </c>
      <c r="AL312" s="24">
        <f t="shared" si="464"/>
        <v>168.44823776710345</v>
      </c>
      <c r="AM312" s="24">
        <f t="shared" si="465"/>
        <v>16571364.046948213</v>
      </c>
      <c r="AN312" s="24">
        <f t="shared" si="466"/>
        <v>1.9208437976252813E-6</v>
      </c>
      <c r="AO312" s="29">
        <f t="shared" si="467"/>
        <v>7.5369078790976061E-3</v>
      </c>
      <c r="AP312" s="24">
        <f t="shared" si="421"/>
        <v>40.295015087252494</v>
      </c>
      <c r="AQ312" s="24">
        <f t="shared" si="468"/>
        <v>4.7447563276162876</v>
      </c>
      <c r="AR312" s="24">
        <f t="shared" si="469"/>
        <v>12.705568993979492</v>
      </c>
      <c r="AS312" s="24">
        <f t="shared" si="470"/>
        <v>4.9857305343283569</v>
      </c>
      <c r="AT312" s="24" t="str">
        <f t="shared" si="471"/>
        <v>NO</v>
      </c>
      <c r="AU312" s="24">
        <f t="shared" si="422"/>
        <v>1.2</v>
      </c>
      <c r="AV312" s="7">
        <f t="shared" si="472"/>
        <v>1.203900398263051</v>
      </c>
      <c r="AW312" s="7">
        <f t="shared" si="473"/>
        <v>0.26834820828267891</v>
      </c>
      <c r="AX312" s="20">
        <f t="shared" si="423"/>
        <v>1.9885692779561868</v>
      </c>
      <c r="AY312" s="24">
        <f t="shared" si="424"/>
        <v>0.77951448092699183</v>
      </c>
      <c r="AZ312" s="24">
        <f t="shared" si="474"/>
        <v>197.69319067782322</v>
      </c>
      <c r="BA312" s="24">
        <f t="shared" si="475"/>
        <v>19448382.93205785</v>
      </c>
      <c r="BB312" s="24">
        <f t="shared" si="476"/>
        <v>1.6636096566120941E-6</v>
      </c>
      <c r="BC312" s="29">
        <f t="shared" si="477"/>
        <v>7.3701099816166488E-3</v>
      </c>
      <c r="BD312" s="24">
        <f t="shared" si="425"/>
        <v>12.800704288135536</v>
      </c>
      <c r="BE312" s="24" t="str">
        <f t="shared" si="478"/>
        <v>NO</v>
      </c>
      <c r="BF312" s="24">
        <f t="shared" si="426"/>
        <v>1.2</v>
      </c>
      <c r="BG312" s="24">
        <f t="shared" si="427"/>
        <v>1.1510233455695016</v>
      </c>
      <c r="BH312" s="7">
        <f t="shared" si="479"/>
        <v>1.203900398263051</v>
      </c>
      <c r="BI312" s="7">
        <f t="shared" si="480"/>
        <v>0.40546274699730217</v>
      </c>
      <c r="BJ312" s="7">
        <f t="shared" si="481"/>
        <v>0.26834820828267891</v>
      </c>
      <c r="BK312" s="20">
        <f t="shared" si="428"/>
        <v>1.9885692779561868</v>
      </c>
      <c r="BL312" s="24">
        <f t="shared" si="482"/>
        <v>0.40506303325231652</v>
      </c>
      <c r="BM312" s="24">
        <f t="shared" si="483"/>
        <v>0.77833126091391214</v>
      </c>
      <c r="BN312" s="24">
        <f t="shared" si="484"/>
        <v>198.71736586357568</v>
      </c>
      <c r="BO312" s="24">
        <f t="shared" si="485"/>
        <v>19549137.799404226</v>
      </c>
      <c r="BP312" s="24">
        <f t="shared" si="486"/>
        <v>1.6559072081577205E-6</v>
      </c>
      <c r="BQ312" s="29">
        <f t="shared" si="487"/>
        <v>7.3648165328825113E-3</v>
      </c>
      <c r="BR312" s="24">
        <f t="shared" si="429"/>
        <v>39.924438129380576</v>
      </c>
      <c r="BS312" s="24">
        <f t="shared" si="488"/>
        <v>4.7447563276162876</v>
      </c>
      <c r="BT312" s="24">
        <f t="shared" si="489"/>
        <v>12.803770381454189</v>
      </c>
      <c r="BU312" s="24" t="str">
        <f t="shared" si="490"/>
        <v>NO</v>
      </c>
      <c r="BV312" s="24">
        <f t="shared" si="430"/>
        <v>1.1499999999999999</v>
      </c>
      <c r="BW312" s="24">
        <f t="shared" si="431"/>
        <v>1.1510143588522137</v>
      </c>
      <c r="BX312" s="7">
        <f t="shared" si="491"/>
        <v>1.203900398263051</v>
      </c>
      <c r="BY312" s="7">
        <f t="shared" si="492"/>
        <v>0.40546274699730217</v>
      </c>
      <c r="BZ312" s="24">
        <f t="shared" si="493"/>
        <v>0.26834820828267891</v>
      </c>
      <c r="CA312" s="20">
        <f t="shared" si="432"/>
        <v>2.0816647163799353</v>
      </c>
      <c r="CB312" s="24">
        <f t="shared" si="494"/>
        <v>0.4050437773686108</v>
      </c>
      <c r="CC312" s="24">
        <f t="shared" si="495"/>
        <v>0.81201315614591763</v>
      </c>
      <c r="CD312" s="24">
        <f t="shared" si="496"/>
        <v>169.56288831552624</v>
      </c>
      <c r="CE312" s="24">
        <f t="shared" si="497"/>
        <v>16681019.572395639</v>
      </c>
      <c r="CF312" s="24">
        <f t="shared" si="498"/>
        <v>1.9094996868193557E-6</v>
      </c>
      <c r="CG312" s="29">
        <f t="shared" si="499"/>
        <v>7.5299273669385903E-3</v>
      </c>
      <c r="CH312" s="24">
        <f t="shared" si="433"/>
        <v>40.280082807840394</v>
      </c>
      <c r="CI312" s="24">
        <f t="shared" si="500"/>
        <v>4.7447563276162876</v>
      </c>
      <c r="CJ312" s="24">
        <f t="shared" si="501"/>
        <v>12.7094939537629</v>
      </c>
      <c r="CK312" s="24">
        <f t="shared" si="434"/>
        <v>6.1384349042282293</v>
      </c>
      <c r="CL312" s="24">
        <f t="shared" si="502"/>
        <v>4.9857305343283569</v>
      </c>
      <c r="CM312" s="24" t="str">
        <f t="shared" si="503"/>
        <v>NO</v>
      </c>
      <c r="CN312" s="46" t="str">
        <f t="shared" si="435"/>
        <v>ANNULAR</v>
      </c>
      <c r="CO312" s="21">
        <f t="shared" si="516"/>
        <v>1.0014148472185607</v>
      </c>
      <c r="CP312" s="21">
        <f t="shared" si="436"/>
        <v>0</v>
      </c>
      <c r="CQ312" s="7">
        <f t="shared" si="437"/>
        <v>0.93689136352729363</v>
      </c>
      <c r="CR312" s="7">
        <f>IF(J312="yes",rho_ph(F312,H312),IF(K312="yes",rho_ph(F312,H312),L312*CQ312+P312*(1-CQ312)))</f>
        <v>61.470428901857822</v>
      </c>
      <c r="CS312" s="7">
        <f t="shared" si="438"/>
        <v>2.3293121705651601E-5</v>
      </c>
      <c r="CT312" s="7">
        <f t="shared" si="439"/>
        <v>6047251.4818654098</v>
      </c>
      <c r="CU312" s="7">
        <f t="shared" si="440"/>
        <v>4.7498559065282283E-6</v>
      </c>
      <c r="CV312" s="22">
        <f t="shared" si="441"/>
        <v>8.7262394635906262E-3</v>
      </c>
      <c r="CW312" s="7">
        <f t="shared" si="442"/>
        <v>5.7605664598158555E-3</v>
      </c>
      <c r="CX312" s="7">
        <f t="shared" si="443"/>
        <v>9.0204103298982347E-2</v>
      </c>
      <c r="CY312" s="7">
        <f t="shared" si="504"/>
        <v>0.74521519383251689</v>
      </c>
      <c r="CZ312" s="7">
        <f t="shared" si="505"/>
        <v>0.12877444066225754</v>
      </c>
      <c r="DA312" s="7">
        <f t="shared" si="444"/>
        <v>13.083556624346526</v>
      </c>
      <c r="DB312" s="7">
        <f>rho_ph(DA312,H312)</f>
        <v>57.368847441892768</v>
      </c>
      <c r="DC312" s="7">
        <f t="shared" si="445"/>
        <v>78.567450033526796</v>
      </c>
      <c r="DD312" s="7">
        <f t="shared" si="506"/>
        <v>-2.8113842197260572E-2</v>
      </c>
      <c r="DE312" s="47">
        <f t="shared" si="507"/>
        <v>-0.29490038004215696</v>
      </c>
      <c r="DF312" s="7">
        <f t="shared" si="446"/>
        <v>1031.3086791115122</v>
      </c>
      <c r="DG312" s="7">
        <f t="shared" si="508"/>
        <v>191.90750849095741</v>
      </c>
    </row>
    <row r="313" spans="1:111" ht="14.5" x14ac:dyDescent="0.35">
      <c r="A313" s="7">
        <f t="shared" si="509"/>
        <v>870</v>
      </c>
      <c r="B313" s="7">
        <v>3</v>
      </c>
      <c r="C313" s="7">
        <v>17.2</v>
      </c>
      <c r="D313">
        <v>0.16600000000000001</v>
      </c>
      <c r="E313" s="22">
        <v>0</v>
      </c>
      <c r="F313" s="7">
        <f t="shared" si="447"/>
        <v>13.083556624346526</v>
      </c>
      <c r="G313" s="7">
        <f t="shared" si="510"/>
        <v>97.5</v>
      </c>
      <c r="H313" s="7">
        <f t="shared" si="448"/>
        <v>1031.3086791115122</v>
      </c>
      <c r="I313" s="7">
        <f t="shared" si="511"/>
        <v>0.10921825721714329</v>
      </c>
      <c r="J313" s="24" t="str">
        <f t="shared" si="449"/>
        <v>NO</v>
      </c>
      <c r="K313" s="24" t="str">
        <f t="shared" si="450"/>
        <v>NO</v>
      </c>
      <c r="L313" s="7">
        <f t="shared" si="451"/>
        <v>6.6557248957268698</v>
      </c>
      <c r="M313" s="7">
        <v>9.81</v>
      </c>
      <c r="N313" s="7">
        <f t="shared" si="452"/>
        <v>2.1631460000000002E-2</v>
      </c>
      <c r="O313" s="7">
        <f t="shared" si="453"/>
        <v>191.90750849095741</v>
      </c>
      <c r="P313" s="7">
        <f t="shared" si="454"/>
        <v>873.94542025086469</v>
      </c>
      <c r="Q313" s="7">
        <f t="shared" si="415"/>
        <v>1.5435409856951557E-5</v>
      </c>
      <c r="R313" s="7">
        <f t="shared" si="416"/>
        <v>1.4028695248557825E-4</v>
      </c>
      <c r="S313" s="7">
        <f t="shared" si="455"/>
        <v>1.2665088458880776E-4</v>
      </c>
      <c r="T313" s="7">
        <f t="shared" si="417"/>
        <v>4.5941564356883982</v>
      </c>
      <c r="U313" s="7">
        <f t="shared" si="418"/>
        <v>73.96370578688979</v>
      </c>
      <c r="V313" s="7">
        <f t="shared" si="512"/>
        <v>78.557862222578194</v>
      </c>
      <c r="W313" s="7">
        <f>Surface_Tension_T(T_ph(F313,H313))</f>
        <v>8.4941170679338526E-2</v>
      </c>
      <c r="X313" s="7">
        <v>1</v>
      </c>
      <c r="Y313" s="7">
        <f t="shared" si="456"/>
        <v>1.0013564284911367</v>
      </c>
      <c r="Z313" s="7">
        <f t="shared" si="513"/>
        <v>0.94024344757657996</v>
      </c>
      <c r="AA313" s="24">
        <f t="shared" si="457"/>
        <v>58.48196704250816</v>
      </c>
      <c r="AB313" s="24">
        <f t="shared" si="458"/>
        <v>6021594.257644007</v>
      </c>
      <c r="AC313" s="24">
        <f t="shared" si="459"/>
        <v>4.7680281759673635E-6</v>
      </c>
      <c r="AD313" s="29">
        <f t="shared" si="460"/>
        <v>8.7318217965280699E-3</v>
      </c>
      <c r="AE313" s="24">
        <f t="shared" si="419"/>
        <v>12.11319102570793</v>
      </c>
      <c r="AF313" s="7">
        <f t="shared" si="420"/>
        <v>6.1593425318202399</v>
      </c>
      <c r="AG313" s="24" t="str">
        <f t="shared" si="461"/>
        <v>ANNULAR</v>
      </c>
      <c r="AH313" s="24">
        <f t="shared" si="517"/>
        <v>1.1499999999999999</v>
      </c>
      <c r="AI313" s="24">
        <f t="shared" si="517"/>
        <v>1.1499999999999999</v>
      </c>
      <c r="AJ313" s="24">
        <f t="shared" si="462"/>
        <v>0.26834106209693576</v>
      </c>
      <c r="AK313" s="24">
        <f t="shared" si="463"/>
        <v>0.81628740320369997</v>
      </c>
      <c r="AL313" s="24">
        <f t="shared" si="464"/>
        <v>165.98776700409118</v>
      </c>
      <c r="AM313" s="24">
        <f t="shared" si="465"/>
        <v>17090926.232089337</v>
      </c>
      <c r="AN313" s="24">
        <f t="shared" si="466"/>
        <v>1.8683185087712178E-6</v>
      </c>
      <c r="AO313" s="29">
        <f t="shared" si="467"/>
        <v>7.5043149737730134E-3</v>
      </c>
      <c r="AP313" s="24">
        <f t="shared" si="421"/>
        <v>42.713763365996734</v>
      </c>
      <c r="AQ313" s="24">
        <f t="shared" si="468"/>
        <v>4.7518235480829807</v>
      </c>
      <c r="AR313" s="24">
        <f t="shared" si="469"/>
        <v>12.74059868221272</v>
      </c>
      <c r="AS313" s="24">
        <f t="shared" si="470"/>
        <v>4.9616889505434703</v>
      </c>
      <c r="AT313" s="24" t="str">
        <f t="shared" si="471"/>
        <v>NO</v>
      </c>
      <c r="AU313" s="24">
        <f t="shared" si="422"/>
        <v>1.2</v>
      </c>
      <c r="AV313" s="7">
        <f t="shared" si="472"/>
        <v>1.203900398263051</v>
      </c>
      <c r="AW313" s="7">
        <f t="shared" si="473"/>
        <v>0.26834106209693576</v>
      </c>
      <c r="AX313" s="20">
        <f t="shared" si="423"/>
        <v>1.9794227888482889</v>
      </c>
      <c r="AY313" s="24">
        <f t="shared" si="424"/>
        <v>0.78237196947348686</v>
      </c>
      <c r="AZ313" s="24">
        <f t="shared" si="474"/>
        <v>195.40227319180508</v>
      </c>
      <c r="BA313" s="24">
        <f t="shared" si="475"/>
        <v>20119590.117875345</v>
      </c>
      <c r="BB313" s="24">
        <f t="shared" si="476"/>
        <v>1.6136797965824384E-6</v>
      </c>
      <c r="BC313" s="29">
        <f t="shared" si="477"/>
        <v>7.3354528463257353E-3</v>
      </c>
      <c r="BD313" s="24">
        <f t="shared" si="425"/>
        <v>12.837620826430291</v>
      </c>
      <c r="BE313" s="24" t="str">
        <f t="shared" si="478"/>
        <v>NO</v>
      </c>
      <c r="BF313" s="24">
        <f t="shared" si="426"/>
        <v>1.2</v>
      </c>
      <c r="BG313" s="24">
        <f t="shared" si="427"/>
        <v>1.1509674746545151</v>
      </c>
      <c r="BH313" s="7">
        <f t="shared" si="479"/>
        <v>1.203900398263051</v>
      </c>
      <c r="BI313" s="7">
        <f t="shared" si="480"/>
        <v>0.40550970330239816</v>
      </c>
      <c r="BJ313" s="7">
        <f t="shared" si="481"/>
        <v>0.26834106209693576</v>
      </c>
      <c r="BK313" s="20">
        <f t="shared" si="428"/>
        <v>1.9794227888482889</v>
      </c>
      <c r="BL313" s="24">
        <f t="shared" si="482"/>
        <v>0.40513303528606687</v>
      </c>
      <c r="BM313" s="24">
        <f t="shared" si="483"/>
        <v>0.78124154756537123</v>
      </c>
      <c r="BN313" s="24">
        <f t="shared" si="484"/>
        <v>196.38267646411748</v>
      </c>
      <c r="BO313" s="24">
        <f t="shared" si="485"/>
        <v>20220537.316016626</v>
      </c>
      <c r="BP313" s="24">
        <f t="shared" si="486"/>
        <v>1.6064428679325476E-6</v>
      </c>
      <c r="BQ313" s="29">
        <f t="shared" si="487"/>
        <v>7.3303609972021093E-3</v>
      </c>
      <c r="BR313" s="24">
        <f t="shared" si="429"/>
        <v>42.314923573174234</v>
      </c>
      <c r="BS313" s="24">
        <f t="shared" si="488"/>
        <v>4.7518235480829807</v>
      </c>
      <c r="BT313" s="24">
        <f t="shared" si="489"/>
        <v>12.840592580890446</v>
      </c>
      <c r="BU313" s="24" t="str">
        <f t="shared" si="490"/>
        <v>NO</v>
      </c>
      <c r="BV313" s="24">
        <f t="shared" si="430"/>
        <v>1.1499999999999999</v>
      </c>
      <c r="BW313" s="24">
        <f t="shared" si="431"/>
        <v>1.1509589083769818</v>
      </c>
      <c r="BX313" s="7">
        <f t="shared" si="491"/>
        <v>1.203900398263051</v>
      </c>
      <c r="BY313" s="7">
        <f t="shared" si="492"/>
        <v>0.40550970330239816</v>
      </c>
      <c r="BZ313" s="24">
        <f t="shared" si="493"/>
        <v>0.26834106209693576</v>
      </c>
      <c r="CA313" s="20">
        <f t="shared" si="432"/>
        <v>2.0720900319281235</v>
      </c>
      <c r="CB313" s="24">
        <f t="shared" si="494"/>
        <v>0.40511491934779309</v>
      </c>
      <c r="CC313" s="24">
        <f t="shared" si="495"/>
        <v>0.81505709036245688</v>
      </c>
      <c r="CD313" s="24">
        <f t="shared" si="496"/>
        <v>167.05480465336441</v>
      </c>
      <c r="CE313" s="24">
        <f t="shared" si="497"/>
        <v>17200793.736663584</v>
      </c>
      <c r="CF313" s="24">
        <f t="shared" si="498"/>
        <v>1.8575974412920478E-6</v>
      </c>
      <c r="CG313" s="29">
        <f t="shared" si="499"/>
        <v>7.4975757170518747E-3</v>
      </c>
      <c r="CH313" s="24">
        <f t="shared" si="433"/>
        <v>42.698415576964095</v>
      </c>
      <c r="CI313" s="24">
        <f t="shared" si="500"/>
        <v>4.7518235480829807</v>
      </c>
      <c r="CJ313" s="24">
        <f t="shared" si="501"/>
        <v>12.744414869178163</v>
      </c>
      <c r="CK313" s="24">
        <f t="shared" si="434"/>
        <v>6.2301983213770891</v>
      </c>
      <c r="CL313" s="24">
        <f t="shared" si="502"/>
        <v>4.9616889505434703</v>
      </c>
      <c r="CM313" s="24" t="str">
        <f t="shared" si="503"/>
        <v>NO</v>
      </c>
      <c r="CN313" s="46" t="str">
        <f t="shared" si="435"/>
        <v>ANNULAR</v>
      </c>
      <c r="CO313" s="21">
        <f t="shared" si="516"/>
        <v>1.0013564284911367</v>
      </c>
      <c r="CP313" s="21">
        <f t="shared" si="436"/>
        <v>0</v>
      </c>
      <c r="CQ313" s="7">
        <f t="shared" si="437"/>
        <v>0.94024344757657996</v>
      </c>
      <c r="CR313" s="7">
        <f>IF(J313="yes",rho_ph(F313,H313),IF(K313="yes",rho_ph(F313,H313),L313*CQ313+P313*(1-CQ313)))</f>
        <v>58.48196704250816</v>
      </c>
      <c r="CS313" s="7">
        <f t="shared" si="438"/>
        <v>2.2896107609183949E-5</v>
      </c>
      <c r="CT313" s="7">
        <f t="shared" si="439"/>
        <v>6021594.257644007</v>
      </c>
      <c r="CU313" s="7">
        <f t="shared" si="440"/>
        <v>4.7680281759673635E-6</v>
      </c>
      <c r="CV313" s="22">
        <f t="shared" si="441"/>
        <v>8.7318217965280699E-3</v>
      </c>
      <c r="CW313" s="7">
        <f t="shared" si="442"/>
        <v>5.480509309394894E-3</v>
      </c>
      <c r="CX313" s="7">
        <f t="shared" si="443"/>
        <v>9.4922258954931352E-2</v>
      </c>
      <c r="CY313" s="7">
        <f t="shared" si="504"/>
        <v>0.72414842589430051</v>
      </c>
      <c r="CZ313" s="7">
        <f t="shared" si="505"/>
        <v>0.13864943245624264</v>
      </c>
      <c r="DA313" s="7">
        <f t="shared" si="444"/>
        <v>12.667608326977799</v>
      </c>
      <c r="DB313" s="7">
        <f>rho_ph(DA313,H313)</f>
        <v>54.310864171557213</v>
      </c>
      <c r="DC313" s="7">
        <f t="shared" si="445"/>
        <v>82.991204865276899</v>
      </c>
      <c r="DD313" s="7">
        <f t="shared" si="506"/>
        <v>-2.8113842197260572E-2</v>
      </c>
      <c r="DE313" s="47">
        <f t="shared" si="507"/>
        <v>-0.35810118400439067</v>
      </c>
      <c r="DF313" s="7">
        <f t="shared" si="446"/>
        <v>1031.280565269315</v>
      </c>
      <c r="DG313" s="7">
        <f t="shared" si="508"/>
        <v>190.42533492734293</v>
      </c>
    </row>
    <row r="314" spans="1:111" ht="14.5" x14ac:dyDescent="0.35">
      <c r="A314" s="7">
        <f t="shared" si="509"/>
        <v>867</v>
      </c>
      <c r="B314" s="7">
        <v>3</v>
      </c>
      <c r="C314" s="7">
        <v>17.2</v>
      </c>
      <c r="D314">
        <v>0.16600000000000001</v>
      </c>
      <c r="E314" s="22">
        <v>0</v>
      </c>
      <c r="F314" s="7">
        <f t="shared" si="447"/>
        <v>12.667608326977799</v>
      </c>
      <c r="G314" s="7">
        <f t="shared" si="510"/>
        <v>97.5</v>
      </c>
      <c r="H314" s="7">
        <f t="shared" si="448"/>
        <v>1031.280565269315</v>
      </c>
      <c r="I314" s="7">
        <f t="shared" si="511"/>
        <v>0.11224652552168571</v>
      </c>
      <c r="J314" s="24" t="str">
        <f t="shared" si="449"/>
        <v>NO</v>
      </c>
      <c r="K314" s="24" t="str">
        <f t="shared" si="450"/>
        <v>NO</v>
      </c>
      <c r="L314" s="7">
        <f t="shared" si="451"/>
        <v>6.4522610675371812</v>
      </c>
      <c r="M314" s="7">
        <v>9.81</v>
      </c>
      <c r="N314" s="7">
        <f t="shared" si="452"/>
        <v>2.1631460000000002E-2</v>
      </c>
      <c r="O314" s="7">
        <f t="shared" si="453"/>
        <v>190.42533492734293</v>
      </c>
      <c r="P314" s="7">
        <f t="shared" si="454"/>
        <v>875.6087846768263</v>
      </c>
      <c r="Q314" s="7">
        <f t="shared" si="415"/>
        <v>1.5384329576609334E-5</v>
      </c>
      <c r="R314" s="7">
        <f t="shared" si="416"/>
        <v>1.4143922788361249E-4</v>
      </c>
      <c r="S314" s="7">
        <f t="shared" si="455"/>
        <v>1.2729000352366198E-4</v>
      </c>
      <c r="T314" s="7">
        <f t="shared" si="417"/>
        <v>4.5698406187063263</v>
      </c>
      <c r="U314" s="7">
        <f t="shared" si="418"/>
        <v>78.411499358751684</v>
      </c>
      <c r="V314" s="7">
        <f t="shared" si="512"/>
        <v>82.981339977458006</v>
      </c>
      <c r="W314" s="7">
        <f>Surface_Tension_T(T_ph(F314,H314))</f>
        <v>8.5070813198601811E-2</v>
      </c>
      <c r="X314" s="7">
        <v>1</v>
      </c>
      <c r="Y314" s="7">
        <f t="shared" si="456"/>
        <v>1.0012961242328455</v>
      </c>
      <c r="Z314" s="7">
        <f t="shared" si="513"/>
        <v>0.94370613792834324</v>
      </c>
      <c r="AA314" s="24">
        <f t="shared" si="457"/>
        <v>55.380438526279193</v>
      </c>
      <c r="AB314" s="24">
        <f t="shared" si="458"/>
        <v>5993087.5674370844</v>
      </c>
      <c r="AC314" s="24">
        <f t="shared" si="459"/>
        <v>4.7883917780627128E-6</v>
      </c>
      <c r="AD314" s="29">
        <f t="shared" si="460"/>
        <v>8.7380582260096623E-3</v>
      </c>
      <c r="AE314" s="24">
        <f t="shared" si="419"/>
        <v>12.126658164667745</v>
      </c>
      <c r="AF314" s="7">
        <f t="shared" si="420"/>
        <v>6.2614527815450396</v>
      </c>
      <c r="AG314" s="24" t="str">
        <f t="shared" si="461"/>
        <v>ANNULAR</v>
      </c>
      <c r="AH314" s="24">
        <f t="shared" si="517"/>
        <v>1.1499999999999999</v>
      </c>
      <c r="AI314" s="24">
        <f t="shared" si="517"/>
        <v>1.1499999999999999</v>
      </c>
      <c r="AJ314" s="24">
        <f t="shared" si="462"/>
        <v>0.26833249712925678</v>
      </c>
      <c r="AK314" s="24">
        <f t="shared" si="463"/>
        <v>0.81937367977173015</v>
      </c>
      <c r="AL314" s="24">
        <f t="shared" si="464"/>
        <v>163.44480562947842</v>
      </c>
      <c r="AM314" s="24">
        <f t="shared" si="465"/>
        <v>17687455.329834305</v>
      </c>
      <c r="AN314" s="24">
        <f t="shared" si="466"/>
        <v>1.8116297546549287E-6</v>
      </c>
      <c r="AO314" s="29">
        <f t="shared" si="467"/>
        <v>7.4683356503768865E-3</v>
      </c>
      <c r="AP314" s="24">
        <f t="shared" si="421"/>
        <v>45.524400219563574</v>
      </c>
      <c r="AQ314" s="24">
        <f t="shared" si="468"/>
        <v>4.7591101671071758</v>
      </c>
      <c r="AR314" s="24">
        <f t="shared" si="469"/>
        <v>12.77825363582417</v>
      </c>
      <c r="AS314" s="24">
        <f t="shared" si="470"/>
        <v>4.935427868202833</v>
      </c>
      <c r="AT314" s="24" t="str">
        <f t="shared" si="471"/>
        <v>NO</v>
      </c>
      <c r="AU314" s="24">
        <f t="shared" si="422"/>
        <v>1.2</v>
      </c>
      <c r="AV314" s="7">
        <f t="shared" si="472"/>
        <v>1.203900398263051</v>
      </c>
      <c r="AW314" s="7">
        <f t="shared" si="473"/>
        <v>0.26833249712925678</v>
      </c>
      <c r="AX314" s="20">
        <f t="shared" si="423"/>
        <v>1.9694316426113734</v>
      </c>
      <c r="AY314" s="24">
        <f t="shared" si="424"/>
        <v>0.78532486137730861</v>
      </c>
      <c r="AZ314" s="24">
        <f t="shared" si="474"/>
        <v>193.03855825817786</v>
      </c>
      <c r="BA314" s="24">
        <f t="shared" si="475"/>
        <v>20889993.187469848</v>
      </c>
      <c r="BB314" s="24">
        <f t="shared" si="476"/>
        <v>1.5601311764640859E-6</v>
      </c>
      <c r="BC314" s="29">
        <f t="shared" si="477"/>
        <v>7.2973492585083326E-3</v>
      </c>
      <c r="BD314" s="24">
        <f t="shared" si="425"/>
        <v>12.877287822190926</v>
      </c>
      <c r="BE314" s="24" t="str">
        <f t="shared" si="478"/>
        <v>NO</v>
      </c>
      <c r="BF314" s="24">
        <f t="shared" si="426"/>
        <v>1.2</v>
      </c>
      <c r="BG314" s="24">
        <f t="shared" si="427"/>
        <v>1.1509102949521275</v>
      </c>
      <c r="BH314" s="7">
        <f t="shared" si="479"/>
        <v>1.203900398263051</v>
      </c>
      <c r="BI314" s="7">
        <f t="shared" si="480"/>
        <v>0.4055601313821815</v>
      </c>
      <c r="BJ314" s="7">
        <f t="shared" si="481"/>
        <v>0.26833249712925678</v>
      </c>
      <c r="BK314" s="20">
        <f t="shared" si="428"/>
        <v>1.9694316426113734</v>
      </c>
      <c r="BL314" s="24">
        <f t="shared" si="482"/>
        <v>0.40520703706338451</v>
      </c>
      <c r="BM314" s="24">
        <f t="shared" si="483"/>
        <v>0.78424976683141989</v>
      </c>
      <c r="BN314" s="24">
        <f t="shared" si="484"/>
        <v>193.97298369623383</v>
      </c>
      <c r="BO314" s="24">
        <f t="shared" si="485"/>
        <v>20991113.612380404</v>
      </c>
      <c r="BP314" s="24">
        <f t="shared" si="486"/>
        <v>1.5533797430572024E-6</v>
      </c>
      <c r="BQ314" s="29">
        <f t="shared" si="487"/>
        <v>7.2924735930662505E-3</v>
      </c>
      <c r="BR314" s="24">
        <f t="shared" si="429"/>
        <v>45.092534628626716</v>
      </c>
      <c r="BS314" s="24">
        <f t="shared" si="488"/>
        <v>4.7591101671071758</v>
      </c>
      <c r="BT314" s="24">
        <f t="shared" si="489"/>
        <v>12.880157052550679</v>
      </c>
      <c r="BU314" s="24" t="str">
        <f t="shared" si="490"/>
        <v>NO</v>
      </c>
      <c r="BV314" s="24">
        <f t="shared" si="430"/>
        <v>1.1499999999999999</v>
      </c>
      <c r="BW314" s="24">
        <f t="shared" si="431"/>
        <v>1.1509021649948223</v>
      </c>
      <c r="BX314" s="7">
        <f t="shared" si="491"/>
        <v>1.203900398263051</v>
      </c>
      <c r="BY314" s="7">
        <f t="shared" si="492"/>
        <v>0.4055601313821815</v>
      </c>
      <c r="BZ314" s="24">
        <f t="shared" si="493"/>
        <v>0.26833249712925678</v>
      </c>
      <c r="CA314" s="20">
        <f t="shared" si="432"/>
        <v>2.0616311474963327</v>
      </c>
      <c r="CB314" s="24">
        <f t="shared" si="494"/>
        <v>0.40519008340592833</v>
      </c>
      <c r="CC314" s="24">
        <f t="shared" si="495"/>
        <v>0.81820355415066948</v>
      </c>
      <c r="CD314" s="24">
        <f t="shared" si="496"/>
        <v>164.46182794646566</v>
      </c>
      <c r="CE314" s="24">
        <f t="shared" si="497"/>
        <v>17797514.11531774</v>
      </c>
      <c r="CF314" s="24">
        <f t="shared" si="498"/>
        <v>1.8015651519623988E-6</v>
      </c>
      <c r="CG314" s="29">
        <f t="shared" si="499"/>
        <v>7.4618572912196757E-3</v>
      </c>
      <c r="CH314" s="24">
        <f t="shared" si="433"/>
        <v>45.508600169153688</v>
      </c>
      <c r="CI314" s="24">
        <f t="shared" si="500"/>
        <v>4.7591101671071758</v>
      </c>
      <c r="CJ314" s="24">
        <f t="shared" si="501"/>
        <v>12.781950578275303</v>
      </c>
      <c r="CK314" s="24">
        <f t="shared" si="434"/>
        <v>6.3334832260798706</v>
      </c>
      <c r="CL314" s="24">
        <f t="shared" si="502"/>
        <v>4.935427868202833</v>
      </c>
      <c r="CM314" s="24" t="str">
        <f t="shared" si="503"/>
        <v>NO</v>
      </c>
      <c r="CN314" s="46" t="str">
        <f t="shared" si="435"/>
        <v>ANNULAR</v>
      </c>
      <c r="CO314" s="21">
        <f t="shared" si="516"/>
        <v>1.0012961242328455</v>
      </c>
      <c r="CP314" s="21">
        <f t="shared" si="436"/>
        <v>0</v>
      </c>
      <c r="CQ314" s="7">
        <f t="shared" si="437"/>
        <v>0.94370613792834324</v>
      </c>
      <c r="CR314" s="7">
        <f>IF(J314="yes",rho_ph(F314,H314),IF(K314="yes",rho_ph(F314,H314),L314*CQ314+P314*(1-CQ314)))</f>
        <v>55.380438526279193</v>
      </c>
      <c r="CS314" s="7">
        <f t="shared" si="438"/>
        <v>2.2480446635360493E-5</v>
      </c>
      <c r="CT314" s="7">
        <f t="shared" si="439"/>
        <v>5993087.5674370844</v>
      </c>
      <c r="CU314" s="7">
        <f t="shared" si="440"/>
        <v>4.7883917780627128E-6</v>
      </c>
      <c r="CV314" s="22">
        <f t="shared" si="441"/>
        <v>8.7380582260096623E-3</v>
      </c>
      <c r="CW314" s="7">
        <f t="shared" si="442"/>
        <v>5.1898563651430109E-3</v>
      </c>
      <c r="CX314" s="7">
        <f t="shared" si="443"/>
        <v>0.10036773602639237</v>
      </c>
      <c r="CY314" s="7">
        <f t="shared" si="504"/>
        <v>0.69896107772745175</v>
      </c>
      <c r="CZ314" s="7">
        <f t="shared" si="505"/>
        <v>0.15102070166015139</v>
      </c>
      <c r="DA314" s="7">
        <f t="shared" si="444"/>
        <v>12.214546221997345</v>
      </c>
      <c r="DB314" s="7">
        <f>rho_ph(DA314,H314)</f>
        <v>51.109190801237141</v>
      </c>
      <c r="DC314" s="7">
        <f t="shared" si="445"/>
        <v>88.190088401141892</v>
      </c>
      <c r="DD314" s="7">
        <f t="shared" si="506"/>
        <v>-2.8113842197260572E-2</v>
      </c>
      <c r="DE314" s="47">
        <f t="shared" si="507"/>
        <v>-0.44579445387337546</v>
      </c>
      <c r="DF314" s="7">
        <f t="shared" si="446"/>
        <v>1031.2524514271179</v>
      </c>
      <c r="DG314" s="7">
        <f t="shared" si="508"/>
        <v>188.76687676038455</v>
      </c>
    </row>
    <row r="315" spans="1:111" ht="14.5" x14ac:dyDescent="0.35">
      <c r="A315" s="7">
        <f t="shared" si="509"/>
        <v>864</v>
      </c>
      <c r="B315" s="7">
        <v>3</v>
      </c>
      <c r="C315" s="7">
        <v>17.2</v>
      </c>
      <c r="D315">
        <v>0.16600000000000001</v>
      </c>
      <c r="E315" s="22">
        <v>0</v>
      </c>
      <c r="F315" s="7">
        <f t="shared" si="447"/>
        <v>12.214546221997345</v>
      </c>
      <c r="G315" s="7">
        <f t="shared" si="510"/>
        <v>97.5</v>
      </c>
      <c r="H315" s="7">
        <f t="shared" si="448"/>
        <v>1031.2524514271179</v>
      </c>
      <c r="I315" s="7">
        <f t="shared" si="511"/>
        <v>0.11561340196024585</v>
      </c>
      <c r="J315" s="24" t="str">
        <f t="shared" si="449"/>
        <v>NO</v>
      </c>
      <c r="K315" s="24" t="str">
        <f t="shared" si="450"/>
        <v>NO</v>
      </c>
      <c r="L315" s="7">
        <f t="shared" si="451"/>
        <v>6.2305819331374064</v>
      </c>
      <c r="M315" s="7">
        <v>9.81</v>
      </c>
      <c r="N315" s="7">
        <f t="shared" si="452"/>
        <v>2.1631460000000002E-2</v>
      </c>
      <c r="O315" s="7">
        <f t="shared" si="453"/>
        <v>188.76687676038455</v>
      </c>
      <c r="P315" s="7">
        <f t="shared" si="454"/>
        <v>877.45707012518471</v>
      </c>
      <c r="Q315" s="7">
        <f t="shared" si="415"/>
        <v>1.5327192697087569E-5</v>
      </c>
      <c r="R315" s="7">
        <f t="shared" si="416"/>
        <v>1.4275150522602913E-4</v>
      </c>
      <c r="S315" s="7">
        <f t="shared" si="455"/>
        <v>1.2801954696211261E-4</v>
      </c>
      <c r="T315" s="7">
        <f t="shared" si="417"/>
        <v>4.5429196742152111</v>
      </c>
      <c r="U315" s="7">
        <f t="shared" si="418"/>
        <v>83.636981796111399</v>
      </c>
      <c r="V315" s="7">
        <f t="shared" si="512"/>
        <v>88.179901470326612</v>
      </c>
      <c r="W315" s="7">
        <f>Surface_Tension_T(T_ph(F315,H315))</f>
        <v>8.5214110448557159E-2</v>
      </c>
      <c r="X315" s="7">
        <v>1</v>
      </c>
      <c r="Y315" s="7">
        <f t="shared" si="456"/>
        <v>1.0012332765483429</v>
      </c>
      <c r="Z315" s="7">
        <f t="shared" si="513"/>
        <v>0.94731293557562513</v>
      </c>
      <c r="AA315" s="24">
        <f t="shared" si="457"/>
        <v>52.132948044733681</v>
      </c>
      <c r="AB315" s="24">
        <f t="shared" si="458"/>
        <v>5960925.5223209085</v>
      </c>
      <c r="AC315" s="24">
        <f t="shared" si="459"/>
        <v>4.8115884225309215E-6</v>
      </c>
      <c r="AD315" s="29">
        <f t="shared" si="460"/>
        <v>8.7451379324933031E-3</v>
      </c>
      <c r="AE315" s="24">
        <f t="shared" si="419"/>
        <v>12.140398742847422</v>
      </c>
      <c r="AF315" s="7">
        <f t="shared" si="420"/>
        <v>6.3783415538191885</v>
      </c>
      <c r="AG315" s="24" t="str">
        <f t="shared" si="461"/>
        <v>ANNULAR</v>
      </c>
      <c r="AH315" s="24">
        <f t="shared" si="517"/>
        <v>1.1499999999999999</v>
      </c>
      <c r="AI315" s="24">
        <f t="shared" si="517"/>
        <v>1.1499999999999999</v>
      </c>
      <c r="AJ315" s="24">
        <f t="shared" si="462"/>
        <v>0.26832206664594815</v>
      </c>
      <c r="AK315" s="24">
        <f t="shared" si="463"/>
        <v>0.82258972288487442</v>
      </c>
      <c r="AL315" s="24">
        <f t="shared" si="464"/>
        <v>160.79511463332619</v>
      </c>
      <c r="AM315" s="24">
        <f t="shared" si="465"/>
        <v>18385449.866749555</v>
      </c>
      <c r="AN315" s="24">
        <f t="shared" si="466"/>
        <v>1.7497393852544277E-6</v>
      </c>
      <c r="AO315" s="29">
        <f t="shared" si="467"/>
        <v>7.4280486840801558E-3</v>
      </c>
      <c r="AP315" s="24">
        <f t="shared" si="421"/>
        <v>48.857520845369606</v>
      </c>
      <c r="AQ315" s="24">
        <f t="shared" si="468"/>
        <v>4.7666850519932753</v>
      </c>
      <c r="AR315" s="24">
        <f t="shared" si="469"/>
        <v>12.819278768778062</v>
      </c>
      <c r="AS315" s="24">
        <f t="shared" si="470"/>
        <v>4.9063532481524286</v>
      </c>
      <c r="AT315" s="24" t="str">
        <f t="shared" si="471"/>
        <v>NO</v>
      </c>
      <c r="AU315" s="24">
        <f t="shared" si="422"/>
        <v>1.2</v>
      </c>
      <c r="AV315" s="7">
        <f t="shared" si="472"/>
        <v>1.203900398263051</v>
      </c>
      <c r="AW315" s="7">
        <f t="shared" si="473"/>
        <v>0.26832206664594815</v>
      </c>
      <c r="AX315" s="20">
        <f t="shared" si="423"/>
        <v>1.958369747389058</v>
      </c>
      <c r="AY315" s="24">
        <f t="shared" si="424"/>
        <v>0.7884018428353522</v>
      </c>
      <c r="AZ315" s="24">
        <f t="shared" si="474"/>
        <v>190.58050130760242</v>
      </c>
      <c r="BA315" s="24">
        <f t="shared" si="475"/>
        <v>21791136.256603077</v>
      </c>
      <c r="BB315" s="24">
        <f t="shared" si="476"/>
        <v>1.502064369757134E-6</v>
      </c>
      <c r="BC315" s="29">
        <f t="shared" si="477"/>
        <v>7.2548686841677479E-3</v>
      </c>
      <c r="BD315" s="24">
        <f t="shared" si="425"/>
        <v>12.920480164711751</v>
      </c>
      <c r="BE315" s="24" t="str">
        <f t="shared" si="478"/>
        <v>NO</v>
      </c>
      <c r="BF315" s="24">
        <f t="shared" si="426"/>
        <v>1.2</v>
      </c>
      <c r="BG315" s="24">
        <f t="shared" si="427"/>
        <v>1.1508512806785864</v>
      </c>
      <c r="BH315" s="7">
        <f t="shared" si="479"/>
        <v>1.203900398263051</v>
      </c>
      <c r="BI315" s="7">
        <f t="shared" si="480"/>
        <v>0.40561490887335455</v>
      </c>
      <c r="BJ315" s="7">
        <f t="shared" si="481"/>
        <v>0.26832206664594815</v>
      </c>
      <c r="BK315" s="20">
        <f t="shared" si="428"/>
        <v>1.958369747389058</v>
      </c>
      <c r="BL315" s="24">
        <f t="shared" si="482"/>
        <v>0.40528612258425967</v>
      </c>
      <c r="BM315" s="24">
        <f t="shared" si="483"/>
        <v>0.78738525907665302</v>
      </c>
      <c r="BN315" s="24">
        <f t="shared" si="484"/>
        <v>191.46617600564696</v>
      </c>
      <c r="BO315" s="24">
        <f t="shared" si="485"/>
        <v>21892405.053209733</v>
      </c>
      <c r="BP315" s="24">
        <f t="shared" si="486"/>
        <v>1.495822741016371E-6</v>
      </c>
      <c r="BQ315" s="29">
        <f t="shared" si="487"/>
        <v>7.2502271131140699E-3</v>
      </c>
      <c r="BR315" s="24">
        <f t="shared" si="429"/>
        <v>48.386273264880153</v>
      </c>
      <c r="BS315" s="24">
        <f t="shared" si="488"/>
        <v>4.7666850519932753</v>
      </c>
      <c r="BT315" s="24">
        <f t="shared" si="489"/>
        <v>12.923236792540211</v>
      </c>
      <c r="BU315" s="24" t="str">
        <f t="shared" si="490"/>
        <v>NO</v>
      </c>
      <c r="BV315" s="24">
        <f t="shared" si="430"/>
        <v>1.1499999999999999</v>
      </c>
      <c r="BW315" s="24">
        <f t="shared" si="431"/>
        <v>1.1508436079239659</v>
      </c>
      <c r="BX315" s="7">
        <f t="shared" si="491"/>
        <v>1.203900398263051</v>
      </c>
      <c r="BY315" s="7">
        <f t="shared" si="492"/>
        <v>0.40561490887335455</v>
      </c>
      <c r="BZ315" s="24">
        <f t="shared" si="493"/>
        <v>0.26832206664594815</v>
      </c>
      <c r="CA315" s="20">
        <f t="shared" si="432"/>
        <v>2.0500513866769192</v>
      </c>
      <c r="CB315" s="24">
        <f t="shared" si="494"/>
        <v>0.40527036341205824</v>
      </c>
      <c r="CC315" s="24">
        <f t="shared" si="495"/>
        <v>0.82148325127337207</v>
      </c>
      <c r="CD315" s="24">
        <f t="shared" si="496"/>
        <v>161.7591020096996</v>
      </c>
      <c r="CE315" s="24">
        <f t="shared" si="497"/>
        <v>18495673.001456778</v>
      </c>
      <c r="CF315" s="24">
        <f t="shared" si="498"/>
        <v>1.7403716886131806E-6</v>
      </c>
      <c r="CG315" s="29">
        <f t="shared" si="499"/>
        <v>7.4218553669439065E-3</v>
      </c>
      <c r="CH315" s="24">
        <f t="shared" si="433"/>
        <v>48.841222306940118</v>
      </c>
      <c r="CI315" s="24">
        <f t="shared" si="500"/>
        <v>4.7666850519932753</v>
      </c>
      <c r="CJ315" s="24">
        <f t="shared" si="501"/>
        <v>12.822843546103256</v>
      </c>
      <c r="CK315" s="24">
        <f t="shared" si="434"/>
        <v>6.4517166623675939</v>
      </c>
      <c r="CL315" s="24">
        <f t="shared" si="502"/>
        <v>4.9063532481524286</v>
      </c>
      <c r="CM315" s="24" t="str">
        <f t="shared" si="503"/>
        <v>NO</v>
      </c>
      <c r="CN315" s="46" t="str">
        <f t="shared" si="435"/>
        <v>ANNULAR</v>
      </c>
      <c r="CO315" s="21">
        <f t="shared" si="516"/>
        <v>1.0012332765483429</v>
      </c>
      <c r="CP315" s="21">
        <f t="shared" si="436"/>
        <v>0</v>
      </c>
      <c r="CQ315" s="7">
        <f t="shared" si="437"/>
        <v>0.94731293557562513</v>
      </c>
      <c r="CR315" s="7">
        <f>IF(J315="yes",rho_ph(F315,H315),IF(K315="yes",rho_ph(F315,H315),L315*CQ315+P315*(1-CQ315)))</f>
        <v>52.132948044733681</v>
      </c>
      <c r="CS315" s="7">
        <f t="shared" si="438"/>
        <v>2.2040805660531594E-5</v>
      </c>
      <c r="CT315" s="7">
        <f t="shared" si="439"/>
        <v>5960925.5223209085</v>
      </c>
      <c r="CU315" s="7">
        <f t="shared" si="440"/>
        <v>4.8115884225309215E-6</v>
      </c>
      <c r="CV315" s="22">
        <f t="shared" si="441"/>
        <v>8.7451379324933031E-3</v>
      </c>
      <c r="CW315" s="7">
        <f t="shared" si="442"/>
        <v>4.8855249153587571E-3</v>
      </c>
      <c r="CX315" s="7">
        <f t="shared" si="443"/>
        <v>0.10677758222750212</v>
      </c>
      <c r="CY315" s="7">
        <f t="shared" si="504"/>
        <v>0.66812528497193158</v>
      </c>
      <c r="CZ315" s="7">
        <f t="shared" si="505"/>
        <v>0.1671289945979996</v>
      </c>
      <c r="DA315" s="7">
        <f t="shared" si="444"/>
        <v>11.713159238203346</v>
      </c>
      <c r="DB315" s="7">
        <f>rho_ph(DA315,H315)</f>
        <v>47.715471116551598</v>
      </c>
      <c r="DC315" s="7">
        <f t="shared" si="445"/>
        <v>94.462528597112112</v>
      </c>
      <c r="DD315" s="7">
        <f t="shared" si="506"/>
        <v>-2.8113842197260572E-2</v>
      </c>
      <c r="DE315" s="47">
        <f t="shared" si="507"/>
        <v>-0.57373714282185662</v>
      </c>
      <c r="DF315" s="7">
        <f t="shared" si="446"/>
        <v>1031.2243375849207</v>
      </c>
      <c r="DG315" s="7">
        <f t="shared" si="508"/>
        <v>186.87431536669669</v>
      </c>
    </row>
    <row r="316" spans="1:111" ht="14.5" x14ac:dyDescent="0.35">
      <c r="A316" s="7">
        <f t="shared" si="509"/>
        <v>861</v>
      </c>
      <c r="B316" s="7">
        <v>3</v>
      </c>
      <c r="C316" s="7">
        <v>17.2</v>
      </c>
      <c r="D316">
        <v>0.16600000000000001</v>
      </c>
      <c r="E316" s="22">
        <v>0</v>
      </c>
      <c r="F316" s="7">
        <f t="shared" si="447"/>
        <v>11.713159238203346</v>
      </c>
      <c r="G316" s="7">
        <f t="shared" si="510"/>
        <v>97.5</v>
      </c>
      <c r="H316" s="7">
        <f t="shared" si="448"/>
        <v>1031.2243375849207</v>
      </c>
      <c r="I316" s="7">
        <f t="shared" si="511"/>
        <v>0.11942821158527556</v>
      </c>
      <c r="J316" s="24" t="str">
        <f t="shared" si="449"/>
        <v>NO</v>
      </c>
      <c r="K316" s="24" t="str">
        <f t="shared" si="450"/>
        <v>NO</v>
      </c>
      <c r="L316" s="7">
        <f t="shared" si="451"/>
        <v>5.9851597109041297</v>
      </c>
      <c r="M316" s="7">
        <v>9.81</v>
      </c>
      <c r="N316" s="7">
        <f t="shared" si="452"/>
        <v>2.1631460000000002E-2</v>
      </c>
      <c r="O316" s="7">
        <f t="shared" si="453"/>
        <v>186.87431536669669</v>
      </c>
      <c r="P316" s="7">
        <f t="shared" si="454"/>
        <v>879.54973758187725</v>
      </c>
      <c r="Q316" s="7">
        <f t="shared" si="415"/>
        <v>1.5262010035132712E-5</v>
      </c>
      <c r="R316" s="7">
        <f t="shared" si="416"/>
        <v>1.4427952305628883E-4</v>
      </c>
      <c r="S316" s="7">
        <f t="shared" si="455"/>
        <v>1.2887119221299215E-4</v>
      </c>
      <c r="T316" s="7">
        <f t="shared" si="417"/>
        <v>4.5125616373614204</v>
      </c>
      <c r="U316" s="7">
        <f t="shared" si="418"/>
        <v>89.939396258371573</v>
      </c>
      <c r="V316" s="7">
        <f t="shared" si="512"/>
        <v>94.451957895732988</v>
      </c>
      <c r="W316" s="7">
        <f>Surface_Tension_T(T_ph(F316,H316))</f>
        <v>8.5375353414114521E-2</v>
      </c>
      <c r="X316" s="7">
        <v>1</v>
      </c>
      <c r="Y316" s="7">
        <f t="shared" si="456"/>
        <v>1.0011669039544002</v>
      </c>
      <c r="Z316" s="7">
        <f t="shared" si="513"/>
        <v>0.95111387786120427</v>
      </c>
      <c r="AA316" s="24">
        <f t="shared" si="457"/>
        <v>48.690344360830053</v>
      </c>
      <c r="AB316" s="24">
        <f t="shared" si="458"/>
        <v>5923877.2754651438</v>
      </c>
      <c r="AC316" s="24">
        <f t="shared" si="459"/>
        <v>4.8386053953720896E-6</v>
      </c>
      <c r="AD316" s="29">
        <f t="shared" si="460"/>
        <v>8.7533512060332767E-3</v>
      </c>
      <c r="AE316" s="24">
        <f t="shared" si="419"/>
        <v>12.154511199506619</v>
      </c>
      <c r="AF316" s="7">
        <f t="shared" si="420"/>
        <v>6.5152403469073308</v>
      </c>
      <c r="AG316" s="24" t="str">
        <f t="shared" si="461"/>
        <v>ANNULAR</v>
      </c>
      <c r="AH316" s="24">
        <f t="shared" si="517"/>
        <v>1.1499999999999999</v>
      </c>
      <c r="AI316" s="24">
        <f t="shared" si="517"/>
        <v>1.1499999999999999</v>
      </c>
      <c r="AJ316" s="24">
        <f t="shared" si="462"/>
        <v>0.26830907589249214</v>
      </c>
      <c r="AK316" s="24">
        <f t="shared" si="463"/>
        <v>0.82598032985931169</v>
      </c>
      <c r="AL316" s="24">
        <f t="shared" si="464"/>
        <v>158.00257939860052</v>
      </c>
      <c r="AM316" s="24">
        <f t="shared" si="465"/>
        <v>19223275.206844117</v>
      </c>
      <c r="AN316" s="24">
        <f t="shared" si="466"/>
        <v>1.6810952776365493E-6</v>
      </c>
      <c r="AO316" s="29">
        <f t="shared" si="467"/>
        <v>7.3820568753577703E-3</v>
      </c>
      <c r="AP316" s="24">
        <f t="shared" si="421"/>
        <v>52.919868223892095</v>
      </c>
      <c r="AQ316" s="24">
        <f t="shared" si="468"/>
        <v>4.7746510096869619</v>
      </c>
      <c r="AR316" s="24">
        <f t="shared" si="469"/>
        <v>12.864803401518385</v>
      </c>
      <c r="AS316" s="24">
        <f t="shared" si="470"/>
        <v>4.8735665683503342</v>
      </c>
      <c r="AT316" s="24" t="str">
        <f t="shared" si="471"/>
        <v>NO</v>
      </c>
      <c r="AU316" s="24">
        <f t="shared" si="422"/>
        <v>1.2</v>
      </c>
      <c r="AV316" s="7">
        <f t="shared" si="472"/>
        <v>1.203900398263051</v>
      </c>
      <c r="AW316" s="7">
        <f t="shared" si="473"/>
        <v>0.26830907589249214</v>
      </c>
      <c r="AX316" s="20">
        <f t="shared" si="423"/>
        <v>1.9458951183053479</v>
      </c>
      <c r="AY316" s="24">
        <f t="shared" si="424"/>
        <v>0.79164576110768758</v>
      </c>
      <c r="AZ316" s="24">
        <f t="shared" si="474"/>
        <v>187.99604245649491</v>
      </c>
      <c r="BA316" s="24">
        <f t="shared" si="475"/>
        <v>22872409.271381568</v>
      </c>
      <c r="BB316" s="24">
        <f t="shared" si="476"/>
        <v>1.4381350525672069E-6</v>
      </c>
      <c r="BC316" s="29">
        <f t="shared" si="477"/>
        <v>7.2066012932593274E-3</v>
      </c>
      <c r="BD316" s="24">
        <f t="shared" si="425"/>
        <v>12.968371735230974</v>
      </c>
      <c r="BE316" s="24" t="str">
        <f t="shared" si="478"/>
        <v>NO</v>
      </c>
      <c r="BF316" s="24">
        <f t="shared" si="426"/>
        <v>1.2</v>
      </c>
      <c r="BG316" s="24">
        <f t="shared" si="427"/>
        <v>1.1507896511176505</v>
      </c>
      <c r="BH316" s="7">
        <f t="shared" si="479"/>
        <v>1.203900398263051</v>
      </c>
      <c r="BI316" s="7">
        <f t="shared" si="480"/>
        <v>0.40567534958402712</v>
      </c>
      <c r="BJ316" s="7">
        <f t="shared" si="481"/>
        <v>0.26830907589249214</v>
      </c>
      <c r="BK316" s="20">
        <f t="shared" si="428"/>
        <v>1.9458951183053479</v>
      </c>
      <c r="BL316" s="24">
        <f t="shared" si="482"/>
        <v>0.40537191237487757</v>
      </c>
      <c r="BM316" s="24">
        <f t="shared" si="483"/>
        <v>0.79069185001229725</v>
      </c>
      <c r="BN316" s="24">
        <f t="shared" si="484"/>
        <v>188.82934539986601</v>
      </c>
      <c r="BO316" s="24">
        <f t="shared" si="485"/>
        <v>22973792.501149509</v>
      </c>
      <c r="BP316" s="24">
        <f t="shared" si="486"/>
        <v>1.4324339928301079E-6</v>
      </c>
      <c r="BQ316" s="29">
        <f t="shared" si="487"/>
        <v>7.2022166723532677E-3</v>
      </c>
      <c r="BR316" s="24">
        <f t="shared" si="429"/>
        <v>52.400360202239334</v>
      </c>
      <c r="BS316" s="24">
        <f t="shared" si="488"/>
        <v>4.7746510096869619</v>
      </c>
      <c r="BT316" s="24">
        <f t="shared" si="489"/>
        <v>12.971002863094148</v>
      </c>
      <c r="BU316" s="24" t="str">
        <f t="shared" si="490"/>
        <v>NO</v>
      </c>
      <c r="BV316" s="24">
        <f t="shared" si="430"/>
        <v>1.1499999999999999</v>
      </c>
      <c r="BW316" s="24">
        <f t="shared" si="431"/>
        <v>1.1507824638725077</v>
      </c>
      <c r="BX316" s="7">
        <f t="shared" si="491"/>
        <v>1.203900398263051</v>
      </c>
      <c r="BY316" s="7">
        <f t="shared" si="492"/>
        <v>0.40567534958402712</v>
      </c>
      <c r="BZ316" s="24">
        <f t="shared" si="493"/>
        <v>0.26830907589249214</v>
      </c>
      <c r="CA316" s="20">
        <f t="shared" si="432"/>
        <v>2.0369927544796127</v>
      </c>
      <c r="CB316" s="24">
        <f t="shared" si="494"/>
        <v>0.40535739452031394</v>
      </c>
      <c r="CC316" s="24">
        <f t="shared" si="495"/>
        <v>0.82494204412411265</v>
      </c>
      <c r="CD316" s="24">
        <f t="shared" si="496"/>
        <v>158.9095890385791</v>
      </c>
      <c r="CE316" s="24">
        <f t="shared" si="497"/>
        <v>19333625.911186628</v>
      </c>
      <c r="CF316" s="24">
        <f t="shared" si="498"/>
        <v>1.6724753153389148E-6</v>
      </c>
      <c r="CG316" s="29">
        <f t="shared" si="499"/>
        <v>7.3761794315999859E-3</v>
      </c>
      <c r="CH316" s="24">
        <f t="shared" si="433"/>
        <v>52.903010706939888</v>
      </c>
      <c r="CI316" s="24">
        <f t="shared" si="500"/>
        <v>4.7746510096869619</v>
      </c>
      <c r="CJ316" s="24">
        <f t="shared" si="501"/>
        <v>12.868219446599225</v>
      </c>
      <c r="CK316" s="24">
        <f t="shared" si="434"/>
        <v>6.5901903105678725</v>
      </c>
      <c r="CL316" s="24">
        <f t="shared" si="502"/>
        <v>4.8735665683503342</v>
      </c>
      <c r="CM316" s="24" t="str">
        <f t="shared" si="503"/>
        <v>NO</v>
      </c>
      <c r="CN316" s="46" t="str">
        <f t="shared" si="435"/>
        <v>ANNULAR</v>
      </c>
      <c r="CO316" s="21">
        <f t="shared" si="516"/>
        <v>1.0011669039544002</v>
      </c>
      <c r="CP316" s="21">
        <f t="shared" si="436"/>
        <v>0</v>
      </c>
      <c r="CQ316" s="7">
        <f t="shared" si="437"/>
        <v>0.95111387786120427</v>
      </c>
      <c r="CR316" s="7">
        <f>IF(J316="yes",rho_ph(F316,H316),IF(K316="yes",rho_ph(F316,H316),L316*CQ316+P316*(1-CQ316)))</f>
        <v>48.690344360830053</v>
      </c>
      <c r="CS316" s="7">
        <f t="shared" si="438"/>
        <v>2.1569175934728618E-5</v>
      </c>
      <c r="CT316" s="7">
        <f t="shared" si="439"/>
        <v>5923877.2754651438</v>
      </c>
      <c r="CU316" s="7">
        <f t="shared" si="440"/>
        <v>4.8386053953720896E-6</v>
      </c>
      <c r="CV316" s="22">
        <f t="shared" si="441"/>
        <v>8.7533512060332767E-3</v>
      </c>
      <c r="CW316" s="7">
        <f t="shared" si="442"/>
        <v>4.5629088596355087E-3</v>
      </c>
      <c r="CX316" s="7">
        <f t="shared" si="443"/>
        <v>0.11452519656831658</v>
      </c>
      <c r="CY316" s="7">
        <f t="shared" si="504"/>
        <v>0.62915645129838826</v>
      </c>
      <c r="CZ316" s="7">
        <f t="shared" si="505"/>
        <v>0.18928218121611934</v>
      </c>
      <c r="DA316" s="7">
        <f t="shared" si="444"/>
        <v>11.145312694554988</v>
      </c>
      <c r="DB316" s="7">
        <f>rho_ph(DA316,H316)</f>
        <v>44.051666661641853</v>
      </c>
      <c r="DC316" s="7">
        <f t="shared" si="445"/>
        <v>102.31903572440086</v>
      </c>
      <c r="DD316" s="7">
        <f t="shared" si="506"/>
        <v>-2.8113842197260572E-2</v>
      </c>
      <c r="DE316" s="47">
        <f t="shared" si="507"/>
        <v>-0.77400636061695149</v>
      </c>
      <c r="DF316" s="7">
        <f t="shared" si="446"/>
        <v>1031.1962237427235</v>
      </c>
      <c r="DG316" s="7">
        <f t="shared" si="508"/>
        <v>184.65249709963558</v>
      </c>
    </row>
    <row r="317" spans="1:111" ht="14.5" x14ac:dyDescent="0.35">
      <c r="A317" s="7">
        <f t="shared" si="509"/>
        <v>858</v>
      </c>
      <c r="B317" s="7">
        <v>3</v>
      </c>
      <c r="C317" s="7">
        <v>17.2</v>
      </c>
      <c r="D317">
        <v>0.16600000000000001</v>
      </c>
      <c r="E317" s="22">
        <v>0</v>
      </c>
      <c r="F317" s="7">
        <f t="shared" si="447"/>
        <v>11.145312694554988</v>
      </c>
      <c r="G317" s="7">
        <f t="shared" si="510"/>
        <v>97.5</v>
      </c>
      <c r="H317" s="7">
        <f t="shared" si="448"/>
        <v>1031.1962237427235</v>
      </c>
      <c r="I317" s="7">
        <f t="shared" si="511"/>
        <v>0.12387029170237591</v>
      </c>
      <c r="J317" s="24" t="str">
        <f t="shared" si="449"/>
        <v>NO</v>
      </c>
      <c r="K317" s="24" t="str">
        <f t="shared" si="450"/>
        <v>NO</v>
      </c>
      <c r="L317" s="7">
        <f t="shared" si="451"/>
        <v>5.7070448755491414</v>
      </c>
      <c r="M317" s="7">
        <v>9.81</v>
      </c>
      <c r="N317" s="7">
        <f t="shared" si="452"/>
        <v>2.1631460000000002E-2</v>
      </c>
      <c r="O317" s="7">
        <f t="shared" si="453"/>
        <v>184.65249709963558</v>
      </c>
      <c r="P317" s="7">
        <f t="shared" si="454"/>
        <v>881.98422730864036</v>
      </c>
      <c r="Q317" s="7">
        <f t="shared" si="415"/>
        <v>1.5185507091097101E-5</v>
      </c>
      <c r="R317" s="7">
        <f t="shared" si="416"/>
        <v>1.4611629926994309E-4</v>
      </c>
      <c r="S317" s="7">
        <f t="shared" si="455"/>
        <v>1.2989786384992629E-4</v>
      </c>
      <c r="T317" s="7">
        <f t="shared" si="417"/>
        <v>4.4774049094371184</v>
      </c>
      <c r="U317" s="7">
        <f t="shared" si="418"/>
        <v>97.830586170114728</v>
      </c>
      <c r="V317" s="7">
        <f t="shared" si="512"/>
        <v>102.30799107955184</v>
      </c>
      <c r="W317" s="7">
        <f>Surface_Tension_T(T_ph(F317,H317))</f>
        <v>8.5561537051964759E-2</v>
      </c>
      <c r="X317" s="7">
        <v>1</v>
      </c>
      <c r="Y317" s="7">
        <f t="shared" si="456"/>
        <v>1.0010954216451136</v>
      </c>
      <c r="Z317" s="7">
        <f t="shared" si="513"/>
        <v>0.95518968421247841</v>
      </c>
      <c r="AA317" s="24">
        <f t="shared" si="457"/>
        <v>44.973302137775626</v>
      </c>
      <c r="AB317" s="24">
        <f t="shared" si="458"/>
        <v>5879906.3938012319</v>
      </c>
      <c r="AC317" s="24">
        <f t="shared" si="459"/>
        <v>4.8710897776825878E-6</v>
      </c>
      <c r="AD317" s="29">
        <f t="shared" si="460"/>
        <v>8.7631808821739873E-3</v>
      </c>
      <c r="AE317" s="24">
        <f t="shared" si="419"/>
        <v>12.169146906658785</v>
      </c>
      <c r="AF317" s="7">
        <f t="shared" si="420"/>
        <v>6.6809128615977844</v>
      </c>
      <c r="AG317" s="24" t="str">
        <f t="shared" si="461"/>
        <v>ANNULAR</v>
      </c>
      <c r="AH317" s="24">
        <f t="shared" si="517"/>
        <v>1.1499999999999999</v>
      </c>
      <c r="AI317" s="24">
        <f t="shared" si="517"/>
        <v>1.1499999999999999</v>
      </c>
      <c r="AJ317" s="24">
        <f t="shared" si="462"/>
        <v>0.2682923525067441</v>
      </c>
      <c r="AK317" s="24">
        <f t="shared" si="463"/>
        <v>0.8296177661197619</v>
      </c>
      <c r="AL317" s="24">
        <f t="shared" si="464"/>
        <v>155.00910871678016</v>
      </c>
      <c r="AM317" s="24">
        <f t="shared" si="465"/>
        <v>20266224.762616586</v>
      </c>
      <c r="AN317" s="24">
        <f t="shared" si="466"/>
        <v>1.6031900187002592E-6</v>
      </c>
      <c r="AO317" s="29">
        <f t="shared" si="467"/>
        <v>7.3280665336954223E-3</v>
      </c>
      <c r="AP317" s="24">
        <f t="shared" si="421"/>
        <v>58.067652657104773</v>
      </c>
      <c r="AQ317" s="24">
        <f t="shared" si="468"/>
        <v>4.7831738317533778</v>
      </c>
      <c r="AR317" s="24">
        <f t="shared" si="469"/>
        <v>12.916680723438715</v>
      </c>
      <c r="AS317" s="24">
        <f t="shared" si="470"/>
        <v>4.8355973021920882</v>
      </c>
      <c r="AT317" s="24" t="str">
        <f t="shared" si="471"/>
        <v>NO</v>
      </c>
      <c r="AU317" s="24">
        <f t="shared" si="422"/>
        <v>1.2</v>
      </c>
      <c r="AV317" s="7">
        <f t="shared" si="472"/>
        <v>1.203900398263051</v>
      </c>
      <c r="AW317" s="7">
        <f t="shared" si="473"/>
        <v>0.2682923525067441</v>
      </c>
      <c r="AX317" s="20">
        <f t="shared" si="423"/>
        <v>1.9314480486977545</v>
      </c>
      <c r="AY317" s="24">
        <f t="shared" si="424"/>
        <v>0.7951257357471716</v>
      </c>
      <c r="AZ317" s="24">
        <f t="shared" si="474"/>
        <v>185.23368790807018</v>
      </c>
      <c r="BA317" s="24">
        <f t="shared" si="475"/>
        <v>24217851.349705521</v>
      </c>
      <c r="BB317" s="24">
        <f t="shared" si="476"/>
        <v>1.3661724108077393E-6</v>
      </c>
      <c r="BC317" s="29">
        <f t="shared" si="477"/>
        <v>7.1502353603716236E-3</v>
      </c>
      <c r="BD317" s="24">
        <f t="shared" si="425"/>
        <v>13.022887239738926</v>
      </c>
      <c r="BE317" s="24" t="str">
        <f t="shared" si="478"/>
        <v>NO</v>
      </c>
      <c r="BF317" s="24">
        <f t="shared" si="426"/>
        <v>1.2</v>
      </c>
      <c r="BG317" s="24">
        <f t="shared" si="427"/>
        <v>1.1507241512015347</v>
      </c>
      <c r="BH317" s="7">
        <f t="shared" si="479"/>
        <v>1.203900398263051</v>
      </c>
      <c r="BI317" s="7">
        <f t="shared" si="480"/>
        <v>0.40574357856450149</v>
      </c>
      <c r="BJ317" s="7">
        <f t="shared" si="481"/>
        <v>0.2682923525067441</v>
      </c>
      <c r="BK317" s="20">
        <f t="shared" si="428"/>
        <v>1.9314480486977545</v>
      </c>
      <c r="BL317" s="24">
        <f t="shared" si="482"/>
        <v>0.40546702473593793</v>
      </c>
      <c r="BM317" s="24">
        <f t="shared" si="483"/>
        <v>0.79424023899612017</v>
      </c>
      <c r="BN317" s="24">
        <f t="shared" si="484"/>
        <v>186.00962850613519</v>
      </c>
      <c r="BO317" s="24">
        <f t="shared" si="485"/>
        <v>24319299.494869411</v>
      </c>
      <c r="BP317" s="24">
        <f t="shared" si="486"/>
        <v>1.3610530505450036E-6</v>
      </c>
      <c r="BQ317" s="29">
        <f t="shared" si="487"/>
        <v>7.1461384810791867E-3</v>
      </c>
      <c r="BR317" s="24">
        <f t="shared" si="429"/>
        <v>57.486660439628317</v>
      </c>
      <c r="BS317" s="24">
        <f t="shared" si="488"/>
        <v>4.7831738317533778</v>
      </c>
      <c r="BT317" s="24">
        <f t="shared" si="489"/>
        <v>13.025375436903326</v>
      </c>
      <c r="BU317" s="24" t="str">
        <f t="shared" si="490"/>
        <v>NO</v>
      </c>
      <c r="BV317" s="24">
        <f t="shared" si="430"/>
        <v>1.1499999999999999</v>
      </c>
      <c r="BW317" s="24">
        <f t="shared" si="431"/>
        <v>1.1507174896947228</v>
      </c>
      <c r="BX317" s="7">
        <f t="shared" si="491"/>
        <v>1.203900398263051</v>
      </c>
      <c r="BY317" s="7">
        <f t="shared" si="492"/>
        <v>0.40574357856450149</v>
      </c>
      <c r="BZ317" s="24">
        <f t="shared" si="493"/>
        <v>0.2682923525067441</v>
      </c>
      <c r="CA317" s="20">
        <f t="shared" si="432"/>
        <v>2.0218693414233919</v>
      </c>
      <c r="CB317" s="24">
        <f t="shared" si="494"/>
        <v>0.40545381851177958</v>
      </c>
      <c r="CC317" s="24">
        <f t="shared" si="495"/>
        <v>0.82865391780044206</v>
      </c>
      <c r="CD317" s="24">
        <f t="shared" si="496"/>
        <v>155.85370700632663</v>
      </c>
      <c r="CE317" s="24">
        <f t="shared" si="497"/>
        <v>20376649.362253144</v>
      </c>
      <c r="CF317" s="24">
        <f t="shared" si="498"/>
        <v>1.5953851986876621E-6</v>
      </c>
      <c r="CG317" s="29">
        <f t="shared" si="499"/>
        <v>7.322546517932395E-3</v>
      </c>
      <c r="CH317" s="24">
        <f t="shared" si="433"/>
        <v>58.050152443625812</v>
      </c>
      <c r="CI317" s="24">
        <f t="shared" si="500"/>
        <v>4.7831738317533778</v>
      </c>
      <c r="CJ317" s="24">
        <f t="shared" si="501"/>
        <v>12.919925604265851</v>
      </c>
      <c r="CK317" s="24">
        <f t="shared" si="434"/>
        <v>6.7577686872518123</v>
      </c>
      <c r="CL317" s="24">
        <f t="shared" si="502"/>
        <v>4.8355973021920882</v>
      </c>
      <c r="CM317" s="24" t="str">
        <f t="shared" si="503"/>
        <v>NO</v>
      </c>
      <c r="CN317" s="46" t="str">
        <f t="shared" si="435"/>
        <v>ANNULAR</v>
      </c>
      <c r="CO317" s="21">
        <f t="shared" si="516"/>
        <v>1.0010954216451136</v>
      </c>
      <c r="CP317" s="21">
        <f t="shared" si="436"/>
        <v>0</v>
      </c>
      <c r="CQ317" s="7">
        <f t="shared" si="437"/>
        <v>0.95518968421247841</v>
      </c>
      <c r="CR317" s="7">
        <f>IF(J317="yes",rho_ph(F317,H317),IF(K317="yes",rho_ph(F317,H317),L317*CQ317+P317*(1-CQ317)))</f>
        <v>44.973302137775626</v>
      </c>
      <c r="CS317" s="7">
        <f t="shared" si="438"/>
        <v>2.1052557234941554E-5</v>
      </c>
      <c r="CT317" s="7">
        <f t="shared" si="439"/>
        <v>5879906.3938012319</v>
      </c>
      <c r="CU317" s="7">
        <f t="shared" si="440"/>
        <v>4.8710897776825878E-6</v>
      </c>
      <c r="CV317" s="22">
        <f t="shared" si="441"/>
        <v>8.7631808821739873E-3</v>
      </c>
      <c r="CW317" s="7">
        <f t="shared" si="442"/>
        <v>4.214574397970486E-3</v>
      </c>
      <c r="CX317" s="7">
        <f t="shared" si="443"/>
        <v>0.12425033915234958</v>
      </c>
      <c r="CY317" s="7">
        <f t="shared" si="504"/>
        <v>0.57764111683435071</v>
      </c>
      <c r="CZ317" s="7">
        <f t="shared" si="505"/>
        <v>0.22239572254542217</v>
      </c>
      <c r="DA317" s="7">
        <f t="shared" si="444"/>
        <v>10.478125526918722</v>
      </c>
      <c r="DB317" s="7">
        <f>rho_ph(DA317,H317)</f>
        <v>39.97682274798543</v>
      </c>
      <c r="DC317" s="7">
        <f t="shared" si="445"/>
        <v>112.74843134198481</v>
      </c>
      <c r="DD317" s="7">
        <f t="shared" si="506"/>
        <v>-2.8113842197260572E-2</v>
      </c>
      <c r="DE317" s="47">
        <f t="shared" si="507"/>
        <v>-1.1226418656723016</v>
      </c>
      <c r="DF317" s="7">
        <f t="shared" si="446"/>
        <v>1031.1681099005264</v>
      </c>
      <c r="DG317" s="7">
        <f t="shared" si="508"/>
        <v>181.92531238839257</v>
      </c>
    </row>
    <row r="318" spans="1:111" ht="14.5" x14ac:dyDescent="0.35">
      <c r="A318" s="7">
        <f t="shared" si="509"/>
        <v>855</v>
      </c>
      <c r="B318" s="7">
        <v>3</v>
      </c>
      <c r="C318" s="7">
        <v>17.2</v>
      </c>
      <c r="D318">
        <v>0.16600000000000001</v>
      </c>
      <c r="E318" s="22">
        <v>0</v>
      </c>
      <c r="F318" s="7">
        <f t="shared" si="447"/>
        <v>10.478125526918722</v>
      </c>
      <c r="G318" s="7">
        <f t="shared" si="510"/>
        <v>97.5</v>
      </c>
      <c r="H318" s="7">
        <f t="shared" si="448"/>
        <v>1031.1681099005264</v>
      </c>
      <c r="I318" s="7">
        <f t="shared" si="511"/>
        <v>0.12927029454746389</v>
      </c>
      <c r="J318" s="24" t="str">
        <f t="shared" si="449"/>
        <v>NO</v>
      </c>
      <c r="K318" s="24" t="str">
        <f t="shared" si="450"/>
        <v>NO</v>
      </c>
      <c r="L318" s="7">
        <f t="shared" si="451"/>
        <v>5.3799935880101977</v>
      </c>
      <c r="M318" s="7">
        <v>9.81</v>
      </c>
      <c r="N318" s="7">
        <f t="shared" si="452"/>
        <v>2.1631460000000002E-2</v>
      </c>
      <c r="O318" s="7">
        <f t="shared" si="453"/>
        <v>181.92531238839257</v>
      </c>
      <c r="P318" s="7">
        <f t="shared" si="454"/>
        <v>884.93997377774008</v>
      </c>
      <c r="Q318" s="7">
        <f t="shared" si="415"/>
        <v>1.5091621775068144E-5</v>
      </c>
      <c r="R318" s="7">
        <f t="shared" si="416"/>
        <v>1.4843684676028719E-4</v>
      </c>
      <c r="S318" s="7">
        <f t="shared" si="455"/>
        <v>1.3119927024995008E-4</v>
      </c>
      <c r="T318" s="7">
        <f t="shared" si="417"/>
        <v>4.4349459431962313</v>
      </c>
      <c r="U318" s="7">
        <f t="shared" si="418"/>
        <v>108.30182204913429</v>
      </c>
      <c r="V318" s="7">
        <f t="shared" si="512"/>
        <v>112.73676799233051</v>
      </c>
      <c r="W318" s="7">
        <f>Surface_Tension_T(T_ph(F318,H318))</f>
        <v>8.5785461837775814E-2</v>
      </c>
      <c r="X318" s="7">
        <v>1</v>
      </c>
      <c r="Y318" s="7">
        <f t="shared" si="456"/>
        <v>1.0010159593337469</v>
      </c>
      <c r="Z318" s="7">
        <f t="shared" si="513"/>
        <v>0.95968604920733014</v>
      </c>
      <c r="AA318" s="24">
        <f t="shared" si="457"/>
        <v>40.838531348580645</v>
      </c>
      <c r="AB318" s="24">
        <f t="shared" si="458"/>
        <v>5825220.4311314607</v>
      </c>
      <c r="AC318" s="24">
        <f t="shared" si="459"/>
        <v>4.9121392203322761E-6</v>
      </c>
      <c r="AD318" s="29">
        <f t="shared" si="460"/>
        <v>8.7755318012210769E-3</v>
      </c>
      <c r="AE318" s="24">
        <f t="shared" si="419"/>
        <v>12.184562308136162</v>
      </c>
      <c r="AF318" s="7">
        <f t="shared" si="420"/>
        <v>6.8919217908438482</v>
      </c>
      <c r="AG318" s="24" t="str">
        <f t="shared" si="461"/>
        <v>ANNULAR</v>
      </c>
      <c r="AH318" s="24">
        <f t="shared" si="517"/>
        <v>1.1499999999999999</v>
      </c>
      <c r="AI318" s="24">
        <f t="shared" si="517"/>
        <v>1.1499999999999999</v>
      </c>
      <c r="AJ318" s="24">
        <f t="shared" si="462"/>
        <v>0.26826966363053817</v>
      </c>
      <c r="AK318" s="24">
        <f t="shared" si="463"/>
        <v>0.83363246100464083</v>
      </c>
      <c r="AL318" s="24">
        <f t="shared" si="464"/>
        <v>151.71022289098241</v>
      </c>
      <c r="AM318" s="24">
        <f t="shared" si="465"/>
        <v>21639991.958887454</v>
      </c>
      <c r="AN318" s="24">
        <f t="shared" si="466"/>
        <v>1.5114831297948483E-6</v>
      </c>
      <c r="AO318" s="29">
        <f t="shared" si="467"/>
        <v>7.26184471241935E-3</v>
      </c>
      <c r="AP318" s="24">
        <f t="shared" si="421"/>
        <v>64.996627958271972</v>
      </c>
      <c r="AQ318" s="24">
        <f t="shared" si="468"/>
        <v>4.7925526984175333</v>
      </c>
      <c r="AR318" s="24">
        <f t="shared" si="469"/>
        <v>12.978328483918522</v>
      </c>
      <c r="AS318" s="24">
        <f t="shared" si="470"/>
        <v>4.7897416186519299</v>
      </c>
      <c r="AT318" s="24" t="str">
        <f t="shared" si="471"/>
        <v>NO</v>
      </c>
      <c r="AU318" s="24">
        <f t="shared" si="422"/>
        <v>1.2</v>
      </c>
      <c r="AV318" s="7">
        <f t="shared" si="472"/>
        <v>1.203900398263051</v>
      </c>
      <c r="AW318" s="7">
        <f t="shared" si="473"/>
        <v>0.26826966363053817</v>
      </c>
      <c r="AX318" s="20">
        <f t="shared" si="423"/>
        <v>1.9139993893454132</v>
      </c>
      <c r="AY318" s="24">
        <f t="shared" si="424"/>
        <v>0.79896651801483531</v>
      </c>
      <c r="AZ318" s="24">
        <f t="shared" si="474"/>
        <v>182.20099902035409</v>
      </c>
      <c r="BA318" s="24">
        <f t="shared" si="475"/>
        <v>25989205.463991735</v>
      </c>
      <c r="BB318" s="24">
        <f t="shared" si="476"/>
        <v>1.2822482224973968E-6</v>
      </c>
      <c r="BC318" s="29">
        <f t="shared" si="477"/>
        <v>7.0815105032596328E-3</v>
      </c>
      <c r="BD318" s="24">
        <f t="shared" si="425"/>
        <v>13.08757288815718</v>
      </c>
      <c r="BE318" s="24" t="str">
        <f t="shared" si="478"/>
        <v>NO</v>
      </c>
      <c r="BF318" s="24">
        <f t="shared" si="426"/>
        <v>1.2</v>
      </c>
      <c r="BG318" s="24">
        <f t="shared" si="427"/>
        <v>1.1506525187814847</v>
      </c>
      <c r="BH318" s="7">
        <f t="shared" si="479"/>
        <v>1.203900398263051</v>
      </c>
      <c r="BI318" s="7">
        <f t="shared" si="480"/>
        <v>0.40582344837066758</v>
      </c>
      <c r="BJ318" s="7">
        <f t="shared" si="481"/>
        <v>0.26826966363053817</v>
      </c>
      <c r="BK318" s="20">
        <f t="shared" si="428"/>
        <v>1.9139993893454132</v>
      </c>
      <c r="BL318" s="24">
        <f t="shared" si="482"/>
        <v>0.40557620092566798</v>
      </c>
      <c r="BM318" s="24">
        <f t="shared" si="483"/>
        <v>0.79815803124105122</v>
      </c>
      <c r="BN318" s="24">
        <f t="shared" si="484"/>
        <v>182.91211163108727</v>
      </c>
      <c r="BO318" s="24">
        <f t="shared" si="485"/>
        <v>26090638.781304751</v>
      </c>
      <c r="BP318" s="24">
        <f t="shared" si="486"/>
        <v>1.2777702764311174E-6</v>
      </c>
      <c r="BQ318" s="29">
        <f t="shared" si="487"/>
        <v>7.0777464106943338E-3</v>
      </c>
      <c r="BR318" s="24">
        <f t="shared" si="429"/>
        <v>64.332442738475407</v>
      </c>
      <c r="BS318" s="24">
        <f t="shared" si="488"/>
        <v>4.7925526984175333</v>
      </c>
      <c r="BT318" s="24">
        <f t="shared" si="489"/>
        <v>13.08989255803173</v>
      </c>
      <c r="BU318" s="24" t="str">
        <f t="shared" si="490"/>
        <v>NO</v>
      </c>
      <c r="BV318" s="24">
        <f t="shared" si="430"/>
        <v>1.1499999999999999</v>
      </c>
      <c r="BW318" s="24">
        <f t="shared" si="431"/>
        <v>1.150646444702573</v>
      </c>
      <c r="BX318" s="7">
        <f t="shared" si="491"/>
        <v>1.203900398263051</v>
      </c>
      <c r="BY318" s="7">
        <f t="shared" si="492"/>
        <v>0.40582344837066758</v>
      </c>
      <c r="BZ318" s="24">
        <f t="shared" si="493"/>
        <v>0.26826966363053817</v>
      </c>
      <c r="CA318" s="20">
        <f t="shared" si="432"/>
        <v>2.0036038183886138</v>
      </c>
      <c r="CB318" s="24">
        <f t="shared" si="494"/>
        <v>0.40556441890132672</v>
      </c>
      <c r="CC318" s="24">
        <f t="shared" si="495"/>
        <v>0.83275240826590691</v>
      </c>
      <c r="CD318" s="24">
        <f t="shared" si="496"/>
        <v>152.48428206042914</v>
      </c>
      <c r="CE318" s="24">
        <f t="shared" si="497"/>
        <v>21750403.99232417</v>
      </c>
      <c r="CF318" s="24">
        <f t="shared" si="498"/>
        <v>1.504590426222243E-6</v>
      </c>
      <c r="CG318" s="29">
        <f t="shared" si="499"/>
        <v>7.2567429323716669E-3</v>
      </c>
      <c r="CH318" s="24">
        <f t="shared" si="433"/>
        <v>64.97835885845069</v>
      </c>
      <c r="CI318" s="24">
        <f t="shared" si="500"/>
        <v>4.7925526984175333</v>
      </c>
      <c r="CJ318" s="24">
        <f t="shared" si="501"/>
        <v>12.981369199167361</v>
      </c>
      <c r="CK318" s="24">
        <f t="shared" si="434"/>
        <v>6.9712050191318484</v>
      </c>
      <c r="CL318" s="24">
        <f t="shared" si="502"/>
        <v>4.7897416186519299</v>
      </c>
      <c r="CM318" s="24" t="str">
        <f t="shared" si="503"/>
        <v>NO</v>
      </c>
      <c r="CN318" s="46" t="str">
        <f t="shared" si="435"/>
        <v>ANNULAR</v>
      </c>
      <c r="CO318" s="21">
        <f t="shared" si="516"/>
        <v>1.0010159593337469</v>
      </c>
      <c r="CP318" s="21">
        <f t="shared" si="436"/>
        <v>0</v>
      </c>
      <c r="CQ318" s="7">
        <f t="shared" si="437"/>
        <v>0.95968604920733014</v>
      </c>
      <c r="CR318" s="7">
        <f>IF(J318="yes",rho_ph(F318,H318),IF(K318="yes",rho_ph(F318,H318),L318*CQ318+P318*(1-CQ318)))</f>
        <v>40.838531348580645</v>
      </c>
      <c r="CS318" s="7">
        <f t="shared" si="438"/>
        <v>2.0467294613559757E-5</v>
      </c>
      <c r="CT318" s="7">
        <f t="shared" si="439"/>
        <v>5825220.4311314607</v>
      </c>
      <c r="CU318" s="7">
        <f t="shared" si="440"/>
        <v>4.9121392203322761E-6</v>
      </c>
      <c r="CV318" s="22">
        <f t="shared" si="441"/>
        <v>8.7755318012210769E-3</v>
      </c>
      <c r="CW318" s="7">
        <f t="shared" si="442"/>
        <v>3.8270934196729181E-3</v>
      </c>
      <c r="CX318" s="7">
        <f t="shared" si="443"/>
        <v>0.1371944794411834</v>
      </c>
      <c r="CY318" s="7">
        <f t="shared" si="504"/>
        <v>0.50464371393530483</v>
      </c>
      <c r="CZ318" s="7">
        <f t="shared" si="505"/>
        <v>0.27944779448681539</v>
      </c>
      <c r="DA318" s="7">
        <f t="shared" si="444"/>
        <v>9.6397821434582767</v>
      </c>
      <c r="DB318" s="7">
        <f>rho_ph(DA318,H318)</f>
        <v>35.185528648201384</v>
      </c>
      <c r="DC318" s="7">
        <f t="shared" si="445"/>
        <v>128.10164371659477</v>
      </c>
      <c r="DD318" s="7">
        <f t="shared" si="506"/>
        <v>-2.8113842197260572E-2</v>
      </c>
      <c r="DE318" s="47">
        <f t="shared" si="507"/>
        <v>-1.8502261327684129</v>
      </c>
      <c r="DF318" s="7">
        <f t="shared" si="446"/>
        <v>1031.1399960583292</v>
      </c>
      <c r="DG318" s="7">
        <f t="shared" si="508"/>
        <v>178.29758820057498</v>
      </c>
    </row>
    <row r="319" spans="1:111" ht="14.5" x14ac:dyDescent="0.35">
      <c r="A319" s="7">
        <f t="shared" si="509"/>
        <v>852</v>
      </c>
      <c r="B319" s="7">
        <v>3</v>
      </c>
      <c r="C319" s="7">
        <v>17.2</v>
      </c>
      <c r="D319">
        <v>0.16600000000000001</v>
      </c>
      <c r="E319" s="22">
        <v>0</v>
      </c>
      <c r="F319" s="7">
        <f t="shared" si="447"/>
        <v>9.6397821434582767</v>
      </c>
      <c r="G319" s="7">
        <f t="shared" si="510"/>
        <v>97.5</v>
      </c>
      <c r="H319" s="7">
        <f t="shared" si="448"/>
        <v>1031.1399960583292</v>
      </c>
      <c r="I319" s="7">
        <f t="shared" si="511"/>
        <v>0.13636651210048839</v>
      </c>
      <c r="J319" s="24" t="str">
        <f t="shared" si="449"/>
        <v>NO</v>
      </c>
      <c r="K319" s="24" t="str">
        <f t="shared" si="450"/>
        <v>NO</v>
      </c>
      <c r="L319" s="7">
        <f t="shared" si="451"/>
        <v>4.9684801107226804</v>
      </c>
      <c r="M319" s="7">
        <v>9.81</v>
      </c>
      <c r="N319" s="7">
        <f t="shared" si="452"/>
        <v>2.1631460000000002E-2</v>
      </c>
      <c r="O319" s="7">
        <f t="shared" si="453"/>
        <v>178.29758820057498</v>
      </c>
      <c r="P319" s="7">
        <f t="shared" si="454"/>
        <v>888.8169846135745</v>
      </c>
      <c r="Q319" s="7">
        <f t="shared" si="415"/>
        <v>1.4966747126078004E-5</v>
      </c>
      <c r="R319" s="7">
        <f t="shared" si="416"/>
        <v>1.5164225879504974E-4</v>
      </c>
      <c r="S319" s="7">
        <f t="shared" si="455"/>
        <v>1.3300429597920248E-4</v>
      </c>
      <c r="T319" s="7">
        <f t="shared" si="417"/>
        <v>4.3796147710822728</v>
      </c>
      <c r="U319" s="7">
        <f t="shared" si="418"/>
        <v>123.70947383748573</v>
      </c>
      <c r="V319" s="7">
        <f t="shared" si="512"/>
        <v>128.08908860856801</v>
      </c>
      <c r="W319" s="7">
        <f>Surface_Tension_T(T_ph(F319,H319))</f>
        <v>8.6075429581440863E-2</v>
      </c>
      <c r="X319" s="7">
        <v>1</v>
      </c>
      <c r="Y319" s="7">
        <f t="shared" si="456"/>
        <v>1.0009222631303367</v>
      </c>
      <c r="Z319" s="7">
        <f t="shared" si="513"/>
        <v>0.9649181489230193</v>
      </c>
      <c r="AA319" s="24">
        <f t="shared" si="457"/>
        <v>35.975521720303831</v>
      </c>
      <c r="AB319" s="24">
        <f t="shared" si="458"/>
        <v>5751242.1790892677</v>
      </c>
      <c r="AC319" s="24">
        <f t="shared" si="459"/>
        <v>4.9688485342455327E-6</v>
      </c>
      <c r="AD319" s="29">
        <f t="shared" si="460"/>
        <v>8.7924669585590486E-3</v>
      </c>
      <c r="AE319" s="24">
        <f t="shared" si="419"/>
        <v>12.201259730627035</v>
      </c>
      <c r="AF319" s="7">
        <f t="shared" si="420"/>
        <v>7.1864417643368936</v>
      </c>
      <c r="AG319" s="24" t="str">
        <f t="shared" si="461"/>
        <v>ANNULAR</v>
      </c>
      <c r="AH319" s="24">
        <f t="shared" si="517"/>
        <v>1.1499999999999999</v>
      </c>
      <c r="AI319" s="24">
        <f t="shared" si="517"/>
        <v>1.1499999999999999</v>
      </c>
      <c r="AJ319" s="24">
        <f t="shared" si="462"/>
        <v>0.26823581689474979</v>
      </c>
      <c r="AK319" s="24">
        <f t="shared" si="463"/>
        <v>0.83830654821462769</v>
      </c>
      <c r="AL319" s="24">
        <f t="shared" si="464"/>
        <v>147.88099565912796</v>
      </c>
      <c r="AM319" s="24">
        <f t="shared" si="465"/>
        <v>23641058.671304539</v>
      </c>
      <c r="AN319" s="24">
        <f t="shared" si="466"/>
        <v>1.3960707876815552E-6</v>
      </c>
      <c r="AO319" s="29">
        <f t="shared" si="467"/>
        <v>7.173927038676981E-3</v>
      </c>
      <c r="AP319" s="24">
        <f t="shared" si="421"/>
        <v>75.378427798372968</v>
      </c>
      <c r="AQ319" s="24">
        <f t="shared" si="468"/>
        <v>4.8034346590090413</v>
      </c>
      <c r="AR319" s="24">
        <f t="shared" si="469"/>
        <v>13.057376753880575</v>
      </c>
      <c r="AS319" s="24">
        <f t="shared" si="470"/>
        <v>4.7299839527688547</v>
      </c>
      <c r="AT319" s="24" t="str">
        <f t="shared" si="471"/>
        <v>NO</v>
      </c>
      <c r="AU319" s="24">
        <f t="shared" si="422"/>
        <v>1.2</v>
      </c>
      <c r="AV319" s="7">
        <f t="shared" si="472"/>
        <v>1.203900398263051</v>
      </c>
      <c r="AW319" s="7">
        <f t="shared" si="473"/>
        <v>0.26823581689474979</v>
      </c>
      <c r="AX319" s="20">
        <f t="shared" si="423"/>
        <v>1.8912593807131832</v>
      </c>
      <c r="AY319" s="24">
        <f t="shared" si="424"/>
        <v>0.80343795831172959</v>
      </c>
      <c r="AZ319" s="24">
        <f t="shared" si="474"/>
        <v>178.69954669892769</v>
      </c>
      <c r="BA319" s="24">
        <f t="shared" si="475"/>
        <v>28567879.525120769</v>
      </c>
      <c r="BB319" s="24">
        <f t="shared" si="476"/>
        <v>1.1778057341989691E-6</v>
      </c>
      <c r="BC319" s="29">
        <f t="shared" si="477"/>
        <v>6.9909181597960085E-3</v>
      </c>
      <c r="BD319" s="24">
        <f t="shared" si="425"/>
        <v>13.170335787835011</v>
      </c>
      <c r="BE319" s="24" t="str">
        <f t="shared" si="478"/>
        <v>NO</v>
      </c>
      <c r="BF319" s="24">
        <f t="shared" si="426"/>
        <v>1.2</v>
      </c>
      <c r="BG319" s="24">
        <f t="shared" si="427"/>
        <v>1.1505698580915593</v>
      </c>
      <c r="BH319" s="7">
        <f t="shared" si="479"/>
        <v>1.203900398263051</v>
      </c>
      <c r="BI319" s="7">
        <f t="shared" si="480"/>
        <v>0.40592337070417212</v>
      </c>
      <c r="BJ319" s="7">
        <f t="shared" si="481"/>
        <v>0.26823581689474979</v>
      </c>
      <c r="BK319" s="20">
        <f t="shared" si="428"/>
        <v>1.8912593807131832</v>
      </c>
      <c r="BL319" s="24">
        <f t="shared" si="482"/>
        <v>0.40570977305593242</v>
      </c>
      <c r="BM319" s="24">
        <f t="shared" si="483"/>
        <v>0.80272126296613167</v>
      </c>
      <c r="BN319" s="24">
        <f t="shared" si="484"/>
        <v>179.33299680831857</v>
      </c>
      <c r="BO319" s="24">
        <f t="shared" si="485"/>
        <v>28669146.298005994</v>
      </c>
      <c r="BP319" s="24">
        <f t="shared" si="486"/>
        <v>1.1740686849255334E-6</v>
      </c>
      <c r="BQ319" s="29">
        <f t="shared" si="487"/>
        <v>6.9875626417186826E-3</v>
      </c>
      <c r="BR319" s="24">
        <f t="shared" si="429"/>
        <v>74.58896458028785</v>
      </c>
      <c r="BS319" s="24">
        <f t="shared" si="488"/>
        <v>4.8034346590090413</v>
      </c>
      <c r="BT319" s="24">
        <f t="shared" si="489"/>
        <v>13.17244363907049</v>
      </c>
      <c r="BU319" s="24" t="str">
        <f t="shared" si="490"/>
        <v>NO</v>
      </c>
      <c r="BV319" s="24">
        <f t="shared" si="430"/>
        <v>1.1499999999999999</v>
      </c>
      <c r="BW319" s="24">
        <f t="shared" si="431"/>
        <v>1.1505644795535725</v>
      </c>
      <c r="BX319" s="7">
        <f t="shared" si="491"/>
        <v>1.203900398263051</v>
      </c>
      <c r="BY319" s="7">
        <f t="shared" si="492"/>
        <v>0.40592337070417212</v>
      </c>
      <c r="BZ319" s="24">
        <f t="shared" si="493"/>
        <v>0.26823581689474979</v>
      </c>
      <c r="CA319" s="20">
        <f t="shared" si="432"/>
        <v>1.9797992301286278</v>
      </c>
      <c r="CB319" s="24">
        <f t="shared" si="494"/>
        <v>0.40569961904937379</v>
      </c>
      <c r="CC319" s="24">
        <f t="shared" si="495"/>
        <v>0.83752638270376245</v>
      </c>
      <c r="CD319" s="24">
        <f t="shared" si="496"/>
        <v>148.57054377917092</v>
      </c>
      <c r="CE319" s="24">
        <f t="shared" si="497"/>
        <v>23751293.576675337</v>
      </c>
      <c r="CF319" s="24">
        <f t="shared" si="498"/>
        <v>1.3902501996374657E-6</v>
      </c>
      <c r="CG319" s="29">
        <f t="shared" si="499"/>
        <v>7.1693458443894626E-3</v>
      </c>
      <c r="CH319" s="24">
        <f t="shared" si="433"/>
        <v>75.3591697602333</v>
      </c>
      <c r="CI319" s="24">
        <f t="shared" si="500"/>
        <v>4.8034346590090413</v>
      </c>
      <c r="CJ319" s="24">
        <f t="shared" si="501"/>
        <v>13.060157372193993</v>
      </c>
      <c r="CK319" s="24">
        <f t="shared" si="434"/>
        <v>7.2691130888631372</v>
      </c>
      <c r="CL319" s="24">
        <f t="shared" si="502"/>
        <v>4.7299839527688547</v>
      </c>
      <c r="CM319" s="24" t="str">
        <f t="shared" si="503"/>
        <v>NO</v>
      </c>
      <c r="CN319" s="46" t="str">
        <f t="shared" si="435"/>
        <v>ANNULAR</v>
      </c>
      <c r="CO319" s="21">
        <f t="shared" si="516"/>
        <v>1.0009222631303367</v>
      </c>
      <c r="CP319" s="21">
        <f t="shared" si="436"/>
        <v>0</v>
      </c>
      <c r="CQ319" s="7">
        <f t="shared" si="437"/>
        <v>0.9649181489230193</v>
      </c>
      <c r="CR319" s="7">
        <f>IF(J319="yes",rho_ph(F319,H319),IF(K319="yes",rho_ph(F319,H319),L319*CQ319+P319*(1-CQ319)))</f>
        <v>35.975521720303831</v>
      </c>
      <c r="CS319" s="7">
        <f t="shared" si="438"/>
        <v>1.9761577072319007E-5</v>
      </c>
      <c r="CT319" s="7">
        <f t="shared" si="439"/>
        <v>5751242.1790892677</v>
      </c>
      <c r="CU319" s="7">
        <f t="shared" si="440"/>
        <v>4.9688485342455327E-6</v>
      </c>
      <c r="CV319" s="22">
        <f t="shared" si="441"/>
        <v>8.7924669585590486E-3</v>
      </c>
      <c r="CW319" s="7">
        <f t="shared" si="442"/>
        <v>3.3713671353624739E-3</v>
      </c>
      <c r="CX319" s="7">
        <f t="shared" si="443"/>
        <v>0.15631621590877551</v>
      </c>
      <c r="CY319" s="7">
        <f t="shared" si="504"/>
        <v>0.38770015031512595</v>
      </c>
      <c r="CZ319" s="7">
        <f t="shared" si="505"/>
        <v>0.41188424331108092</v>
      </c>
      <c r="DA319" s="7">
        <f t="shared" si="444"/>
        <v>8.404129413525034</v>
      </c>
      <c r="DB319" s="7">
        <f>rho_ph(DA319,H319)</f>
        <v>28.736145149723843</v>
      </c>
      <c r="DC319" s="7">
        <f t="shared" si="445"/>
        <v>156.85207711011466</v>
      </c>
      <c r="DD319" s="7">
        <f t="shared" si="506"/>
        <v>-2.8113842197260572E-2</v>
      </c>
      <c r="DE319" s="47">
        <f t="shared" si="507"/>
        <v>-4.0978797365918851</v>
      </c>
      <c r="DF319" s="7">
        <f t="shared" si="446"/>
        <v>1031.111882216132</v>
      </c>
      <c r="DG319" s="7">
        <f t="shared" si="508"/>
        <v>172.4674474417705</v>
      </c>
    </row>
    <row r="320" spans="1:111" ht="14.5" x14ac:dyDescent="0.35">
      <c r="A320" s="7">
        <f t="shared" si="509"/>
        <v>849</v>
      </c>
      <c r="B320" s="7">
        <v>3</v>
      </c>
      <c r="C320" s="7">
        <v>17.2</v>
      </c>
      <c r="D320">
        <v>0.16600000000000001</v>
      </c>
      <c r="E320" s="22">
        <v>0</v>
      </c>
      <c r="F320" s="7">
        <f t="shared" si="447"/>
        <v>8.404129413525034</v>
      </c>
      <c r="G320" s="7">
        <f t="shared" si="510"/>
        <v>97.5</v>
      </c>
      <c r="H320" s="7">
        <f t="shared" si="448"/>
        <v>1031.111882216132</v>
      </c>
      <c r="I320" s="7">
        <f t="shared" si="511"/>
        <v>0.14757167158466458</v>
      </c>
      <c r="J320" s="24" t="str">
        <f t="shared" si="449"/>
        <v>NO</v>
      </c>
      <c r="K320" s="24" t="str">
        <f t="shared" si="450"/>
        <v>NO</v>
      </c>
      <c r="L320" s="7">
        <f t="shared" si="451"/>
        <v>4.3603864302420732</v>
      </c>
      <c r="M320" s="7">
        <v>9.81</v>
      </c>
      <c r="N320" s="7">
        <f t="shared" si="452"/>
        <v>2.1631460000000002E-2</v>
      </c>
      <c r="O320" s="7">
        <f t="shared" si="453"/>
        <v>172.4674474417705</v>
      </c>
      <c r="P320" s="7">
        <f t="shared" si="454"/>
        <v>894.91910452299646</v>
      </c>
      <c r="Q320" s="7">
        <f t="shared" si="415"/>
        <v>1.4766037287241829E-5</v>
      </c>
      <c r="R320" s="7">
        <f t="shared" si="416"/>
        <v>1.570989068257686E-4</v>
      </c>
      <c r="S320" s="7">
        <f t="shared" si="455"/>
        <v>1.3609460734652622E-4</v>
      </c>
      <c r="T320" s="7">
        <f t="shared" si="417"/>
        <v>4.2933162229994402</v>
      </c>
      <c r="U320" s="7">
        <f t="shared" si="418"/>
        <v>152.54458653892573</v>
      </c>
      <c r="V320" s="7">
        <f t="shared" si="512"/>
        <v>156.83790276192516</v>
      </c>
      <c r="W320" s="7">
        <f>Surface_Tension_T(T_ph(F320,H320))</f>
        <v>8.6522448696198295E-2</v>
      </c>
      <c r="X320" s="7">
        <v>1</v>
      </c>
      <c r="Y320" s="7">
        <f t="shared" si="456"/>
        <v>1.0007948215567677</v>
      </c>
      <c r="Z320" s="7">
        <f t="shared" si="513"/>
        <v>0.97185332385330081</v>
      </c>
      <c r="AA320" s="24">
        <f t="shared" si="457"/>
        <v>29.426654258018413</v>
      </c>
      <c r="AB320" s="24">
        <f t="shared" si="458"/>
        <v>5629360.7927058237</v>
      </c>
      <c r="AC320" s="24">
        <f t="shared" si="459"/>
        <v>5.0653609495716112E-6</v>
      </c>
      <c r="AD320" s="29">
        <f t="shared" si="460"/>
        <v>8.8209562887196259E-3</v>
      </c>
      <c r="AE320" s="24">
        <f t="shared" si="419"/>
        <v>12.220467201079673</v>
      </c>
      <c r="AF320" s="7">
        <f t="shared" si="420"/>
        <v>7.6956761168328613</v>
      </c>
      <c r="AG320" s="24" t="str">
        <f t="shared" si="461"/>
        <v>ANNULAR</v>
      </c>
      <c r="AH320" s="24">
        <f t="shared" si="517"/>
        <v>1.1499999999999999</v>
      </c>
      <c r="AI320" s="24">
        <f t="shared" si="517"/>
        <v>1.1499999999999999</v>
      </c>
      <c r="AJ320" s="24">
        <f t="shared" si="462"/>
        <v>0.26817274247931505</v>
      </c>
      <c r="AK320" s="24">
        <f t="shared" si="463"/>
        <v>0.84450589288995392</v>
      </c>
      <c r="AL320" s="24">
        <f t="shared" si="464"/>
        <v>142.83701912914216</v>
      </c>
      <c r="AM320" s="24">
        <f t="shared" si="465"/>
        <v>27324924.817555908</v>
      </c>
      <c r="AN320" s="24">
        <f t="shared" si="466"/>
        <v>1.2258126116186522E-6</v>
      </c>
      <c r="AO320" s="29">
        <f t="shared" si="467"/>
        <v>7.0333036846876055E-3</v>
      </c>
      <c r="AP320" s="24">
        <f t="shared" si="421"/>
        <v>95.334533511433506</v>
      </c>
      <c r="AQ320" s="24">
        <f t="shared" si="468"/>
        <v>4.8178043429539921</v>
      </c>
      <c r="AR320" s="24">
        <f t="shared" si="469"/>
        <v>13.178720371279489</v>
      </c>
      <c r="AS320" s="24">
        <f t="shared" si="470"/>
        <v>4.6367815208393957</v>
      </c>
      <c r="AT320" s="24" t="str">
        <f t="shared" si="471"/>
        <v>NO</v>
      </c>
      <c r="AU320" s="24">
        <f t="shared" si="422"/>
        <v>1.2</v>
      </c>
      <c r="AV320" s="7">
        <f t="shared" si="472"/>
        <v>1.203900398263051</v>
      </c>
      <c r="AW320" s="7">
        <f t="shared" si="473"/>
        <v>0.26817274247931505</v>
      </c>
      <c r="AX320" s="20">
        <f t="shared" si="423"/>
        <v>1.8557888610720215</v>
      </c>
      <c r="AY320" s="24">
        <f t="shared" si="424"/>
        <v>0.80936821479688448</v>
      </c>
      <c r="AZ320" s="24">
        <f t="shared" si="474"/>
        <v>174.12918468846195</v>
      </c>
      <c r="BA320" s="24">
        <f t="shared" si="475"/>
        <v>33311160.574225198</v>
      </c>
      <c r="BB320" s="24">
        <f t="shared" si="476"/>
        <v>1.0260294685112258E-6</v>
      </c>
      <c r="BC320" s="29">
        <f t="shared" si="477"/>
        <v>6.8473979929678875E-3</v>
      </c>
      <c r="BD320" s="24">
        <f t="shared" si="425"/>
        <v>13.296923678656025</v>
      </c>
      <c r="BE320" s="24" t="str">
        <f t="shared" si="478"/>
        <v>NO</v>
      </c>
      <c r="BF320" s="24">
        <f t="shared" si="426"/>
        <v>1.2</v>
      </c>
      <c r="BG320" s="24">
        <f t="shared" si="427"/>
        <v>1.1504611042631534</v>
      </c>
      <c r="BH320" s="7">
        <f t="shared" si="479"/>
        <v>1.203900398263051</v>
      </c>
      <c r="BI320" s="7">
        <f t="shared" si="480"/>
        <v>0.40606981073031168</v>
      </c>
      <c r="BJ320" s="7">
        <f t="shared" si="481"/>
        <v>0.26817274247931505</v>
      </c>
      <c r="BK320" s="20">
        <f t="shared" si="428"/>
        <v>1.8557888610720215</v>
      </c>
      <c r="BL320" s="24">
        <f t="shared" si="482"/>
        <v>0.4059000898673093</v>
      </c>
      <c r="BM320" s="24">
        <f t="shared" si="483"/>
        <v>0.80877719990015751</v>
      </c>
      <c r="BN320" s="24">
        <f t="shared" si="484"/>
        <v>174.65551815726482</v>
      </c>
      <c r="BO320" s="24">
        <f t="shared" si="485"/>
        <v>33411848.915046688</v>
      </c>
      <c r="BP320" s="24">
        <f t="shared" si="486"/>
        <v>1.0232521227059096E-6</v>
      </c>
      <c r="BQ320" s="29">
        <f t="shared" si="487"/>
        <v>6.8446215441395489E-3</v>
      </c>
      <c r="BR320" s="24">
        <f t="shared" si="429"/>
        <v>94.303166109671182</v>
      </c>
      <c r="BS320" s="24">
        <f t="shared" si="488"/>
        <v>4.8178043429539921</v>
      </c>
      <c r="BT320" s="24">
        <f t="shared" si="489"/>
        <v>13.298721354744927</v>
      </c>
      <c r="BU320" s="24" t="str">
        <f t="shared" si="490"/>
        <v>NO</v>
      </c>
      <c r="BV320" s="24">
        <f t="shared" si="430"/>
        <v>1.1499999999999999</v>
      </c>
      <c r="BW320" s="24">
        <f t="shared" si="431"/>
        <v>1.1504566726996348</v>
      </c>
      <c r="BX320" s="7">
        <f t="shared" si="491"/>
        <v>1.203900398263051</v>
      </c>
      <c r="BY320" s="7">
        <f t="shared" si="492"/>
        <v>0.40606981073031168</v>
      </c>
      <c r="BZ320" s="24">
        <f t="shared" si="493"/>
        <v>0.26817274247931505</v>
      </c>
      <c r="CA320" s="20">
        <f t="shared" si="432"/>
        <v>1.9426681485456487</v>
      </c>
      <c r="CB320" s="24">
        <f t="shared" si="494"/>
        <v>0.40589204703375792</v>
      </c>
      <c r="CC320" s="24">
        <f t="shared" si="495"/>
        <v>0.84386250572018784</v>
      </c>
      <c r="CD320" s="24">
        <f t="shared" si="496"/>
        <v>143.40999318228634</v>
      </c>
      <c r="CE320" s="24">
        <f t="shared" si="497"/>
        <v>27434535.568466492</v>
      </c>
      <c r="CF320" s="24">
        <f t="shared" si="498"/>
        <v>1.2214132177064736E-6</v>
      </c>
      <c r="CG320" s="29">
        <f t="shared" si="499"/>
        <v>7.0294737514438738E-3</v>
      </c>
      <c r="CH320" s="24">
        <f t="shared" si="433"/>
        <v>95.313764633495808</v>
      </c>
      <c r="CI320" s="24">
        <f t="shared" si="500"/>
        <v>4.8178043429539921</v>
      </c>
      <c r="CJ320" s="24">
        <f t="shared" si="501"/>
        <v>13.181113364797348</v>
      </c>
      <c r="CK320" s="24">
        <f t="shared" si="434"/>
        <v>7.7842055669511083</v>
      </c>
      <c r="CL320" s="24">
        <f t="shared" si="502"/>
        <v>4.6367815208393957</v>
      </c>
      <c r="CM320" s="24" t="str">
        <f t="shared" si="503"/>
        <v>NO</v>
      </c>
      <c r="CN320" s="46" t="str">
        <f t="shared" si="435"/>
        <v>ANNULAR</v>
      </c>
      <c r="CO320" s="21">
        <f t="shared" si="516"/>
        <v>1.0007948215567677</v>
      </c>
      <c r="CP320" s="21">
        <f t="shared" si="436"/>
        <v>0</v>
      </c>
      <c r="CQ320" s="7">
        <f t="shared" si="437"/>
        <v>0.97185332385330081</v>
      </c>
      <c r="CR320" s="7">
        <f>IF(J320="yes",rho_ph(F320,H320),IF(K320="yes",rho_ph(F320,H320),L320*CQ320+P320*(1-CQ320)))</f>
        <v>29.426654258018413</v>
      </c>
      <c r="CS320" s="7">
        <f t="shared" si="438"/>
        <v>1.8772234471173128E-5</v>
      </c>
      <c r="CT320" s="7">
        <f t="shared" si="439"/>
        <v>5629360.7927058237</v>
      </c>
      <c r="CU320" s="7">
        <f t="shared" si="440"/>
        <v>5.0653609495716112E-6</v>
      </c>
      <c r="CV320" s="22">
        <f t="shared" si="441"/>
        <v>8.8209562887196259E-3</v>
      </c>
      <c r="CW320" s="7">
        <f t="shared" si="442"/>
        <v>2.7576543806775858E-3</v>
      </c>
      <c r="CX320" s="7">
        <f t="shared" si="443"/>
        <v>0.1923182619530481</v>
      </c>
      <c r="CY320" s="7">
        <f t="shared" si="504"/>
        <v>0.13870840765987857</v>
      </c>
      <c r="CZ320" s="7">
        <f t="shared" si="505"/>
        <v>1.4063741313508815</v>
      </c>
      <c r="DA320" s="7">
        <f t="shared" si="444"/>
        <v>4.1850070194723896</v>
      </c>
      <c r="DB320" s="7">
        <f>rho_ph(DA320,H320)</f>
        <v>11.339962257044863</v>
      </c>
      <c r="DC320" s="7">
        <f t="shared" si="445"/>
        <v>397.47257995252954</v>
      </c>
      <c r="DD320" s="7">
        <f t="shared" si="506"/>
        <v>-2.8113842197260572E-2</v>
      </c>
      <c r="DE320" s="47">
        <f t="shared" si="507"/>
        <v>-66.693162035680444</v>
      </c>
      <c r="DF320" s="7">
        <f t="shared" si="446"/>
        <v>1031.0837683739348</v>
      </c>
      <c r="DG320" s="7">
        <f t="shared" si="508"/>
        <v>145.24974744293843</v>
      </c>
    </row>
    <row r="321" spans="1:111" ht="14.5" x14ac:dyDescent="0.35">
      <c r="A321" s="7">
        <f t="shared" si="509"/>
        <v>846</v>
      </c>
      <c r="B321" s="7">
        <v>3</v>
      </c>
      <c r="C321" s="7">
        <v>17.2</v>
      </c>
      <c r="D321">
        <v>0.16600000000000001</v>
      </c>
      <c r="E321" s="22">
        <v>0</v>
      </c>
      <c r="F321" s="7">
        <f t="shared" si="447"/>
        <v>4.1850070194723896</v>
      </c>
      <c r="G321" s="7">
        <f t="shared" si="510"/>
        <v>97.5</v>
      </c>
      <c r="H321" s="7">
        <f t="shared" si="448"/>
        <v>1031.0837683739348</v>
      </c>
      <c r="I321" s="7">
        <f t="shared" si="511"/>
        <v>0.19701489147532517</v>
      </c>
      <c r="J321" s="24" t="str">
        <f t="shared" si="449"/>
        <v>NO</v>
      </c>
      <c r="K321" s="24" t="str">
        <f t="shared" si="450"/>
        <v>NO</v>
      </c>
      <c r="L321" s="7">
        <f t="shared" si="451"/>
        <v>2.2565919665195002</v>
      </c>
      <c r="M321" s="7">
        <v>9.81</v>
      </c>
      <c r="N321" s="7">
        <f t="shared" si="452"/>
        <v>2.1631460000000002E-2</v>
      </c>
      <c r="O321" s="7">
        <f t="shared" si="453"/>
        <v>145.24974744293843</v>
      </c>
      <c r="P321" s="7">
        <f t="shared" si="454"/>
        <v>921.39470882075273</v>
      </c>
      <c r="Q321" s="7">
        <f t="shared" si="415"/>
        <v>1.3827576412844374E-5</v>
      </c>
      <c r="R321" s="7">
        <f t="shared" si="416"/>
        <v>1.8886415493845937E-4</v>
      </c>
      <c r="S321" s="7">
        <f t="shared" si="455"/>
        <v>1.5437934241602311E-4</v>
      </c>
      <c r="T321" s="7">
        <f t="shared" si="417"/>
        <v>3.9280821353851656</v>
      </c>
      <c r="U321" s="7">
        <f t="shared" si="418"/>
        <v>393.5181781597654</v>
      </c>
      <c r="V321" s="7">
        <f t="shared" si="512"/>
        <v>397.44626029515058</v>
      </c>
      <c r="W321" s="7">
        <f>Surface_Tension_T(T_ph(F321,H321))</f>
        <v>8.8294892542443687E-2</v>
      </c>
      <c r="X321" s="7">
        <v>1</v>
      </c>
      <c r="Y321" s="7">
        <f t="shared" si="456"/>
        <v>1.0004241832401153</v>
      </c>
      <c r="Z321" s="7">
        <f t="shared" si="513"/>
        <v>0.98969688336748396</v>
      </c>
      <c r="AA321" s="24">
        <f t="shared" si="457"/>
        <v>11.726579185859823</v>
      </c>
      <c r="AB321" s="24">
        <f t="shared" si="458"/>
        <v>5011510.6406654818</v>
      </c>
      <c r="AC321" s="24">
        <f t="shared" si="459"/>
        <v>5.6228416176190941E-6</v>
      </c>
      <c r="AD321" s="29">
        <f t="shared" si="460"/>
        <v>8.9779624450842376E-3</v>
      </c>
      <c r="AE321" s="24">
        <f t="shared" si="419"/>
        <v>12.229096348590874</v>
      </c>
      <c r="AF321" s="7">
        <f t="shared" si="420"/>
        <v>10.837122979821956</v>
      </c>
      <c r="AG321" s="24" t="str">
        <f t="shared" si="461"/>
        <v>ANNULAR</v>
      </c>
      <c r="AH321" s="24">
        <f t="shared" si="517"/>
        <v>1.1499999999999999</v>
      </c>
      <c r="AI321" s="24">
        <f t="shared" si="517"/>
        <v>1.1499999999999999</v>
      </c>
      <c r="AJ321" s="24">
        <f t="shared" si="462"/>
        <v>0.26774102116893606</v>
      </c>
      <c r="AK321" s="24">
        <f t="shared" si="463"/>
        <v>0.86046699103604884</v>
      </c>
      <c r="AL321" s="24">
        <f t="shared" si="464"/>
        <v>130.50669906465041</v>
      </c>
      <c r="AM321" s="24">
        <f t="shared" si="465"/>
        <v>55773785.404466003</v>
      </c>
      <c r="AN321" s="24">
        <f t="shared" si="466"/>
        <v>6.4584575486165833E-7</v>
      </c>
      <c r="AO321" s="29">
        <f t="shared" si="467"/>
        <v>6.3961717070220641E-3</v>
      </c>
      <c r="AP321" s="24">
        <f t="shared" si="421"/>
        <v>280.03014413646383</v>
      </c>
      <c r="AQ321" s="24">
        <f t="shared" si="468"/>
        <v>4.8544412213123396</v>
      </c>
      <c r="AR321" s="24">
        <f t="shared" si="469"/>
        <v>13.692421406822042</v>
      </c>
      <c r="AS321" s="24">
        <f t="shared" si="470"/>
        <v>4.2423287062159787</v>
      </c>
      <c r="AT321" s="24" t="str">
        <f t="shared" si="471"/>
        <v>NO</v>
      </c>
      <c r="AU321" s="24">
        <f t="shared" si="422"/>
        <v>1.2</v>
      </c>
      <c r="AV321" s="7">
        <f t="shared" si="472"/>
        <v>1.203900398263051</v>
      </c>
      <c r="AW321" s="7">
        <f t="shared" si="473"/>
        <v>0.26774102116893606</v>
      </c>
      <c r="AX321" s="20">
        <f t="shared" si="423"/>
        <v>1.705613296989376</v>
      </c>
      <c r="AY321" s="24">
        <f t="shared" si="424"/>
        <v>0.82463431541242915</v>
      </c>
      <c r="AZ321" s="24">
        <f t="shared" si="474"/>
        <v>163.44187705919279</v>
      </c>
      <c r="BA321" s="24">
        <f t="shared" si="475"/>
        <v>69849074.74126491</v>
      </c>
      <c r="BB321" s="24">
        <f t="shared" si="476"/>
        <v>5.2766345248904276E-7</v>
      </c>
      <c r="BC321" s="29">
        <f t="shared" si="477"/>
        <v>6.212752949017207E-3</v>
      </c>
      <c r="BD321" s="24">
        <f t="shared" si="425"/>
        <v>13.825863559601883</v>
      </c>
      <c r="BE321" s="24" t="str">
        <f t="shared" si="478"/>
        <v>NO</v>
      </c>
      <c r="BF321" s="24">
        <f t="shared" si="426"/>
        <v>1.2</v>
      </c>
      <c r="BG321" s="24">
        <f t="shared" si="427"/>
        <v>1.1501798887925376</v>
      </c>
      <c r="BH321" s="7">
        <f t="shared" si="479"/>
        <v>1.203900398263051</v>
      </c>
      <c r="BI321" s="7">
        <f t="shared" si="480"/>
        <v>0.40656392871009767</v>
      </c>
      <c r="BJ321" s="7">
        <f t="shared" si="481"/>
        <v>0.26774102116893606</v>
      </c>
      <c r="BK321" s="20">
        <f t="shared" si="428"/>
        <v>1.705613296989376</v>
      </c>
      <c r="BL321" s="24">
        <f t="shared" si="482"/>
        <v>0.40650351036485977</v>
      </c>
      <c r="BM321" s="24">
        <f t="shared" si="483"/>
        <v>0.82439459565912865</v>
      </c>
      <c r="BN321" s="24">
        <f t="shared" si="484"/>
        <v>163.66221262181418</v>
      </c>
      <c r="BO321" s="24">
        <f t="shared" si="485"/>
        <v>69943238.094370097</v>
      </c>
      <c r="BP321" s="24">
        <f t="shared" si="486"/>
        <v>5.2702541279960446E-7</v>
      </c>
      <c r="BQ321" s="29">
        <f t="shared" si="487"/>
        <v>6.2116782523961387E-3</v>
      </c>
      <c r="BR321" s="24">
        <f t="shared" si="429"/>
        <v>276.77083201616699</v>
      </c>
      <c r="BS321" s="24">
        <f t="shared" si="488"/>
        <v>4.8544412213123396</v>
      </c>
      <c r="BT321" s="24">
        <f t="shared" si="489"/>
        <v>13.826660861684731</v>
      </c>
      <c r="BU321" s="24" t="str">
        <f t="shared" si="490"/>
        <v>NO</v>
      </c>
      <c r="BV321" s="24">
        <f t="shared" si="430"/>
        <v>1.1499999999999999</v>
      </c>
      <c r="BW321" s="24">
        <f t="shared" si="431"/>
        <v>1.1501780978801013</v>
      </c>
      <c r="BX321" s="7">
        <f t="shared" si="491"/>
        <v>1.203900398263051</v>
      </c>
      <c r="BY321" s="7">
        <f t="shared" si="492"/>
        <v>0.40656392871009767</v>
      </c>
      <c r="BZ321" s="24">
        <f t="shared" si="493"/>
        <v>0.26774102116893606</v>
      </c>
      <c r="CA321" s="20">
        <f t="shared" si="432"/>
        <v>1.7854620747110392</v>
      </c>
      <c r="CB321" s="24">
        <f t="shared" si="494"/>
        <v>0.40650066961819747</v>
      </c>
      <c r="CC321" s="24">
        <f t="shared" si="495"/>
        <v>0.86020599430298439</v>
      </c>
      <c r="CD321" s="24">
        <f t="shared" si="496"/>
        <v>130.7465911103844</v>
      </c>
      <c r="CE321" s="24">
        <f t="shared" si="497"/>
        <v>55876306.482501835</v>
      </c>
      <c r="CF321" s="24">
        <f t="shared" si="498"/>
        <v>6.4478141677466667E-7</v>
      </c>
      <c r="CG321" s="29">
        <f t="shared" si="499"/>
        <v>6.394642852200893E-3</v>
      </c>
      <c r="CH321" s="24">
        <f t="shared" si="433"/>
        <v>280.00336836123671</v>
      </c>
      <c r="CI321" s="24">
        <f t="shared" si="500"/>
        <v>4.8544412213123396</v>
      </c>
      <c r="CJ321" s="24">
        <f t="shared" si="501"/>
        <v>13.693512531423393</v>
      </c>
      <c r="CK321" s="24">
        <f t="shared" si="434"/>
        <v>10.961790978280069</v>
      </c>
      <c r="CL321" s="24">
        <f t="shared" si="502"/>
        <v>4.2423287062159787</v>
      </c>
      <c r="CM321" s="24" t="str">
        <f t="shared" si="503"/>
        <v>NO</v>
      </c>
      <c r="CN321" s="46" t="str">
        <f t="shared" si="435"/>
        <v>ANNULAR</v>
      </c>
      <c r="CO321" s="21">
        <f t="shared" si="516"/>
        <v>1.0004241832401153</v>
      </c>
      <c r="CP321" s="21">
        <f t="shared" si="436"/>
        <v>0</v>
      </c>
      <c r="CQ321" s="7">
        <f t="shared" si="437"/>
        <v>0.98969688336748396</v>
      </c>
      <c r="CR321" s="7">
        <f>IF(J321="yes",rho_ph(F321,H321),IF(K321="yes",rho_ph(F321,H321),L321*CQ321+P321*(1-CQ321)))</f>
        <v>11.726579185859823</v>
      </c>
      <c r="CS321" s="7">
        <f t="shared" si="438"/>
        <v>1.5630998696350337E-5</v>
      </c>
      <c r="CT321" s="7">
        <f t="shared" si="439"/>
        <v>5011510.6406654818</v>
      </c>
      <c r="CU321" s="7">
        <f t="shared" si="440"/>
        <v>5.6228416176190941E-6</v>
      </c>
      <c r="CV321" s="22">
        <f t="shared" si="441"/>
        <v>8.9779624450842376E-3</v>
      </c>
      <c r="CW321" s="7">
        <f t="shared" si="442"/>
        <v>1.0989306558164783E-3</v>
      </c>
      <c r="CX321" s="7">
        <f t="shared" si="443"/>
        <v>0.50091942235887699</v>
      </c>
      <c r="CY321" s="7">
        <f t="shared" si="504"/>
        <v>-3.4262096391326651</v>
      </c>
      <c r="CZ321" s="7">
        <f t="shared" si="505"/>
        <v>-0.14652295273495813</v>
      </c>
      <c r="DA321" s="7">
        <f t="shared" si="444"/>
        <v>4.6245758776772643</v>
      </c>
      <c r="DB321" s="7">
        <f>rho_ph(DA321,H321)</f>
        <v>12.858726838750561</v>
      </c>
      <c r="DC321" s="7">
        <f t="shared" si="445"/>
        <v>350.52646435328535</v>
      </c>
      <c r="DD321" s="7">
        <f t="shared" si="506"/>
        <v>-2.8113842197260572E-2</v>
      </c>
      <c r="DE321" s="47">
        <f t="shared" si="507"/>
        <v>17.547363805292786</v>
      </c>
      <c r="DF321" s="7">
        <f t="shared" si="446"/>
        <v>1031.0556545317377</v>
      </c>
      <c r="DG321" s="7">
        <f t="shared" si="508"/>
        <v>148.91831913785524</v>
      </c>
    </row>
    <row r="322" spans="1:111" ht="14.5" x14ac:dyDescent="0.35">
      <c r="A322" s="7">
        <f t="shared" si="509"/>
        <v>843</v>
      </c>
      <c r="B322" s="7">
        <v>3</v>
      </c>
      <c r="C322" s="7">
        <v>17.2</v>
      </c>
      <c r="D322">
        <v>0.16600000000000001</v>
      </c>
      <c r="E322" s="22">
        <v>0</v>
      </c>
      <c r="F322" s="7">
        <f t="shared" si="447"/>
        <v>4.6245758776772643</v>
      </c>
      <c r="G322" s="7">
        <f t="shared" si="510"/>
        <v>97.5</v>
      </c>
      <c r="H322" s="7">
        <f t="shared" si="448"/>
        <v>1031.0556545317377</v>
      </c>
      <c r="I322" s="7">
        <f t="shared" si="511"/>
        <v>0.19058440338626945</v>
      </c>
      <c r="J322" s="24" t="str">
        <f t="shared" si="449"/>
        <v>NO</v>
      </c>
      <c r="K322" s="24" t="str">
        <f t="shared" si="450"/>
        <v>NO</v>
      </c>
      <c r="L322" s="7">
        <f t="shared" si="451"/>
        <v>2.4789483405641635</v>
      </c>
      <c r="M322" s="7">
        <v>9.81</v>
      </c>
      <c r="N322" s="7">
        <f t="shared" si="452"/>
        <v>2.1631460000000002E-2</v>
      </c>
      <c r="O322" s="7">
        <f t="shared" si="453"/>
        <v>148.91831913785524</v>
      </c>
      <c r="P322" s="7">
        <f t="shared" si="454"/>
        <v>918.01431666543408</v>
      </c>
      <c r="Q322" s="7">
        <f t="shared" si="415"/>
        <v>1.3954216138173557E-5</v>
      </c>
      <c r="R322" s="7">
        <f t="shared" si="416"/>
        <v>1.8385756214922851E-4</v>
      </c>
      <c r="S322" s="7">
        <f t="shared" si="455"/>
        <v>1.514766343163807E-4</v>
      </c>
      <c r="T322" s="7">
        <f t="shared" si="417"/>
        <v>3.9741192732783799</v>
      </c>
      <c r="U322" s="7">
        <f t="shared" si="418"/>
        <v>346.52826434892518</v>
      </c>
      <c r="V322" s="7">
        <f t="shared" si="512"/>
        <v>350.50238362220358</v>
      </c>
      <c r="W322" s="7">
        <f>Surface_Tension_T(T_ph(F322,H322))</f>
        <v>8.8086543949249141E-2</v>
      </c>
      <c r="X322" s="7">
        <v>1</v>
      </c>
      <c r="Y322" s="7">
        <f t="shared" si="456"/>
        <v>1.000459880050977</v>
      </c>
      <c r="Z322" s="7">
        <f t="shared" si="513"/>
        <v>0.98820719159459414</v>
      </c>
      <c r="AA322" s="24">
        <f t="shared" si="457"/>
        <v>13.275681527592042</v>
      </c>
      <c r="AB322" s="24">
        <f t="shared" si="458"/>
        <v>5099296.2363113081</v>
      </c>
      <c r="AC322" s="24">
        <f t="shared" si="459"/>
        <v>5.5358300980507874E-6</v>
      </c>
      <c r="AD322" s="29">
        <f t="shared" si="460"/>
        <v>8.9542528430932924E-3</v>
      </c>
      <c r="AE322" s="24">
        <f t="shared" si="419"/>
        <v>12.233557063394803</v>
      </c>
      <c r="AF322" s="7">
        <f t="shared" si="420"/>
        <v>10.323426425152146</v>
      </c>
      <c r="AG322" s="24" t="str">
        <f t="shared" si="461"/>
        <v>ANNULAR</v>
      </c>
      <c r="AH322" s="24">
        <f t="shared" si="517"/>
        <v>1.1499999999999999</v>
      </c>
      <c r="AI322" s="24">
        <f t="shared" si="517"/>
        <v>1.1499999999999999</v>
      </c>
      <c r="AJ322" s="24">
        <f t="shared" si="462"/>
        <v>0.26781205987194751</v>
      </c>
      <c r="AK322" s="24">
        <f t="shared" si="463"/>
        <v>0.85913495655986805</v>
      </c>
      <c r="AL322" s="24">
        <f t="shared" si="464"/>
        <v>131.44587777062418</v>
      </c>
      <c r="AM322" s="24">
        <f t="shared" si="465"/>
        <v>50489420.70516485</v>
      </c>
      <c r="AN322" s="24">
        <f t="shared" si="466"/>
        <v>7.0624182379842257E-7</v>
      </c>
      <c r="AO322" s="29">
        <f t="shared" si="467"/>
        <v>6.4798475858608862E-3</v>
      </c>
      <c r="AP322" s="24">
        <f t="shared" si="421"/>
        <v>242.07804212232659</v>
      </c>
      <c r="AQ322" s="24">
        <f t="shared" si="468"/>
        <v>4.8514058500130623</v>
      </c>
      <c r="AR322" s="24">
        <f t="shared" si="469"/>
        <v>13.626184748652989</v>
      </c>
      <c r="AS322" s="24">
        <f t="shared" si="470"/>
        <v>4.2920488151406504</v>
      </c>
      <c r="AT322" s="24" t="str">
        <f t="shared" si="471"/>
        <v>NO</v>
      </c>
      <c r="AU322" s="24">
        <f t="shared" si="422"/>
        <v>1.2</v>
      </c>
      <c r="AV322" s="7">
        <f t="shared" si="472"/>
        <v>1.203900398263051</v>
      </c>
      <c r="AW322" s="7">
        <f t="shared" si="473"/>
        <v>0.26781205987194751</v>
      </c>
      <c r="AX322" s="20">
        <f t="shared" si="423"/>
        <v>1.7245483883381607</v>
      </c>
      <c r="AY322" s="24">
        <f t="shared" si="424"/>
        <v>0.82336044554374599</v>
      </c>
      <c r="AZ322" s="24">
        <f t="shared" si="474"/>
        <v>164.19870789041158</v>
      </c>
      <c r="BA322" s="24">
        <f t="shared" si="475"/>
        <v>63070046.642240129</v>
      </c>
      <c r="BB322" s="24">
        <f t="shared" si="476"/>
        <v>5.7833107474114377E-7</v>
      </c>
      <c r="BC322" s="29">
        <f t="shared" si="477"/>
        <v>6.294994910704307E-3</v>
      </c>
      <c r="BD322" s="24">
        <f t="shared" si="425"/>
        <v>13.758277838469471</v>
      </c>
      <c r="BE322" s="24" t="str">
        <f t="shared" si="478"/>
        <v>NO</v>
      </c>
      <c r="BF322" s="24">
        <f t="shared" si="426"/>
        <v>1.2</v>
      </c>
      <c r="BG322" s="24">
        <f t="shared" si="427"/>
        <v>1.1502038808961876</v>
      </c>
      <c r="BH322" s="7">
        <f t="shared" si="479"/>
        <v>1.203900398263051</v>
      </c>
      <c r="BI322" s="7">
        <f t="shared" si="480"/>
        <v>0.40651272900347007</v>
      </c>
      <c r="BJ322" s="7">
        <f t="shared" si="481"/>
        <v>0.26781205987194751</v>
      </c>
      <c r="BK322" s="20">
        <f t="shared" si="428"/>
        <v>1.7245483883381607</v>
      </c>
      <c r="BL322" s="24">
        <f t="shared" si="482"/>
        <v>0.40644337470218694</v>
      </c>
      <c r="BM322" s="24">
        <f t="shared" si="483"/>
        <v>0.8230893267344086</v>
      </c>
      <c r="BN322" s="24">
        <f t="shared" si="484"/>
        <v>164.44692674937809</v>
      </c>
      <c r="BO322" s="24">
        <f t="shared" si="485"/>
        <v>63165389.505857237</v>
      </c>
      <c r="BP322" s="24">
        <f t="shared" si="486"/>
        <v>5.7754702493001008E-7</v>
      </c>
      <c r="BQ322" s="29">
        <f t="shared" si="487"/>
        <v>6.2937664242498775E-3</v>
      </c>
      <c r="BR322" s="24">
        <f t="shared" si="429"/>
        <v>239.27301959557843</v>
      </c>
      <c r="BS322" s="24">
        <f t="shared" si="488"/>
        <v>4.8514058500130623</v>
      </c>
      <c r="BT322" s="24">
        <f t="shared" si="489"/>
        <v>13.759172944157868</v>
      </c>
      <c r="BU322" s="24" t="str">
        <f t="shared" si="490"/>
        <v>NO</v>
      </c>
      <c r="BV322" s="24">
        <f t="shared" si="430"/>
        <v>1.1499999999999999</v>
      </c>
      <c r="BW322" s="24">
        <f t="shared" si="431"/>
        <v>1.1502018535286989</v>
      </c>
      <c r="BX322" s="7">
        <f t="shared" si="491"/>
        <v>1.203900398263051</v>
      </c>
      <c r="BY322" s="7">
        <f t="shared" si="492"/>
        <v>0.40651272900347007</v>
      </c>
      <c r="BZ322" s="24">
        <f t="shared" si="493"/>
        <v>0.26781205987194751</v>
      </c>
      <c r="CA322" s="20">
        <f t="shared" si="432"/>
        <v>1.8052836175184497</v>
      </c>
      <c r="CB322" s="24">
        <f t="shared" si="494"/>
        <v>0.4064401117117345</v>
      </c>
      <c r="CC322" s="24">
        <f t="shared" si="495"/>
        <v>0.85883977719269111</v>
      </c>
      <c r="CD322" s="24">
        <f t="shared" si="496"/>
        <v>131.71612492127443</v>
      </c>
      <c r="CE322" s="24">
        <f t="shared" si="497"/>
        <v>50593224.813098632</v>
      </c>
      <c r="CF322" s="24">
        <f t="shared" si="498"/>
        <v>7.0494031910350568E-7</v>
      </c>
      <c r="CG322" s="29">
        <f t="shared" si="499"/>
        <v>6.4781048833910566E-3</v>
      </c>
      <c r="CH322" s="24">
        <f t="shared" si="433"/>
        <v>242.05199805022477</v>
      </c>
      <c r="CI322" s="24">
        <f t="shared" si="500"/>
        <v>4.8514058500130623</v>
      </c>
      <c r="CJ322" s="24">
        <f t="shared" si="501"/>
        <v>13.627406518352078</v>
      </c>
      <c r="CK322" s="24">
        <f t="shared" si="434"/>
        <v>10.442184965776779</v>
      </c>
      <c r="CL322" s="24">
        <f t="shared" si="502"/>
        <v>4.2920488151406504</v>
      </c>
      <c r="CM322" s="24" t="str">
        <f t="shared" si="503"/>
        <v>NO</v>
      </c>
      <c r="CN322" s="46" t="str">
        <f t="shared" si="435"/>
        <v>ANNULAR</v>
      </c>
      <c r="CO322" s="21">
        <f t="shared" si="516"/>
        <v>1.000459880050977</v>
      </c>
      <c r="CP322" s="21">
        <f t="shared" si="436"/>
        <v>0</v>
      </c>
      <c r="CQ322" s="7">
        <f t="shared" si="437"/>
        <v>0.98820719159459414</v>
      </c>
      <c r="CR322" s="7">
        <f>IF(J322="yes",rho_ph(F322,H322),IF(K322="yes",rho_ph(F322,H322),L322*CQ322+P322*(1-CQ322)))</f>
        <v>13.275681527592042</v>
      </c>
      <c r="CS322" s="7">
        <f t="shared" si="438"/>
        <v>1.5957853745119308E-5</v>
      </c>
      <c r="CT322" s="7">
        <f t="shared" si="439"/>
        <v>5099296.2363113081</v>
      </c>
      <c r="CU322" s="7">
        <f t="shared" si="440"/>
        <v>5.5358300980507874E-6</v>
      </c>
      <c r="CV322" s="22">
        <f t="shared" si="441"/>
        <v>8.9542528430932924E-3</v>
      </c>
      <c r="CW322" s="7">
        <f t="shared" si="442"/>
        <v>1.2441013850926995E-3</v>
      </c>
      <c r="CX322" s="7">
        <f t="shared" si="443"/>
        <v>0.43987577683657914</v>
      </c>
      <c r="CY322" s="7">
        <f t="shared" si="504"/>
        <v>-2.5266865987078084</v>
      </c>
      <c r="CZ322" s="7">
        <f t="shared" si="505"/>
        <v>-0.17458432654341391</v>
      </c>
      <c r="DA322" s="7">
        <f t="shared" si="444"/>
        <v>5.1483288573075061</v>
      </c>
      <c r="DB322" s="7">
        <f>rho_ph(DA322,H322)</f>
        <v>14.751864545820235</v>
      </c>
      <c r="DC322" s="7">
        <f t="shared" si="445"/>
        <v>305.5426682418277</v>
      </c>
      <c r="DD322" s="7">
        <f t="shared" si="506"/>
        <v>-2.8113842197260572E-2</v>
      </c>
      <c r="DE322" s="47">
        <f t="shared" si="507"/>
        <v>14.747799404255391</v>
      </c>
      <c r="DF322" s="7">
        <f t="shared" si="446"/>
        <v>1031.0275406895405</v>
      </c>
      <c r="DG322" s="7">
        <f t="shared" si="508"/>
        <v>152.94086688249831</v>
      </c>
    </row>
    <row r="323" spans="1:111" ht="14.5" x14ac:dyDescent="0.35">
      <c r="A323" s="7">
        <f t="shared" si="509"/>
        <v>840</v>
      </c>
      <c r="B323" s="7">
        <v>3</v>
      </c>
      <c r="C323" s="7">
        <v>17.2</v>
      </c>
      <c r="D323">
        <v>0.16600000000000001</v>
      </c>
      <c r="E323" s="22">
        <v>0</v>
      </c>
      <c r="F323" s="7">
        <f t="shared" si="447"/>
        <v>5.1483288573075061</v>
      </c>
      <c r="G323" s="7">
        <f t="shared" si="510"/>
        <v>97.5</v>
      </c>
      <c r="H323" s="7">
        <f t="shared" si="448"/>
        <v>1031.0275406895405</v>
      </c>
      <c r="I323" s="7">
        <f t="shared" si="511"/>
        <v>0.1834521105906671</v>
      </c>
      <c r="J323" s="24" t="str">
        <f t="shared" si="449"/>
        <v>NO</v>
      </c>
      <c r="K323" s="24" t="str">
        <f t="shared" si="450"/>
        <v>NO</v>
      </c>
      <c r="L323" s="7">
        <f t="shared" si="451"/>
        <v>2.7425922461396701</v>
      </c>
      <c r="M323" s="7">
        <v>9.81</v>
      </c>
      <c r="N323" s="7">
        <f t="shared" si="452"/>
        <v>2.1631460000000002E-2</v>
      </c>
      <c r="O323" s="7">
        <f t="shared" si="453"/>
        <v>152.94086688249831</v>
      </c>
      <c r="P323" s="7">
        <f t="shared" si="454"/>
        <v>914.24129347591202</v>
      </c>
      <c r="Q323" s="7">
        <f t="shared" ref="Q323:Q386" si="518">my_ph(F323,hV_p(F323))</f>
        <v>1.4093031346027235E-5</v>
      </c>
      <c r="R323" s="7">
        <f t="shared" ref="R323:R386" si="519">my_ph(F323,hL_p(F323))</f>
        <v>1.7866053325119605E-4</v>
      </c>
      <c r="S323" s="7">
        <f t="shared" si="455"/>
        <v>1.484702776920592E-4</v>
      </c>
      <c r="T323" s="7">
        <f t="shared" ref="T323:T386" si="520">(G323*(1-I323))/(N323*P323)</f>
        <v>4.025683340003896</v>
      </c>
      <c r="U323" s="7">
        <f t="shared" ref="U323:U386" si="521">I323*G323/(N323*L323)</f>
        <v>301.49509543250917</v>
      </c>
      <c r="V323" s="7">
        <f t="shared" si="512"/>
        <v>305.5207787725131</v>
      </c>
      <c r="W323" s="7">
        <f>Surface_Tension_T(T_ph(F323,H323))</f>
        <v>8.7847068366070299E-2</v>
      </c>
      <c r="X323" s="7">
        <v>1</v>
      </c>
      <c r="Y323" s="7">
        <f t="shared" si="456"/>
        <v>1.0005029565511523</v>
      </c>
      <c r="Z323" s="7">
        <f t="shared" si="513"/>
        <v>0.9863274568076188</v>
      </c>
      <c r="AA323" s="24">
        <f t="shared" si="457"/>
        <v>15.205097608503102</v>
      </c>
      <c r="AB323" s="24">
        <f t="shared" si="458"/>
        <v>5193959.1788284704</v>
      </c>
      <c r="AC323" s="24">
        <f t="shared" si="459"/>
        <v>5.4451327191966933E-6</v>
      </c>
      <c r="AD323" s="29">
        <f t="shared" si="460"/>
        <v>8.9292385023420663E-3</v>
      </c>
      <c r="AE323" s="24">
        <f t="shared" ref="AE323:AE386" si="522">((0.725+4.15*(($U323/$V323)^0.5))/(2*(AD323/6.5617/$D323)^0.4*(0.0283*$P323/$W323)^0.6*(4.3055*$W323/($M323*($P323-$L323)))^0.5))^(1/1.2)*0.3048</f>
        <v>12.236789788470869</v>
      </c>
      <c r="AF323" s="7">
        <f t="shared" ref="AF323:AF386" si="523">3.1*COS(RADIANS(C323))^0.25*((M323*W323*(P323-L323)/(L323^2))^0.25)</f>
        <v>9.7971924846384244</v>
      </c>
      <c r="AG323" s="24" t="str">
        <f t="shared" si="461"/>
        <v>ANNULAR</v>
      </c>
      <c r="AH323" s="24">
        <f t="shared" ref="AH323:AI342" si="524">VLOOKUP($AJ$1,$DJ$10:$DK$14,2,FALSE)</f>
        <v>1.1499999999999999</v>
      </c>
      <c r="AI323" s="24">
        <f t="shared" si="524"/>
        <v>1.1499999999999999</v>
      </c>
      <c r="AJ323" s="24">
        <f t="shared" si="462"/>
        <v>0.26788543270765058</v>
      </c>
      <c r="AK323" s="24">
        <f t="shared" si="463"/>
        <v>0.85745365894359549</v>
      </c>
      <c r="AL323" s="24">
        <f t="shared" si="464"/>
        <v>132.67339698410856</v>
      </c>
      <c r="AM323" s="24">
        <f t="shared" si="465"/>
        <v>45320340.966874205</v>
      </c>
      <c r="AN323" s="24">
        <f t="shared" si="466"/>
        <v>7.7818132909534759E-7</v>
      </c>
      <c r="AO323" s="29">
        <f t="shared" si="467"/>
        <v>6.5724709852876192E-3</v>
      </c>
      <c r="AP323" s="24">
        <f t="shared" ref="AP323:AP386" si="525">(2*(AO323/6.5617/$D323)^0.4*(0.0283*$P323/$W323)^0.6*(4.3055*$W323/($M323*($P323-$L323)))^0.5)*(V323/0.30148)^1.2</f>
        <v>206.46444737801386</v>
      </c>
      <c r="AQ323" s="24">
        <f t="shared" si="468"/>
        <v>4.8475681753233477</v>
      </c>
      <c r="AR323" s="24">
        <f t="shared" si="469"/>
        <v>13.552812023499795</v>
      </c>
      <c r="AS323" s="24">
        <f t="shared" si="470"/>
        <v>4.3477380072042084</v>
      </c>
      <c r="AT323" s="24" t="str">
        <f t="shared" si="471"/>
        <v>NO</v>
      </c>
      <c r="AU323" s="24">
        <f t="shared" ref="AU323:AU386" si="526">VLOOKUP($AW$1,$DJ$10:$DK$14,2,FALSE)</f>
        <v>1.2</v>
      </c>
      <c r="AV323" s="7">
        <f t="shared" si="472"/>
        <v>1.203900398263051</v>
      </c>
      <c r="AW323" s="7">
        <f t="shared" si="473"/>
        <v>0.26788543270765058</v>
      </c>
      <c r="AX323" s="20">
        <f t="shared" ref="AX323:AX386" si="527">((0.43*$T323)+(0.36*$AW323))*COS(RADIANS(C323))</f>
        <v>1.7457545772703387</v>
      </c>
      <c r="AY323" s="24">
        <f t="shared" ref="AY323:AY386" si="528">$U323/((AU323*$V323) +AW323)</f>
        <v>0.82175250926307752</v>
      </c>
      <c r="AZ323" s="24">
        <f t="shared" si="474"/>
        <v>165.21494855031037</v>
      </c>
      <c r="BA323" s="24">
        <f t="shared" si="475"/>
        <v>56436316.332666896</v>
      </c>
      <c r="BB323" s="24">
        <f t="shared" si="476"/>
        <v>6.3903238736579986E-7</v>
      </c>
      <c r="BC323" s="29">
        <f t="shared" si="477"/>
        <v>6.3863502069801846E-3</v>
      </c>
      <c r="BD323" s="24">
        <f t="shared" ref="BD323:BD386" si="529">((0.725+4.15*(($U323/$V323)^0.5))/(2*(BC323/6.5617/$D323)^0.4*(0.0283*$P323/$W323)^0.6*(4.3055*$W323/($M323*($P323-$L323)))^0.5))^(1/1.2)*0.3048</f>
        <v>13.683212256342454</v>
      </c>
      <c r="BE323" s="24" t="str">
        <f t="shared" si="478"/>
        <v>NO</v>
      </c>
      <c r="BF323" s="24">
        <f t="shared" ref="BF323:BF386" si="530">VLOOKUP($BJ$1,$DJ$10:$DK$14,2,FALSE)</f>
        <v>1.2</v>
      </c>
      <c r="BG323" s="24">
        <f t="shared" ref="BG323:BG386" si="531">BF323*(1-EXP(-0.1*BT323/(V323-BT323)))+BV323*(EXP(-0.1*BT323/(V323-BT323)))</f>
        <v>1.1502339013669984</v>
      </c>
      <c r="BH323" s="7">
        <f t="shared" si="479"/>
        <v>1.203900398263051</v>
      </c>
      <c r="BI323" s="7">
        <f t="shared" si="480"/>
        <v>0.40645168050327907</v>
      </c>
      <c r="BJ323" s="7">
        <f t="shared" si="481"/>
        <v>0.26788543270765058</v>
      </c>
      <c r="BK323" s="20">
        <f t="shared" ref="BK323:BK386" si="532">((0.43*$T323)+(0.36*$BJ323))*COS(RADIANS(C323))</f>
        <v>1.7457545772703387</v>
      </c>
      <c r="BL323" s="24">
        <f t="shared" si="482"/>
        <v>0.40637100235009582</v>
      </c>
      <c r="BM323" s="24">
        <f t="shared" si="483"/>
        <v>0.82144245161231044</v>
      </c>
      <c r="BN323" s="24">
        <f t="shared" si="484"/>
        <v>165.49756569629093</v>
      </c>
      <c r="BO323" s="24">
        <f t="shared" si="485"/>
        <v>56532856.450807229</v>
      </c>
      <c r="BP323" s="24">
        <f t="shared" si="486"/>
        <v>6.3805223798327548E-7</v>
      </c>
      <c r="BQ323" s="29">
        <f t="shared" si="487"/>
        <v>6.3849305415739372E-3</v>
      </c>
      <c r="BR323" s="24">
        <f t="shared" ref="BR323:BR386" si="533">(2*(BQ323/6.5617/$D323)^0.4*(0.0283*$P323/$W323)^0.6*(4.3055*$W323/($M323*($P323-$L323)))^0.5)*(V323/0.30148)^1.2</f>
        <v>204.0874399300142</v>
      </c>
      <c r="BS323" s="24">
        <f t="shared" si="488"/>
        <v>4.8475681753233477</v>
      </c>
      <c r="BT323" s="24">
        <f t="shared" si="489"/>
        <v>13.684226318197563</v>
      </c>
      <c r="BU323" s="24" t="str">
        <f t="shared" si="490"/>
        <v>NO</v>
      </c>
      <c r="BV323" s="24">
        <f t="shared" ref="BV323:BV386" si="534">VLOOKUP($BZ$1,$DJ$10:$DK$14,2,FALSE)</f>
        <v>1.1499999999999999</v>
      </c>
      <c r="BW323" s="24">
        <f t="shared" ref="BW323:BW386" si="535">IF(BF323*(1-EXP(-0.1*CJ323/(V323-CJ323)))+BV323*(EXP(-0.1*CJ323/(V323-CJ323)))&lt;BV323,BV323,BF323*(1-EXP(-0.1*CJ323/(V323-CJ323)))+BV323*(EXP(-0.1*CJ323/(V323-CJ323))))</f>
        <v>1.150231580926026</v>
      </c>
      <c r="BX323" s="7">
        <f t="shared" si="491"/>
        <v>1.203900398263051</v>
      </c>
      <c r="BY323" s="7">
        <f t="shared" si="492"/>
        <v>0.40645168050327907</v>
      </c>
      <c r="BZ323" s="24">
        <f t="shared" si="493"/>
        <v>0.26788543270765058</v>
      </c>
      <c r="CA323" s="20">
        <f t="shared" ref="CA323:CA386" si="536">((0.43*$T323)+(0.36*$AW323))*COS(RADIANS(AO323))</f>
        <v>1.8274825799528067</v>
      </c>
      <c r="CB323" s="24">
        <f t="shared" si="494"/>
        <v>0.40636720350436728</v>
      </c>
      <c r="CC323" s="24">
        <f t="shared" si="495"/>
        <v>0.85711608986183063</v>
      </c>
      <c r="CD323" s="24">
        <f t="shared" si="496"/>
        <v>132.98109076371256</v>
      </c>
      <c r="CE323" s="24">
        <f t="shared" si="497"/>
        <v>45425447.094568439</v>
      </c>
      <c r="CF323" s="24">
        <f t="shared" si="498"/>
        <v>7.7656404778536887E-7</v>
      </c>
      <c r="CG323" s="29">
        <f t="shared" si="499"/>
        <v>6.5704641194534695E-3</v>
      </c>
      <c r="CH323" s="24">
        <f t="shared" ref="CH323:CH386" si="537">(2*(CG323/6.5617/$D323)^0.4*(0.0283*$P323/$W323)^0.6*(4.3055*$W323/($M323*($P323-$L323)))^0.5)*(V323/0.30148)^1.2</f>
        <v>206.43922797982995</v>
      </c>
      <c r="CI323" s="24">
        <f t="shared" si="500"/>
        <v>4.8475681753233477</v>
      </c>
      <c r="CJ323" s="24">
        <f t="shared" si="501"/>
        <v>13.554191728505772</v>
      </c>
      <c r="CK323" s="24">
        <f t="shared" ref="CK323:CK386" si="538">3.1*((M323*W323*(P323-L323)/(L323^2))^0.25)</f>
        <v>9.9098973399623791</v>
      </c>
      <c r="CL323" s="24">
        <f t="shared" si="502"/>
        <v>4.3477380072042084</v>
      </c>
      <c r="CM323" s="24" t="str">
        <f t="shared" si="503"/>
        <v>NO</v>
      </c>
      <c r="CN323" s="46" t="str">
        <f t="shared" ref="CN323:CN386" si="539">IF(J323="NO",IF(AG323&lt;&gt;"NO",AG323,IF(AT323&lt;&gt;"NO",AT323,IF(BE323&lt;&gt;"NO",BE323,IF(BU323&lt;&gt;"NO",BU323,IF(CM323&lt;&gt;"NO",CM323,"ANNULAR"))))),"COMPRESSED LIQUID")</f>
        <v>ANNULAR</v>
      </c>
      <c r="CO323" s="21">
        <f t="shared" si="516"/>
        <v>1.0005029565511523</v>
      </c>
      <c r="CP323" s="21">
        <f t="shared" ref="CP323:CP386" si="540">IF(CN323=$J$2,0,IF(CN323=$K$2,0,IF(CN323=$AG$2,0,IF(CN323=$AT$2,AJ323,IF(CN323=$BE$2,AW323,IF(CN323=$BU$2,BL323,IF(CN323=$CM$2,CB323)))))))</f>
        <v>0</v>
      </c>
      <c r="CQ323" s="7">
        <f t="shared" ref="CQ323:CQ386" si="541">U323/(CO323*V323+CP323)</f>
        <v>0.9863274568076188</v>
      </c>
      <c r="CR323" s="7">
        <f>IF(J323="yes",rho_ph(F323,H323),IF(K323="yes",rho_ph(F323,H323),L323*CQ323+P323*(1-CQ323)))</f>
        <v>15.205097608503102</v>
      </c>
      <c r="CS323" s="7">
        <f t="shared" ref="CS323:CS386" si="542">Q323*CQ323+R323*(1-CQ323)</f>
        <v>1.6343087623887932E-5</v>
      </c>
      <c r="CT323" s="7">
        <f t="shared" ref="CT323:CT386" si="543">(D323*CR323*V323)/S323</f>
        <v>5193959.1788284704</v>
      </c>
      <c r="CU323" s="7">
        <f t="shared" ref="CU323:CU386" si="544">((E323/D323)^1.1098)/2.8257+(7.149/CT323)^0.8981</f>
        <v>5.4451327191966933E-6</v>
      </c>
      <c r="CV323" s="22">
        <f t="shared" ref="CV323:CV386" si="545">4/(4*LOG(E323/D323/3.7065-5.0452/CT323*LOG(CU323)))^2</f>
        <v>8.9292385023420663E-3</v>
      </c>
      <c r="CW323" s="7">
        <f t="shared" ref="CW323:CW386" si="546">(M323*CR323)*0.00001*COS(RADIANS(C323))</f>
        <v>1.4249123825313347E-3</v>
      </c>
      <c r="CX323" s="7">
        <f t="shared" ref="CX323:CX386" si="547">+((CV323*V323*V323*CR323)/(2*D323))*0.00001</f>
        <v>0.38172188232525123</v>
      </c>
      <c r="CY323" s="7">
        <f t="shared" si="504"/>
        <v>-1.7567947742126755</v>
      </c>
      <c r="CZ323" s="7">
        <f t="shared" si="505"/>
        <v>-0.21809422496688238</v>
      </c>
      <c r="DA323" s="7">
        <f t="shared" ref="DA323:DA386" si="548">F323-CZ323*(A323-A324)</f>
        <v>5.8026115322081537</v>
      </c>
      <c r="DB323" s="7">
        <f>rho_ph(DA323,H323)</f>
        <v>17.248326732678656</v>
      </c>
      <c r="DC323" s="7">
        <f t="shared" ref="DC323:DC386" si="549">G323/(DB323*N323)</f>
        <v>261.31949636206519</v>
      </c>
      <c r="DD323" s="7">
        <f t="shared" si="506"/>
        <v>-2.8113842197260572E-2</v>
      </c>
      <c r="DE323" s="47">
        <f t="shared" si="507"/>
        <v>12.527533541419739</v>
      </c>
      <c r="DF323" s="7">
        <f t="shared" ref="DF323:DF386" si="550">H323+DD323</f>
        <v>1030.9994268473433</v>
      </c>
      <c r="DG323" s="7">
        <f t="shared" si="508"/>
        <v>157.52946608423531</v>
      </c>
    </row>
    <row r="324" spans="1:111" ht="14.5" x14ac:dyDescent="0.35">
      <c r="A324" s="7">
        <f t="shared" si="509"/>
        <v>837</v>
      </c>
      <c r="B324" s="7">
        <v>3</v>
      </c>
      <c r="C324" s="7">
        <v>17.2</v>
      </c>
      <c r="D324">
        <v>0.16600000000000001</v>
      </c>
      <c r="E324" s="22">
        <v>0</v>
      </c>
      <c r="F324" s="7">
        <f t="shared" ref="F324:F387" si="551">DA323</f>
        <v>5.8026115322081537</v>
      </c>
      <c r="G324" s="7">
        <f t="shared" si="510"/>
        <v>97.5</v>
      </c>
      <c r="H324" s="7">
        <f t="shared" ref="H324:H387" si="552">DF323</f>
        <v>1030.9994268473433</v>
      </c>
      <c r="I324" s="7">
        <f t="shared" si="511"/>
        <v>0.17520753004522133</v>
      </c>
      <c r="J324" s="24" t="str">
        <f t="shared" ref="J324:J387" si="553">IF(I324&lt;0.0001,"YES","NO")</f>
        <v>NO</v>
      </c>
      <c r="K324" s="24" t="str">
        <f t="shared" ref="K324:K387" si="554">IF(I324&gt;0.9999,"YES","NO")</f>
        <v>NO</v>
      </c>
      <c r="L324" s="7">
        <f t="shared" ref="L324:L387" si="555">rhoV_p(F324)</f>
        <v>3.0702742676444608</v>
      </c>
      <c r="M324" s="7">
        <v>9.81</v>
      </c>
      <c r="N324" s="7">
        <f t="shared" ref="N324:N387" si="556">3.14/4 *D324*D324</f>
        <v>2.1631460000000002E-2</v>
      </c>
      <c r="O324" s="7">
        <f t="shared" ref="O324:O387" si="557">Tsat_p(F324)</f>
        <v>157.52946608423531</v>
      </c>
      <c r="P324" s="7">
        <f t="shared" ref="P324:P387" si="558">rhoL_P(F324)</f>
        <v>909.85184513693321</v>
      </c>
      <c r="Q324" s="7">
        <f t="shared" si="518"/>
        <v>1.4251312613115993E-5</v>
      </c>
      <c r="R324" s="7">
        <f t="shared" si="519"/>
        <v>1.7307721678330148E-4</v>
      </c>
      <c r="S324" s="7">
        <f t="shared" ref="S324:S387" si="559">mixvisco(F324,H324)</f>
        <v>1.4524972240644425E-4</v>
      </c>
      <c r="T324" s="7">
        <f t="shared" si="520"/>
        <v>4.0859475748437992</v>
      </c>
      <c r="U324" s="7">
        <f t="shared" si="521"/>
        <v>257.21386623006816</v>
      </c>
      <c r="V324" s="7">
        <f t="shared" si="512"/>
        <v>261.29981380491193</v>
      </c>
      <c r="W324" s="7">
        <f>Surface_Tension_T(T_ph(F324,H324))</f>
        <v>8.7559880356580064E-2</v>
      </c>
      <c r="X324" s="7">
        <v>1</v>
      </c>
      <c r="Y324" s="7">
        <f t="shared" ref="Y324:Y387" si="560">IF($DK$12*(1-EXP(-0.1*AF324/(U324-AF324)))+$DK$13*(EXP(-0.1*AF324/(U324-AF324)))&lt;1,1,$DK$12*(1-EXP(-0.1*AF324/(U324-AF324)))+$DK$13*(EXP(-0.1*AF324/(U324-AF324))))</f>
        <v>1.0005578935866357</v>
      </c>
      <c r="Z324" s="7">
        <f t="shared" si="513"/>
        <v>0.98381412727523787</v>
      </c>
      <c r="AA324" s="24">
        <f t="shared" ref="AA324:AA387" si="561">$L324*Z324+$P324*(1-Z324)</f>
        <v>17.747325362894639</v>
      </c>
      <c r="AB324" s="24">
        <f t="shared" ref="AB324:AB387" si="562">($D324*AA324*$V324)/$S324</f>
        <v>5299864.772068806</v>
      </c>
      <c r="AC324" s="24">
        <f t="shared" ref="AC324:AC387" si="563">(($E324/$D324)^1.1098)/2.8257+(7.149/AB324)^0.8981</f>
        <v>5.3473116310436527E-6</v>
      </c>
      <c r="AD324" s="29">
        <f t="shared" ref="AD324:AD387" si="564">4/(4*LOG($E324/$D324/3.7065-5.0452/AB324*LOG(AC324)))^2</f>
        <v>8.9019053739980789E-3</v>
      </c>
      <c r="AE324" s="24">
        <f t="shared" si="522"/>
        <v>12.238123200852147</v>
      </c>
      <c r="AF324" s="7">
        <f t="shared" si="523"/>
        <v>9.2400603046704397</v>
      </c>
      <c r="AG324" s="24" t="str">
        <f t="shared" ref="AG324:AG387" si="565">IF(AND(Z324&gt;0.7,U324&gt;AF324),"ANNULAR","NO")</f>
        <v>ANNULAR</v>
      </c>
      <c r="AH324" s="24">
        <f t="shared" si="524"/>
        <v>1.1499999999999999</v>
      </c>
      <c r="AI324" s="24">
        <f t="shared" si="524"/>
        <v>1.1499999999999999</v>
      </c>
      <c r="AJ324" s="24">
        <f t="shared" ref="AJ324:AJ387" si="566">1.53*((W324)*(M324)*((P324-L324)/(P324^2)))^0.25</f>
        <v>0.26796329147724057</v>
      </c>
      <c r="AK324" s="24">
        <f t="shared" ref="AK324:AK387" si="567">U324/((AI324*V324) +AJ324)</f>
        <v>0.85520519726045319</v>
      </c>
      <c r="AL324" s="24">
        <f t="shared" ref="AL324:AL387" si="568">L324*AK324+P324*(1-AK324)</f>
        <v>134.3675329495195</v>
      </c>
      <c r="AM324" s="24">
        <f t="shared" ref="AM324:AM387" si="569">(D324*AL324*V324)/S324</f>
        <v>40126032.505035602</v>
      </c>
      <c r="AN324" s="24">
        <f t="shared" ref="AN324:AN387" si="570">((E324/D324)^1.1098)/2.8257+(7.149/AM324)^0.8981</f>
        <v>8.6808172314465362E-7</v>
      </c>
      <c r="AO324" s="29">
        <f t="shared" ref="AO324:AO387" si="571">4/(4*LOG($E324/$D324/3.7065-5.0452/AM324*LOG(AN324)))^2</f>
        <v>6.6792089367033111E-3</v>
      </c>
      <c r="AP324" s="24">
        <f t="shared" si="525"/>
        <v>172.2569051670844</v>
      </c>
      <c r="AQ324" s="24">
        <f t="shared" ref="AQ324:AQ387" si="572">(0.725+4.15*(($U324/$V324)^0.5))</f>
        <v>4.8424253618264705</v>
      </c>
      <c r="AR324" s="24">
        <f t="shared" ref="AR324:AR387" si="573">((0.725+4.15*(($U324/$V324)^0.5))/(2*(AO324/6.5617/$D324)^0.4*(0.0283*$P324/$W324)^0.6*(4.3055*$W324/($M324*($P324-$L324)))^0.5))^(1/1.2)*0.3048</f>
        <v>13.467928508448308</v>
      </c>
      <c r="AS324" s="24">
        <f t="shared" ref="AS324:AS387" si="574">1.08*T324</f>
        <v>4.4128233808313038</v>
      </c>
      <c r="AT324" s="24" t="str">
        <f t="shared" ref="AT324:AT387" si="575">IF(AND(AP324&gt;AQ324,U324&lt;AS324,AK324&lt;0.52),"DISPERSED BUBBLY","NO")</f>
        <v>NO</v>
      </c>
      <c r="AU324" s="24">
        <f t="shared" si="526"/>
        <v>1.2</v>
      </c>
      <c r="AV324" s="7">
        <f t="shared" ref="AV324:AV387" si="576">(COS(RADIANS($C324))^0.5)*((1+SIN(RADIANS($C324))^1.2))</f>
        <v>1.203900398263051</v>
      </c>
      <c r="AW324" s="7">
        <f t="shared" ref="AW324:AW387" si="577">1.53*(($W324)*($M324)*(($P324-$L324)/($P324^2)))^0.25</f>
        <v>0.26796329147724057</v>
      </c>
      <c r="AX324" s="20">
        <f t="shared" si="527"/>
        <v>1.7705360743251197</v>
      </c>
      <c r="AY324" s="24">
        <f t="shared" si="528"/>
        <v>0.81960207324874057</v>
      </c>
      <c r="AZ324" s="24">
        <f t="shared" ref="AZ324:AZ387" si="578">$L324*AY324+$P324*(1-AY324)</f>
        <v>166.65178966871437</v>
      </c>
      <c r="BA324" s="24">
        <f t="shared" ref="BA324:BA387" si="579">($D324*AZ324*$V324)/$S324</f>
        <v>49767045.524170294</v>
      </c>
      <c r="BB324" s="24">
        <f t="shared" ref="BB324:BB387" si="580">(($E324/$D324)^1.1098)/2.8257+(7.149/BA324)^0.8981</f>
        <v>7.1544164713419686E-7</v>
      </c>
      <c r="BC324" s="29">
        <f t="shared" ref="BC324:BC387" si="581">4/(4*LOG($E324/$D324/3.7065-5.0452/BA324*LOG(BB324)))^2</f>
        <v>6.4920946059785056E-3</v>
      </c>
      <c r="BD324" s="24">
        <f t="shared" si="529"/>
        <v>13.596095259496121</v>
      </c>
      <c r="BE324" s="24" t="str">
        <f t="shared" ref="BE324:BE387" si="582">IF(AND(U324&lt;AX324,AY324&lt;=0.25,AY324&gt;0),"BUBBLY","NO")</f>
        <v>NO</v>
      </c>
      <c r="BF324" s="24">
        <f t="shared" si="530"/>
        <v>1.2</v>
      </c>
      <c r="BG324" s="24">
        <f t="shared" si="531"/>
        <v>1.1502737155766838</v>
      </c>
      <c r="BH324" s="7">
        <f t="shared" ref="BH324:BH387" si="583">(COS(RADIANS($C324))^0.5)*((1+SIN(RADIANS($C324))^1.2))</f>
        <v>1.203900398263051</v>
      </c>
      <c r="BI324" s="7">
        <f t="shared" ref="BI324:BI387" si="584">0.35*($M324*$D324*($P324-$L324)/($P324*BH324))^0.5</f>
        <v>0.40637531155867035</v>
      </c>
      <c r="BJ324" s="7">
        <f t="shared" ref="BJ324:BJ387" si="585">1.53*(($W324)*($M324)*(($P324-$L324)/($P324^2)))^0.25</f>
        <v>0.26796329147724057</v>
      </c>
      <c r="BK324" s="20">
        <f t="shared" si="532"/>
        <v>1.7705360743251197</v>
      </c>
      <c r="BL324" s="24">
        <f t="shared" ref="BL324:BL387" si="586">BJ324*(1-EXP(-0.1*BK324/ABS($U324-BK324)))+BI324*(EXP(-0.1*BK324/ABS($U324-BK324)))</f>
        <v>0.40627940826591352</v>
      </c>
      <c r="BM324" s="24">
        <f t="shared" ref="BM324:BM387" si="587">$U324/((1.2*$V324) +BL324)</f>
        <v>0.8192410018082884</v>
      </c>
      <c r="BN324" s="24">
        <f t="shared" ref="BN324:BN387" si="588">$L324*BM324+$P324*(1-BM324)</f>
        <v>166.97920259668362</v>
      </c>
      <c r="BO324" s="24">
        <f t="shared" ref="BO324:BO387" si="589">($D324*BN324*$V324)/$S324</f>
        <v>49864820.496307336</v>
      </c>
      <c r="BP324" s="24">
        <f t="shared" ref="BP324:BP387" si="590">(($E324/$D324)^1.1098)/2.8257+(7.149/BO324)^0.8981</f>
        <v>7.1418163197190937E-7</v>
      </c>
      <c r="BQ324" s="29">
        <f t="shared" ref="BQ324:BQ387" si="591">4/(4*LOG($E324/$D324/3.7065-5.0452/BO324*LOG(BP324)))^2</f>
        <v>6.4904245861018466E-3</v>
      </c>
      <c r="BR324" s="24">
        <f t="shared" si="533"/>
        <v>170.29263747452154</v>
      </c>
      <c r="BS324" s="24">
        <f t="shared" ref="BS324:BS387" si="592">(0.725+4.15*(($U324/$V324)^0.5))</f>
        <v>4.8424253618264705</v>
      </c>
      <c r="BT324" s="24">
        <f t="shared" ref="BT324:BT387" si="593">((0.725+4.15*(($U324/$V324)^0.5))/(2*(BQ324/6.5617/$D324)^0.4*(0.0283*$P324/$W324)^0.6*(4.3055*$W324/($M324*($P324-$L324)))^0.5))^(1/1.2)*0.3048</f>
        <v>13.597261274747753</v>
      </c>
      <c r="BU324" s="24" t="str">
        <f t="shared" ref="BU324:BU387" si="594">IF(AND(BR324&lt;BS324,BM324&gt;0.25,BM324&lt;=0.52),"SLUG","NO")</f>
        <v>NO</v>
      </c>
      <c r="BV324" s="24">
        <f t="shared" si="534"/>
        <v>1.1499999999999999</v>
      </c>
      <c r="BW324" s="24">
        <f t="shared" si="535"/>
        <v>1.1502710114770633</v>
      </c>
      <c r="BX324" s="7">
        <f t="shared" ref="BX324:BX387" si="595">(COS(RADIANS($C324))^0.5)*((1+SIN(RADIANS($C324))^1.2))</f>
        <v>1.203900398263051</v>
      </c>
      <c r="BY324" s="7">
        <f t="shared" ref="BY324:BY387" si="596">0.35*($M324*$D324*($P324-$L324)/($P324*BX324))^0.5</f>
        <v>0.40637531155867035</v>
      </c>
      <c r="BZ324" s="24">
        <f t="shared" ref="BZ324:BZ387" si="597">1.53*(($W324)*($M324)*(($P324-$L324)/($P324^2)))^0.25</f>
        <v>0.26796329147724057</v>
      </c>
      <c r="CA324" s="20">
        <f t="shared" si="536"/>
        <v>1.8534242295210479</v>
      </c>
      <c r="CB324" s="24">
        <f t="shared" ref="CB324:CB387" si="598">BZ324*(1-EXP(-0.1*CA324/($U324-CA324)))+BY324*(EXP(-0.1*CA324/($U324-CA324)))</f>
        <v>0.40627488757980684</v>
      </c>
      <c r="CC324" s="24">
        <f t="shared" ref="CC324:CC387" si="599">$U324/((BV324*$V324) +CB324)</f>
        <v>0.85481209530352342</v>
      </c>
      <c r="CD324" s="24">
        <f t="shared" ref="CD324:CD387" si="600">$L324*CC324+$P324*(1-CC324)</f>
        <v>134.72399055953608</v>
      </c>
      <c r="CE324" s="24">
        <f t="shared" ref="CE324:CE387" si="601">($D324*CD324*$V324)/$S324</f>
        <v>40232481.059475951</v>
      </c>
      <c r="CF324" s="24">
        <f t="shared" ref="CF324:CF387" si="602">(($E324/$D324)^1.1098)/2.8257+(7.149/CE324)^0.8981</f>
        <v>8.660186868912618E-7</v>
      </c>
      <c r="CG324" s="29">
        <f t="shared" ref="CG324:CG387" si="603">4/(4*LOG($E324/$D324/3.7065-5.0452/CE324*LOG(CF324)))^2</f>
        <v>6.6768589123157845E-3</v>
      </c>
      <c r="CH324" s="24">
        <f t="shared" si="537"/>
        <v>172.23265974111163</v>
      </c>
      <c r="CI324" s="24">
        <f t="shared" ref="CI324:CI387" si="604">(0.725+4.15*(($U324/$V324)^0.5))</f>
        <v>4.8424253618264705</v>
      </c>
      <c r="CJ324" s="24">
        <f t="shared" ref="CJ324:CJ387" si="605">((0.725+4.15*(($U324/$V324)^0.5))/(2*(CG324/6.5617/$D324)^0.4*(0.0283*$P324/$W324)^0.6*(4.3055*$W324/($M324*($P324-$L324)))^0.5))^(1/1.2)*0.3048</f>
        <v>13.469508405440481</v>
      </c>
      <c r="CK324" s="24">
        <f t="shared" si="538"/>
        <v>9.3463560278028961</v>
      </c>
      <c r="CL324" s="24">
        <f t="shared" ref="CL324:CL387" si="606">1.08*$T324</f>
        <v>4.4128233808313038</v>
      </c>
      <c r="CM324" s="24" t="str">
        <f t="shared" ref="CM324:CM387" si="607">IF(AND(U324&gt;CL324,CC324&gt;0.52,CC324&lt;0.7),"CHURN","NO")</f>
        <v>NO</v>
      </c>
      <c r="CN324" s="46" t="str">
        <f t="shared" si="539"/>
        <v>ANNULAR</v>
      </c>
      <c r="CO324" s="21">
        <f t="shared" si="516"/>
        <v>1.0005578935866357</v>
      </c>
      <c r="CP324" s="21">
        <f t="shared" si="540"/>
        <v>0</v>
      </c>
      <c r="CQ324" s="7">
        <f t="shared" si="541"/>
        <v>0.98381412727523787</v>
      </c>
      <c r="CR324" s="7">
        <f>IF(J324="yes",rho_ph(F324,H324),IF(K324="yes",rho_ph(F324,H324),L324*CQ324+P324*(1-CQ324)))</f>
        <v>17.747325362894639</v>
      </c>
      <c r="CS324" s="7">
        <f t="shared" si="542"/>
        <v>1.6822048483409882E-5</v>
      </c>
      <c r="CT324" s="7">
        <f t="shared" si="543"/>
        <v>5299864.772068806</v>
      </c>
      <c r="CU324" s="7">
        <f t="shared" si="544"/>
        <v>5.3473116310436527E-6</v>
      </c>
      <c r="CV324" s="22">
        <f t="shared" si="545"/>
        <v>8.9019053739980789E-3</v>
      </c>
      <c r="CW324" s="7">
        <f t="shared" si="546"/>
        <v>1.6631516822528671E-3</v>
      </c>
      <c r="CX324" s="7">
        <f t="shared" si="547"/>
        <v>0.32490470585531106</v>
      </c>
      <c r="CY324" s="7">
        <f t="shared" ref="CY324:CY387" si="608">1-((CR324*V324^2*0.00001)/F324)</f>
        <v>-1.088274642922789</v>
      </c>
      <c r="CZ324" s="7">
        <f t="shared" ref="CZ324:CZ387" si="609">(CW324+CX324)/CY324</f>
        <v>-0.30007853225404363</v>
      </c>
      <c r="DA324" s="7">
        <f t="shared" si="548"/>
        <v>6.7028471289702845</v>
      </c>
      <c r="DB324" s="7">
        <f>rho_ph(DA324,H324)</f>
        <v>20.932907906632398</v>
      </c>
      <c r="DC324" s="7">
        <f t="shared" si="549"/>
        <v>215.322404081462</v>
      </c>
      <c r="DD324" s="7">
        <f t="shared" ref="DD324:DD387" si="610">-M324*B324*COS(RADIANS(C324))/10^3</f>
        <v>-2.8113842197260572E-2</v>
      </c>
      <c r="DE324" s="47">
        <f t="shared" ref="DE324:DE387" si="611">IF(J324="YES",0,0.5*(V324^2-DC324^2)/10^3)</f>
        <v>10.956927497530621</v>
      </c>
      <c r="DF324" s="7">
        <f t="shared" si="550"/>
        <v>1030.9713130051462</v>
      </c>
      <c r="DG324" s="7">
        <f t="shared" ref="DG324:DG387" si="612">T_ph(DA324,DF324)</f>
        <v>163.21094689468805</v>
      </c>
    </row>
    <row r="325" spans="1:111" ht="14.5" x14ac:dyDescent="0.35">
      <c r="A325" s="7">
        <f t="shared" ref="A325:A388" si="613">A324-B324</f>
        <v>834</v>
      </c>
      <c r="B325" s="7">
        <v>3</v>
      </c>
      <c r="C325" s="7">
        <v>17.2</v>
      </c>
      <c r="D325">
        <v>0.16600000000000001</v>
      </c>
      <c r="E325" s="22">
        <v>0</v>
      </c>
      <c r="F325" s="7">
        <f t="shared" si="551"/>
        <v>6.7028471289702845</v>
      </c>
      <c r="G325" s="7">
        <f t="shared" ref="G325:G388" si="614">G324</f>
        <v>97.5</v>
      </c>
      <c r="H325" s="7">
        <f t="shared" si="552"/>
        <v>1030.9713130051462</v>
      </c>
      <c r="I325" s="7">
        <f t="shared" ref="I325:I388" si="615">x_ph(F325,H325)</f>
        <v>0.16483002439882116</v>
      </c>
      <c r="J325" s="24" t="str">
        <f t="shared" si="553"/>
        <v>NO</v>
      </c>
      <c r="K325" s="24" t="str">
        <f t="shared" si="554"/>
        <v>NO</v>
      </c>
      <c r="L325" s="7">
        <f t="shared" si="555"/>
        <v>3.5186810382730576</v>
      </c>
      <c r="M325" s="7">
        <v>9.81</v>
      </c>
      <c r="N325" s="7">
        <f t="shared" si="556"/>
        <v>2.1631460000000002E-2</v>
      </c>
      <c r="O325" s="7">
        <f t="shared" si="557"/>
        <v>163.21094689468805</v>
      </c>
      <c r="P325" s="7">
        <f t="shared" si="558"/>
        <v>904.28939379153201</v>
      </c>
      <c r="Q325" s="7">
        <f t="shared" si="518"/>
        <v>1.444718028671115E-5</v>
      </c>
      <c r="R325" s="7">
        <f t="shared" si="519"/>
        <v>1.6662908518794275E-4</v>
      </c>
      <c r="S325" s="7">
        <f t="shared" si="559"/>
        <v>1.4154493809001367E-4</v>
      </c>
      <c r="T325" s="7">
        <f t="shared" si="520"/>
        <v>4.162806449770005</v>
      </c>
      <c r="U325" s="7">
        <f t="shared" si="521"/>
        <v>211.14227912586375</v>
      </c>
      <c r="V325" s="7">
        <f t="shared" ref="V325:V388" si="616">T325+U325</f>
        <v>215.30508557563377</v>
      </c>
      <c r="W325" s="7">
        <f>Surface_Tension_T(T_ph(F325,H325))</f>
        <v>8.7183712055430532E-2</v>
      </c>
      <c r="X325" s="7">
        <v>1</v>
      </c>
      <c r="Y325" s="7">
        <f t="shared" si="560"/>
        <v>1.0006361408485438</v>
      </c>
      <c r="Z325" s="7">
        <f t="shared" ref="Z325:Z388" si="617">$U325/((Y325*$V325) )</f>
        <v>0.98004210036577433</v>
      </c>
      <c r="AA325" s="24">
        <f t="shared" si="561"/>
        <v>21.496172516852521</v>
      </c>
      <c r="AB325" s="24">
        <f t="shared" si="562"/>
        <v>5427866.6837063292</v>
      </c>
      <c r="AC325" s="24">
        <f t="shared" si="563"/>
        <v>5.2339219466444716E-6</v>
      </c>
      <c r="AD325" s="29">
        <f t="shared" si="564"/>
        <v>8.8697467228965651E-3</v>
      </c>
      <c r="AE325" s="24">
        <f t="shared" si="522"/>
        <v>12.235792012110355</v>
      </c>
      <c r="AF325" s="7">
        <f t="shared" si="523"/>
        <v>8.6076358147292389</v>
      </c>
      <c r="AG325" s="24" t="str">
        <f t="shared" si="565"/>
        <v>ANNULAR</v>
      </c>
      <c r="AH325" s="24">
        <f t="shared" si="524"/>
        <v>1.1499999999999999</v>
      </c>
      <c r="AI325" s="24">
        <f t="shared" si="524"/>
        <v>1.1499999999999999</v>
      </c>
      <c r="AJ325" s="24">
        <f t="shared" si="566"/>
        <v>0.26805096032129017</v>
      </c>
      <c r="AK325" s="24">
        <f t="shared" si="567"/>
        <v>0.85183046223450243</v>
      </c>
      <c r="AL325" s="24">
        <f t="shared" si="568"/>
        <v>136.98546117962124</v>
      </c>
      <c r="AM325" s="24">
        <f t="shared" si="569"/>
        <v>34589358.654713765</v>
      </c>
      <c r="AN325" s="24">
        <f t="shared" si="570"/>
        <v>9.9191266043259831E-7</v>
      </c>
      <c r="AO325" s="29">
        <f t="shared" si="571"/>
        <v>6.8128770698862922E-3</v>
      </c>
      <c r="AP325" s="24">
        <f t="shared" si="525"/>
        <v>137.64179368827229</v>
      </c>
      <c r="AQ325" s="24">
        <f t="shared" si="572"/>
        <v>4.8346851888979545</v>
      </c>
      <c r="AR325" s="24">
        <f t="shared" si="573"/>
        <v>13.360590139438786</v>
      </c>
      <c r="AS325" s="24">
        <f t="shared" si="574"/>
        <v>4.4958309657516056</v>
      </c>
      <c r="AT325" s="24" t="str">
        <f t="shared" si="575"/>
        <v>NO</v>
      </c>
      <c r="AU325" s="24">
        <f t="shared" si="526"/>
        <v>1.2</v>
      </c>
      <c r="AV325" s="7">
        <f t="shared" si="576"/>
        <v>1.203900398263051</v>
      </c>
      <c r="AW325" s="7">
        <f t="shared" si="577"/>
        <v>0.26805096032129017</v>
      </c>
      <c r="AX325" s="20">
        <f t="shared" si="527"/>
        <v>1.8021375203252814</v>
      </c>
      <c r="AY325" s="24">
        <f t="shared" si="528"/>
        <v>0.8163743115331612</v>
      </c>
      <c r="AZ325" s="24">
        <f t="shared" si="578"/>
        <v>168.92332331835533</v>
      </c>
      <c r="BA325" s="24">
        <f t="shared" si="579"/>
        <v>42653792.344745532</v>
      </c>
      <c r="BB325" s="24">
        <f t="shared" si="580"/>
        <v>8.2173679821086046E-7</v>
      </c>
      <c r="BC325" s="29">
        <f t="shared" si="581"/>
        <v>6.625326923364476E-3</v>
      </c>
      <c r="BD325" s="24">
        <f t="shared" si="529"/>
        <v>13.48548968768568</v>
      </c>
      <c r="BE325" s="24" t="str">
        <f t="shared" si="582"/>
        <v>NO</v>
      </c>
      <c r="BF325" s="24">
        <f t="shared" si="530"/>
        <v>1.2</v>
      </c>
      <c r="BG325" s="24">
        <f t="shared" si="531"/>
        <v>1.1503330201396271</v>
      </c>
      <c r="BH325" s="7">
        <f t="shared" si="583"/>
        <v>1.203900398263051</v>
      </c>
      <c r="BI325" s="7">
        <f t="shared" si="584"/>
        <v>0.40626997096784379</v>
      </c>
      <c r="BJ325" s="7">
        <f t="shared" si="585"/>
        <v>0.26805096032129017</v>
      </c>
      <c r="BK325" s="20">
        <f t="shared" si="532"/>
        <v>1.8021375203252814</v>
      </c>
      <c r="BL325" s="24">
        <f t="shared" si="586"/>
        <v>0.40615103416118009</v>
      </c>
      <c r="BM325" s="24">
        <f t="shared" si="587"/>
        <v>0.81593863363075547</v>
      </c>
      <c r="BN325" s="24">
        <f t="shared" si="588"/>
        <v>169.31576921303616</v>
      </c>
      <c r="BO325" s="24">
        <f t="shared" si="589"/>
        <v>42752886.450695112</v>
      </c>
      <c r="BP325" s="24">
        <f t="shared" si="590"/>
        <v>8.2002603011527797E-7</v>
      </c>
      <c r="BQ325" s="29">
        <f t="shared" si="591"/>
        <v>6.6232928104420583E-3</v>
      </c>
      <c r="BR325" s="24">
        <f t="shared" si="533"/>
        <v>136.09672813103009</v>
      </c>
      <c r="BS325" s="24">
        <f t="shared" si="592"/>
        <v>4.8346851888979545</v>
      </c>
      <c r="BT325" s="24">
        <f t="shared" si="593"/>
        <v>13.486870078675699</v>
      </c>
      <c r="BU325" s="24" t="str">
        <f t="shared" si="594"/>
        <v>NO</v>
      </c>
      <c r="BV325" s="24">
        <f t="shared" si="534"/>
        <v>1.1499999999999999</v>
      </c>
      <c r="BW325" s="24">
        <f t="shared" si="535"/>
        <v>1.1503297554624321</v>
      </c>
      <c r="BX325" s="7">
        <f t="shared" si="595"/>
        <v>1.203900398263051</v>
      </c>
      <c r="BY325" s="7">
        <f t="shared" si="596"/>
        <v>0.40626997096784379</v>
      </c>
      <c r="BZ325" s="24">
        <f t="shared" si="597"/>
        <v>0.26805096032129017</v>
      </c>
      <c r="CA325" s="20">
        <f t="shared" si="536"/>
        <v>1.8865051057802062</v>
      </c>
      <c r="CB325" s="24">
        <f t="shared" si="598"/>
        <v>0.40614541843476615</v>
      </c>
      <c r="CC325" s="24">
        <f t="shared" si="599"/>
        <v>0.85135614873120158</v>
      </c>
      <c r="CD325" s="24">
        <f t="shared" si="600"/>
        <v>137.41270889205802</v>
      </c>
      <c r="CE325" s="24">
        <f t="shared" si="601"/>
        <v>34697240.354221299</v>
      </c>
      <c r="CF325" s="24">
        <f t="shared" si="602"/>
        <v>9.8914240479788054E-7</v>
      </c>
      <c r="CG325" s="29">
        <f t="shared" si="603"/>
        <v>6.8100335101842829E-3</v>
      </c>
      <c r="CH325" s="24">
        <f t="shared" si="537"/>
        <v>137.61881122887374</v>
      </c>
      <c r="CI325" s="24">
        <f t="shared" si="604"/>
        <v>4.8346851888979545</v>
      </c>
      <c r="CJ325" s="24">
        <f t="shared" si="605"/>
        <v>13.362449471899057</v>
      </c>
      <c r="CK325" s="24">
        <f t="shared" si="538"/>
        <v>8.7066562586677918</v>
      </c>
      <c r="CL325" s="24">
        <f t="shared" si="606"/>
        <v>4.4958309657516056</v>
      </c>
      <c r="CM325" s="24" t="str">
        <f t="shared" si="607"/>
        <v>NO</v>
      </c>
      <c r="CN325" s="46" t="str">
        <f t="shared" si="539"/>
        <v>ANNULAR</v>
      </c>
      <c r="CO325" s="21">
        <f t="shared" si="516"/>
        <v>1.0006361408485438</v>
      </c>
      <c r="CP325" s="21">
        <f t="shared" si="540"/>
        <v>0</v>
      </c>
      <c r="CQ325" s="7">
        <f t="shared" si="541"/>
        <v>0.98004210036577433</v>
      </c>
      <c r="CR325" s="7">
        <f>IF(J325="yes",rho_ph(F325,H325),IF(K325="yes",rho_ph(F325,H325),L325*CQ325+P325*(1-CQ325)))</f>
        <v>21.496172516852521</v>
      </c>
      <c r="CS325" s="7">
        <f t="shared" si="542"/>
        <v>1.7484411470875205E-5</v>
      </c>
      <c r="CT325" s="7">
        <f t="shared" si="543"/>
        <v>5427866.6837063292</v>
      </c>
      <c r="CU325" s="7">
        <f t="shared" si="544"/>
        <v>5.2339219466444716E-6</v>
      </c>
      <c r="CV325" s="22">
        <f t="shared" si="545"/>
        <v>8.8697467228965651E-3</v>
      </c>
      <c r="CW325" s="7">
        <f t="shared" si="546"/>
        <v>2.0144666732796052E-3</v>
      </c>
      <c r="CX325" s="7">
        <f t="shared" si="547"/>
        <v>0.26622133078286431</v>
      </c>
      <c r="CY325" s="7">
        <f t="shared" si="608"/>
        <v>-0.48665570056018725</v>
      </c>
      <c r="CZ325" s="7">
        <f t="shared" si="609"/>
        <v>-0.5511818666613354</v>
      </c>
      <c r="DA325" s="7">
        <f t="shared" si="548"/>
        <v>8.3563927289542903</v>
      </c>
      <c r="DB325" s="7">
        <f>rho_ph(DA325,H325)</f>
        <v>28.516054288887627</v>
      </c>
      <c r="DC325" s="7">
        <f t="shared" si="549"/>
        <v>158.06268318925115</v>
      </c>
      <c r="DD325" s="7">
        <f t="shared" si="610"/>
        <v>-2.8113842197260572E-2</v>
      </c>
      <c r="DE325" s="47">
        <f t="shared" si="611"/>
        <v>10.6862340288727</v>
      </c>
      <c r="DF325" s="7">
        <f t="shared" si="550"/>
        <v>1030.943199162949</v>
      </c>
      <c r="DG325" s="7">
        <f t="shared" si="612"/>
        <v>172.22895660307989</v>
      </c>
    </row>
    <row r="326" spans="1:111" ht="14.5" x14ac:dyDescent="0.35">
      <c r="A326" s="7">
        <f t="shared" si="613"/>
        <v>831</v>
      </c>
      <c r="B326" s="7">
        <v>3</v>
      </c>
      <c r="C326" s="7">
        <v>17.2</v>
      </c>
      <c r="D326">
        <v>0.16600000000000001</v>
      </c>
      <c r="E326" s="22">
        <v>0</v>
      </c>
      <c r="F326" s="7">
        <f t="shared" si="551"/>
        <v>8.3563927289542903</v>
      </c>
      <c r="G326" s="7">
        <f t="shared" si="614"/>
        <v>97.5</v>
      </c>
      <c r="H326" s="7">
        <f t="shared" si="552"/>
        <v>1030.943199162949</v>
      </c>
      <c r="I326" s="7">
        <f t="shared" si="615"/>
        <v>0.1479427289297077</v>
      </c>
      <c r="J326" s="24" t="str">
        <f t="shared" si="553"/>
        <v>NO</v>
      </c>
      <c r="K326" s="24" t="str">
        <f t="shared" si="554"/>
        <v>NO</v>
      </c>
      <c r="L326" s="7">
        <f t="shared" si="555"/>
        <v>4.3368480419340081</v>
      </c>
      <c r="M326" s="7">
        <v>9.81</v>
      </c>
      <c r="N326" s="7">
        <f t="shared" si="556"/>
        <v>2.1631460000000002E-2</v>
      </c>
      <c r="O326" s="7">
        <f t="shared" si="557"/>
        <v>172.22895660307989</v>
      </c>
      <c r="P326" s="7">
        <f t="shared" si="558"/>
        <v>895.16538866322549</v>
      </c>
      <c r="Q326" s="7">
        <f t="shared" si="518"/>
        <v>1.4757825480027162E-5</v>
      </c>
      <c r="R326" s="7">
        <f t="shared" si="519"/>
        <v>1.5733060965457551E-4</v>
      </c>
      <c r="S326" s="7">
        <f t="shared" si="559"/>
        <v>1.3623800289268658E-4</v>
      </c>
      <c r="T326" s="7">
        <f t="shared" si="520"/>
        <v>4.29026667324435</v>
      </c>
      <c r="U326" s="7">
        <f t="shared" si="521"/>
        <v>153.75817054242452</v>
      </c>
      <c r="V326" s="7">
        <f t="shared" si="616"/>
        <v>158.04843721566888</v>
      </c>
      <c r="W326" s="7">
        <f>Surface_Tension_T(T_ph(F326,H326))</f>
        <v>8.6540234236665792E-2</v>
      </c>
      <c r="X326" s="7">
        <v>1</v>
      </c>
      <c r="Y326" s="7">
        <f t="shared" si="560"/>
        <v>1.0007905836831836</v>
      </c>
      <c r="Z326" s="7">
        <f t="shared" si="617"/>
        <v>0.97208621973526532</v>
      </c>
      <c r="AA326" s="24">
        <f t="shared" si="561"/>
        <v>29.20324017839101</v>
      </c>
      <c r="AB326" s="24">
        <f t="shared" si="562"/>
        <v>5623815.5144350361</v>
      </c>
      <c r="AC326" s="24">
        <f t="shared" si="563"/>
        <v>5.0698463948475103E-6</v>
      </c>
      <c r="AD326" s="29">
        <f t="shared" si="564"/>
        <v>8.8222703492881523E-3</v>
      </c>
      <c r="AE326" s="24">
        <f t="shared" si="522"/>
        <v>12.220949088706249</v>
      </c>
      <c r="AF326" s="7">
        <f t="shared" si="523"/>
        <v>7.7175131025026005</v>
      </c>
      <c r="AG326" s="24" t="str">
        <f t="shared" si="565"/>
        <v>ANNULAR</v>
      </c>
      <c r="AH326" s="24">
        <f t="shared" si="524"/>
        <v>1.1499999999999999</v>
      </c>
      <c r="AI326" s="24">
        <f t="shared" si="524"/>
        <v>1.1499999999999999</v>
      </c>
      <c r="AJ326" s="24">
        <f t="shared" si="566"/>
        <v>0.26816993635809416</v>
      </c>
      <c r="AK326" s="24">
        <f t="shared" si="567"/>
        <v>0.84471431264842833</v>
      </c>
      <c r="AL326" s="24">
        <f t="shared" si="568"/>
        <v>142.66977028470876</v>
      </c>
      <c r="AM326" s="24">
        <f t="shared" si="569"/>
        <v>27474638.521848921</v>
      </c>
      <c r="AN326" s="24">
        <f t="shared" si="570"/>
        <v>1.2198119498124251E-6</v>
      </c>
      <c r="AO326" s="29">
        <f t="shared" si="571"/>
        <v>7.0280770887322635E-3</v>
      </c>
      <c r="AP326" s="24">
        <f t="shared" si="525"/>
        <v>96.188934402440808</v>
      </c>
      <c r="AQ326" s="24">
        <f t="shared" si="572"/>
        <v>4.8182860488436106</v>
      </c>
      <c r="AR326" s="24">
        <f t="shared" si="573"/>
        <v>13.183160822161282</v>
      </c>
      <c r="AS326" s="24">
        <f t="shared" si="574"/>
        <v>4.6334880071038986</v>
      </c>
      <c r="AT326" s="24" t="str">
        <f t="shared" si="575"/>
        <v>NO</v>
      </c>
      <c r="AU326" s="24">
        <f t="shared" si="526"/>
        <v>1.2</v>
      </c>
      <c r="AV326" s="7">
        <f t="shared" si="576"/>
        <v>1.203900398263051</v>
      </c>
      <c r="AW326" s="7">
        <f t="shared" si="577"/>
        <v>0.26816993635809416</v>
      </c>
      <c r="AX326" s="20">
        <f t="shared" si="527"/>
        <v>1.8545352334213845</v>
      </c>
      <c r="AY326" s="24">
        <f t="shared" si="528"/>
        <v>0.8095675792031285</v>
      </c>
      <c r="AZ326" s="24">
        <f t="shared" si="578"/>
        <v>173.97948354739071</v>
      </c>
      <c r="BA326" s="24">
        <f t="shared" si="579"/>
        <v>33504108.201363251</v>
      </c>
      <c r="BB326" s="24">
        <f t="shared" si="580"/>
        <v>1.0207211913428772E-6</v>
      </c>
      <c r="BC326" s="29">
        <f t="shared" si="581"/>
        <v>6.8420863023910712E-3</v>
      </c>
      <c r="BD326" s="24">
        <f t="shared" si="529"/>
        <v>13.301548622518034</v>
      </c>
      <c r="BE326" s="24" t="str">
        <f t="shared" si="582"/>
        <v>NO</v>
      </c>
      <c r="BF326" s="24">
        <f t="shared" si="530"/>
        <v>1.2</v>
      </c>
      <c r="BG326" s="24">
        <f t="shared" si="531"/>
        <v>1.1504574381881445</v>
      </c>
      <c r="BH326" s="7">
        <f t="shared" si="583"/>
        <v>1.203900398263051</v>
      </c>
      <c r="BI326" s="7">
        <f t="shared" si="584"/>
        <v>0.406075449142974</v>
      </c>
      <c r="BJ326" s="7">
        <f t="shared" si="585"/>
        <v>0.26816993635809416</v>
      </c>
      <c r="BK326" s="20">
        <f t="shared" si="532"/>
        <v>1.8545352334213845</v>
      </c>
      <c r="BL326" s="24">
        <f t="shared" si="586"/>
        <v>0.405907188141782</v>
      </c>
      <c r="BM326" s="24">
        <f t="shared" si="587"/>
        <v>0.80898089474521695</v>
      </c>
      <c r="BN326" s="24">
        <f t="shared" si="588"/>
        <v>174.50211880683725</v>
      </c>
      <c r="BO326" s="24">
        <f t="shared" si="589"/>
        <v>33604754.713959515</v>
      </c>
      <c r="BP326" s="24">
        <f t="shared" si="590"/>
        <v>1.0179752189383127E-6</v>
      </c>
      <c r="BQ326" s="29">
        <f t="shared" si="591"/>
        <v>6.8393300965776498E-3</v>
      </c>
      <c r="BR326" s="24">
        <f t="shared" si="533"/>
        <v>95.147182629472297</v>
      </c>
      <c r="BS326" s="24">
        <f t="shared" si="592"/>
        <v>4.8182860488436106</v>
      </c>
      <c r="BT326" s="24">
        <f t="shared" si="593"/>
        <v>13.303335195247708</v>
      </c>
      <c r="BU326" s="24" t="str">
        <f t="shared" si="594"/>
        <v>NO</v>
      </c>
      <c r="BV326" s="24">
        <f t="shared" si="534"/>
        <v>1.1499999999999999</v>
      </c>
      <c r="BW326" s="24">
        <f t="shared" si="535"/>
        <v>1.1504530391753454</v>
      </c>
      <c r="BX326" s="7">
        <f t="shared" si="595"/>
        <v>1.203900398263051</v>
      </c>
      <c r="BY326" s="7">
        <f t="shared" si="596"/>
        <v>0.406075449142974</v>
      </c>
      <c r="BZ326" s="24">
        <f t="shared" si="597"/>
        <v>0.26816993635809416</v>
      </c>
      <c r="CA326" s="20">
        <f t="shared" si="536"/>
        <v>1.9413558319789388</v>
      </c>
      <c r="CB326" s="24">
        <f t="shared" si="598"/>
        <v>0.40589921532507728</v>
      </c>
      <c r="CC326" s="24">
        <f t="shared" si="599"/>
        <v>0.84407563857042145</v>
      </c>
      <c r="CD326" s="24">
        <f t="shared" si="600"/>
        <v>143.23871938155224</v>
      </c>
      <c r="CE326" s="24">
        <f t="shared" si="601"/>
        <v>27584203.924119581</v>
      </c>
      <c r="CF326" s="24">
        <f t="shared" si="602"/>
        <v>1.2154596523227922E-6</v>
      </c>
      <c r="CG326" s="29">
        <f t="shared" si="603"/>
        <v>7.0242736938913447E-3</v>
      </c>
      <c r="CH326" s="24">
        <f t="shared" si="537"/>
        <v>96.168109138018096</v>
      </c>
      <c r="CI326" s="24">
        <f t="shared" si="604"/>
        <v>4.8182860488436106</v>
      </c>
      <c r="CJ326" s="24">
        <f t="shared" si="605"/>
        <v>13.185539797362095</v>
      </c>
      <c r="CK326" s="24">
        <f t="shared" si="538"/>
        <v>7.8062937607413865</v>
      </c>
      <c r="CL326" s="24">
        <f t="shared" si="606"/>
        <v>4.6334880071038986</v>
      </c>
      <c r="CM326" s="24" t="str">
        <f t="shared" si="607"/>
        <v>NO</v>
      </c>
      <c r="CN326" s="46" t="str">
        <f t="shared" si="539"/>
        <v>ANNULAR</v>
      </c>
      <c r="CO326" s="21">
        <f t="shared" si="516"/>
        <v>1.0007905836831836</v>
      </c>
      <c r="CP326" s="21">
        <f t="shared" si="540"/>
        <v>0</v>
      </c>
      <c r="CQ326" s="7">
        <f t="shared" si="541"/>
        <v>0.97208621973526532</v>
      </c>
      <c r="CR326" s="7">
        <f>IF(J326="yes",rho_ph(F326,H326),IF(K326="yes",rho_ph(F326,H326),L326*CQ326+P326*(1-CQ326)))</f>
        <v>29.20324017839101</v>
      </c>
      <c r="CS326" s="7">
        <f t="shared" si="542"/>
        <v>1.8737570849206945E-5</v>
      </c>
      <c r="CT326" s="7">
        <f t="shared" si="543"/>
        <v>5623815.5144350361</v>
      </c>
      <c r="CU326" s="7">
        <f t="shared" si="544"/>
        <v>5.0698463948475103E-6</v>
      </c>
      <c r="CV326" s="22">
        <f t="shared" si="545"/>
        <v>8.8222703492881523E-3</v>
      </c>
      <c r="CW326" s="7">
        <f t="shared" si="546"/>
        <v>2.7367176200799488E-3</v>
      </c>
      <c r="CX326" s="7">
        <f t="shared" si="547"/>
        <v>0.19384461039057185</v>
      </c>
      <c r="CY326" s="7">
        <f t="shared" si="608"/>
        <v>0.12704348699114443</v>
      </c>
      <c r="CZ326" s="7">
        <f t="shared" si="609"/>
        <v>1.5473546316022837</v>
      </c>
      <c r="DA326" s="7">
        <f t="shared" si="548"/>
        <v>3.7143288341474392</v>
      </c>
      <c r="DB326" s="7">
        <f>rho_ph(DA326,H326)</f>
        <v>9.787510062572137</v>
      </c>
      <c r="DC326" s="7">
        <f t="shared" si="549"/>
        <v>460.51794849316519</v>
      </c>
      <c r="DD326" s="7">
        <f t="shared" si="610"/>
        <v>-2.8113842197260572E-2</v>
      </c>
      <c r="DE326" s="47">
        <f t="shared" si="611"/>
        <v>-93.548736189019166</v>
      </c>
      <c r="DF326" s="7">
        <f t="shared" si="550"/>
        <v>1030.9150853207518</v>
      </c>
      <c r="DG326" s="7">
        <f t="shared" si="612"/>
        <v>140.96055293379277</v>
      </c>
    </row>
    <row r="327" spans="1:111" ht="14.5" x14ac:dyDescent="0.35">
      <c r="A327" s="7">
        <f t="shared" si="613"/>
        <v>828</v>
      </c>
      <c r="B327" s="7">
        <v>3</v>
      </c>
      <c r="C327" s="7">
        <v>17.2</v>
      </c>
      <c r="D327">
        <v>0.253</v>
      </c>
      <c r="E327" s="22">
        <v>0</v>
      </c>
      <c r="F327" s="7">
        <f t="shared" si="551"/>
        <v>3.7143288341474392</v>
      </c>
      <c r="G327" s="7">
        <f t="shared" si="614"/>
        <v>97.5</v>
      </c>
      <c r="H327" s="7">
        <f t="shared" si="552"/>
        <v>1030.9150853207518</v>
      </c>
      <c r="I327" s="7">
        <f t="shared" si="615"/>
        <v>0.20435189654728586</v>
      </c>
      <c r="J327" s="24" t="str">
        <f t="shared" si="553"/>
        <v>NO</v>
      </c>
      <c r="K327" s="24" t="str">
        <f t="shared" si="554"/>
        <v>NO</v>
      </c>
      <c r="L327" s="7">
        <f t="shared" si="555"/>
        <v>2.0172019054259502</v>
      </c>
      <c r="M327" s="7">
        <v>9.81</v>
      </c>
      <c r="N327" s="7">
        <f t="shared" si="556"/>
        <v>5.0247065E-2</v>
      </c>
      <c r="O327" s="7">
        <f t="shared" si="557"/>
        <v>140.96055293379277</v>
      </c>
      <c r="P327" s="7">
        <f t="shared" si="558"/>
        <v>925.27403272460117</v>
      </c>
      <c r="Q327" s="7">
        <f t="shared" si="518"/>
        <v>1.3679478296610973E-5</v>
      </c>
      <c r="R327" s="7">
        <f t="shared" si="519"/>
        <v>1.9506726819713599E-4</v>
      </c>
      <c r="S327" s="7">
        <f t="shared" si="559"/>
        <v>1.5800032932044309E-4</v>
      </c>
      <c r="T327" s="7">
        <f t="shared" si="520"/>
        <v>1.6685705511721998</v>
      </c>
      <c r="U327" s="7">
        <f t="shared" si="521"/>
        <v>196.57270753372487</v>
      </c>
      <c r="V327" s="7">
        <f t="shared" si="616"/>
        <v>198.24127808489706</v>
      </c>
      <c r="W327" s="7">
        <f>Surface_Tension_T(T_ph(F327,H327))</f>
        <v>8.852627130899432E-2</v>
      </c>
      <c r="X327" s="7">
        <v>1</v>
      </c>
      <c r="Y327" s="7">
        <f t="shared" si="560"/>
        <v>1.0009276769176318</v>
      </c>
      <c r="Z327" s="7">
        <f t="shared" si="617"/>
        <v>0.99066411636448259</v>
      </c>
      <c r="AA327" s="24">
        <f t="shared" si="561"/>
        <v>10.63662024365035</v>
      </c>
      <c r="AB327" s="24">
        <f t="shared" si="562"/>
        <v>3376449.6046972699</v>
      </c>
      <c r="AC327" s="24">
        <f t="shared" si="563"/>
        <v>8.0165504676654914E-6</v>
      </c>
      <c r="AD327" s="29">
        <f t="shared" si="564"/>
        <v>9.5428876340100336E-3</v>
      </c>
      <c r="AE327" s="24">
        <f t="shared" si="522"/>
        <v>13.796971860179621</v>
      </c>
      <c r="AF327" s="7">
        <f t="shared" si="523"/>
        <v>11.482472697638631</v>
      </c>
      <c r="AG327" s="24" t="str">
        <f t="shared" si="565"/>
        <v>ANNULAR</v>
      </c>
      <c r="AH327" s="24">
        <f t="shared" si="524"/>
        <v>1.1499999999999999</v>
      </c>
      <c r="AI327" s="24">
        <f t="shared" si="524"/>
        <v>1.1499999999999999</v>
      </c>
      <c r="AJ327" s="24">
        <f t="shared" si="566"/>
        <v>0.26765303420476577</v>
      </c>
      <c r="AK327" s="24">
        <f t="shared" si="567"/>
        <v>0.86123508399587267</v>
      </c>
      <c r="AL327" s="24">
        <f t="shared" si="568"/>
        <v>130.13285848428558</v>
      </c>
      <c r="AM327" s="24">
        <f t="shared" si="569"/>
        <v>41308895.920176223</v>
      </c>
      <c r="AN327" s="24">
        <f t="shared" si="570"/>
        <v>8.4572458441102405E-7</v>
      </c>
      <c r="AO327" s="29">
        <f t="shared" si="571"/>
        <v>6.653504806515647E-3</v>
      </c>
      <c r="AP327" s="24">
        <f t="shared" si="525"/>
        <v>104.31842577548899</v>
      </c>
      <c r="AQ327" s="24">
        <f t="shared" si="572"/>
        <v>4.8574980945156234</v>
      </c>
      <c r="AR327" s="24">
        <f t="shared" si="573"/>
        <v>15.559425478331097</v>
      </c>
      <c r="AS327" s="24">
        <f t="shared" si="574"/>
        <v>1.8020561952659759</v>
      </c>
      <c r="AT327" s="24" t="str">
        <f t="shared" si="575"/>
        <v>NO</v>
      </c>
      <c r="AU327" s="24">
        <f t="shared" si="526"/>
        <v>1.2</v>
      </c>
      <c r="AV327" s="7">
        <f t="shared" si="576"/>
        <v>1.203900398263051</v>
      </c>
      <c r="AW327" s="7">
        <f t="shared" si="577"/>
        <v>0.26765303420476577</v>
      </c>
      <c r="AX327" s="20">
        <f t="shared" si="527"/>
        <v>0.77744415234761621</v>
      </c>
      <c r="AY327" s="24">
        <f t="shared" si="528"/>
        <v>0.82539061796846358</v>
      </c>
      <c r="AZ327" s="24">
        <f t="shared" si="578"/>
        <v>163.22650659115689</v>
      </c>
      <c r="BA327" s="24">
        <f t="shared" si="579"/>
        <v>51814021.844469704</v>
      </c>
      <c r="BB327" s="24">
        <f t="shared" si="580"/>
        <v>6.9000554003615247E-7</v>
      </c>
      <c r="BC327" s="29">
        <f t="shared" si="581"/>
        <v>6.4579240613408685E-3</v>
      </c>
      <c r="BD327" s="24">
        <f t="shared" si="529"/>
        <v>15.714940364240698</v>
      </c>
      <c r="BE327" s="24" t="str">
        <f t="shared" si="582"/>
        <v>NO</v>
      </c>
      <c r="BF327" s="24">
        <f t="shared" si="530"/>
        <v>1.2</v>
      </c>
      <c r="BG327" s="24">
        <f t="shared" si="531"/>
        <v>1.1504287287991244</v>
      </c>
      <c r="BH327" s="7">
        <f t="shared" si="583"/>
        <v>1.203900398263051</v>
      </c>
      <c r="BI327" s="7">
        <f t="shared" si="584"/>
        <v>0.50198831414729173</v>
      </c>
      <c r="BJ327" s="7">
        <f t="shared" si="585"/>
        <v>0.26765303420476577</v>
      </c>
      <c r="BK327" s="20">
        <f t="shared" si="532"/>
        <v>0.77744415234761621</v>
      </c>
      <c r="BL327" s="24">
        <f t="shared" si="586"/>
        <v>0.50189528512038639</v>
      </c>
      <c r="BM327" s="24">
        <f t="shared" si="587"/>
        <v>0.8245795931885076</v>
      </c>
      <c r="BN327" s="24">
        <f t="shared" si="588"/>
        <v>163.97529075921489</v>
      </c>
      <c r="BO327" s="24">
        <f t="shared" si="589"/>
        <v>52051713.136471257</v>
      </c>
      <c r="BP327" s="24">
        <f t="shared" si="590"/>
        <v>6.8717508201018471E-7</v>
      </c>
      <c r="BQ327" s="29">
        <f t="shared" si="591"/>
        <v>6.4540607266088956E-3</v>
      </c>
      <c r="BR327" s="24">
        <f t="shared" si="533"/>
        <v>103.05618315611193</v>
      </c>
      <c r="BS327" s="24">
        <f t="shared" si="592"/>
        <v>4.8574980945156234</v>
      </c>
      <c r="BT327" s="24">
        <f t="shared" si="593"/>
        <v>15.718075339653467</v>
      </c>
      <c r="BU327" s="24" t="str">
        <f t="shared" si="594"/>
        <v>NO</v>
      </c>
      <c r="BV327" s="24">
        <f t="shared" si="534"/>
        <v>1.1499999999999999</v>
      </c>
      <c r="BW327" s="24">
        <f t="shared" si="535"/>
        <v>1.1504241793071992</v>
      </c>
      <c r="BX327" s="7">
        <f t="shared" si="595"/>
        <v>1.203900398263051</v>
      </c>
      <c r="BY327" s="7">
        <f t="shared" si="596"/>
        <v>0.50198831414729173</v>
      </c>
      <c r="BZ327" s="24">
        <f t="shared" si="597"/>
        <v>0.26765303420476577</v>
      </c>
      <c r="CA327" s="20">
        <f t="shared" si="536"/>
        <v>0.81384042383038269</v>
      </c>
      <c r="CB327" s="24">
        <f t="shared" si="598"/>
        <v>0.5018909127426886</v>
      </c>
      <c r="CC327" s="24">
        <f t="shared" si="599"/>
        <v>0.86035214262921966</v>
      </c>
      <c r="CD327" s="24">
        <f t="shared" si="600"/>
        <v>130.94804013226081</v>
      </c>
      <c r="CE327" s="24">
        <f t="shared" si="601"/>
        <v>41567664.183968052</v>
      </c>
      <c r="CF327" s="24">
        <f t="shared" si="602"/>
        <v>8.4099473749937923E-7</v>
      </c>
      <c r="CG327" s="29">
        <f t="shared" si="603"/>
        <v>6.6479987933027252E-3</v>
      </c>
      <c r="CH327" s="24">
        <f t="shared" si="537"/>
        <v>104.28388630758417</v>
      </c>
      <c r="CI327" s="24">
        <f t="shared" si="604"/>
        <v>4.8574980945156234</v>
      </c>
      <c r="CJ327" s="24">
        <f t="shared" si="605"/>
        <v>15.563719841415001</v>
      </c>
      <c r="CK327" s="24">
        <f t="shared" si="538"/>
        <v>11.614564664411537</v>
      </c>
      <c r="CL327" s="24">
        <f t="shared" si="606"/>
        <v>1.8020561952659759</v>
      </c>
      <c r="CM327" s="24" t="str">
        <f t="shared" si="607"/>
        <v>NO</v>
      </c>
      <c r="CN327" s="46" t="str">
        <f t="shared" si="539"/>
        <v>ANNULAR</v>
      </c>
      <c r="CO327" s="21">
        <f t="shared" si="516"/>
        <v>1.0009276769176318</v>
      </c>
      <c r="CP327" s="21">
        <f t="shared" si="540"/>
        <v>0</v>
      </c>
      <c r="CQ327" s="7">
        <f t="shared" si="541"/>
        <v>0.99066411636448259</v>
      </c>
      <c r="CR327" s="7">
        <f>IF(J327="yes",rho_ph(F327,H327),IF(K327="yes",rho_ph(F327,H327),L327*CQ327+P327*(1-CQ327)))</f>
        <v>10.63662024365035</v>
      </c>
      <c r="CS327" s="7">
        <f t="shared" si="542"/>
        <v>1.5372893596025956E-5</v>
      </c>
      <c r="CT327" s="7">
        <f t="shared" si="543"/>
        <v>3376449.6046972699</v>
      </c>
      <c r="CU327" s="7">
        <f t="shared" si="544"/>
        <v>8.0165504676654914E-6</v>
      </c>
      <c r="CV327" s="22">
        <f t="shared" si="545"/>
        <v>9.5428876340100336E-3</v>
      </c>
      <c r="CW327" s="7">
        <f t="shared" si="546"/>
        <v>9.9678754347391112E-4</v>
      </c>
      <c r="CX327" s="7">
        <f t="shared" si="547"/>
        <v>7.8835372726195757E-2</v>
      </c>
      <c r="CY327" s="7">
        <f t="shared" si="608"/>
        <v>-0.12541184617946377</v>
      </c>
      <c r="CZ327" s="7">
        <f t="shared" si="609"/>
        <v>-0.63655996384448577</v>
      </c>
      <c r="DA327" s="7">
        <f t="shared" si="548"/>
        <v>5.6240087256808966</v>
      </c>
      <c r="DB327" s="7">
        <f>rho_ph(DA327,H327)</f>
        <v>16.557288178504926</v>
      </c>
      <c r="DC327" s="7">
        <f t="shared" si="549"/>
        <v>117.19381954585231</v>
      </c>
      <c r="DD327" s="7">
        <f t="shared" si="610"/>
        <v>-2.8113842197260572E-2</v>
      </c>
      <c r="DE327" s="47">
        <f t="shared" si="611"/>
        <v>12.782606498493847</v>
      </c>
      <c r="DF327" s="7">
        <f t="shared" si="550"/>
        <v>1030.8869714785546</v>
      </c>
      <c r="DG327" s="7">
        <f t="shared" si="612"/>
        <v>156.31967883959419</v>
      </c>
    </row>
    <row r="328" spans="1:111" ht="14.5" x14ac:dyDescent="0.35">
      <c r="A328" s="7">
        <f t="shared" si="613"/>
        <v>825</v>
      </c>
      <c r="B328" s="7">
        <v>3</v>
      </c>
      <c r="C328" s="7">
        <v>17.2</v>
      </c>
      <c r="D328">
        <v>0.253</v>
      </c>
      <c r="E328" s="22">
        <v>0</v>
      </c>
      <c r="F328" s="7">
        <f t="shared" si="551"/>
        <v>5.6240087256808966</v>
      </c>
      <c r="G328" s="7">
        <f t="shared" si="614"/>
        <v>97.5</v>
      </c>
      <c r="H328" s="7">
        <f t="shared" si="552"/>
        <v>1030.8869714785546</v>
      </c>
      <c r="I328" s="7">
        <f t="shared" si="615"/>
        <v>0.17733572814398513</v>
      </c>
      <c r="J328" s="24" t="str">
        <f t="shared" si="553"/>
        <v>NO</v>
      </c>
      <c r="K328" s="24" t="str">
        <f t="shared" si="554"/>
        <v>NO</v>
      </c>
      <c r="L328" s="7">
        <f t="shared" si="555"/>
        <v>2.980990648004378</v>
      </c>
      <c r="M328" s="7">
        <v>9.81</v>
      </c>
      <c r="N328" s="7">
        <f t="shared" si="556"/>
        <v>5.0247065E-2</v>
      </c>
      <c r="O328" s="7">
        <f t="shared" si="557"/>
        <v>156.31967883959419</v>
      </c>
      <c r="P328" s="7">
        <f t="shared" si="558"/>
        <v>911.01801359685089</v>
      </c>
      <c r="Q328" s="7">
        <f t="shared" si="518"/>
        <v>1.4209589233708298E-5</v>
      </c>
      <c r="R328" s="7">
        <f t="shared" si="519"/>
        <v>1.7451524654914485E-4</v>
      </c>
      <c r="S328" s="7">
        <f t="shared" si="559"/>
        <v>1.4608732608351174E-4</v>
      </c>
      <c r="T328" s="7">
        <f t="shared" si="520"/>
        <v>1.7522238551434355</v>
      </c>
      <c r="U328" s="7">
        <f t="shared" si="521"/>
        <v>115.43288379685173</v>
      </c>
      <c r="V328" s="7">
        <f t="shared" si="616"/>
        <v>117.18510765199517</v>
      </c>
      <c r="W328" s="7">
        <f>Surface_Tension_T(T_ph(F328,H328))</f>
        <v>8.7637043248476362E-2</v>
      </c>
      <c r="X328" s="7">
        <v>1</v>
      </c>
      <c r="Y328" s="7">
        <f t="shared" si="560"/>
        <v>1.0013212624527021</v>
      </c>
      <c r="Z328" s="7">
        <f t="shared" si="617"/>
        <v>0.98374759575503168</v>
      </c>
      <c r="AA328" s="24">
        <f t="shared" si="561"/>
        <v>17.738775414366607</v>
      </c>
      <c r="AB328" s="24">
        <f t="shared" si="562"/>
        <v>3600012.7571352562</v>
      </c>
      <c r="AC328" s="24">
        <f t="shared" si="563"/>
        <v>7.5679986024449032E-6</v>
      </c>
      <c r="AD328" s="29">
        <f t="shared" si="564"/>
        <v>9.4477064858201395E-3</v>
      </c>
      <c r="AE328" s="24">
        <f t="shared" si="522"/>
        <v>13.810695008916426</v>
      </c>
      <c r="AF328" s="7">
        <f t="shared" si="523"/>
        <v>9.3827240187633603</v>
      </c>
      <c r="AG328" s="24" t="str">
        <f t="shared" si="565"/>
        <v>ANNULAR</v>
      </c>
      <c r="AH328" s="24">
        <f t="shared" si="524"/>
        <v>1.1499999999999999</v>
      </c>
      <c r="AI328" s="24">
        <f t="shared" si="524"/>
        <v>1.1499999999999999</v>
      </c>
      <c r="AJ328" s="24">
        <f t="shared" si="566"/>
        <v>0.26794337207204239</v>
      </c>
      <c r="AK328" s="24">
        <f t="shared" si="567"/>
        <v>0.85486325428905174</v>
      </c>
      <c r="AL328" s="24">
        <f t="shared" si="568"/>
        <v>134.7705291438576</v>
      </c>
      <c r="AM328" s="24">
        <f t="shared" si="569"/>
        <v>27351134.047889981</v>
      </c>
      <c r="AN328" s="24">
        <f t="shared" si="570"/>
        <v>1.2247576202133004E-6</v>
      </c>
      <c r="AO328" s="29">
        <f t="shared" si="571"/>
        <v>7.032386227999763E-3</v>
      </c>
      <c r="AP328" s="24">
        <f t="shared" si="525"/>
        <v>56.754174113859335</v>
      </c>
      <c r="AQ328" s="24">
        <f t="shared" si="572"/>
        <v>4.8438564650678133</v>
      </c>
      <c r="AR328" s="24">
        <f t="shared" si="573"/>
        <v>15.239010225100747</v>
      </c>
      <c r="AS328" s="24">
        <f t="shared" si="574"/>
        <v>1.8924017635549104</v>
      </c>
      <c r="AT328" s="24" t="str">
        <f t="shared" si="575"/>
        <v>NO</v>
      </c>
      <c r="AU328" s="24">
        <f t="shared" si="526"/>
        <v>1.2</v>
      </c>
      <c r="AV328" s="7">
        <f t="shared" si="576"/>
        <v>1.203900398263051</v>
      </c>
      <c r="AW328" s="7">
        <f t="shared" si="577"/>
        <v>0.26794337207204239</v>
      </c>
      <c r="AX328" s="20">
        <f t="shared" si="527"/>
        <v>0.81190624181886806</v>
      </c>
      <c r="AY328" s="24">
        <f t="shared" si="528"/>
        <v>0.8193116924702194</v>
      </c>
      <c r="AZ328" s="24">
        <f t="shared" si="578"/>
        <v>167.052663499012</v>
      </c>
      <c r="BA328" s="24">
        <f t="shared" si="579"/>
        <v>33902662.707077295</v>
      </c>
      <c r="BB328" s="24">
        <f t="shared" si="580"/>
        <v>1.0099380097522862E-6</v>
      </c>
      <c r="BC328" s="29">
        <f t="shared" si="581"/>
        <v>6.8312294377215303E-3</v>
      </c>
      <c r="BD328" s="24">
        <f t="shared" si="529"/>
        <v>15.3871448229091</v>
      </c>
      <c r="BE328" s="24" t="str">
        <f t="shared" si="582"/>
        <v>NO</v>
      </c>
      <c r="BF328" s="24">
        <f t="shared" si="530"/>
        <v>1.2</v>
      </c>
      <c r="BG328" s="24">
        <f t="shared" si="531"/>
        <v>1.1507503672446491</v>
      </c>
      <c r="BH328" s="7">
        <f t="shared" si="583"/>
        <v>1.203900398263051</v>
      </c>
      <c r="BI328" s="7">
        <f t="shared" si="584"/>
        <v>0.50171354432326709</v>
      </c>
      <c r="BJ328" s="7">
        <f t="shared" si="585"/>
        <v>0.26794337207204239</v>
      </c>
      <c r="BK328" s="20">
        <f t="shared" si="532"/>
        <v>0.81190624181886806</v>
      </c>
      <c r="BL328" s="24">
        <f t="shared" si="586"/>
        <v>0.50154801419026551</v>
      </c>
      <c r="BM328" s="24">
        <f t="shared" si="587"/>
        <v>0.81795547061925267</v>
      </c>
      <c r="BN328" s="24">
        <f t="shared" si="588"/>
        <v>168.284163151022</v>
      </c>
      <c r="BO328" s="24">
        <f t="shared" si="589"/>
        <v>34152590.582823046</v>
      </c>
      <c r="BP328" s="24">
        <f t="shared" si="590"/>
        <v>1.0032979376749889E-6</v>
      </c>
      <c r="BQ328" s="29">
        <f t="shared" si="591"/>
        <v>6.8244988862730081E-3</v>
      </c>
      <c r="BR328" s="24">
        <f t="shared" si="533"/>
        <v>56.077033242163779</v>
      </c>
      <c r="BS328" s="24">
        <f t="shared" si="592"/>
        <v>4.8438564650678133</v>
      </c>
      <c r="BT328" s="24">
        <f t="shared" si="593"/>
        <v>15.392201601638586</v>
      </c>
      <c r="BU328" s="24" t="str">
        <f t="shared" si="594"/>
        <v>NO</v>
      </c>
      <c r="BV328" s="24">
        <f t="shared" si="534"/>
        <v>1.1499999999999999</v>
      </c>
      <c r="BW328" s="24">
        <f t="shared" si="535"/>
        <v>1.1507422268094623</v>
      </c>
      <c r="BX328" s="7">
        <f t="shared" si="595"/>
        <v>1.203900398263051</v>
      </c>
      <c r="BY328" s="7">
        <f t="shared" si="596"/>
        <v>0.50171354432326709</v>
      </c>
      <c r="BZ328" s="24">
        <f t="shared" si="597"/>
        <v>0.26794337207204239</v>
      </c>
      <c r="CA328" s="20">
        <f t="shared" si="536"/>
        <v>0.84991586525575347</v>
      </c>
      <c r="CB328" s="24">
        <f t="shared" si="598"/>
        <v>0.50154021026409978</v>
      </c>
      <c r="CC328" s="24">
        <f t="shared" si="599"/>
        <v>0.85338693581497294</v>
      </c>
      <c r="CD328" s="24">
        <f t="shared" si="600"/>
        <v>136.11108097598452</v>
      </c>
      <c r="CE328" s="24">
        <f t="shared" si="601"/>
        <v>27623193.622721136</v>
      </c>
      <c r="CF328" s="24">
        <f t="shared" si="602"/>
        <v>1.2139187593269597E-6</v>
      </c>
      <c r="CG328" s="29">
        <f t="shared" si="603"/>
        <v>7.0229245952088534E-3</v>
      </c>
      <c r="CH328" s="24">
        <f t="shared" si="537"/>
        <v>56.723618109806978</v>
      </c>
      <c r="CI328" s="24">
        <f t="shared" si="604"/>
        <v>4.8438564650678133</v>
      </c>
      <c r="CJ328" s="24">
        <f t="shared" si="605"/>
        <v>15.245850737854729</v>
      </c>
      <c r="CK328" s="24">
        <f t="shared" si="538"/>
        <v>9.4906609154546722</v>
      </c>
      <c r="CL328" s="24">
        <f t="shared" si="606"/>
        <v>1.8924017635549104</v>
      </c>
      <c r="CM328" s="24" t="str">
        <f t="shared" si="607"/>
        <v>NO</v>
      </c>
      <c r="CN328" s="46" t="str">
        <f t="shared" si="539"/>
        <v>ANNULAR</v>
      </c>
      <c r="CO328" s="21">
        <f t="shared" si="516"/>
        <v>1.0013212624527021</v>
      </c>
      <c r="CP328" s="21">
        <f t="shared" si="540"/>
        <v>0</v>
      </c>
      <c r="CQ328" s="7">
        <f t="shared" si="541"/>
        <v>0.98374759575503168</v>
      </c>
      <c r="CR328" s="7">
        <f>IF(J328="yes",rho_ph(F328,H328),IF(K328="yes",rho_ph(F328,H328),L328*CQ328+P328*(1-CQ328)))</f>
        <v>17.738775414366607</v>
      </c>
      <c r="CS328" s="7">
        <f t="shared" si="542"/>
        <v>1.6814941579154135E-5</v>
      </c>
      <c r="CT328" s="7">
        <f t="shared" si="543"/>
        <v>3600012.7571352562</v>
      </c>
      <c r="CU328" s="7">
        <f t="shared" si="544"/>
        <v>7.5679986024449032E-6</v>
      </c>
      <c r="CV328" s="22">
        <f t="shared" si="545"/>
        <v>9.4477064858201395E-3</v>
      </c>
      <c r="CW328" s="7">
        <f t="shared" si="546"/>
        <v>1.662350442573828E-3</v>
      </c>
      <c r="CX328" s="7">
        <f t="shared" si="547"/>
        <v>4.5482503076770792E-2</v>
      </c>
      <c r="CY328" s="7">
        <f t="shared" si="608"/>
        <v>0.56686578065075777</v>
      </c>
      <c r="CZ328" s="7">
        <f t="shared" si="609"/>
        <v>8.3167577103036044E-2</v>
      </c>
      <c r="DA328" s="7">
        <f t="shared" si="548"/>
        <v>5.3745059943717886</v>
      </c>
      <c r="DB328" s="7">
        <f>rho_ph(DA328,H328)</f>
        <v>15.604487635724739</v>
      </c>
      <c r="DC328" s="7">
        <f t="shared" si="549"/>
        <v>124.34960302817139</v>
      </c>
      <c r="DD328" s="7">
        <f t="shared" si="610"/>
        <v>-2.8113842197260572E-2</v>
      </c>
      <c r="DE328" s="47">
        <f t="shared" si="611"/>
        <v>-0.86523715892705699</v>
      </c>
      <c r="DF328" s="7">
        <f t="shared" si="550"/>
        <v>1030.8588576363575</v>
      </c>
      <c r="DG328" s="7">
        <f t="shared" si="612"/>
        <v>154.57721417396453</v>
      </c>
    </row>
    <row r="329" spans="1:111" ht="14.5" x14ac:dyDescent="0.35">
      <c r="A329" s="7">
        <f t="shared" si="613"/>
        <v>822</v>
      </c>
      <c r="B329" s="7">
        <v>3</v>
      </c>
      <c r="C329" s="7">
        <v>17.2</v>
      </c>
      <c r="D329">
        <v>0.253</v>
      </c>
      <c r="E329" s="22">
        <v>0</v>
      </c>
      <c r="F329" s="7">
        <f t="shared" si="551"/>
        <v>5.3745059943717886</v>
      </c>
      <c r="G329" s="7">
        <f t="shared" si="614"/>
        <v>97.5</v>
      </c>
      <c r="H329" s="7">
        <f t="shared" si="552"/>
        <v>1030.8588576363575</v>
      </c>
      <c r="I329" s="7">
        <f t="shared" si="615"/>
        <v>0.18045022555540913</v>
      </c>
      <c r="J329" s="24" t="str">
        <f t="shared" si="553"/>
        <v>NO</v>
      </c>
      <c r="K329" s="24" t="str">
        <f t="shared" si="554"/>
        <v>NO</v>
      </c>
      <c r="L329" s="7">
        <f t="shared" si="555"/>
        <v>2.856061052702688</v>
      </c>
      <c r="M329" s="7">
        <v>9.81</v>
      </c>
      <c r="N329" s="7">
        <f t="shared" si="556"/>
        <v>5.0247065E-2</v>
      </c>
      <c r="O329" s="7">
        <f t="shared" si="557"/>
        <v>154.57721417396453</v>
      </c>
      <c r="P329" s="7">
        <f t="shared" si="558"/>
        <v>912.68645609937232</v>
      </c>
      <c r="Q329" s="7">
        <f t="shared" si="518"/>
        <v>1.4149485104129517E-5</v>
      </c>
      <c r="R329" s="7">
        <f t="shared" si="519"/>
        <v>1.7662880591322896E-4</v>
      </c>
      <c r="S329" s="7">
        <f t="shared" si="559"/>
        <v>1.473093758251373E-4</v>
      </c>
      <c r="T329" s="7">
        <f t="shared" si="520"/>
        <v>1.7423991312681932</v>
      </c>
      <c r="U329" s="7">
        <f t="shared" si="521"/>
        <v>122.59813367828504</v>
      </c>
      <c r="V329" s="7">
        <f t="shared" si="616"/>
        <v>124.34053280955322</v>
      </c>
      <c r="W329" s="7">
        <f>Surface_Tension_T(T_ph(F329,H329))</f>
        <v>8.7746363401421737E-2</v>
      </c>
      <c r="X329" s="7">
        <v>1</v>
      </c>
      <c r="Y329" s="7">
        <f t="shared" si="560"/>
        <v>1.0012680248482946</v>
      </c>
      <c r="Z329" s="7">
        <f t="shared" si="617"/>
        <v>0.98473820488024166</v>
      </c>
      <c r="AA329" s="24">
        <f t="shared" si="561"/>
        <v>16.741706135633752</v>
      </c>
      <c r="AB329" s="24">
        <f t="shared" si="562"/>
        <v>3575218.3477426865</v>
      </c>
      <c r="AC329" s="24">
        <f t="shared" si="563"/>
        <v>7.6151184465469414E-6</v>
      </c>
      <c r="AD329" s="29">
        <f t="shared" si="564"/>
        <v>9.4578999068739896E-3</v>
      </c>
      <c r="AE329" s="24">
        <f t="shared" si="522"/>
        <v>13.81054924300129</v>
      </c>
      <c r="AF329" s="7">
        <f t="shared" si="523"/>
        <v>9.5934558084409911</v>
      </c>
      <c r="AG329" s="24" t="str">
        <f t="shared" si="565"/>
        <v>ANNULAR</v>
      </c>
      <c r="AH329" s="24">
        <f t="shared" si="524"/>
        <v>1.1499999999999999</v>
      </c>
      <c r="AI329" s="24">
        <f t="shared" si="524"/>
        <v>1.1499999999999999</v>
      </c>
      <c r="AJ329" s="24">
        <f t="shared" si="566"/>
        <v>0.26791391560370853</v>
      </c>
      <c r="AK329" s="24">
        <f t="shared" si="567"/>
        <v>0.85577648166271747</v>
      </c>
      <c r="AL329" s="24">
        <f t="shared" si="568"/>
        <v>134.07500171653305</v>
      </c>
      <c r="AM329" s="24">
        <f t="shared" si="569"/>
        <v>28631932.864376232</v>
      </c>
      <c r="AN329" s="24">
        <f t="shared" si="570"/>
        <v>1.1754390570980232E-6</v>
      </c>
      <c r="AO329" s="29">
        <f t="shared" si="571"/>
        <v>6.9887940710407562E-3</v>
      </c>
      <c r="AP329" s="24">
        <f t="shared" si="525"/>
        <v>60.785526396120702</v>
      </c>
      <c r="AQ329" s="24">
        <f t="shared" si="572"/>
        <v>4.8458201848542934</v>
      </c>
      <c r="AR329" s="24">
        <f t="shared" si="573"/>
        <v>15.275957471253783</v>
      </c>
      <c r="AS329" s="24">
        <f t="shared" si="574"/>
        <v>1.8817910617696487</v>
      </c>
      <c r="AT329" s="24" t="str">
        <f t="shared" si="575"/>
        <v>NO</v>
      </c>
      <c r="AU329" s="24">
        <f t="shared" si="526"/>
        <v>1.2</v>
      </c>
      <c r="AV329" s="7">
        <f t="shared" si="576"/>
        <v>1.203900398263051</v>
      </c>
      <c r="AW329" s="7">
        <f t="shared" si="577"/>
        <v>0.26791391560370853</v>
      </c>
      <c r="AX329" s="20">
        <f t="shared" si="527"/>
        <v>0.80786041289651778</v>
      </c>
      <c r="AY329" s="24">
        <f t="shared" si="528"/>
        <v>0.82018303862571051</v>
      </c>
      <c r="AZ329" s="24">
        <f t="shared" si="578"/>
        <v>166.45899805596423</v>
      </c>
      <c r="BA329" s="24">
        <f t="shared" si="579"/>
        <v>35547587.514384426</v>
      </c>
      <c r="BB329" s="24">
        <f t="shared" si="580"/>
        <v>9.6786574996762104E-7</v>
      </c>
      <c r="BC329" s="29">
        <f t="shared" si="581"/>
        <v>6.7879838870430398E-3</v>
      </c>
      <c r="BD329" s="24">
        <f t="shared" si="529"/>
        <v>15.425133130363308</v>
      </c>
      <c r="BE329" s="24" t="str">
        <f t="shared" si="582"/>
        <v>NO</v>
      </c>
      <c r="BF329" s="24">
        <f t="shared" si="530"/>
        <v>1.2</v>
      </c>
      <c r="BG329" s="24">
        <f t="shared" si="531"/>
        <v>1.1507033816614456</v>
      </c>
      <c r="BH329" s="7">
        <f t="shared" si="583"/>
        <v>1.203900398263051</v>
      </c>
      <c r="BI329" s="7">
        <f t="shared" si="584"/>
        <v>0.50174949880301445</v>
      </c>
      <c r="BJ329" s="7">
        <f t="shared" si="585"/>
        <v>0.26791391560370853</v>
      </c>
      <c r="BK329" s="20">
        <f t="shared" si="532"/>
        <v>0.80786041289651778</v>
      </c>
      <c r="BL329" s="24">
        <f t="shared" si="586"/>
        <v>0.50159444219072802</v>
      </c>
      <c r="BM329" s="24">
        <f t="shared" si="587"/>
        <v>0.81890282684939097</v>
      </c>
      <c r="BN329" s="24">
        <f t="shared" si="588"/>
        <v>167.62377364215644</v>
      </c>
      <c r="BO329" s="24">
        <f t="shared" si="589"/>
        <v>35796327.219467022</v>
      </c>
      <c r="BP329" s="24">
        <f t="shared" si="590"/>
        <v>9.6182347357516879E-7</v>
      </c>
      <c r="BQ329" s="29">
        <f t="shared" si="591"/>
        <v>6.7816530946508777E-3</v>
      </c>
      <c r="BR329" s="24">
        <f t="shared" si="533"/>
        <v>60.058366044835978</v>
      </c>
      <c r="BS329" s="24">
        <f t="shared" si="592"/>
        <v>4.8458201848542934</v>
      </c>
      <c r="BT329" s="24">
        <f t="shared" si="593"/>
        <v>15.429931515202906</v>
      </c>
      <c r="BU329" s="24" t="str">
        <f t="shared" si="594"/>
        <v>NO</v>
      </c>
      <c r="BV329" s="24">
        <f t="shared" si="534"/>
        <v>1.1499999999999999</v>
      </c>
      <c r="BW329" s="24">
        <f t="shared" si="535"/>
        <v>1.150695770606049</v>
      </c>
      <c r="BX329" s="7">
        <f t="shared" si="595"/>
        <v>1.203900398263051</v>
      </c>
      <c r="BY329" s="7">
        <f t="shared" si="596"/>
        <v>0.50174949880301445</v>
      </c>
      <c r="BZ329" s="24">
        <f t="shared" si="597"/>
        <v>0.26791391560370853</v>
      </c>
      <c r="CA329" s="20">
        <f t="shared" si="536"/>
        <v>0.84568062977142744</v>
      </c>
      <c r="CB329" s="24">
        <f t="shared" si="598"/>
        <v>0.50158713528874754</v>
      </c>
      <c r="CC329" s="24">
        <f t="shared" si="599"/>
        <v>0.85438288220304115</v>
      </c>
      <c r="CD329" s="24">
        <f t="shared" si="600"/>
        <v>135.34294086346719</v>
      </c>
      <c r="CE329" s="24">
        <f t="shared" si="601"/>
        <v>28902703.31424642</v>
      </c>
      <c r="CF329" s="24">
        <f t="shared" si="602"/>
        <v>1.1655445177835177E-6</v>
      </c>
      <c r="CG329" s="29">
        <f t="shared" si="603"/>
        <v>6.9798775111451564E-3</v>
      </c>
      <c r="CH329" s="24">
        <f t="shared" si="537"/>
        <v>60.75449355280842</v>
      </c>
      <c r="CI329" s="24">
        <f t="shared" si="604"/>
        <v>4.8458201848542934</v>
      </c>
      <c r="CJ329" s="24">
        <f t="shared" si="605"/>
        <v>15.28245954476713</v>
      </c>
      <c r="CK329" s="24">
        <f t="shared" si="538"/>
        <v>9.7038169196105848</v>
      </c>
      <c r="CL329" s="24">
        <f t="shared" si="606"/>
        <v>1.8817910617696487</v>
      </c>
      <c r="CM329" s="24" t="str">
        <f t="shared" si="607"/>
        <v>NO</v>
      </c>
      <c r="CN329" s="46" t="str">
        <f t="shared" si="539"/>
        <v>ANNULAR</v>
      </c>
      <c r="CO329" s="21">
        <f t="shared" si="516"/>
        <v>1.0012680248482946</v>
      </c>
      <c r="CP329" s="21">
        <f t="shared" si="540"/>
        <v>0</v>
      </c>
      <c r="CQ329" s="7">
        <f t="shared" si="541"/>
        <v>0.98473820488024166</v>
      </c>
      <c r="CR329" s="7">
        <f>IF(J329="yes",rho_ph(F329,H329),IF(K329="yes",rho_ph(F329,H329),L329*CQ329+P329*(1-CQ329)))</f>
        <v>16.741706135633752</v>
      </c>
      <c r="CS329" s="7">
        <f t="shared" si="542"/>
        <v>1.662921120951548E-5</v>
      </c>
      <c r="CT329" s="7">
        <f t="shared" si="543"/>
        <v>3575218.3477426865</v>
      </c>
      <c r="CU329" s="7">
        <f t="shared" si="544"/>
        <v>7.6151184465469414E-6</v>
      </c>
      <c r="CV329" s="22">
        <f t="shared" si="545"/>
        <v>9.4578999068739896E-3</v>
      </c>
      <c r="CW329" s="7">
        <f t="shared" si="546"/>
        <v>1.5689122813670551E-3</v>
      </c>
      <c r="CX329" s="7">
        <f t="shared" si="547"/>
        <v>4.8380389374882746E-2</v>
      </c>
      <c r="CY329" s="7">
        <f t="shared" si="608"/>
        <v>0.51839985278544021</v>
      </c>
      <c r="CZ329" s="7">
        <f t="shared" si="609"/>
        <v>9.6352846915107523E-2</v>
      </c>
      <c r="DA329" s="7">
        <f t="shared" si="548"/>
        <v>5.0854474536264664</v>
      </c>
      <c r="DB329" s="7">
        <f>rho_ph(DA329,H329)</f>
        <v>14.527064328545142</v>
      </c>
      <c r="DC329" s="7">
        <f t="shared" si="549"/>
        <v>133.5721931889255</v>
      </c>
      <c r="DD329" s="7">
        <f t="shared" si="610"/>
        <v>-2.8113842197260572E-2</v>
      </c>
      <c r="DE329" s="47">
        <f t="shared" si="611"/>
        <v>-1.1904813469680258</v>
      </c>
      <c r="DF329" s="7">
        <f t="shared" si="550"/>
        <v>1030.8307437941603</v>
      </c>
      <c r="DG329" s="7">
        <f t="shared" si="612"/>
        <v>152.47573223491526</v>
      </c>
    </row>
    <row r="330" spans="1:111" ht="14.5" x14ac:dyDescent="0.35">
      <c r="A330" s="7">
        <f t="shared" si="613"/>
        <v>819</v>
      </c>
      <c r="B330" s="7">
        <v>3</v>
      </c>
      <c r="C330" s="7">
        <v>17.2</v>
      </c>
      <c r="D330">
        <v>0.253</v>
      </c>
      <c r="E330" s="22">
        <v>0</v>
      </c>
      <c r="F330" s="7">
        <f t="shared" si="551"/>
        <v>5.0854474536264664</v>
      </c>
      <c r="G330" s="7">
        <f t="shared" si="614"/>
        <v>97.5</v>
      </c>
      <c r="H330" s="7">
        <f t="shared" si="552"/>
        <v>1030.8307437941603</v>
      </c>
      <c r="I330" s="7">
        <f t="shared" si="615"/>
        <v>0.18418637659861054</v>
      </c>
      <c r="J330" s="24" t="str">
        <f t="shared" si="553"/>
        <v>NO</v>
      </c>
      <c r="K330" s="24" t="str">
        <f t="shared" si="554"/>
        <v>NO</v>
      </c>
      <c r="L330" s="7">
        <f t="shared" si="555"/>
        <v>2.7110067826781274</v>
      </c>
      <c r="M330" s="7">
        <v>9.81</v>
      </c>
      <c r="N330" s="7">
        <f t="shared" si="556"/>
        <v>5.0247065E-2</v>
      </c>
      <c r="O330" s="7">
        <f t="shared" si="557"/>
        <v>152.47573223491526</v>
      </c>
      <c r="P330" s="7">
        <f t="shared" si="558"/>
        <v>914.68114350659653</v>
      </c>
      <c r="Q330" s="7">
        <f t="shared" si="518"/>
        <v>1.4076982561033657E-5</v>
      </c>
      <c r="R330" s="7">
        <f t="shared" si="519"/>
        <v>1.7924655202312487E-4</v>
      </c>
      <c r="S330" s="7">
        <f t="shared" si="559"/>
        <v>1.4882456749954978E-4</v>
      </c>
      <c r="T330" s="7">
        <f t="shared" si="520"/>
        <v>1.7306735005246765</v>
      </c>
      <c r="U330" s="7">
        <f t="shared" si="521"/>
        <v>131.83199272959459</v>
      </c>
      <c r="V330" s="7">
        <f t="shared" si="616"/>
        <v>133.56266623011928</v>
      </c>
      <c r="W330" s="7">
        <f>Surface_Tension_T(T_ph(F330,H330))</f>
        <v>8.7875347346576177E-2</v>
      </c>
      <c r="X330" s="7">
        <v>1</v>
      </c>
      <c r="Y330" s="7">
        <f t="shared" si="560"/>
        <v>1.0012071801280058</v>
      </c>
      <c r="Z330" s="7">
        <f t="shared" si="617"/>
        <v>0.98585213495115565</v>
      </c>
      <c r="AA330" s="24">
        <f t="shared" si="561"/>
        <v>15.613437205624262</v>
      </c>
      <c r="AB330" s="24">
        <f t="shared" si="562"/>
        <v>3545108.1855697324</v>
      </c>
      <c r="AC330" s="24">
        <f t="shared" si="563"/>
        <v>7.6731811919824275E-6</v>
      </c>
      <c r="AD330" s="29">
        <f t="shared" si="564"/>
        <v>9.4703960638912611E-3</v>
      </c>
      <c r="AE330" s="24">
        <f t="shared" si="522"/>
        <v>13.809838814639171</v>
      </c>
      <c r="AF330" s="7">
        <f t="shared" si="523"/>
        <v>9.8561668482472271</v>
      </c>
      <c r="AG330" s="24" t="str">
        <f t="shared" si="565"/>
        <v>ANNULAR</v>
      </c>
      <c r="AH330" s="24">
        <f t="shared" si="524"/>
        <v>1.1499999999999999</v>
      </c>
      <c r="AI330" s="24">
        <f t="shared" si="524"/>
        <v>1.1499999999999999</v>
      </c>
      <c r="AJ330" s="24">
        <f t="shared" si="566"/>
        <v>0.2678771918653014</v>
      </c>
      <c r="AK330" s="24">
        <f t="shared" si="567"/>
        <v>0.85680330979709973</v>
      </c>
      <c r="AL330" s="24">
        <f t="shared" si="568"/>
        <v>133.30211192542967</v>
      </c>
      <c r="AM330" s="24">
        <f t="shared" si="569"/>
        <v>30266904.200334843</v>
      </c>
      <c r="AN330" s="24">
        <f t="shared" si="570"/>
        <v>1.1182536865063513E-6</v>
      </c>
      <c r="AO330" s="29">
        <f t="shared" si="571"/>
        <v>6.9364279639565953E-3</v>
      </c>
      <c r="AP330" s="24">
        <f t="shared" si="525"/>
        <v>66.035193561967048</v>
      </c>
      <c r="AQ330" s="24">
        <f t="shared" si="572"/>
        <v>4.8480249708802843</v>
      </c>
      <c r="AR330" s="24">
        <f t="shared" si="573"/>
        <v>15.320256275702439</v>
      </c>
      <c r="AS330" s="24">
        <f t="shared" si="574"/>
        <v>1.8691273805666508</v>
      </c>
      <c r="AT330" s="24" t="str">
        <f t="shared" si="575"/>
        <v>NO</v>
      </c>
      <c r="AU330" s="24">
        <f t="shared" si="526"/>
        <v>1.2</v>
      </c>
      <c r="AV330" s="7">
        <f t="shared" si="576"/>
        <v>1.203900398263051</v>
      </c>
      <c r="AW330" s="7">
        <f t="shared" si="577"/>
        <v>0.2678771918653014</v>
      </c>
      <c r="AX330" s="20">
        <f t="shared" si="527"/>
        <v>0.80303124982260143</v>
      </c>
      <c r="AY330" s="24">
        <f t="shared" si="528"/>
        <v>0.82116274003028922</v>
      </c>
      <c r="AZ330" s="24">
        <f t="shared" si="578"/>
        <v>165.80524720858622</v>
      </c>
      <c r="BA330" s="24">
        <f t="shared" si="579"/>
        <v>37646901.918421648</v>
      </c>
      <c r="BB330" s="24">
        <f t="shared" si="580"/>
        <v>9.1925345018522233E-7</v>
      </c>
      <c r="BC330" s="29">
        <f t="shared" si="581"/>
        <v>6.7361464882996439E-3</v>
      </c>
      <c r="BD330" s="24">
        <f t="shared" si="529"/>
        <v>15.470611587262235</v>
      </c>
      <c r="BE330" s="24" t="str">
        <f t="shared" si="582"/>
        <v>NO</v>
      </c>
      <c r="BF330" s="24">
        <f t="shared" si="530"/>
        <v>1.2</v>
      </c>
      <c r="BG330" s="24">
        <f t="shared" si="531"/>
        <v>1.1506509642722531</v>
      </c>
      <c r="BH330" s="7">
        <f t="shared" si="583"/>
        <v>1.203900398263051</v>
      </c>
      <c r="BI330" s="7">
        <f t="shared" si="584"/>
        <v>0.50179112420798955</v>
      </c>
      <c r="BJ330" s="7">
        <f t="shared" si="585"/>
        <v>0.2678771918653014</v>
      </c>
      <c r="BK330" s="20">
        <f t="shared" si="532"/>
        <v>0.80303124982260143</v>
      </c>
      <c r="BL330" s="24">
        <f t="shared" si="586"/>
        <v>0.50164781035837058</v>
      </c>
      <c r="BM330" s="24">
        <f t="shared" si="587"/>
        <v>0.81996876387725348</v>
      </c>
      <c r="BN330" s="24">
        <f t="shared" si="588"/>
        <v>166.89411780411533</v>
      </c>
      <c r="BO330" s="24">
        <f t="shared" si="589"/>
        <v>37894135.375757091</v>
      </c>
      <c r="BP330" s="24">
        <f t="shared" si="590"/>
        <v>9.1386529750617191E-7</v>
      </c>
      <c r="BQ330" s="29">
        <f t="shared" si="591"/>
        <v>6.7302698240232876E-3</v>
      </c>
      <c r="BR330" s="24">
        <f t="shared" si="533"/>
        <v>65.243025666884094</v>
      </c>
      <c r="BS330" s="24">
        <f t="shared" si="592"/>
        <v>4.8480249708802843</v>
      </c>
      <c r="BT330" s="24">
        <f t="shared" si="593"/>
        <v>15.475113097805359</v>
      </c>
      <c r="BU330" s="24" t="str">
        <f t="shared" si="594"/>
        <v>NO</v>
      </c>
      <c r="BV330" s="24">
        <f t="shared" si="534"/>
        <v>1.1499999999999999</v>
      </c>
      <c r="BW330" s="24">
        <f t="shared" si="535"/>
        <v>1.1506439419242138</v>
      </c>
      <c r="BX330" s="7">
        <f t="shared" si="595"/>
        <v>1.203900398263051</v>
      </c>
      <c r="BY330" s="7">
        <f t="shared" si="596"/>
        <v>0.50179112420798955</v>
      </c>
      <c r="BZ330" s="24">
        <f t="shared" si="597"/>
        <v>0.2678771918653014</v>
      </c>
      <c r="CA330" s="20">
        <f t="shared" si="536"/>
        <v>0.84062538813685983</v>
      </c>
      <c r="CB330" s="24">
        <f t="shared" si="598"/>
        <v>0.50164106018957544</v>
      </c>
      <c r="CC330" s="24">
        <f t="shared" si="599"/>
        <v>0.85550356069668065</v>
      </c>
      <c r="CD330" s="24">
        <f t="shared" si="600"/>
        <v>134.48744429024563</v>
      </c>
      <c r="CE330" s="24">
        <f t="shared" si="601"/>
        <v>30536039.779758453</v>
      </c>
      <c r="CF330" s="24">
        <f t="shared" si="602"/>
        <v>1.1093980649090782E-6</v>
      </c>
      <c r="CG330" s="29">
        <f t="shared" si="603"/>
        <v>6.9281331097982707E-3</v>
      </c>
      <c r="CH330" s="24">
        <f t="shared" si="537"/>
        <v>66.003595227185627</v>
      </c>
      <c r="CI330" s="24">
        <f t="shared" si="604"/>
        <v>4.8480249708802843</v>
      </c>
      <c r="CJ330" s="24">
        <f t="shared" si="605"/>
        <v>15.326368004362202</v>
      </c>
      <c r="CK330" s="24">
        <f t="shared" si="538"/>
        <v>9.9695501323280702</v>
      </c>
      <c r="CL330" s="24">
        <f t="shared" si="606"/>
        <v>1.8691273805666508</v>
      </c>
      <c r="CM330" s="24" t="str">
        <f t="shared" si="607"/>
        <v>NO</v>
      </c>
      <c r="CN330" s="46" t="str">
        <f t="shared" si="539"/>
        <v>ANNULAR</v>
      </c>
      <c r="CO330" s="21">
        <f t="shared" si="516"/>
        <v>1.0012071801280058</v>
      </c>
      <c r="CP330" s="21">
        <f t="shared" si="540"/>
        <v>0</v>
      </c>
      <c r="CQ330" s="7">
        <f t="shared" si="541"/>
        <v>0.98585213495115565</v>
      </c>
      <c r="CR330" s="7">
        <f>IF(J330="yes",rho_ph(F330,H330),IF(K330="yes",rho_ph(F330,H330),L330*CQ330+P330*(1-CQ330)))</f>
        <v>15.613437205624262</v>
      </c>
      <c r="CS330" s="7">
        <f t="shared" si="542"/>
        <v>1.6413779339959046E-5</v>
      </c>
      <c r="CT330" s="7">
        <f t="shared" si="543"/>
        <v>3545108.1855697324</v>
      </c>
      <c r="CU330" s="7">
        <f t="shared" si="544"/>
        <v>7.6731811919824275E-6</v>
      </c>
      <c r="CV330" s="22">
        <f t="shared" si="545"/>
        <v>9.4703960638912611E-3</v>
      </c>
      <c r="CW330" s="7">
        <f t="shared" si="546"/>
        <v>1.4631790325191922E-3</v>
      </c>
      <c r="CX330" s="7">
        <f t="shared" si="547"/>
        <v>5.2129829714529348E-2</v>
      </c>
      <c r="CY330" s="7">
        <f t="shared" si="608"/>
        <v>0.45230407490374025</v>
      </c>
      <c r="CZ330" s="7">
        <f t="shared" si="609"/>
        <v>0.11848889214286705</v>
      </c>
      <c r="DA330" s="7">
        <f t="shared" si="548"/>
        <v>4.7299807771978655</v>
      </c>
      <c r="DB330" s="7">
        <f>rho_ph(DA330,H330)</f>
        <v>13.240409102165792</v>
      </c>
      <c r="DC330" s="7">
        <f t="shared" si="549"/>
        <v>146.55225741045859</v>
      </c>
      <c r="DD330" s="7">
        <f t="shared" si="610"/>
        <v>-2.8113842197260572E-2</v>
      </c>
      <c r="DE330" s="47">
        <f t="shared" si="611"/>
        <v>-1.819289170801536</v>
      </c>
      <c r="DF330" s="7">
        <f t="shared" si="550"/>
        <v>1030.8026299519631</v>
      </c>
      <c r="DG330" s="7">
        <f t="shared" si="612"/>
        <v>149.75617416204608</v>
      </c>
    </row>
    <row r="331" spans="1:111" ht="14.5" x14ac:dyDescent="0.35">
      <c r="A331" s="7">
        <f t="shared" si="613"/>
        <v>816</v>
      </c>
      <c r="B331" s="7">
        <v>3</v>
      </c>
      <c r="C331" s="7">
        <v>17.2</v>
      </c>
      <c r="D331">
        <v>0.253</v>
      </c>
      <c r="E331" s="22">
        <v>0</v>
      </c>
      <c r="F331" s="7">
        <f t="shared" si="551"/>
        <v>4.7299807771978655</v>
      </c>
      <c r="G331" s="7">
        <f t="shared" si="614"/>
        <v>97.5</v>
      </c>
      <c r="H331" s="7">
        <f t="shared" si="552"/>
        <v>1030.8026299519631</v>
      </c>
      <c r="I331" s="7">
        <f t="shared" si="615"/>
        <v>0.18898916936935242</v>
      </c>
      <c r="J331" s="24" t="str">
        <f t="shared" si="553"/>
        <v>NO</v>
      </c>
      <c r="K331" s="24" t="str">
        <f t="shared" si="554"/>
        <v>NO</v>
      </c>
      <c r="L331" s="7">
        <f t="shared" si="555"/>
        <v>2.5321130780491274</v>
      </c>
      <c r="M331" s="7">
        <v>9.81</v>
      </c>
      <c r="N331" s="7">
        <f t="shared" si="556"/>
        <v>5.0247065E-2</v>
      </c>
      <c r="O331" s="7">
        <f t="shared" si="557"/>
        <v>149.75617416204608</v>
      </c>
      <c r="P331" s="7">
        <f t="shared" si="558"/>
        <v>917.23418036761257</v>
      </c>
      <c r="Q331" s="7">
        <f t="shared" si="518"/>
        <v>1.3983134039184094E-5</v>
      </c>
      <c r="R331" s="7">
        <f t="shared" si="519"/>
        <v>1.8275057931494771E-4</v>
      </c>
      <c r="S331" s="7">
        <f t="shared" si="559"/>
        <v>1.508553600156935E-4</v>
      </c>
      <c r="T331" s="7">
        <f t="shared" si="520"/>
        <v>1.7156960067647413</v>
      </c>
      <c r="U331" s="7">
        <f t="shared" si="521"/>
        <v>144.82640037469196</v>
      </c>
      <c r="V331" s="7">
        <f t="shared" si="616"/>
        <v>146.5420963814567</v>
      </c>
      <c r="W331" s="7">
        <f>Surface_Tension_T(T_ph(F331,H331))</f>
        <v>8.8037612809554716E-2</v>
      </c>
      <c r="X331" s="7">
        <v>1</v>
      </c>
      <c r="Y331" s="7">
        <f t="shared" si="560"/>
        <v>1.0011334606989097</v>
      </c>
      <c r="Z331" s="7">
        <f t="shared" si="617"/>
        <v>0.98717320665155917</v>
      </c>
      <c r="AA331" s="24">
        <f t="shared" si="561"/>
        <v>14.26480747056398</v>
      </c>
      <c r="AB331" s="24">
        <f t="shared" si="562"/>
        <v>3505807.6963404031</v>
      </c>
      <c r="AC331" s="24">
        <f t="shared" si="563"/>
        <v>7.7503893003457056E-6</v>
      </c>
      <c r="AD331" s="29">
        <f t="shared" si="564"/>
        <v>9.4869038250100686E-3</v>
      </c>
      <c r="AE331" s="24">
        <f t="shared" si="522"/>
        <v>13.808103611334666</v>
      </c>
      <c r="AF331" s="7">
        <f t="shared" si="523"/>
        <v>10.210731644193109</v>
      </c>
      <c r="AG331" s="24" t="str">
        <f t="shared" si="565"/>
        <v>ANNULAR</v>
      </c>
      <c r="AH331" s="24">
        <f t="shared" si="524"/>
        <v>1.1499999999999999</v>
      </c>
      <c r="AI331" s="24">
        <f t="shared" si="524"/>
        <v>1.1499999999999999</v>
      </c>
      <c r="AJ331" s="24">
        <f t="shared" si="566"/>
        <v>0.26782773418376671</v>
      </c>
      <c r="AK331" s="24">
        <f t="shared" si="567"/>
        <v>0.85802084041333371</v>
      </c>
      <c r="AL331" s="24">
        <f t="shared" si="568"/>
        <v>132.40074386400764</v>
      </c>
      <c r="AM331" s="24">
        <f t="shared" si="569"/>
        <v>32539629.279783096</v>
      </c>
      <c r="AN331" s="24">
        <f t="shared" si="570"/>
        <v>1.0478519949263888E-6</v>
      </c>
      <c r="AO331" s="29">
        <f t="shared" si="571"/>
        <v>6.8690117806595808E-3</v>
      </c>
      <c r="AP331" s="24">
        <f t="shared" si="525"/>
        <v>73.52046616149056</v>
      </c>
      <c r="AQ331" s="24">
        <f t="shared" si="572"/>
        <v>4.8506346404238974</v>
      </c>
      <c r="AR331" s="24">
        <f t="shared" si="573"/>
        <v>15.377206601724286</v>
      </c>
      <c r="AS331" s="24">
        <f t="shared" si="574"/>
        <v>1.8529516873059209</v>
      </c>
      <c r="AT331" s="24" t="str">
        <f t="shared" si="575"/>
        <v>NO</v>
      </c>
      <c r="AU331" s="24">
        <f t="shared" si="526"/>
        <v>1.2</v>
      </c>
      <c r="AV331" s="7">
        <f t="shared" si="576"/>
        <v>1.203900398263051</v>
      </c>
      <c r="AW331" s="7">
        <f t="shared" si="577"/>
        <v>0.26782773418376671</v>
      </c>
      <c r="AX331" s="20">
        <f t="shared" si="527"/>
        <v>0.79686194076121153</v>
      </c>
      <c r="AY331" s="24">
        <f t="shared" si="528"/>
        <v>0.82232433933583449</v>
      </c>
      <c r="AZ331" s="24">
        <f t="shared" si="578"/>
        <v>165.05240719460031</v>
      </c>
      <c r="BA331" s="24">
        <f t="shared" si="579"/>
        <v>40564304.890647247</v>
      </c>
      <c r="BB331" s="24">
        <f t="shared" si="580"/>
        <v>8.5965370740161072E-7</v>
      </c>
      <c r="BC331" s="29">
        <f t="shared" si="581"/>
        <v>6.6695807665516881E-3</v>
      </c>
      <c r="BD331" s="24">
        <f t="shared" si="529"/>
        <v>15.528971435843351</v>
      </c>
      <c r="BE331" s="24" t="str">
        <f t="shared" si="582"/>
        <v>NO</v>
      </c>
      <c r="BF331" s="24">
        <f t="shared" si="530"/>
        <v>1.2</v>
      </c>
      <c r="BG331" s="24">
        <f t="shared" si="531"/>
        <v>1.1505893256241653</v>
      </c>
      <c r="BH331" s="7">
        <f t="shared" si="583"/>
        <v>1.203900398263051</v>
      </c>
      <c r="BI331" s="7">
        <f t="shared" si="584"/>
        <v>0.50184227670158321</v>
      </c>
      <c r="BJ331" s="7">
        <f t="shared" si="585"/>
        <v>0.26782773418376671</v>
      </c>
      <c r="BK331" s="20">
        <f t="shared" si="532"/>
        <v>0.79686194076121153</v>
      </c>
      <c r="BL331" s="24">
        <f t="shared" si="586"/>
        <v>0.50171284095626367</v>
      </c>
      <c r="BM331" s="24">
        <f t="shared" si="587"/>
        <v>0.82123374117586512</v>
      </c>
      <c r="BN331" s="24">
        <f t="shared" si="588"/>
        <v>166.04997958610647</v>
      </c>
      <c r="BO331" s="24">
        <f t="shared" si="589"/>
        <v>40809474.478460871</v>
      </c>
      <c r="BP331" s="24">
        <f t="shared" si="590"/>
        <v>8.5501403797138814E-7</v>
      </c>
      <c r="BQ331" s="29">
        <f t="shared" si="591"/>
        <v>6.6642488154954995E-3</v>
      </c>
      <c r="BR331" s="24">
        <f t="shared" si="533"/>
        <v>72.63585097994202</v>
      </c>
      <c r="BS331" s="24">
        <f t="shared" si="592"/>
        <v>4.8506346404238974</v>
      </c>
      <c r="BT331" s="24">
        <f t="shared" si="593"/>
        <v>15.533111819630561</v>
      </c>
      <c r="BU331" s="24" t="str">
        <f t="shared" si="594"/>
        <v>NO</v>
      </c>
      <c r="BV331" s="24">
        <f t="shared" si="534"/>
        <v>1.1499999999999999</v>
      </c>
      <c r="BW331" s="24">
        <f t="shared" si="535"/>
        <v>1.1505829929863187</v>
      </c>
      <c r="BX331" s="7">
        <f t="shared" si="595"/>
        <v>1.203900398263051</v>
      </c>
      <c r="BY331" s="7">
        <f t="shared" si="596"/>
        <v>0.50184227670158321</v>
      </c>
      <c r="BZ331" s="24">
        <f t="shared" si="597"/>
        <v>0.26782773418376671</v>
      </c>
      <c r="CA331" s="20">
        <f t="shared" si="536"/>
        <v>0.83416726122030926</v>
      </c>
      <c r="CB331" s="24">
        <f t="shared" si="598"/>
        <v>0.50170674804593518</v>
      </c>
      <c r="CC331" s="24">
        <f t="shared" si="599"/>
        <v>0.85683360226261263</v>
      </c>
      <c r="CD331" s="24">
        <f t="shared" si="600"/>
        <v>133.48671305483725</v>
      </c>
      <c r="CE331" s="24">
        <f t="shared" si="601"/>
        <v>32806523.814115606</v>
      </c>
      <c r="CF331" s="24">
        <f t="shared" si="602"/>
        <v>1.0401927735273686E-6</v>
      </c>
      <c r="CG331" s="29">
        <f t="shared" si="603"/>
        <v>6.8614661794017193E-3</v>
      </c>
      <c r="CH331" s="24">
        <f t="shared" si="537"/>
        <v>73.488150651397831</v>
      </c>
      <c r="CI331" s="24">
        <f t="shared" si="604"/>
        <v>4.8506346404238974</v>
      </c>
      <c r="CJ331" s="24">
        <f t="shared" si="605"/>
        <v>15.382841343110295</v>
      </c>
      <c r="CK331" s="24">
        <f t="shared" si="538"/>
        <v>10.328193767603965</v>
      </c>
      <c r="CL331" s="24">
        <f t="shared" si="606"/>
        <v>1.8529516873059209</v>
      </c>
      <c r="CM331" s="24" t="str">
        <f t="shared" si="607"/>
        <v>NO</v>
      </c>
      <c r="CN331" s="46" t="str">
        <f t="shared" si="539"/>
        <v>ANNULAR</v>
      </c>
      <c r="CO331" s="21">
        <f t="shared" si="516"/>
        <v>1.0011334606989097</v>
      </c>
      <c r="CP331" s="21">
        <f t="shared" si="540"/>
        <v>0</v>
      </c>
      <c r="CQ331" s="7">
        <f t="shared" si="541"/>
        <v>0.98717320665155917</v>
      </c>
      <c r="CR331" s="7">
        <f>IF(J331="yes",rho_ph(F331,H331),IF(K331="yes",rho_ph(F331,H331),L331*CQ331+P331*(1-CQ331)))</f>
        <v>14.26480747056398</v>
      </c>
      <c r="CS331" s="7">
        <f t="shared" si="542"/>
        <v>1.6147879183680613E-5</v>
      </c>
      <c r="CT331" s="7">
        <f t="shared" si="543"/>
        <v>3505807.6963404031</v>
      </c>
      <c r="CU331" s="7">
        <f t="shared" si="544"/>
        <v>7.7503893003457056E-6</v>
      </c>
      <c r="CV331" s="22">
        <f t="shared" si="545"/>
        <v>9.4869038250100686E-3</v>
      </c>
      <c r="CW331" s="7">
        <f t="shared" si="546"/>
        <v>1.3367951540057983E-3</v>
      </c>
      <c r="CX331" s="7">
        <f t="shared" si="547"/>
        <v>5.7433422331817051E-2</v>
      </c>
      <c r="CY331" s="7">
        <f t="shared" si="608"/>
        <v>0.35236346742428193</v>
      </c>
      <c r="CZ331" s="7">
        <f t="shared" si="609"/>
        <v>0.16678862288256871</v>
      </c>
      <c r="DA331" s="7">
        <f t="shared" si="548"/>
        <v>4.2296149085501593</v>
      </c>
      <c r="DB331" s="7">
        <f>rho_ph(DA331,H331)</f>
        <v>11.499541999577186</v>
      </c>
      <c r="DC331" s="7">
        <f t="shared" si="549"/>
        <v>168.73818479307477</v>
      </c>
      <c r="DD331" s="7">
        <f t="shared" si="610"/>
        <v>-2.8113842197260572E-2</v>
      </c>
      <c r="DE331" s="47">
        <f t="shared" si="611"/>
        <v>-3.4989944976948499</v>
      </c>
      <c r="DF331" s="7">
        <f t="shared" si="550"/>
        <v>1030.774516109766</v>
      </c>
      <c r="DG331" s="7">
        <f t="shared" si="612"/>
        <v>145.635776111224</v>
      </c>
    </row>
    <row r="332" spans="1:111" ht="14.5" x14ac:dyDescent="0.35">
      <c r="A332" s="7">
        <f t="shared" si="613"/>
        <v>813</v>
      </c>
      <c r="B332" s="7">
        <v>3</v>
      </c>
      <c r="C332" s="7">
        <v>17.2</v>
      </c>
      <c r="D332">
        <v>0.253</v>
      </c>
      <c r="E332" s="22">
        <v>0</v>
      </c>
      <c r="F332" s="7">
        <f t="shared" si="551"/>
        <v>4.2296149085501593</v>
      </c>
      <c r="G332" s="7">
        <f t="shared" si="614"/>
        <v>97.5</v>
      </c>
      <c r="H332" s="7">
        <f t="shared" si="552"/>
        <v>1030.774516109766</v>
      </c>
      <c r="I332" s="7">
        <f t="shared" si="615"/>
        <v>0.19619753879523189</v>
      </c>
      <c r="J332" s="24" t="str">
        <f t="shared" si="553"/>
        <v>NO</v>
      </c>
      <c r="K332" s="24" t="str">
        <f t="shared" si="554"/>
        <v>NO</v>
      </c>
      <c r="L332" s="7">
        <f t="shared" si="555"/>
        <v>2.2792070376846123</v>
      </c>
      <c r="M332" s="7">
        <v>9.81</v>
      </c>
      <c r="N332" s="7">
        <f t="shared" si="556"/>
        <v>5.0247065E-2</v>
      </c>
      <c r="O332" s="7">
        <f t="shared" si="557"/>
        <v>145.635776111224</v>
      </c>
      <c r="P332" s="7">
        <f t="shared" si="558"/>
        <v>921.04171670919447</v>
      </c>
      <c r="Q332" s="7">
        <f t="shared" si="518"/>
        <v>1.3840903692314939E-5</v>
      </c>
      <c r="R332" s="7">
        <f t="shared" si="519"/>
        <v>1.8832475864976749E-4</v>
      </c>
      <c r="S332" s="7">
        <f t="shared" si="559"/>
        <v>1.5409145574761109E-4</v>
      </c>
      <c r="T332" s="7">
        <f t="shared" si="520"/>
        <v>1.6934171241397618</v>
      </c>
      <c r="U332" s="7">
        <f t="shared" si="521"/>
        <v>167.03354348391883</v>
      </c>
      <c r="V332" s="7">
        <f t="shared" si="616"/>
        <v>168.72696060805859</v>
      </c>
      <c r="W332" s="7">
        <f>Surface_Tension_T(T_ph(F332,H332))</f>
        <v>8.8273421632094118E-2</v>
      </c>
      <c r="X332" s="7">
        <v>1</v>
      </c>
      <c r="Y332" s="7">
        <f t="shared" si="560"/>
        <v>1.0010314444541009</v>
      </c>
      <c r="Z332" s="7">
        <f t="shared" si="617"/>
        <v>0.98894352497467763</v>
      </c>
      <c r="AA332" s="24">
        <f t="shared" si="561"/>
        <v>12.43748178007016</v>
      </c>
      <c r="AB332" s="24">
        <f t="shared" si="562"/>
        <v>3445552.7563907462</v>
      </c>
      <c r="AC332" s="24">
        <f t="shared" si="563"/>
        <v>7.8720071454252531E-6</v>
      </c>
      <c r="AD332" s="29">
        <f t="shared" si="564"/>
        <v>9.5126597047405417E-3</v>
      </c>
      <c r="AE332" s="24">
        <f t="shared" si="522"/>
        <v>13.803855948218541</v>
      </c>
      <c r="AF332" s="7">
        <f t="shared" si="523"/>
        <v>10.781466773464576</v>
      </c>
      <c r="AG332" s="24" t="str">
        <f t="shared" si="565"/>
        <v>ANNULAR</v>
      </c>
      <c r="AH332" s="24">
        <f t="shared" si="524"/>
        <v>1.1499999999999999</v>
      </c>
      <c r="AI332" s="24">
        <f t="shared" si="524"/>
        <v>1.1499999999999999</v>
      </c>
      <c r="AJ332" s="24">
        <f t="shared" si="566"/>
        <v>0.2677486801479797</v>
      </c>
      <c r="AK332" s="24">
        <f t="shared" si="567"/>
        <v>0.85965165663966259</v>
      </c>
      <c r="AL332" s="24">
        <f t="shared" si="568"/>
        <v>131.22600321166701</v>
      </c>
      <c r="AM332" s="24">
        <f t="shared" si="569"/>
        <v>36353509.904281415</v>
      </c>
      <c r="AN332" s="24">
        <f t="shared" si="570"/>
        <v>9.4857358386016101E-7</v>
      </c>
      <c r="AO332" s="29">
        <f t="shared" si="571"/>
        <v>6.7676609502489984E-3</v>
      </c>
      <c r="AP332" s="24">
        <f t="shared" si="525"/>
        <v>86.555357515971338</v>
      </c>
      <c r="AQ332" s="24">
        <f t="shared" si="572"/>
        <v>4.8541218803988615</v>
      </c>
      <c r="AR332" s="24">
        <f t="shared" si="573"/>
        <v>15.462802463856931</v>
      </c>
      <c r="AS332" s="24">
        <f t="shared" si="574"/>
        <v>1.8288904940709427</v>
      </c>
      <c r="AT332" s="24" t="str">
        <f t="shared" si="575"/>
        <v>NO</v>
      </c>
      <c r="AU332" s="24">
        <f t="shared" si="526"/>
        <v>1.2</v>
      </c>
      <c r="AV332" s="7">
        <f t="shared" si="576"/>
        <v>1.203900398263051</v>
      </c>
      <c r="AW332" s="7">
        <f t="shared" si="577"/>
        <v>0.2677486801479797</v>
      </c>
      <c r="AX332" s="20">
        <f t="shared" si="527"/>
        <v>0.78768326422499446</v>
      </c>
      <c r="AY332" s="24">
        <f t="shared" si="528"/>
        <v>0.82388014173021307</v>
      </c>
      <c r="AZ332" s="24">
        <f t="shared" si="578"/>
        <v>164.09153002462469</v>
      </c>
      <c r="BA332" s="24">
        <f t="shared" si="579"/>
        <v>45458239.342524789</v>
      </c>
      <c r="BB332" s="24">
        <f t="shared" si="580"/>
        <v>7.7606092206334111E-7</v>
      </c>
      <c r="BC332" s="29">
        <f t="shared" si="581"/>
        <v>6.5698391277198114E-3</v>
      </c>
      <c r="BD332" s="24">
        <f t="shared" si="529"/>
        <v>15.616468412451095</v>
      </c>
      <c r="BE332" s="24" t="str">
        <f t="shared" si="582"/>
        <v>NO</v>
      </c>
      <c r="BF332" s="24">
        <f t="shared" si="530"/>
        <v>1.2</v>
      </c>
      <c r="BG332" s="24">
        <f t="shared" si="531"/>
        <v>1.150507511574846</v>
      </c>
      <c r="BH332" s="7">
        <f t="shared" si="583"/>
        <v>1.203900398263051</v>
      </c>
      <c r="BI332" s="7">
        <f t="shared" si="584"/>
        <v>0.50191423342247776</v>
      </c>
      <c r="BJ332" s="7">
        <f t="shared" si="585"/>
        <v>0.2677486801479797</v>
      </c>
      <c r="BK332" s="20">
        <f t="shared" si="532"/>
        <v>0.78768326422499446</v>
      </c>
      <c r="BL332" s="24">
        <f t="shared" si="586"/>
        <v>0.50180331060151007</v>
      </c>
      <c r="BM332" s="24">
        <f t="shared" si="587"/>
        <v>0.82293010471135031</v>
      </c>
      <c r="BN332" s="24">
        <f t="shared" si="588"/>
        <v>164.96438842035587</v>
      </c>
      <c r="BO332" s="24">
        <f t="shared" si="589"/>
        <v>45700047.105907366</v>
      </c>
      <c r="BP332" s="24">
        <f t="shared" si="590"/>
        <v>7.7237206866189273E-7</v>
      </c>
      <c r="BQ332" s="29">
        <f t="shared" si="591"/>
        <v>6.5652470304841514E-3</v>
      </c>
      <c r="BR332" s="24">
        <f t="shared" si="533"/>
        <v>85.510401600485125</v>
      </c>
      <c r="BS332" s="24">
        <f t="shared" si="592"/>
        <v>4.8541218803988615</v>
      </c>
      <c r="BT332" s="24">
        <f t="shared" si="593"/>
        <v>15.62010857139348</v>
      </c>
      <c r="BU332" s="24" t="str">
        <f t="shared" si="594"/>
        <v>NO</v>
      </c>
      <c r="BV332" s="24">
        <f t="shared" si="534"/>
        <v>1.1499999999999999</v>
      </c>
      <c r="BW332" s="24">
        <f t="shared" si="535"/>
        <v>1.150502089957131</v>
      </c>
      <c r="BX332" s="7">
        <f t="shared" si="595"/>
        <v>1.203900398263051</v>
      </c>
      <c r="BY332" s="7">
        <f t="shared" si="596"/>
        <v>0.50191423342247776</v>
      </c>
      <c r="BZ332" s="24">
        <f t="shared" si="597"/>
        <v>0.2677486801479797</v>
      </c>
      <c r="CA332" s="20">
        <f t="shared" si="536"/>
        <v>0.8245588824813076</v>
      </c>
      <c r="CB332" s="24">
        <f t="shared" si="598"/>
        <v>0.50179809325037927</v>
      </c>
      <c r="CC332" s="24">
        <f t="shared" si="599"/>
        <v>0.8586174053896698</v>
      </c>
      <c r="CD332" s="24">
        <f t="shared" si="600"/>
        <v>132.17623448574128</v>
      </c>
      <c r="CE332" s="24">
        <f t="shared" si="601"/>
        <v>36616752.258601211</v>
      </c>
      <c r="CF332" s="24">
        <f t="shared" si="602"/>
        <v>9.4244682009241328E-7</v>
      </c>
      <c r="CG332" s="29">
        <f t="shared" si="603"/>
        <v>6.7611392566255318E-3</v>
      </c>
      <c r="CH332" s="24">
        <f t="shared" si="537"/>
        <v>86.521984047488516</v>
      </c>
      <c r="CI332" s="24">
        <f t="shared" si="604"/>
        <v>4.8541218803988615</v>
      </c>
      <c r="CJ332" s="24">
        <f t="shared" si="605"/>
        <v>15.467772595352669</v>
      </c>
      <c r="CK332" s="24">
        <f t="shared" si="538"/>
        <v>10.905494514553526</v>
      </c>
      <c r="CL332" s="24">
        <f t="shared" si="606"/>
        <v>1.8288904940709427</v>
      </c>
      <c r="CM332" s="24" t="str">
        <f t="shared" si="607"/>
        <v>NO</v>
      </c>
      <c r="CN332" s="46" t="str">
        <f t="shared" si="539"/>
        <v>ANNULAR</v>
      </c>
      <c r="CO332" s="21">
        <f t="shared" si="516"/>
        <v>1.0010314444541009</v>
      </c>
      <c r="CP332" s="21">
        <f t="shared" si="540"/>
        <v>0</v>
      </c>
      <c r="CQ332" s="7">
        <f t="shared" si="541"/>
        <v>0.98894352497467763</v>
      </c>
      <c r="CR332" s="7">
        <f>IF(J332="yes",rho_ph(F332,H332),IF(K332="yes",rho_ph(F332,H332),L332*CQ332+P332*(1-CQ332)))</f>
        <v>12.43748178007016</v>
      </c>
      <c r="CS332" s="7">
        <f t="shared" si="542"/>
        <v>1.5770080076973982E-5</v>
      </c>
      <c r="CT332" s="7">
        <f t="shared" si="543"/>
        <v>3445552.7563907462</v>
      </c>
      <c r="CU332" s="7">
        <f t="shared" si="544"/>
        <v>7.8720071454252531E-6</v>
      </c>
      <c r="CV332" s="22">
        <f t="shared" si="545"/>
        <v>9.5126597047405417E-3</v>
      </c>
      <c r="CW332" s="7">
        <f t="shared" si="546"/>
        <v>1.1655513336539867E-3</v>
      </c>
      <c r="CX332" s="7">
        <f t="shared" si="547"/>
        <v>6.6566062505022755E-2</v>
      </c>
      <c r="CY332" s="7">
        <f t="shared" si="608"/>
        <v>0.1628551766424724</v>
      </c>
      <c r="CZ332" s="7">
        <f t="shared" si="609"/>
        <v>0.41590089572266276</v>
      </c>
      <c r="DA332" s="7">
        <f t="shared" si="548"/>
        <v>2.9819122213821712</v>
      </c>
      <c r="DB332" s="7">
        <f>rho_ph(DA332,H332)</f>
        <v>7.5067682086200822</v>
      </c>
      <c r="DC332" s="7">
        <f t="shared" si="549"/>
        <v>258.48831201850476</v>
      </c>
      <c r="DD332" s="7">
        <f t="shared" si="610"/>
        <v>-2.8113842197260572E-2</v>
      </c>
      <c r="DE332" s="47">
        <f t="shared" si="611"/>
        <v>-19.173710107071258</v>
      </c>
      <c r="DF332" s="7">
        <f t="shared" si="550"/>
        <v>1030.7464022675688</v>
      </c>
      <c r="DG332" s="7">
        <f t="shared" si="612"/>
        <v>133.31923474293728</v>
      </c>
    </row>
    <row r="333" spans="1:111" ht="14.5" x14ac:dyDescent="0.35">
      <c r="A333" s="7">
        <f t="shared" si="613"/>
        <v>810</v>
      </c>
      <c r="B333" s="7">
        <v>3</v>
      </c>
      <c r="C333" s="7">
        <v>17.2</v>
      </c>
      <c r="D333">
        <v>0.253</v>
      </c>
      <c r="E333" s="22">
        <v>0</v>
      </c>
      <c r="F333" s="7">
        <f t="shared" si="551"/>
        <v>2.9819122213821712</v>
      </c>
      <c r="G333" s="7">
        <f t="shared" si="614"/>
        <v>97.5</v>
      </c>
      <c r="H333" s="7">
        <f t="shared" si="552"/>
        <v>1030.7464022675688</v>
      </c>
      <c r="I333" s="7">
        <f t="shared" si="615"/>
        <v>0.21726619372231185</v>
      </c>
      <c r="J333" s="24" t="str">
        <f t="shared" si="553"/>
        <v>NO</v>
      </c>
      <c r="K333" s="24" t="str">
        <f t="shared" si="554"/>
        <v>NO</v>
      </c>
      <c r="L333" s="7">
        <f t="shared" si="555"/>
        <v>1.6414127045633906</v>
      </c>
      <c r="M333" s="7">
        <v>9.81</v>
      </c>
      <c r="N333" s="7">
        <f t="shared" si="556"/>
        <v>5.0247065E-2</v>
      </c>
      <c r="O333" s="7">
        <f t="shared" si="557"/>
        <v>133.31923474293728</v>
      </c>
      <c r="P333" s="7">
        <f t="shared" si="558"/>
        <v>931.99116419919005</v>
      </c>
      <c r="Q333" s="7">
        <f t="shared" si="518"/>
        <v>1.3415610220847984E-5</v>
      </c>
      <c r="R333" s="7">
        <f t="shared" si="519"/>
        <v>2.0715639119325973E-4</v>
      </c>
      <c r="S333" s="7">
        <f t="shared" si="559"/>
        <v>1.6506306914259574E-4</v>
      </c>
      <c r="T333" s="7">
        <f t="shared" si="520"/>
        <v>1.6296570245831972</v>
      </c>
      <c r="U333" s="7">
        <f t="shared" si="521"/>
        <v>256.8433241692486</v>
      </c>
      <c r="V333" s="7">
        <f t="shared" si="616"/>
        <v>258.4729811938318</v>
      </c>
      <c r="W333" s="7">
        <f>Surface_Tension_T(T_ph(F333,H333))</f>
        <v>8.8905660506134951E-2</v>
      </c>
      <c r="X333" s="7">
        <v>1</v>
      </c>
      <c r="Y333" s="7">
        <f t="shared" si="560"/>
        <v>1.0007825770104448</v>
      </c>
      <c r="Z333" s="7">
        <f t="shared" si="617"/>
        <v>0.99291802368595106</v>
      </c>
      <c r="AA333" s="24">
        <f t="shared" si="561"/>
        <v>8.2301276084296582</v>
      </c>
      <c r="AB333" s="24">
        <f t="shared" si="562"/>
        <v>3260560.9739986476</v>
      </c>
      <c r="AC333" s="24">
        <f t="shared" si="563"/>
        <v>8.2719873804385065E-6</v>
      </c>
      <c r="AD333" s="29">
        <f t="shared" si="564"/>
        <v>9.5953276235868686E-3</v>
      </c>
      <c r="AE333" s="24">
        <f t="shared" si="522"/>
        <v>13.781197303904513</v>
      </c>
      <c r="AF333" s="7">
        <f t="shared" si="523"/>
        <v>12.767223181639366</v>
      </c>
      <c r="AG333" s="24" t="str">
        <f t="shared" si="565"/>
        <v>ANNULAR</v>
      </c>
      <c r="AH333" s="24">
        <f t="shared" si="524"/>
        <v>1.1499999999999999</v>
      </c>
      <c r="AI333" s="24">
        <f t="shared" si="524"/>
        <v>1.1499999999999999</v>
      </c>
      <c r="AJ333" s="24">
        <f t="shared" si="566"/>
        <v>0.26748331681365028</v>
      </c>
      <c r="AK333" s="24">
        <f t="shared" si="567"/>
        <v>0.86330578955107429</v>
      </c>
      <c r="AL333" s="24">
        <f t="shared" si="568"/>
        <v>128.81483742647563</v>
      </c>
      <c r="AM333" s="24">
        <f t="shared" si="569"/>
        <v>51033064.342107594</v>
      </c>
      <c r="AN333" s="24">
        <f t="shared" si="570"/>
        <v>6.9948134629495807E-7</v>
      </c>
      <c r="AO333" s="29">
        <f t="shared" si="571"/>
        <v>6.4707677010318416E-3</v>
      </c>
      <c r="AP333" s="24">
        <f t="shared" si="525"/>
        <v>141.84881241003083</v>
      </c>
      <c r="AQ333" s="24">
        <f t="shared" si="572"/>
        <v>4.8618965596319317</v>
      </c>
      <c r="AR333" s="24">
        <f t="shared" si="573"/>
        <v>15.715261672979015</v>
      </c>
      <c r="AS333" s="24">
        <f t="shared" si="574"/>
        <v>1.760029586549853</v>
      </c>
      <c r="AT333" s="24" t="str">
        <f t="shared" si="575"/>
        <v>NO</v>
      </c>
      <c r="AU333" s="24">
        <f t="shared" si="526"/>
        <v>1.2</v>
      </c>
      <c r="AV333" s="7">
        <f t="shared" si="576"/>
        <v>1.203900398263051</v>
      </c>
      <c r="AW333" s="7">
        <f t="shared" si="577"/>
        <v>0.26748331681365028</v>
      </c>
      <c r="AX333" s="20">
        <f t="shared" si="527"/>
        <v>0.76140128902504001</v>
      </c>
      <c r="AY333" s="24">
        <f t="shared" si="528"/>
        <v>0.82736570910905161</v>
      </c>
      <c r="AZ333" s="24">
        <f t="shared" si="578"/>
        <v>162.25168233440832</v>
      </c>
      <c r="BA333" s="24">
        <f t="shared" si="579"/>
        <v>64279866.43163836</v>
      </c>
      <c r="BB333" s="24">
        <f t="shared" si="580"/>
        <v>5.6854595578848294E-7</v>
      </c>
      <c r="BC333" s="29">
        <f t="shared" si="581"/>
        <v>6.2795680077935819E-3</v>
      </c>
      <c r="BD333" s="24">
        <f t="shared" si="529"/>
        <v>15.873168643381959</v>
      </c>
      <c r="BE333" s="24" t="str">
        <f t="shared" si="582"/>
        <v>NO</v>
      </c>
      <c r="BF333" s="24">
        <f t="shared" si="530"/>
        <v>1.2</v>
      </c>
      <c r="BG333" s="24">
        <f t="shared" si="531"/>
        <v>1.1503261325113945</v>
      </c>
      <c r="BH333" s="7">
        <f t="shared" si="583"/>
        <v>1.203900398263051</v>
      </c>
      <c r="BI333" s="7">
        <f t="shared" si="584"/>
        <v>0.50209368025647372</v>
      </c>
      <c r="BJ333" s="7">
        <f t="shared" si="585"/>
        <v>0.26748331681365028</v>
      </c>
      <c r="BK333" s="20">
        <f t="shared" si="532"/>
        <v>0.76140128902504001</v>
      </c>
      <c r="BL333" s="24">
        <f t="shared" si="586"/>
        <v>0.50202393457603134</v>
      </c>
      <c r="BM333" s="24">
        <f t="shared" si="587"/>
        <v>0.82674108776317201</v>
      </c>
      <c r="BN333" s="24">
        <f t="shared" si="588"/>
        <v>162.83279864832562</v>
      </c>
      <c r="BO333" s="24">
        <f t="shared" si="589"/>
        <v>64510089.493134022</v>
      </c>
      <c r="BP333" s="24">
        <f t="shared" si="590"/>
        <v>5.6672335935651706E-7</v>
      </c>
      <c r="BQ333" s="29">
        <f t="shared" si="591"/>
        <v>6.2766714527764606E-3</v>
      </c>
      <c r="BR333" s="24">
        <f t="shared" si="533"/>
        <v>140.13129616756305</v>
      </c>
      <c r="BS333" s="24">
        <f t="shared" si="592"/>
        <v>4.8618965596319317</v>
      </c>
      <c r="BT333" s="24">
        <f t="shared" si="593"/>
        <v>15.875609981697</v>
      </c>
      <c r="BU333" s="24" t="str">
        <f t="shared" si="594"/>
        <v>NO</v>
      </c>
      <c r="BV333" s="24">
        <f t="shared" si="534"/>
        <v>1.1499999999999999</v>
      </c>
      <c r="BW333" s="24">
        <f t="shared" si="535"/>
        <v>1.150322709764223</v>
      </c>
      <c r="BX333" s="7">
        <f t="shared" si="595"/>
        <v>1.203900398263051</v>
      </c>
      <c r="BY333" s="7">
        <f t="shared" si="596"/>
        <v>0.50209368025647372</v>
      </c>
      <c r="BZ333" s="24">
        <f t="shared" si="597"/>
        <v>0.26748331681365028</v>
      </c>
      <c r="CA333" s="20">
        <f t="shared" si="536"/>
        <v>0.79704650954068978</v>
      </c>
      <c r="CB333" s="24">
        <f t="shared" si="598"/>
        <v>0.50202065975755594</v>
      </c>
      <c r="CC333" s="24">
        <f t="shared" si="599"/>
        <v>0.86262575529137331</v>
      </c>
      <c r="CD333" s="24">
        <f t="shared" si="600"/>
        <v>129.44750713099626</v>
      </c>
      <c r="CE333" s="24">
        <f t="shared" si="601"/>
        <v>51283711.506542616</v>
      </c>
      <c r="CF333" s="24">
        <f t="shared" si="602"/>
        <v>6.9641025654500308E-7</v>
      </c>
      <c r="CG333" s="29">
        <f t="shared" si="603"/>
        <v>6.4666201678208104E-3</v>
      </c>
      <c r="CH333" s="24">
        <f t="shared" si="537"/>
        <v>141.81243738595353</v>
      </c>
      <c r="CI333" s="24">
        <f t="shared" si="604"/>
        <v>4.8618965596319317</v>
      </c>
      <c r="CJ333" s="24">
        <f t="shared" si="605"/>
        <v>15.718620750730933</v>
      </c>
      <c r="CK333" s="24">
        <f t="shared" si="538"/>
        <v>12.914094649545248</v>
      </c>
      <c r="CL333" s="24">
        <f t="shared" si="606"/>
        <v>1.760029586549853</v>
      </c>
      <c r="CM333" s="24" t="str">
        <f t="shared" si="607"/>
        <v>NO</v>
      </c>
      <c r="CN333" s="46" t="str">
        <f t="shared" si="539"/>
        <v>ANNULAR</v>
      </c>
      <c r="CO333" s="21">
        <f t="shared" si="516"/>
        <v>1.0007825770104448</v>
      </c>
      <c r="CP333" s="21">
        <f t="shared" si="540"/>
        <v>0</v>
      </c>
      <c r="CQ333" s="7">
        <f t="shared" si="541"/>
        <v>0.99291802368595106</v>
      </c>
      <c r="CR333" s="7">
        <f>IF(J333="yes",rho_ph(F333,H333),IF(K333="yes",rho_ph(F333,H333),L333*CQ333+P333*(1-CQ333)))</f>
        <v>8.2301276084296582</v>
      </c>
      <c r="CS333" s="7">
        <f t="shared" si="542"/>
        <v>1.4787677842759948E-5</v>
      </c>
      <c r="CT333" s="7">
        <f t="shared" si="543"/>
        <v>3260560.9739986476</v>
      </c>
      <c r="CU333" s="7">
        <f t="shared" si="544"/>
        <v>8.2719873804385065E-6</v>
      </c>
      <c r="CV333" s="22">
        <f t="shared" si="545"/>
        <v>9.5953276235868686E-3</v>
      </c>
      <c r="CW333" s="7">
        <f t="shared" si="546"/>
        <v>7.7126836282236338E-4</v>
      </c>
      <c r="CX333" s="7">
        <f t="shared" si="547"/>
        <v>0.10426682855836526</v>
      </c>
      <c r="CY333" s="7">
        <f t="shared" si="608"/>
        <v>-0.84391975818983522</v>
      </c>
      <c r="CZ333" s="7">
        <f t="shared" si="609"/>
        <v>-0.12446455471843552</v>
      </c>
      <c r="DA333" s="7">
        <f t="shared" si="548"/>
        <v>3.3553058855374776</v>
      </c>
      <c r="DB333" s="7">
        <f>rho_ph(DA333,H333)</f>
        <v>8.6509100887080734</v>
      </c>
      <c r="DC333" s="7">
        <f t="shared" si="549"/>
        <v>224.30146921688339</v>
      </c>
      <c r="DD333" s="7">
        <f t="shared" si="610"/>
        <v>-2.8113842197260572E-2</v>
      </c>
      <c r="DE333" s="47">
        <f t="shared" si="611"/>
        <v>8.2485664571872181</v>
      </c>
      <c r="DF333" s="7">
        <f t="shared" si="550"/>
        <v>1030.7182884253716</v>
      </c>
      <c r="DG333" s="7">
        <f t="shared" si="612"/>
        <v>137.3837069937706</v>
      </c>
    </row>
    <row r="334" spans="1:111" ht="14.5" x14ac:dyDescent="0.35">
      <c r="A334" s="7">
        <f t="shared" si="613"/>
        <v>807</v>
      </c>
      <c r="B334" s="7">
        <v>3</v>
      </c>
      <c r="C334" s="7">
        <v>17.2</v>
      </c>
      <c r="D334">
        <v>0.253</v>
      </c>
      <c r="E334" s="22">
        <v>0</v>
      </c>
      <c r="F334" s="7">
        <f t="shared" si="551"/>
        <v>3.3553058855374776</v>
      </c>
      <c r="G334" s="7">
        <f t="shared" si="614"/>
        <v>97.5</v>
      </c>
      <c r="H334" s="7">
        <f t="shared" si="552"/>
        <v>1030.7182884253716</v>
      </c>
      <c r="I334" s="7">
        <f t="shared" si="615"/>
        <v>0.2103761609634876</v>
      </c>
      <c r="J334" s="24" t="str">
        <f t="shared" si="553"/>
        <v>NO</v>
      </c>
      <c r="K334" s="24" t="str">
        <f t="shared" si="554"/>
        <v>NO</v>
      </c>
      <c r="L334" s="7">
        <f t="shared" si="555"/>
        <v>1.8335481766339936</v>
      </c>
      <c r="M334" s="7">
        <v>9.81</v>
      </c>
      <c r="N334" s="7">
        <f t="shared" si="556"/>
        <v>5.0247065E-2</v>
      </c>
      <c r="O334" s="7">
        <f t="shared" si="557"/>
        <v>137.3837069937706</v>
      </c>
      <c r="P334" s="7">
        <f t="shared" si="558"/>
        <v>928.44916741527288</v>
      </c>
      <c r="Q334" s="7">
        <f t="shared" si="518"/>
        <v>1.3555961917318874E-5</v>
      </c>
      <c r="R334" s="7">
        <f t="shared" si="519"/>
        <v>2.0055154272699988E-4</v>
      </c>
      <c r="S334" s="7">
        <f t="shared" si="559"/>
        <v>1.6121213031912158E-4</v>
      </c>
      <c r="T334" s="7">
        <f t="shared" si="520"/>
        <v>1.6502739218516371</v>
      </c>
      <c r="U334" s="7">
        <f t="shared" si="521"/>
        <v>222.63739748550779</v>
      </c>
      <c r="V334" s="7">
        <f t="shared" si="616"/>
        <v>224.28767140735943</v>
      </c>
      <c r="W334" s="7">
        <f>Surface_Tension_T(T_ph(F334,H334))</f>
        <v>8.8709109249815579E-2</v>
      </c>
      <c r="X334" s="7">
        <v>1</v>
      </c>
      <c r="Y334" s="7">
        <f t="shared" si="560"/>
        <v>1.0008566838771309</v>
      </c>
      <c r="Z334" s="7">
        <f t="shared" si="617"/>
        <v>0.99179250235277039</v>
      </c>
      <c r="AA334" s="24">
        <f t="shared" si="561"/>
        <v>9.4387436914213314</v>
      </c>
      <c r="AB334" s="24">
        <f t="shared" si="562"/>
        <v>3322327.1807177393</v>
      </c>
      <c r="AC334" s="24">
        <f t="shared" si="563"/>
        <v>8.1337399383504442E-6</v>
      </c>
      <c r="AD334" s="29">
        <f t="shared" si="564"/>
        <v>9.5670983279290151E-3</v>
      </c>
      <c r="AE334" s="24">
        <f t="shared" si="522"/>
        <v>13.790157224266842</v>
      </c>
      <c r="AF334" s="7">
        <f t="shared" si="523"/>
        <v>12.060969710666498</v>
      </c>
      <c r="AG334" s="24" t="str">
        <f t="shared" si="565"/>
        <v>ANNULAR</v>
      </c>
      <c r="AH334" s="24">
        <f t="shared" si="524"/>
        <v>1.1499999999999999</v>
      </c>
      <c r="AI334" s="24">
        <f t="shared" si="524"/>
        <v>1.1499999999999999</v>
      </c>
      <c r="AJ334" s="24">
        <f t="shared" si="566"/>
        <v>0.2675756418290568</v>
      </c>
      <c r="AK334" s="24">
        <f t="shared" si="567"/>
        <v>0.86227257572760418</v>
      </c>
      <c r="AL334" s="24">
        <f t="shared" si="568"/>
        <v>129.45393070494279</v>
      </c>
      <c r="AM334" s="24">
        <f t="shared" si="569"/>
        <v>45566266.729191944</v>
      </c>
      <c r="AN334" s="24">
        <f t="shared" si="570"/>
        <v>7.7440833847598986E-7</v>
      </c>
      <c r="AO334" s="29">
        <f t="shared" si="571"/>
        <v>6.5677840191023396E-3</v>
      </c>
      <c r="AP334" s="24">
        <f t="shared" si="525"/>
        <v>120.352872868018</v>
      </c>
      <c r="AQ334" s="24">
        <f t="shared" si="572"/>
        <v>4.8597042837995312</v>
      </c>
      <c r="AR334" s="24">
        <f t="shared" si="573"/>
        <v>15.632304618357926</v>
      </c>
      <c r="AS334" s="24">
        <f t="shared" si="574"/>
        <v>1.7822958355997682</v>
      </c>
      <c r="AT334" s="24" t="str">
        <f t="shared" si="575"/>
        <v>NO</v>
      </c>
      <c r="AU334" s="24">
        <f t="shared" si="526"/>
        <v>1.2</v>
      </c>
      <c r="AV334" s="7">
        <f t="shared" si="576"/>
        <v>1.203900398263051</v>
      </c>
      <c r="AW334" s="7">
        <f t="shared" si="577"/>
        <v>0.2675756418290568</v>
      </c>
      <c r="AX334" s="20">
        <f t="shared" si="527"/>
        <v>0.7699018362347555</v>
      </c>
      <c r="AY334" s="24">
        <f t="shared" si="528"/>
        <v>0.826380234767914</v>
      </c>
      <c r="AZ334" s="24">
        <f t="shared" si="578"/>
        <v>162.71233444923047</v>
      </c>
      <c r="BA334" s="24">
        <f t="shared" si="579"/>
        <v>57272835.141189225</v>
      </c>
      <c r="BB334" s="24">
        <f t="shared" si="580"/>
        <v>6.306435957194159E-7</v>
      </c>
      <c r="BC334" s="29">
        <f t="shared" si="581"/>
        <v>6.3741438127503753E-3</v>
      </c>
      <c r="BD334" s="24">
        <f t="shared" si="529"/>
        <v>15.789026159229175</v>
      </c>
      <c r="BE334" s="24" t="str">
        <f t="shared" si="582"/>
        <v>NO</v>
      </c>
      <c r="BF334" s="24">
        <f t="shared" si="530"/>
        <v>1.2</v>
      </c>
      <c r="BG334" s="24">
        <f t="shared" si="531"/>
        <v>1.1503772776294074</v>
      </c>
      <c r="BH334" s="7">
        <f t="shared" si="583"/>
        <v>1.203900398263051</v>
      </c>
      <c r="BI334" s="7">
        <f t="shared" si="584"/>
        <v>0.50203994376725469</v>
      </c>
      <c r="BJ334" s="7">
        <f t="shared" si="585"/>
        <v>0.2675756418290568</v>
      </c>
      <c r="BK334" s="20">
        <f t="shared" si="532"/>
        <v>0.7699018362347555</v>
      </c>
      <c r="BL334" s="24">
        <f t="shared" si="586"/>
        <v>0.50195859648402918</v>
      </c>
      <c r="BM334" s="24">
        <f t="shared" si="587"/>
        <v>0.82566192778476166</v>
      </c>
      <c r="BN334" s="24">
        <f t="shared" si="588"/>
        <v>163.3779289192276</v>
      </c>
      <c r="BO334" s="24">
        <f t="shared" si="589"/>
        <v>57507116.595512077</v>
      </c>
      <c r="BP334" s="24">
        <f t="shared" si="590"/>
        <v>6.2833570481134047E-7</v>
      </c>
      <c r="BQ334" s="29">
        <f t="shared" si="591"/>
        <v>6.3707632189477417E-3</v>
      </c>
      <c r="BR334" s="24">
        <f t="shared" si="533"/>
        <v>118.89552312739906</v>
      </c>
      <c r="BS334" s="24">
        <f t="shared" si="592"/>
        <v>4.8597042837995312</v>
      </c>
      <c r="BT334" s="24">
        <f t="shared" si="593"/>
        <v>15.791818438254523</v>
      </c>
      <c r="BU334" s="24" t="str">
        <f t="shared" si="594"/>
        <v>NO</v>
      </c>
      <c r="BV334" s="24">
        <f t="shared" si="534"/>
        <v>1.1499999999999999</v>
      </c>
      <c r="BW334" s="24">
        <f t="shared" si="535"/>
        <v>1.1503732945538228</v>
      </c>
      <c r="BX334" s="7">
        <f t="shared" si="595"/>
        <v>1.203900398263051</v>
      </c>
      <c r="BY334" s="7">
        <f t="shared" si="596"/>
        <v>0.50203994376725469</v>
      </c>
      <c r="BZ334" s="24">
        <f t="shared" si="597"/>
        <v>0.2675756418290568</v>
      </c>
      <c r="CA334" s="20">
        <f t="shared" si="536"/>
        <v>0.80594501215964109</v>
      </c>
      <c r="CB334" s="24">
        <f t="shared" si="598"/>
        <v>0.5019547750457598</v>
      </c>
      <c r="CC334" s="24">
        <f t="shared" si="599"/>
        <v>0.86149055921512896</v>
      </c>
      <c r="CD334" s="24">
        <f t="shared" si="600"/>
        <v>130.17855941990487</v>
      </c>
      <c r="CE334" s="24">
        <f t="shared" si="601"/>
        <v>45821327.546007551</v>
      </c>
      <c r="CF334" s="24">
        <f t="shared" si="602"/>
        <v>7.7053581373961908E-7</v>
      </c>
      <c r="CG334" s="29">
        <f t="shared" si="603"/>
        <v>6.5629547356851553E-3</v>
      </c>
      <c r="CH334" s="24">
        <f t="shared" si="537"/>
        <v>120.31746692942707</v>
      </c>
      <c r="CI334" s="24">
        <f t="shared" si="604"/>
        <v>4.8597042837995312</v>
      </c>
      <c r="CJ334" s="24">
        <f t="shared" si="605"/>
        <v>15.636137968995193</v>
      </c>
      <c r="CK334" s="24">
        <f t="shared" si="538"/>
        <v>12.19971658620647</v>
      </c>
      <c r="CL334" s="24">
        <f t="shared" si="606"/>
        <v>1.7822958355997682</v>
      </c>
      <c r="CM334" s="24" t="str">
        <f t="shared" si="607"/>
        <v>NO</v>
      </c>
      <c r="CN334" s="46" t="str">
        <f t="shared" si="539"/>
        <v>ANNULAR</v>
      </c>
      <c r="CO334" s="21">
        <f t="shared" si="516"/>
        <v>1.0008566838771309</v>
      </c>
      <c r="CP334" s="21">
        <f t="shared" si="540"/>
        <v>0</v>
      </c>
      <c r="CQ334" s="7">
        <f t="shared" si="541"/>
        <v>0.99179250235277039</v>
      </c>
      <c r="CR334" s="7">
        <f>IF(J334="yes",rho_ph(F334,H334),IF(K334="yes",rho_ph(F334,H334),L334*CQ334+P334*(1-CQ334)))</f>
        <v>9.4387436914213314</v>
      </c>
      <c r="CS334" s="7">
        <f t="shared" si="542"/>
        <v>1.5090727706856667E-5</v>
      </c>
      <c r="CT334" s="7">
        <f t="shared" si="543"/>
        <v>3322327.1807177393</v>
      </c>
      <c r="CU334" s="7">
        <f t="shared" si="544"/>
        <v>8.1337399383504442E-6</v>
      </c>
      <c r="CV334" s="22">
        <f t="shared" si="545"/>
        <v>9.5670983279290151E-3</v>
      </c>
      <c r="CW334" s="7">
        <f t="shared" si="546"/>
        <v>8.8453116893669366E-4</v>
      </c>
      <c r="CX334" s="7">
        <f t="shared" si="547"/>
        <v>8.9774856125026073E-2</v>
      </c>
      <c r="CY334" s="7">
        <f t="shared" si="608"/>
        <v>-0.41511872763184043</v>
      </c>
      <c r="CZ334" s="7">
        <f t="shared" si="609"/>
        <v>-0.2183938744733448</v>
      </c>
      <c r="DA334" s="7">
        <f t="shared" si="548"/>
        <v>4.010487508957512</v>
      </c>
      <c r="DB334" s="7">
        <f>rho_ph(DA334,H334)</f>
        <v>10.764522013661232</v>
      </c>
      <c r="DC334" s="7">
        <f t="shared" si="549"/>
        <v>180.25991683586204</v>
      </c>
      <c r="DD334" s="7">
        <f t="shared" si="610"/>
        <v>-2.8113842197260572E-2</v>
      </c>
      <c r="DE334" s="47">
        <f t="shared" si="611"/>
        <v>8.9056609638318704</v>
      </c>
      <c r="DF334" s="7">
        <f t="shared" si="550"/>
        <v>1030.6901745831744</v>
      </c>
      <c r="DG334" s="7">
        <f t="shared" si="612"/>
        <v>143.70695287016326</v>
      </c>
    </row>
    <row r="335" spans="1:111" ht="14.5" x14ac:dyDescent="0.35">
      <c r="A335" s="7">
        <f t="shared" si="613"/>
        <v>804</v>
      </c>
      <c r="B335" s="7">
        <v>3</v>
      </c>
      <c r="C335" s="7">
        <v>17.2</v>
      </c>
      <c r="D335">
        <v>0.253</v>
      </c>
      <c r="E335" s="22">
        <v>0</v>
      </c>
      <c r="F335" s="7">
        <f t="shared" si="551"/>
        <v>4.010487508957512</v>
      </c>
      <c r="G335" s="7">
        <f t="shared" si="614"/>
        <v>97.5</v>
      </c>
      <c r="H335" s="7">
        <f t="shared" si="552"/>
        <v>1030.6901745831744</v>
      </c>
      <c r="I335" s="7">
        <f t="shared" si="615"/>
        <v>0.19950837817053199</v>
      </c>
      <c r="J335" s="24" t="str">
        <f t="shared" si="553"/>
        <v>NO</v>
      </c>
      <c r="K335" s="24" t="str">
        <f t="shared" si="554"/>
        <v>NO</v>
      </c>
      <c r="L335" s="7">
        <f t="shared" si="555"/>
        <v>2.1679981977677589</v>
      </c>
      <c r="M335" s="7">
        <v>9.81</v>
      </c>
      <c r="N335" s="7">
        <f t="shared" si="556"/>
        <v>5.0247065E-2</v>
      </c>
      <c r="O335" s="7">
        <f t="shared" si="557"/>
        <v>143.70695287016326</v>
      </c>
      <c r="P335" s="7">
        <f t="shared" si="558"/>
        <v>922.79911315347545</v>
      </c>
      <c r="Q335" s="7">
        <f t="shared" si="518"/>
        <v>1.3774309909269704E-5</v>
      </c>
      <c r="R335" s="7">
        <f t="shared" si="519"/>
        <v>1.9105046078190407E-4</v>
      </c>
      <c r="S335" s="7">
        <f t="shared" si="559"/>
        <v>1.5568238343299025E-4</v>
      </c>
      <c r="T335" s="7">
        <f t="shared" si="520"/>
        <v>1.6832302947067603</v>
      </c>
      <c r="U335" s="7">
        <f t="shared" si="521"/>
        <v>178.56491770635157</v>
      </c>
      <c r="V335" s="7">
        <f t="shared" si="616"/>
        <v>180.24814800105833</v>
      </c>
      <c r="W335" s="7">
        <f>Surface_Tension_T(T_ph(F335,H335))</f>
        <v>8.8379637445723663E-2</v>
      </c>
      <c r="X335" s="7">
        <v>1</v>
      </c>
      <c r="Y335" s="7">
        <f t="shared" si="560"/>
        <v>1.000987485368388</v>
      </c>
      <c r="Z335" s="7">
        <f t="shared" si="617"/>
        <v>0.98968429574944872</v>
      </c>
      <c r="AA335" s="24">
        <f t="shared" si="561"/>
        <v>11.664956503506119</v>
      </c>
      <c r="AB335" s="24">
        <f t="shared" si="562"/>
        <v>3416921.3642290253</v>
      </c>
      <c r="AC335" s="24">
        <f t="shared" si="563"/>
        <v>7.9312222874009418E-6</v>
      </c>
      <c r="AD335" s="29">
        <f t="shared" si="564"/>
        <v>9.5250928253103381E-3</v>
      </c>
      <c r="AE335" s="24">
        <f t="shared" si="522"/>
        <v>13.801207369248981</v>
      </c>
      <c r="AF335" s="7">
        <f t="shared" si="523"/>
        <v>11.063471936366506</v>
      </c>
      <c r="AG335" s="24" t="str">
        <f t="shared" si="565"/>
        <v>ANNULAR</v>
      </c>
      <c r="AH335" s="24">
        <f t="shared" si="524"/>
        <v>1.1499999999999999</v>
      </c>
      <c r="AI335" s="24">
        <f t="shared" si="524"/>
        <v>1.1499999999999999</v>
      </c>
      <c r="AJ335" s="24">
        <f t="shared" si="566"/>
        <v>0.26770998180635702</v>
      </c>
      <c r="AK335" s="24">
        <f t="shared" si="567"/>
        <v>0.86033373992277229</v>
      </c>
      <c r="AL335" s="24">
        <f t="shared" si="568"/>
        <v>130.74910293435977</v>
      </c>
      <c r="AM335" s="24">
        <f t="shared" si="569"/>
        <v>38299277.244275369</v>
      </c>
      <c r="AN335" s="24">
        <f t="shared" si="570"/>
        <v>9.0517852693433183E-7</v>
      </c>
      <c r="AO335" s="29">
        <f t="shared" si="571"/>
        <v>6.7207381415781697E-3</v>
      </c>
      <c r="AP335" s="24">
        <f t="shared" si="525"/>
        <v>93.435562332891422</v>
      </c>
      <c r="AQ335" s="24">
        <f t="shared" si="572"/>
        <v>4.8555773581259407</v>
      </c>
      <c r="AR335" s="24">
        <f t="shared" si="573"/>
        <v>15.502479372715651</v>
      </c>
      <c r="AS335" s="24">
        <f t="shared" si="574"/>
        <v>1.8178887182833012</v>
      </c>
      <c r="AT335" s="24" t="str">
        <f t="shared" si="575"/>
        <v>NO</v>
      </c>
      <c r="AU335" s="24">
        <f t="shared" si="526"/>
        <v>1.2</v>
      </c>
      <c r="AV335" s="7">
        <f t="shared" si="576"/>
        <v>1.203900398263051</v>
      </c>
      <c r="AW335" s="7">
        <f t="shared" si="577"/>
        <v>0.26770998180635702</v>
      </c>
      <c r="AX335" s="20">
        <f t="shared" si="527"/>
        <v>0.78348551503069952</v>
      </c>
      <c r="AY335" s="24">
        <f t="shared" si="528"/>
        <v>0.82453081374682369</v>
      </c>
      <c r="AZ335" s="24">
        <f t="shared" si="578"/>
        <v>163.71039077840018</v>
      </c>
      <c r="BA335" s="24">
        <f t="shared" si="579"/>
        <v>47954360.706691399</v>
      </c>
      <c r="BB335" s="24">
        <f t="shared" si="580"/>
        <v>7.3968358265009507E-7</v>
      </c>
      <c r="BC335" s="29">
        <f t="shared" si="581"/>
        <v>6.523783572628711E-3</v>
      </c>
      <c r="BD335" s="24">
        <f t="shared" si="529"/>
        <v>15.656943054666046</v>
      </c>
      <c r="BE335" s="24" t="str">
        <f t="shared" si="582"/>
        <v>NO</v>
      </c>
      <c r="BF335" s="24">
        <f t="shared" si="530"/>
        <v>1.2</v>
      </c>
      <c r="BG335" s="24">
        <f t="shared" si="531"/>
        <v>1.1504734889870589</v>
      </c>
      <c r="BH335" s="7">
        <f t="shared" si="583"/>
        <v>1.203900398263051</v>
      </c>
      <c r="BI335" s="7">
        <f t="shared" si="584"/>
        <v>0.50194573654466101</v>
      </c>
      <c r="BJ335" s="7">
        <f t="shared" si="585"/>
        <v>0.26770998180635702</v>
      </c>
      <c r="BK335" s="20">
        <f t="shared" si="532"/>
        <v>0.78348551503069952</v>
      </c>
      <c r="BL335" s="24">
        <f t="shared" si="586"/>
        <v>0.50184253122913747</v>
      </c>
      <c r="BM335" s="24">
        <f t="shared" si="587"/>
        <v>0.8236403624564469</v>
      </c>
      <c r="BN335" s="24">
        <f t="shared" si="588"/>
        <v>164.53016794267353</v>
      </c>
      <c r="BO335" s="24">
        <f t="shared" si="589"/>
        <v>48194491.401192553</v>
      </c>
      <c r="BP335" s="24">
        <f t="shared" si="590"/>
        <v>7.3637279451827664E-7</v>
      </c>
      <c r="BQ335" s="29">
        <f t="shared" si="591"/>
        <v>6.5195042793643916E-3</v>
      </c>
      <c r="BR335" s="24">
        <f t="shared" si="533"/>
        <v>92.306278902343152</v>
      </c>
      <c r="BS335" s="24">
        <f t="shared" si="592"/>
        <v>4.8555773581259407</v>
      </c>
      <c r="BT335" s="24">
        <f t="shared" si="593"/>
        <v>15.660367957033808</v>
      </c>
      <c r="BU335" s="24" t="str">
        <f t="shared" si="594"/>
        <v>NO</v>
      </c>
      <c r="BV335" s="24">
        <f t="shared" si="534"/>
        <v>1.1499999999999999</v>
      </c>
      <c r="BW335" s="24">
        <f t="shared" si="535"/>
        <v>1.150468444619589</v>
      </c>
      <c r="BX335" s="7">
        <f t="shared" si="595"/>
        <v>1.203900398263051</v>
      </c>
      <c r="BY335" s="7">
        <f t="shared" si="596"/>
        <v>0.50194573654466101</v>
      </c>
      <c r="BZ335" s="24">
        <f t="shared" si="597"/>
        <v>0.26770998180635702</v>
      </c>
      <c r="CA335" s="20">
        <f t="shared" si="536"/>
        <v>0.82016461453184941</v>
      </c>
      <c r="CB335" s="24">
        <f t="shared" si="598"/>
        <v>0.50183767846809879</v>
      </c>
      <c r="CC335" s="24">
        <f t="shared" si="599"/>
        <v>0.85936434455457844</v>
      </c>
      <c r="CD335" s="24">
        <f t="shared" si="600"/>
        <v>131.64155847301296</v>
      </c>
      <c r="CE335" s="24">
        <f t="shared" si="601"/>
        <v>38560697.027172297</v>
      </c>
      <c r="CF335" s="24">
        <f t="shared" si="602"/>
        <v>8.9966533803880532E-7</v>
      </c>
      <c r="CG335" s="29">
        <f t="shared" si="603"/>
        <v>6.7146515275819125E-3</v>
      </c>
      <c r="CH335" s="24">
        <f t="shared" si="537"/>
        <v>93.401705290513249</v>
      </c>
      <c r="CI335" s="24">
        <f t="shared" si="604"/>
        <v>4.8555773581259407</v>
      </c>
      <c r="CJ335" s="24">
        <f t="shared" si="605"/>
        <v>15.507162123125159</v>
      </c>
      <c r="CK335" s="24">
        <f t="shared" si="538"/>
        <v>11.190743805927498</v>
      </c>
      <c r="CL335" s="24">
        <f t="shared" si="606"/>
        <v>1.8178887182833012</v>
      </c>
      <c r="CM335" s="24" t="str">
        <f t="shared" si="607"/>
        <v>NO</v>
      </c>
      <c r="CN335" s="46" t="str">
        <f t="shared" si="539"/>
        <v>ANNULAR</v>
      </c>
      <c r="CO335" s="21">
        <f t="shared" si="516"/>
        <v>1.000987485368388</v>
      </c>
      <c r="CP335" s="21">
        <f t="shared" si="540"/>
        <v>0</v>
      </c>
      <c r="CQ335" s="7">
        <f t="shared" si="541"/>
        <v>0.98968429574944872</v>
      </c>
      <c r="CR335" s="7">
        <f>IF(J335="yes",rho_ph(F335,H335),IF(K335="yes",rho_ph(F335,H335),L335*CQ335+P335*(1-CQ335)))</f>
        <v>11.664956503506119</v>
      </c>
      <c r="CS335" s="7">
        <f t="shared" si="542"/>
        <v>1.560303825234791E-5</v>
      </c>
      <c r="CT335" s="7">
        <f t="shared" si="543"/>
        <v>3416921.3642290253</v>
      </c>
      <c r="CU335" s="7">
        <f t="shared" si="544"/>
        <v>7.9312222874009418E-6</v>
      </c>
      <c r="CV335" s="22">
        <f t="shared" si="545"/>
        <v>9.5250928253103381E-3</v>
      </c>
      <c r="CW335" s="7">
        <f t="shared" si="546"/>
        <v>1.0931558212582651E-3</v>
      </c>
      <c r="CX335" s="7">
        <f t="shared" si="547"/>
        <v>7.1341698687001118E-2</v>
      </c>
      <c r="CY335" s="7">
        <f t="shared" si="608"/>
        <v>5.5009205252157023E-2</v>
      </c>
      <c r="CZ335" s="7">
        <f t="shared" si="609"/>
        <v>1.3167769680769759</v>
      </c>
      <c r="DA335" s="7">
        <f t="shared" si="548"/>
        <v>6.0156604726584462E-2</v>
      </c>
      <c r="DB335" s="7">
        <f>rho_ph(DA335,H335)</f>
        <v>0.11603799083057879</v>
      </c>
      <c r="DC335" s="7">
        <f t="shared" si="549"/>
        <v>16722.211657331067</v>
      </c>
      <c r="DD335" s="7">
        <f t="shared" si="610"/>
        <v>-2.8113842197260572E-2</v>
      </c>
      <c r="DE335" s="47">
        <f t="shared" si="611"/>
        <v>-139799.93665886059</v>
      </c>
      <c r="DF335" s="7">
        <f t="shared" si="550"/>
        <v>1030.6620607409773</v>
      </c>
      <c r="DG335" s="7">
        <f t="shared" si="612"/>
        <v>36.207804566480888</v>
      </c>
    </row>
    <row r="336" spans="1:111" ht="14.5" x14ac:dyDescent="0.35">
      <c r="A336" s="7">
        <f t="shared" si="613"/>
        <v>801</v>
      </c>
      <c r="B336" s="7">
        <v>3</v>
      </c>
      <c r="C336" s="7">
        <v>17.2</v>
      </c>
      <c r="D336">
        <v>0.253</v>
      </c>
      <c r="E336" s="22">
        <v>0</v>
      </c>
      <c r="F336" s="7">
        <f t="shared" si="551"/>
        <v>6.0156604726584462E-2</v>
      </c>
      <c r="G336" s="7">
        <f t="shared" si="614"/>
        <v>97.5</v>
      </c>
      <c r="H336" s="7">
        <f t="shared" si="552"/>
        <v>1030.6620607409773</v>
      </c>
      <c r="I336" s="7">
        <f t="shared" si="615"/>
        <v>0.36395344842929483</v>
      </c>
      <c r="J336" s="24" t="str">
        <f t="shared" si="553"/>
        <v>NO</v>
      </c>
      <c r="K336" s="24" t="str">
        <f t="shared" si="554"/>
        <v>NO</v>
      </c>
      <c r="L336" s="7">
        <f t="shared" si="555"/>
        <v>4.2236915132595983E-2</v>
      </c>
      <c r="M336" s="7">
        <v>9.81</v>
      </c>
      <c r="N336" s="7">
        <f t="shared" si="556"/>
        <v>5.0247065E-2</v>
      </c>
      <c r="O336" s="7">
        <f t="shared" si="557"/>
        <v>36.207804566480888</v>
      </c>
      <c r="P336" s="7">
        <f t="shared" si="558"/>
        <v>993.57618097512852</v>
      </c>
      <c r="Q336" s="7">
        <f t="shared" si="518"/>
        <v>1.0193100657558388E-5</v>
      </c>
      <c r="R336" s="7">
        <f t="shared" si="519"/>
        <v>7.0206173912190086E-4</v>
      </c>
      <c r="S336" s="7">
        <f t="shared" si="559"/>
        <v>4.5025376229272234E-4</v>
      </c>
      <c r="T336" s="7">
        <f t="shared" si="520"/>
        <v>1.2421717478478895</v>
      </c>
      <c r="U336" s="7">
        <f t="shared" si="521"/>
        <v>16720.434705077561</v>
      </c>
      <c r="V336" s="7">
        <f t="shared" si="616"/>
        <v>16721.676876825408</v>
      </c>
      <c r="W336" s="7">
        <f>Surface_Tension_T(T_ph(F336,H336))</f>
        <v>8.9926695055076472E-2</v>
      </c>
      <c r="X336" s="7">
        <v>1</v>
      </c>
      <c r="Y336" s="7">
        <f t="shared" si="560"/>
        <v>1.0000731279875676</v>
      </c>
      <c r="Z336" s="7">
        <f t="shared" si="617"/>
        <v>0.99985259767319579</v>
      </c>
      <c r="AA336" s="24">
        <f t="shared" si="561"/>
        <v>0.18868613024600667</v>
      </c>
      <c r="AB336" s="24">
        <f t="shared" si="562"/>
        <v>1772894.8376059325</v>
      </c>
      <c r="AC336" s="24">
        <f t="shared" si="563"/>
        <v>1.4297349085104848E-5</v>
      </c>
      <c r="AD336" s="29">
        <f t="shared" si="564"/>
        <v>1.0582105556952692E-2</v>
      </c>
      <c r="AE336" s="24">
        <f t="shared" si="522"/>
        <v>13.319490343800936</v>
      </c>
      <c r="AF336" s="7">
        <f t="shared" si="523"/>
        <v>81.139657631316553</v>
      </c>
      <c r="AG336" s="24" t="str">
        <f t="shared" si="565"/>
        <v>ANNULAR</v>
      </c>
      <c r="AH336" s="24">
        <f t="shared" si="524"/>
        <v>1.1499999999999999</v>
      </c>
      <c r="AI336" s="24">
        <f t="shared" si="524"/>
        <v>1.1499999999999999</v>
      </c>
      <c r="AJ336" s="24">
        <f t="shared" si="566"/>
        <v>0.26410457984056479</v>
      </c>
      <c r="AK336" s="24">
        <f t="shared" si="567"/>
        <v>0.86948868004498092</v>
      </c>
      <c r="AL336" s="24">
        <f t="shared" si="568"/>
        <v>129.70966337451875</v>
      </c>
      <c r="AM336" s="24">
        <f t="shared" si="569"/>
        <v>1218751968.0671098</v>
      </c>
      <c r="AN336" s="24">
        <f t="shared" si="570"/>
        <v>4.0470367061379103E-8</v>
      </c>
      <c r="AO336" s="29">
        <f t="shared" si="571"/>
        <v>4.4276338617234004E-3</v>
      </c>
      <c r="AP336" s="24">
        <f t="shared" si="525"/>
        <v>18233.042444897605</v>
      </c>
      <c r="AQ336" s="24">
        <f t="shared" si="572"/>
        <v>4.8748458555164573</v>
      </c>
      <c r="AR336" s="24">
        <f t="shared" si="573"/>
        <v>17.808242886807108</v>
      </c>
      <c r="AS336" s="24">
        <f t="shared" si="574"/>
        <v>1.3415454876757207</v>
      </c>
      <c r="AT336" s="24" t="str">
        <f t="shared" si="575"/>
        <v>NO</v>
      </c>
      <c r="AU336" s="24">
        <f t="shared" si="526"/>
        <v>1.2</v>
      </c>
      <c r="AV336" s="7">
        <f t="shared" si="576"/>
        <v>1.203900398263051</v>
      </c>
      <c r="AW336" s="7">
        <f t="shared" si="577"/>
        <v>0.26410457984056479</v>
      </c>
      <c r="AX336" s="20">
        <f t="shared" si="527"/>
        <v>0.60107213145155336</v>
      </c>
      <c r="AY336" s="24">
        <f t="shared" si="528"/>
        <v>0.83326046187119884</v>
      </c>
      <c r="AZ336" s="24">
        <f t="shared" si="578"/>
        <v>165.7036278629825</v>
      </c>
      <c r="BA336" s="24">
        <f t="shared" si="579"/>
        <v>1556951250.3533559</v>
      </c>
      <c r="BB336" s="24">
        <f t="shared" si="580"/>
        <v>3.2479961866560228E-8</v>
      </c>
      <c r="BC336" s="29">
        <f t="shared" si="581"/>
        <v>4.3112104635874516E-3</v>
      </c>
      <c r="BD336" s="24">
        <f t="shared" si="529"/>
        <v>17.967123881253187</v>
      </c>
      <c r="BE336" s="24" t="str">
        <f t="shared" si="582"/>
        <v>NO</v>
      </c>
      <c r="BF336" s="24">
        <f t="shared" si="530"/>
        <v>1.2</v>
      </c>
      <c r="BG336" s="24">
        <f t="shared" si="531"/>
        <v>1.1500053779059718</v>
      </c>
      <c r="BH336" s="7">
        <f t="shared" si="583"/>
        <v>1.203900398263051</v>
      </c>
      <c r="BI336" s="7">
        <f t="shared" si="584"/>
        <v>0.50252572457773237</v>
      </c>
      <c r="BJ336" s="7">
        <f t="shared" si="585"/>
        <v>0.26410457984056479</v>
      </c>
      <c r="BK336" s="20">
        <f t="shared" si="532"/>
        <v>0.60107213145155336</v>
      </c>
      <c r="BL336" s="24">
        <f t="shared" si="586"/>
        <v>0.50252486746365332</v>
      </c>
      <c r="BM336" s="24">
        <f t="shared" si="587"/>
        <v>0.83325056148734078</v>
      </c>
      <c r="BN336" s="24">
        <f t="shared" si="588"/>
        <v>165.7134642304047</v>
      </c>
      <c r="BO336" s="24">
        <f t="shared" si="589"/>
        <v>1557043672.8594556</v>
      </c>
      <c r="BP336" s="24">
        <f t="shared" si="590"/>
        <v>3.2478230382623068E-8</v>
      </c>
      <c r="BQ336" s="29">
        <f t="shared" si="591"/>
        <v>4.3111827941794698E-3</v>
      </c>
      <c r="BR336" s="24">
        <f t="shared" si="533"/>
        <v>18039.688654928719</v>
      </c>
      <c r="BS336" s="24">
        <f t="shared" si="592"/>
        <v>4.8748458555164573</v>
      </c>
      <c r="BT336" s="24">
        <f t="shared" si="593"/>
        <v>17.967162319166949</v>
      </c>
      <c r="BU336" s="24" t="str">
        <f t="shared" si="594"/>
        <v>NO</v>
      </c>
      <c r="BV336" s="24">
        <f t="shared" si="534"/>
        <v>1.1499999999999999</v>
      </c>
      <c r="BW336" s="24">
        <f t="shared" si="535"/>
        <v>1.150005330306334</v>
      </c>
      <c r="BX336" s="7">
        <f t="shared" si="595"/>
        <v>1.203900398263051</v>
      </c>
      <c r="BY336" s="7">
        <f t="shared" si="596"/>
        <v>0.50252572457773237</v>
      </c>
      <c r="BZ336" s="24">
        <f t="shared" si="597"/>
        <v>0.26410457984056479</v>
      </c>
      <c r="CA336" s="20">
        <f t="shared" si="536"/>
        <v>0.62921149843846402</v>
      </c>
      <c r="CB336" s="24">
        <f t="shared" si="598"/>
        <v>0.50252482733617343</v>
      </c>
      <c r="CC336" s="24">
        <f t="shared" si="599"/>
        <v>0.86947790006261794</v>
      </c>
      <c r="CD336" s="24">
        <f t="shared" si="600"/>
        <v>129.72037365291274</v>
      </c>
      <c r="CE336" s="24">
        <f t="shared" si="601"/>
        <v>1218852601.8405051</v>
      </c>
      <c r="CF336" s="24">
        <f t="shared" si="602"/>
        <v>4.0467366128820164E-8</v>
      </c>
      <c r="CG336" s="29">
        <f t="shared" si="603"/>
        <v>4.4275938331642777E-3</v>
      </c>
      <c r="CH336" s="24">
        <f t="shared" si="537"/>
        <v>18232.976509509113</v>
      </c>
      <c r="CI336" s="24">
        <f t="shared" si="604"/>
        <v>4.8748458555164573</v>
      </c>
      <c r="CJ336" s="24">
        <f t="shared" si="605"/>
        <v>17.808296552988025</v>
      </c>
      <c r="CK336" s="24">
        <f t="shared" si="538"/>
        <v>82.073071299437444</v>
      </c>
      <c r="CL336" s="24">
        <f t="shared" si="606"/>
        <v>1.3415454876757207</v>
      </c>
      <c r="CM336" s="24" t="str">
        <f t="shared" si="607"/>
        <v>NO</v>
      </c>
      <c r="CN336" s="46" t="str">
        <f t="shared" si="539"/>
        <v>ANNULAR</v>
      </c>
      <c r="CO336" s="21">
        <f t="shared" si="516"/>
        <v>1.0000731279875676</v>
      </c>
      <c r="CP336" s="21">
        <f t="shared" si="540"/>
        <v>0</v>
      </c>
      <c r="CQ336" s="7">
        <f t="shared" si="541"/>
        <v>0.99985259767319579</v>
      </c>
      <c r="CR336" s="7">
        <f>IF(J336="yes",rho_ph(F336,H336),IF(K336="yes",rho_ph(F336,H336),L336*CQ336+P336*(1-CQ336)))</f>
        <v>0.18868613024600667</v>
      </c>
      <c r="CS336" s="7">
        <f t="shared" si="542"/>
        <v>1.0295083704710896E-5</v>
      </c>
      <c r="CT336" s="7">
        <f t="shared" si="543"/>
        <v>1772894.8376059325</v>
      </c>
      <c r="CU336" s="7">
        <f t="shared" si="544"/>
        <v>1.4297349085104848E-5</v>
      </c>
      <c r="CV336" s="22">
        <f t="shared" si="545"/>
        <v>1.0582105556952692E-2</v>
      </c>
      <c r="CW336" s="7">
        <f t="shared" si="546"/>
        <v>1.7682306968493292E-5</v>
      </c>
      <c r="CX336" s="7">
        <f t="shared" si="547"/>
        <v>11.033700829484333</v>
      </c>
      <c r="CY336" s="7">
        <f t="shared" si="608"/>
        <v>-8769.3376834172795</v>
      </c>
      <c r="CZ336" s="7">
        <f t="shared" si="609"/>
        <v>-1.2582157182355904E-3</v>
      </c>
      <c r="DA336" s="7">
        <f t="shared" si="548"/>
        <v>6.3931251881291229E-2</v>
      </c>
      <c r="DB336" s="7">
        <f>rho_ph(DA336,H336)</f>
        <v>0.12341047461445806</v>
      </c>
      <c r="DC336" s="7">
        <f t="shared" si="549"/>
        <v>15723.234587844721</v>
      </c>
      <c r="DD336" s="7">
        <f t="shared" si="610"/>
        <v>-2.8113842197260572E-2</v>
      </c>
      <c r="DE336" s="47">
        <f t="shared" si="611"/>
        <v>16197.185834280475</v>
      </c>
      <c r="DF336" s="7">
        <f t="shared" si="550"/>
        <v>1030.6339468987801</v>
      </c>
      <c r="DG336" s="7">
        <f t="shared" si="612"/>
        <v>37.322578371513714</v>
      </c>
    </row>
    <row r="337" spans="1:111" ht="14.5" x14ac:dyDescent="0.35">
      <c r="A337" s="7">
        <f t="shared" si="613"/>
        <v>798</v>
      </c>
      <c r="B337" s="7">
        <v>3</v>
      </c>
      <c r="C337" s="7">
        <v>17.2</v>
      </c>
      <c r="D337">
        <v>0.253</v>
      </c>
      <c r="E337" s="22">
        <v>0</v>
      </c>
      <c r="F337" s="7">
        <f t="shared" si="551"/>
        <v>6.3931251881291229E-2</v>
      </c>
      <c r="G337" s="7">
        <f t="shared" si="614"/>
        <v>97.5</v>
      </c>
      <c r="H337" s="7">
        <f t="shared" si="552"/>
        <v>1030.6339468987801</v>
      </c>
      <c r="I337" s="7">
        <f t="shared" si="615"/>
        <v>0.36241188828345949</v>
      </c>
      <c r="J337" s="24" t="str">
        <f t="shared" si="553"/>
        <v>NO</v>
      </c>
      <c r="K337" s="24" t="str">
        <f t="shared" si="554"/>
        <v>NO</v>
      </c>
      <c r="L337" s="7">
        <f t="shared" si="555"/>
        <v>4.4730405075850473E-2</v>
      </c>
      <c r="M337" s="7">
        <v>9.81</v>
      </c>
      <c r="N337" s="7">
        <f t="shared" si="556"/>
        <v>5.0247065E-2</v>
      </c>
      <c r="O337" s="7">
        <f t="shared" si="557"/>
        <v>37.322578371513714</v>
      </c>
      <c r="P337" s="7">
        <f t="shared" si="558"/>
        <v>993.17815345777842</v>
      </c>
      <c r="Q337" s="7">
        <f t="shared" si="518"/>
        <v>1.0226490608500003E-5</v>
      </c>
      <c r="R337" s="7">
        <f t="shared" si="519"/>
        <v>6.8696002005627058E-4</v>
      </c>
      <c r="S337" s="7">
        <f t="shared" si="559"/>
        <v>4.4170374378437388E-4</v>
      </c>
      <c r="T337" s="7">
        <f t="shared" si="520"/>
        <v>1.2456813700525236</v>
      </c>
      <c r="U337" s="7">
        <f t="shared" si="521"/>
        <v>15721.483381659009</v>
      </c>
      <c r="V337" s="7">
        <f t="shared" si="616"/>
        <v>15722.729063029061</v>
      </c>
      <c r="W337" s="7">
        <f>Surface_Tension_T(T_ph(F337,H337))</f>
        <v>8.9956264572457742E-2</v>
      </c>
      <c r="X337" s="7">
        <v>1</v>
      </c>
      <c r="Y337" s="7">
        <f t="shared" si="560"/>
        <v>1.0000755860332826</v>
      </c>
      <c r="Z337" s="7">
        <f t="shared" si="617"/>
        <v>0.99984519760453283</v>
      </c>
      <c r="AA337" s="24">
        <f t="shared" si="561"/>
        <v>0.19846983798291762</v>
      </c>
      <c r="AB337" s="24">
        <f t="shared" si="562"/>
        <v>1787359.3919591939</v>
      </c>
      <c r="AC337" s="24">
        <f t="shared" si="563"/>
        <v>1.4193392272450631E-5</v>
      </c>
      <c r="AD337" s="29">
        <f t="shared" si="564"/>
        <v>1.0567990436100409E-2</v>
      </c>
      <c r="AE337" s="24">
        <f t="shared" si="522"/>
        <v>13.326190394511897</v>
      </c>
      <c r="AF337" s="7">
        <f t="shared" si="523"/>
        <v>78.844203109188598</v>
      </c>
      <c r="AG337" s="24" t="str">
        <f t="shared" si="565"/>
        <v>ANNULAR</v>
      </c>
      <c r="AH337" s="24">
        <f t="shared" si="524"/>
        <v>1.1499999999999999</v>
      </c>
      <c r="AI337" s="24">
        <f t="shared" si="524"/>
        <v>1.1499999999999999</v>
      </c>
      <c r="AJ337" s="24">
        <f t="shared" si="566"/>
        <v>0.26415257975353779</v>
      </c>
      <c r="AK337" s="24">
        <f t="shared" si="567"/>
        <v>0.8694836208857587</v>
      </c>
      <c r="AL337" s="24">
        <f t="shared" si="568"/>
        <v>129.66490875924657</v>
      </c>
      <c r="AM337" s="24">
        <f t="shared" si="569"/>
        <v>1167722989.2147076</v>
      </c>
      <c r="AN337" s="24">
        <f t="shared" si="570"/>
        <v>4.2055209392512294E-8</v>
      </c>
      <c r="AO337" s="29">
        <f t="shared" si="571"/>
        <v>4.4484413008172062E-3</v>
      </c>
      <c r="AP337" s="24">
        <f t="shared" si="525"/>
        <v>16964.466341534928</v>
      </c>
      <c r="AQ337" s="24">
        <f t="shared" si="572"/>
        <v>4.8748355985127345</v>
      </c>
      <c r="AR337" s="24">
        <f t="shared" si="573"/>
        <v>17.781464605377771</v>
      </c>
      <c r="AS337" s="24">
        <f t="shared" si="574"/>
        <v>1.3453358796567256</v>
      </c>
      <c r="AT337" s="24" t="str">
        <f t="shared" si="575"/>
        <v>NO</v>
      </c>
      <c r="AU337" s="24">
        <f t="shared" si="526"/>
        <v>1.2</v>
      </c>
      <c r="AV337" s="7">
        <f t="shared" si="576"/>
        <v>1.203900398263051</v>
      </c>
      <c r="AW337" s="7">
        <f t="shared" si="577"/>
        <v>0.26415257975353779</v>
      </c>
      <c r="AX337" s="20">
        <f t="shared" si="527"/>
        <v>0.60253028507678585</v>
      </c>
      <c r="AY337" s="24">
        <f t="shared" si="528"/>
        <v>0.83325564389446927</v>
      </c>
      <c r="AZ337" s="24">
        <f t="shared" si="578"/>
        <v>165.64412355888041</v>
      </c>
      <c r="BA337" s="24">
        <f t="shared" si="579"/>
        <v>1491740926.3532352</v>
      </c>
      <c r="BB337" s="24">
        <f t="shared" si="580"/>
        <v>3.3752321903966786E-8</v>
      </c>
      <c r="BC337" s="29">
        <f t="shared" si="581"/>
        <v>4.3312225894880626E-3</v>
      </c>
      <c r="BD337" s="24">
        <f t="shared" si="529"/>
        <v>17.940449351226565</v>
      </c>
      <c r="BE337" s="24" t="str">
        <f t="shared" si="582"/>
        <v>NO</v>
      </c>
      <c r="BF337" s="24">
        <f t="shared" si="530"/>
        <v>1.2</v>
      </c>
      <c r="BG337" s="24">
        <f t="shared" si="531"/>
        <v>1.1500057114635711</v>
      </c>
      <c r="BH337" s="7">
        <f t="shared" si="583"/>
        <v>1.203900398263051</v>
      </c>
      <c r="BI337" s="7">
        <f t="shared" si="584"/>
        <v>0.50252508944491525</v>
      </c>
      <c r="BJ337" s="7">
        <f t="shared" si="585"/>
        <v>0.26415257975353779</v>
      </c>
      <c r="BK337" s="20">
        <f t="shared" si="532"/>
        <v>0.60253028507678585</v>
      </c>
      <c r="BL337" s="24">
        <f t="shared" si="586"/>
        <v>0.50252417584228481</v>
      </c>
      <c r="BM337" s="24">
        <f t="shared" si="587"/>
        <v>0.83324511671505774</v>
      </c>
      <c r="BN337" s="24">
        <f t="shared" si="588"/>
        <v>165.65457845260443</v>
      </c>
      <c r="BO337" s="24">
        <f t="shared" si="589"/>
        <v>1491835079.9671018</v>
      </c>
      <c r="BP337" s="24">
        <f t="shared" si="590"/>
        <v>3.3750408767605138E-8</v>
      </c>
      <c r="BQ337" s="29">
        <f t="shared" si="591"/>
        <v>4.3311929682371131E-3</v>
      </c>
      <c r="BR337" s="24">
        <f t="shared" si="533"/>
        <v>16784.177744489127</v>
      </c>
      <c r="BS337" s="24">
        <f t="shared" si="592"/>
        <v>4.8748355985127345</v>
      </c>
      <c r="BT337" s="24">
        <f t="shared" si="593"/>
        <v>17.940490249684533</v>
      </c>
      <c r="BU337" s="24" t="str">
        <f t="shared" si="594"/>
        <v>NO</v>
      </c>
      <c r="BV337" s="24">
        <f t="shared" si="534"/>
        <v>1.1499999999999999</v>
      </c>
      <c r="BW337" s="24">
        <f t="shared" si="535"/>
        <v>1.150005660800542</v>
      </c>
      <c r="BX337" s="7">
        <f t="shared" si="595"/>
        <v>1.203900398263051</v>
      </c>
      <c r="BY337" s="7">
        <f t="shared" si="596"/>
        <v>0.50252508944491525</v>
      </c>
      <c r="BZ337" s="24">
        <f t="shared" si="597"/>
        <v>0.26415257975353779</v>
      </c>
      <c r="CA337" s="20">
        <f t="shared" si="536"/>
        <v>0.6307379159328268</v>
      </c>
      <c r="CB337" s="24">
        <f t="shared" si="598"/>
        <v>0.50252413307008137</v>
      </c>
      <c r="CC337" s="24">
        <f t="shared" si="599"/>
        <v>0.86947215842159942</v>
      </c>
      <c r="CD337" s="24">
        <f t="shared" si="600"/>
        <v>129.67629251551369</v>
      </c>
      <c r="CE337" s="24">
        <f t="shared" si="601"/>
        <v>1167825507.8839757</v>
      </c>
      <c r="CF337" s="24">
        <f t="shared" si="602"/>
        <v>4.2051893721428027E-8</v>
      </c>
      <c r="CG337" s="29">
        <f t="shared" si="603"/>
        <v>4.4483984456819073E-3</v>
      </c>
      <c r="CH337" s="24">
        <f t="shared" si="537"/>
        <v>16964.400968829981</v>
      </c>
      <c r="CI337" s="24">
        <f t="shared" si="604"/>
        <v>4.8748355985127345</v>
      </c>
      <c r="CJ337" s="24">
        <f t="shared" si="605"/>
        <v>17.78152170642463</v>
      </c>
      <c r="CK337" s="24">
        <f t="shared" si="538"/>
        <v>79.751210348097771</v>
      </c>
      <c r="CL337" s="24">
        <f t="shared" si="606"/>
        <v>1.3453358796567256</v>
      </c>
      <c r="CM337" s="24" t="str">
        <f t="shared" si="607"/>
        <v>NO</v>
      </c>
      <c r="CN337" s="46" t="str">
        <f t="shared" si="539"/>
        <v>ANNULAR</v>
      </c>
      <c r="CO337" s="21">
        <f t="shared" si="516"/>
        <v>1.0000755860332826</v>
      </c>
      <c r="CP337" s="21">
        <f t="shared" si="540"/>
        <v>0</v>
      </c>
      <c r="CQ337" s="7">
        <f t="shared" si="541"/>
        <v>0.99984519760453283</v>
      </c>
      <c r="CR337" s="7">
        <f>IF(J337="yes",rho_ph(F337,H337),IF(K337="yes",rho_ph(F337,H337),L337*CQ337+P337*(1-CQ337)))</f>
        <v>0.19846983798291762</v>
      </c>
      <c r="CS337" s="7">
        <f t="shared" si="542"/>
        <v>1.0331250579951469E-5</v>
      </c>
      <c r="CT337" s="7">
        <f t="shared" si="543"/>
        <v>1787359.3919591939</v>
      </c>
      <c r="CU337" s="7">
        <f t="shared" si="544"/>
        <v>1.4193392272450631E-5</v>
      </c>
      <c r="CV337" s="22">
        <f t="shared" si="545"/>
        <v>1.0567990436100409E-2</v>
      </c>
      <c r="CW337" s="7">
        <f t="shared" si="546"/>
        <v>1.8599165686558734E-5</v>
      </c>
      <c r="CX337" s="7">
        <f t="shared" si="547"/>
        <v>10.246894650285226</v>
      </c>
      <c r="CY337" s="7">
        <f t="shared" si="608"/>
        <v>-7673.2716437994268</v>
      </c>
      <c r="CZ337" s="7">
        <f t="shared" si="609"/>
        <v>-1.3354034270025067E-3</v>
      </c>
      <c r="DA337" s="7">
        <f t="shared" si="548"/>
        <v>6.7937462162298748E-2</v>
      </c>
      <c r="DB337" s="7">
        <f>rho_ph(DA337,H337)</f>
        <v>0.13124741102129811</v>
      </c>
      <c r="DC337" s="7">
        <f t="shared" si="549"/>
        <v>14784.381862172508</v>
      </c>
      <c r="DD337" s="7">
        <f t="shared" si="610"/>
        <v>-2.8113842197260572E-2</v>
      </c>
      <c r="DE337" s="47">
        <f t="shared" si="611"/>
        <v>14313.131071441636</v>
      </c>
      <c r="DF337" s="7">
        <f t="shared" si="550"/>
        <v>1030.6058330565829</v>
      </c>
      <c r="DG337" s="7">
        <f t="shared" si="612"/>
        <v>38.445101348464277</v>
      </c>
    </row>
    <row r="338" spans="1:111" ht="14.5" x14ac:dyDescent="0.35">
      <c r="A338" s="7">
        <f t="shared" si="613"/>
        <v>795</v>
      </c>
      <c r="B338" s="7">
        <v>3</v>
      </c>
      <c r="C338" s="7">
        <v>17.2</v>
      </c>
      <c r="D338">
        <v>0.253</v>
      </c>
      <c r="E338" s="22">
        <v>0</v>
      </c>
      <c r="F338" s="7">
        <f t="shared" si="551"/>
        <v>6.7937462162298748E-2</v>
      </c>
      <c r="G338" s="7">
        <f t="shared" si="614"/>
        <v>97.5</v>
      </c>
      <c r="H338" s="7">
        <f t="shared" si="552"/>
        <v>1030.6058330565829</v>
      </c>
      <c r="I338" s="7">
        <f t="shared" si="615"/>
        <v>0.3608566170989671</v>
      </c>
      <c r="J338" s="24" t="str">
        <f t="shared" si="553"/>
        <v>NO</v>
      </c>
      <c r="K338" s="24" t="str">
        <f t="shared" si="554"/>
        <v>NO</v>
      </c>
      <c r="L338" s="7">
        <f t="shared" si="555"/>
        <v>4.7367030289076816E-2</v>
      </c>
      <c r="M338" s="7">
        <v>9.81</v>
      </c>
      <c r="N338" s="7">
        <f t="shared" si="556"/>
        <v>5.0247065E-2</v>
      </c>
      <c r="O338" s="7">
        <f t="shared" si="557"/>
        <v>38.445101348464277</v>
      </c>
      <c r="P338" s="7">
        <f t="shared" si="558"/>
        <v>992.76763149737019</v>
      </c>
      <c r="Q338" s="7">
        <f t="shared" si="518"/>
        <v>1.0260265904984815E-5</v>
      </c>
      <c r="R338" s="7">
        <f t="shared" si="519"/>
        <v>6.722806150769832E-4</v>
      </c>
      <c r="S338" s="7">
        <f t="shared" si="559"/>
        <v>4.3338619142409886E-4</v>
      </c>
      <c r="T338" s="7">
        <f t="shared" si="520"/>
        <v>1.2492363269946218</v>
      </c>
      <c r="U338" s="7">
        <f t="shared" si="521"/>
        <v>14782.654710589455</v>
      </c>
      <c r="V338" s="7">
        <f t="shared" si="616"/>
        <v>14783.903946916449</v>
      </c>
      <c r="W338" s="7">
        <f>Surface_Tension_T(T_ph(F338,H338))</f>
        <v>8.9985043893940464E-2</v>
      </c>
      <c r="X338" s="7">
        <v>1</v>
      </c>
      <c r="Y338" s="7">
        <f t="shared" si="560"/>
        <v>1.0000781277112971</v>
      </c>
      <c r="Z338" s="7">
        <f t="shared" si="617"/>
        <v>0.99983738523398946</v>
      </c>
      <c r="AA338" s="24">
        <f t="shared" si="561"/>
        <v>0.20879800380931077</v>
      </c>
      <c r="AB338" s="24">
        <f t="shared" si="562"/>
        <v>1802025.4740645939</v>
      </c>
      <c r="AC338" s="24">
        <f t="shared" si="563"/>
        <v>1.4089604861574694E-5</v>
      </c>
      <c r="AD338" s="29">
        <f t="shared" si="564"/>
        <v>1.0553822458890787E-2</v>
      </c>
      <c r="AE338" s="24">
        <f t="shared" si="522"/>
        <v>13.332925916536533</v>
      </c>
      <c r="AF338" s="7">
        <f t="shared" si="523"/>
        <v>76.616561510138069</v>
      </c>
      <c r="AG338" s="24" t="str">
        <f t="shared" si="565"/>
        <v>ANNULAR</v>
      </c>
      <c r="AH338" s="24">
        <f t="shared" si="524"/>
        <v>1.1499999999999999</v>
      </c>
      <c r="AI338" s="24">
        <f t="shared" si="524"/>
        <v>1.1499999999999999</v>
      </c>
      <c r="AJ338" s="24">
        <f t="shared" si="566"/>
        <v>0.26420083342021494</v>
      </c>
      <c r="AK338" s="24">
        <f t="shared" si="567"/>
        <v>0.8694782277663059</v>
      </c>
      <c r="AL338" s="24">
        <f t="shared" si="568"/>
        <v>129.61897528083401</v>
      </c>
      <c r="AM338" s="24">
        <f t="shared" si="569"/>
        <v>1118673029.0368612</v>
      </c>
      <c r="AN338" s="24">
        <f t="shared" si="570"/>
        <v>4.370764294523329E-8</v>
      </c>
      <c r="AO338" s="29">
        <f t="shared" si="571"/>
        <v>4.4694623329469257E-3</v>
      </c>
      <c r="AP338" s="24">
        <f t="shared" si="525"/>
        <v>15784.8821977147</v>
      </c>
      <c r="AQ338" s="24">
        <f t="shared" si="572"/>
        <v>4.8748246592950366</v>
      </c>
      <c r="AR338" s="24">
        <f t="shared" si="573"/>
        <v>17.754575789099849</v>
      </c>
      <c r="AS338" s="24">
        <f t="shared" si="574"/>
        <v>1.3491752331541917</v>
      </c>
      <c r="AT338" s="24" t="str">
        <f t="shared" si="575"/>
        <v>NO</v>
      </c>
      <c r="AU338" s="24">
        <f t="shared" si="526"/>
        <v>1.2</v>
      </c>
      <c r="AV338" s="7">
        <f t="shared" si="576"/>
        <v>1.203900398263051</v>
      </c>
      <c r="AW338" s="7">
        <f t="shared" si="577"/>
        <v>0.26420083342021494</v>
      </c>
      <c r="AX338" s="20">
        <f t="shared" si="527"/>
        <v>0.60400714810428413</v>
      </c>
      <c r="AY338" s="24">
        <f t="shared" si="528"/>
        <v>0.83325050779263743</v>
      </c>
      <c r="AZ338" s="24">
        <f t="shared" si="578"/>
        <v>165.58296703413353</v>
      </c>
      <c r="BA338" s="24">
        <f t="shared" si="579"/>
        <v>1429059278.4556155</v>
      </c>
      <c r="BB338" s="24">
        <f t="shared" si="580"/>
        <v>3.5078989720366382E-8</v>
      </c>
      <c r="BC338" s="29">
        <f t="shared" si="581"/>
        <v>4.3514388662648663E-3</v>
      </c>
      <c r="BD338" s="24">
        <f t="shared" si="529"/>
        <v>17.913664321157793</v>
      </c>
      <c r="BE338" s="24" t="str">
        <f t="shared" si="582"/>
        <v>NO</v>
      </c>
      <c r="BF338" s="24">
        <f t="shared" si="530"/>
        <v>1.2</v>
      </c>
      <c r="BG338" s="24">
        <f t="shared" si="531"/>
        <v>1.1500060654994917</v>
      </c>
      <c r="BH338" s="7">
        <f t="shared" si="583"/>
        <v>1.203900398263051</v>
      </c>
      <c r="BI338" s="7">
        <f t="shared" si="584"/>
        <v>0.50252441742337517</v>
      </c>
      <c r="BJ338" s="7">
        <f t="shared" si="585"/>
        <v>0.26420083342021494</v>
      </c>
      <c r="BK338" s="20">
        <f t="shared" si="532"/>
        <v>0.60400714810428413</v>
      </c>
      <c r="BL338" s="24">
        <f t="shared" si="586"/>
        <v>0.50252344361495638</v>
      </c>
      <c r="BM338" s="24">
        <f t="shared" si="587"/>
        <v>0.83323931449237765</v>
      </c>
      <c r="BN338" s="24">
        <f t="shared" si="588"/>
        <v>165.59407885012769</v>
      </c>
      <c r="BO338" s="24">
        <f t="shared" si="589"/>
        <v>1429155178.6803267</v>
      </c>
      <c r="BP338" s="24">
        <f t="shared" si="590"/>
        <v>3.5076875678928314E-8</v>
      </c>
      <c r="BQ338" s="29">
        <f t="shared" si="591"/>
        <v>4.3514071554044756E-3</v>
      </c>
      <c r="BR338" s="24">
        <f t="shared" si="533"/>
        <v>15616.766653993731</v>
      </c>
      <c r="BS338" s="24">
        <f t="shared" si="592"/>
        <v>4.8748246592950366</v>
      </c>
      <c r="BT338" s="24">
        <f t="shared" si="593"/>
        <v>17.913707836301921</v>
      </c>
      <c r="BU338" s="24" t="str">
        <f t="shared" si="594"/>
        <v>NO</v>
      </c>
      <c r="BV338" s="24">
        <f t="shared" si="534"/>
        <v>1.1499999999999999</v>
      </c>
      <c r="BW338" s="24">
        <f t="shared" si="535"/>
        <v>1.1500060115771602</v>
      </c>
      <c r="BX338" s="7">
        <f t="shared" si="595"/>
        <v>1.203900398263051</v>
      </c>
      <c r="BY338" s="7">
        <f t="shared" si="596"/>
        <v>0.50252441742337517</v>
      </c>
      <c r="BZ338" s="24">
        <f t="shared" si="597"/>
        <v>0.26420083342021494</v>
      </c>
      <c r="CA338" s="20">
        <f t="shared" si="536"/>
        <v>0.63228391871522005</v>
      </c>
      <c r="CB338" s="24">
        <f t="shared" si="598"/>
        <v>0.50252339802397905</v>
      </c>
      <c r="CC338" s="24">
        <f t="shared" si="599"/>
        <v>0.86946604000146344</v>
      </c>
      <c r="CD338" s="24">
        <f t="shared" si="600"/>
        <v>129.63107432197168</v>
      </c>
      <c r="CE338" s="24">
        <f t="shared" si="601"/>
        <v>1118777449.4812336</v>
      </c>
      <c r="CF338" s="24">
        <f t="shared" si="602"/>
        <v>4.3703979193968363E-8</v>
      </c>
      <c r="CG338" s="29">
        <f t="shared" si="603"/>
        <v>4.4694164515448288E-3</v>
      </c>
      <c r="CH338" s="24">
        <f t="shared" si="537"/>
        <v>15784.817381438959</v>
      </c>
      <c r="CI338" s="24">
        <f t="shared" si="604"/>
        <v>4.8748246592950366</v>
      </c>
      <c r="CJ338" s="24">
        <f t="shared" si="605"/>
        <v>17.754636542895646</v>
      </c>
      <c r="CK338" s="24">
        <f t="shared" si="538"/>
        <v>77.497942425533836</v>
      </c>
      <c r="CL338" s="24">
        <f t="shared" si="606"/>
        <v>1.3491752331541917</v>
      </c>
      <c r="CM338" s="24" t="str">
        <f t="shared" si="607"/>
        <v>NO</v>
      </c>
      <c r="CN338" s="46" t="str">
        <f t="shared" si="539"/>
        <v>ANNULAR</v>
      </c>
      <c r="CO338" s="21">
        <f t="shared" si="516"/>
        <v>1.0000781277112971</v>
      </c>
      <c r="CP338" s="21">
        <f t="shared" si="540"/>
        <v>0</v>
      </c>
      <c r="CQ338" s="7">
        <f t="shared" si="541"/>
        <v>0.99983738523398946</v>
      </c>
      <c r="CR338" s="7">
        <f>IF(J338="yes",rho_ph(F338,H338),IF(K338="yes",rho_ph(F338,H338),L338*CQ338+P338*(1-CQ338)))</f>
        <v>0.20879800380931077</v>
      </c>
      <c r="CS338" s="7">
        <f t="shared" si="542"/>
        <v>1.0367920189159636E-5</v>
      </c>
      <c r="CT338" s="7">
        <f t="shared" si="543"/>
        <v>1802025.4740645939</v>
      </c>
      <c r="CU338" s="7">
        <f t="shared" si="544"/>
        <v>1.4089604861574694E-5</v>
      </c>
      <c r="CV338" s="22">
        <f t="shared" si="545"/>
        <v>1.0553822458890787E-2</v>
      </c>
      <c r="CW338" s="7">
        <f t="shared" si="546"/>
        <v>1.9567047100659918E-5</v>
      </c>
      <c r="CX338" s="7">
        <f t="shared" si="547"/>
        <v>9.5183982978877228</v>
      </c>
      <c r="CY338" s="7">
        <f t="shared" si="608"/>
        <v>-6716.3083913964128</v>
      </c>
      <c r="CZ338" s="7">
        <f t="shared" si="609"/>
        <v>-1.4172097691535295E-3</v>
      </c>
      <c r="DA338" s="7">
        <f t="shared" si="548"/>
        <v>7.2189091469759339E-2</v>
      </c>
      <c r="DB338" s="7">
        <f>rho_ph(DA338,H338)</f>
        <v>0.13957795387906369</v>
      </c>
      <c r="DC338" s="7">
        <f t="shared" si="549"/>
        <v>13901.993753552482</v>
      </c>
      <c r="DD338" s="7">
        <f t="shared" si="610"/>
        <v>-2.8113842197260572E-2</v>
      </c>
      <c r="DE338" s="47">
        <f t="shared" si="611"/>
        <v>12649.192793919758</v>
      </c>
      <c r="DF338" s="7">
        <f t="shared" si="550"/>
        <v>1030.5777192143858</v>
      </c>
      <c r="DG338" s="7">
        <f t="shared" si="612"/>
        <v>39.575456204463137</v>
      </c>
    </row>
    <row r="339" spans="1:111" ht="14.5" x14ac:dyDescent="0.35">
      <c r="A339" s="7">
        <f t="shared" si="613"/>
        <v>792</v>
      </c>
      <c r="B339" s="7">
        <v>3</v>
      </c>
      <c r="C339" s="7">
        <v>17.2</v>
      </c>
      <c r="D339">
        <v>0.253</v>
      </c>
      <c r="E339" s="22">
        <v>0</v>
      </c>
      <c r="F339" s="7">
        <f t="shared" si="551"/>
        <v>7.2189091469759339E-2</v>
      </c>
      <c r="G339" s="7">
        <f t="shared" si="614"/>
        <v>97.5</v>
      </c>
      <c r="H339" s="7">
        <f t="shared" si="552"/>
        <v>1030.5777192143858</v>
      </c>
      <c r="I339" s="7">
        <f t="shared" si="615"/>
        <v>0.35928744050319755</v>
      </c>
      <c r="J339" s="24" t="str">
        <f t="shared" si="553"/>
        <v>NO</v>
      </c>
      <c r="K339" s="24" t="str">
        <f t="shared" si="554"/>
        <v>NO</v>
      </c>
      <c r="L339" s="7">
        <f t="shared" si="555"/>
        <v>5.0154755890495534E-2</v>
      </c>
      <c r="M339" s="7">
        <v>9.81</v>
      </c>
      <c r="N339" s="7">
        <f t="shared" si="556"/>
        <v>5.0247065E-2</v>
      </c>
      <c r="O339" s="7">
        <f t="shared" si="557"/>
        <v>39.575456204463137</v>
      </c>
      <c r="P339" s="7">
        <f t="shared" si="558"/>
        <v>992.34453987478912</v>
      </c>
      <c r="Q339" s="7">
        <f t="shared" si="518"/>
        <v>1.0294428894317036E-5</v>
      </c>
      <c r="R339" s="7">
        <f t="shared" si="519"/>
        <v>6.5800836163896516E-4</v>
      </c>
      <c r="S339" s="7">
        <f t="shared" si="559"/>
        <v>4.2529288056488031E-4</v>
      </c>
      <c r="T339" s="7">
        <f t="shared" si="520"/>
        <v>1.2528372842540365</v>
      </c>
      <c r="U339" s="7">
        <f t="shared" si="521"/>
        <v>13900.28905935603</v>
      </c>
      <c r="V339" s="7">
        <f t="shared" si="616"/>
        <v>13901.541896640283</v>
      </c>
      <c r="W339" s="7">
        <f>Surface_Tension_T(T_ph(F339,H339))</f>
        <v>9.0013015256078799E-2</v>
      </c>
      <c r="X339" s="7">
        <v>1</v>
      </c>
      <c r="Y339" s="7">
        <f t="shared" si="560"/>
        <v>1.0000807560013858</v>
      </c>
      <c r="Z339" s="7">
        <f t="shared" si="617"/>
        <v>0.9998291356152722</v>
      </c>
      <c r="AA339" s="24">
        <f t="shared" si="561"/>
        <v>0.21970252547268476</v>
      </c>
      <c r="AB339" s="24">
        <f t="shared" si="562"/>
        <v>1816897.5136044852</v>
      </c>
      <c r="AC339" s="24">
        <f t="shared" si="563"/>
        <v>1.3985984467247273E-5</v>
      </c>
      <c r="AD339" s="29">
        <f t="shared" si="564"/>
        <v>1.053960068357518E-2</v>
      </c>
      <c r="AE339" s="24">
        <f t="shared" si="522"/>
        <v>13.339697210213638</v>
      </c>
      <c r="AF339" s="7">
        <f t="shared" si="523"/>
        <v>74.454650841960685</v>
      </c>
      <c r="AG339" s="24" t="str">
        <f t="shared" si="565"/>
        <v>ANNULAR</v>
      </c>
      <c r="AH339" s="24">
        <f t="shared" si="524"/>
        <v>1.1499999999999999</v>
      </c>
      <c r="AI339" s="24">
        <f t="shared" si="524"/>
        <v>1.1499999999999999</v>
      </c>
      <c r="AJ339" s="24">
        <f t="shared" si="566"/>
        <v>0.26424933399913614</v>
      </c>
      <c r="AK339" s="24">
        <f t="shared" si="567"/>
        <v>0.86947247855083654</v>
      </c>
      <c r="AL339" s="24">
        <f t="shared" si="568"/>
        <v>129.571881393382</v>
      </c>
      <c r="AM339" s="24">
        <f t="shared" si="569"/>
        <v>1071534469.7571998</v>
      </c>
      <c r="AN339" s="24">
        <f t="shared" si="570"/>
        <v>4.5430674145130129E-8</v>
      </c>
      <c r="AO339" s="29">
        <f t="shared" si="571"/>
        <v>4.4906988109290899E-3</v>
      </c>
      <c r="AP339" s="24">
        <f t="shared" si="525"/>
        <v>14687.978119532749</v>
      </c>
      <c r="AQ339" s="24">
        <f t="shared" si="572"/>
        <v>4.8748129922595602</v>
      </c>
      <c r="AR339" s="24">
        <f t="shared" si="573"/>
        <v>17.727577045130932</v>
      </c>
      <c r="AS339" s="24">
        <f t="shared" si="574"/>
        <v>1.3530642669943596</v>
      </c>
      <c r="AT339" s="24" t="str">
        <f t="shared" si="575"/>
        <v>NO</v>
      </c>
      <c r="AU339" s="24">
        <f t="shared" si="526"/>
        <v>1.2</v>
      </c>
      <c r="AV339" s="7">
        <f t="shared" si="576"/>
        <v>1.203900398263051</v>
      </c>
      <c r="AW339" s="7">
        <f t="shared" si="577"/>
        <v>0.26424933399913614</v>
      </c>
      <c r="AX339" s="20">
        <f t="shared" si="527"/>
        <v>0.60550299158130183</v>
      </c>
      <c r="AY339" s="24">
        <f t="shared" si="528"/>
        <v>0.83324503247313053</v>
      </c>
      <c r="AZ339" s="24">
        <f t="shared" si="578"/>
        <v>165.52017272348735</v>
      </c>
      <c r="BA339" s="24">
        <f t="shared" si="579"/>
        <v>1368819906.0327992</v>
      </c>
      <c r="BB339" s="24">
        <f t="shared" si="580"/>
        <v>3.6462385489145744E-8</v>
      </c>
      <c r="BC339" s="29">
        <f t="shared" si="581"/>
        <v>4.3718610645150455E-3</v>
      </c>
      <c r="BD339" s="24">
        <f t="shared" si="529"/>
        <v>17.886769356085715</v>
      </c>
      <c r="BE339" s="24" t="str">
        <f t="shared" si="582"/>
        <v>NO</v>
      </c>
      <c r="BF339" s="24">
        <f t="shared" si="530"/>
        <v>1.2</v>
      </c>
      <c r="BG339" s="24">
        <f t="shared" si="531"/>
        <v>1.1500064412661462</v>
      </c>
      <c r="BH339" s="7">
        <f t="shared" si="583"/>
        <v>1.203900398263051</v>
      </c>
      <c r="BI339" s="7">
        <f t="shared" si="584"/>
        <v>0.5025237064239656</v>
      </c>
      <c r="BJ339" s="7">
        <f t="shared" si="585"/>
        <v>0.26424933399913614</v>
      </c>
      <c r="BK339" s="20">
        <f t="shared" si="532"/>
        <v>0.60550299158130183</v>
      </c>
      <c r="BL339" s="24">
        <f t="shared" si="586"/>
        <v>0.50252266844687443</v>
      </c>
      <c r="BM339" s="24">
        <f t="shared" si="587"/>
        <v>0.83323313126982324</v>
      </c>
      <c r="BN339" s="24">
        <f t="shared" si="588"/>
        <v>165.53198222070534</v>
      </c>
      <c r="BO339" s="24">
        <f t="shared" si="589"/>
        <v>1368917568.2972004</v>
      </c>
      <c r="BP339" s="24">
        <f t="shared" si="590"/>
        <v>3.6460049230907656E-8</v>
      </c>
      <c r="BQ339" s="29">
        <f t="shared" si="591"/>
        <v>4.3718271165226813E-3</v>
      </c>
      <c r="BR339" s="24">
        <f t="shared" si="533"/>
        <v>14531.205260600191</v>
      </c>
      <c r="BS339" s="24">
        <f t="shared" si="592"/>
        <v>4.8748129922595602</v>
      </c>
      <c r="BT339" s="24">
        <f t="shared" si="593"/>
        <v>17.886815653916621</v>
      </c>
      <c r="BU339" s="24" t="str">
        <f t="shared" si="594"/>
        <v>NO</v>
      </c>
      <c r="BV339" s="24">
        <f t="shared" si="534"/>
        <v>1.1499999999999999</v>
      </c>
      <c r="BW339" s="24">
        <f t="shared" si="535"/>
        <v>1.1500063838760815</v>
      </c>
      <c r="BX339" s="7">
        <f t="shared" si="595"/>
        <v>1.203900398263051</v>
      </c>
      <c r="BY339" s="7">
        <f t="shared" si="596"/>
        <v>0.5025237064239656</v>
      </c>
      <c r="BZ339" s="24">
        <f t="shared" si="597"/>
        <v>0.26424933399913614</v>
      </c>
      <c r="CA339" s="20">
        <f t="shared" si="536"/>
        <v>0.63384979052204571</v>
      </c>
      <c r="CB339" s="24">
        <f t="shared" si="598"/>
        <v>0.50252261985156932</v>
      </c>
      <c r="CC339" s="24">
        <f t="shared" si="599"/>
        <v>0.86945951999127569</v>
      </c>
      <c r="CD339" s="24">
        <f t="shared" si="600"/>
        <v>129.58474009927349</v>
      </c>
      <c r="CE339" s="24">
        <f t="shared" si="601"/>
        <v>1071640808.7749792</v>
      </c>
      <c r="CF339" s="24">
        <f t="shared" si="602"/>
        <v>4.5426625408987446E-8</v>
      </c>
      <c r="CG339" s="29">
        <f t="shared" si="603"/>
        <v>4.4906496894203318E-3</v>
      </c>
      <c r="CH339" s="24">
        <f t="shared" si="537"/>
        <v>14687.913853542634</v>
      </c>
      <c r="CI339" s="24">
        <f t="shared" si="604"/>
        <v>4.8748129922595602</v>
      </c>
      <c r="CJ339" s="24">
        <f t="shared" si="605"/>
        <v>17.727641683302547</v>
      </c>
      <c r="CK339" s="24">
        <f t="shared" si="538"/>
        <v>75.311161588738003</v>
      </c>
      <c r="CL339" s="24">
        <f t="shared" si="606"/>
        <v>1.3530642669943596</v>
      </c>
      <c r="CM339" s="24" t="str">
        <f t="shared" si="607"/>
        <v>NO</v>
      </c>
      <c r="CN339" s="46" t="str">
        <f t="shared" si="539"/>
        <v>ANNULAR</v>
      </c>
      <c r="CO339" s="21">
        <f t="shared" si="516"/>
        <v>1.0000807560013858</v>
      </c>
      <c r="CP339" s="21">
        <f t="shared" si="540"/>
        <v>0</v>
      </c>
      <c r="CQ339" s="7">
        <f t="shared" si="541"/>
        <v>0.9998291356152722</v>
      </c>
      <c r="CR339" s="7">
        <f>IF(J339="yes",rho_ph(F339,H339),IF(K339="yes",rho_ph(F339,H339),L339*CQ339+P339*(1-CQ339)))</f>
        <v>0.21970252547268476</v>
      </c>
      <c r="CS339" s="7">
        <f t="shared" si="542"/>
        <v>1.0405100136915073E-5</v>
      </c>
      <c r="CT339" s="7">
        <f t="shared" si="543"/>
        <v>1816897.5136044852</v>
      </c>
      <c r="CU339" s="7">
        <f t="shared" si="544"/>
        <v>1.3985984467247273E-5</v>
      </c>
      <c r="CV339" s="22">
        <f t="shared" si="545"/>
        <v>1.053960068357518E-2</v>
      </c>
      <c r="CW339" s="7">
        <f t="shared" si="546"/>
        <v>2.0588940438262272E-5</v>
      </c>
      <c r="CX339" s="7">
        <f t="shared" si="547"/>
        <v>8.8437128960318141</v>
      </c>
      <c r="CY339" s="7">
        <f t="shared" si="608"/>
        <v>-5880.5178433686124</v>
      </c>
      <c r="CZ339" s="7">
        <f t="shared" si="609"/>
        <v>-1.5039038602604059E-3</v>
      </c>
      <c r="DA339" s="7">
        <f t="shared" si="548"/>
        <v>7.6700803050540556E-2</v>
      </c>
      <c r="DB339" s="7">
        <f>rho_ph(DA339,H339)</f>
        <v>0.14843309745215147</v>
      </c>
      <c r="DC339" s="7">
        <f t="shared" si="549"/>
        <v>13072.635930041724</v>
      </c>
      <c r="DD339" s="7">
        <f t="shared" si="610"/>
        <v>-2.8113842197260572E-2</v>
      </c>
      <c r="DE339" s="47">
        <f t="shared" si="611"/>
        <v>11179.528472313628</v>
      </c>
      <c r="DF339" s="7">
        <f t="shared" si="550"/>
        <v>1030.5496053721886</v>
      </c>
      <c r="DG339" s="7">
        <f t="shared" si="612"/>
        <v>40.71372709256525</v>
      </c>
    </row>
    <row r="340" spans="1:111" ht="14.5" x14ac:dyDescent="0.35">
      <c r="A340" s="7">
        <f t="shared" si="613"/>
        <v>789</v>
      </c>
      <c r="B340" s="7">
        <v>3</v>
      </c>
      <c r="C340" s="7">
        <v>17.2</v>
      </c>
      <c r="D340">
        <v>0.253</v>
      </c>
      <c r="E340" s="22">
        <v>0</v>
      </c>
      <c r="F340" s="7">
        <f t="shared" si="551"/>
        <v>7.6700803050540556E-2</v>
      </c>
      <c r="G340" s="7">
        <f t="shared" si="614"/>
        <v>97.5</v>
      </c>
      <c r="H340" s="7">
        <f t="shared" si="552"/>
        <v>1030.5496053721886</v>
      </c>
      <c r="I340" s="7">
        <f t="shared" si="615"/>
        <v>0.35770416010504402</v>
      </c>
      <c r="J340" s="24" t="str">
        <f t="shared" si="553"/>
        <v>NO</v>
      </c>
      <c r="K340" s="24" t="str">
        <f t="shared" si="554"/>
        <v>NO</v>
      </c>
      <c r="L340" s="7">
        <f t="shared" si="555"/>
        <v>5.3101975949284466E-2</v>
      </c>
      <c r="M340" s="7">
        <v>9.81</v>
      </c>
      <c r="N340" s="7">
        <f t="shared" si="556"/>
        <v>5.0247065E-2</v>
      </c>
      <c r="O340" s="7">
        <f t="shared" si="557"/>
        <v>40.71372709256525</v>
      </c>
      <c r="P340" s="7">
        <f t="shared" si="558"/>
        <v>991.90879914568029</v>
      </c>
      <c r="Q340" s="7">
        <f t="shared" si="518"/>
        <v>1.032898195629105E-5</v>
      </c>
      <c r="R340" s="7">
        <f t="shared" si="519"/>
        <v>6.4412878309250046E-4</v>
      </c>
      <c r="S340" s="7">
        <f t="shared" si="559"/>
        <v>4.1741595755232874E-4</v>
      </c>
      <c r="T340" s="7">
        <f t="shared" si="520"/>
        <v>1.2564849263256828</v>
      </c>
      <c r="U340" s="7">
        <f t="shared" si="521"/>
        <v>13070.95218465926</v>
      </c>
      <c r="V340" s="7">
        <f t="shared" si="616"/>
        <v>13072.208669585585</v>
      </c>
      <c r="W340" s="7">
        <f>Surface_Tension_T(T_ph(F340,H340))</f>
        <v>9.0040160528547561E-2</v>
      </c>
      <c r="X340" s="7">
        <v>1</v>
      </c>
      <c r="Y340" s="7">
        <f t="shared" si="560"/>
        <v>1.0000834740012112</v>
      </c>
      <c r="Z340" s="7">
        <f t="shared" si="617"/>
        <v>0.99982042219531897</v>
      </c>
      <c r="AA340" s="24">
        <f t="shared" si="561"/>
        <v>0.23121724460739762</v>
      </c>
      <c r="AB340" s="24">
        <f t="shared" si="562"/>
        <v>1831979.7404757983</v>
      </c>
      <c r="AC340" s="24">
        <f t="shared" si="563"/>
        <v>1.3882530958701507E-5</v>
      </c>
      <c r="AD340" s="29">
        <f t="shared" si="564"/>
        <v>1.0525324462027055E-2</v>
      </c>
      <c r="AE340" s="24">
        <f t="shared" si="522"/>
        <v>13.346504446925682</v>
      </c>
      <c r="AF340" s="7">
        <f t="shared" si="523"/>
        <v>72.356454525146617</v>
      </c>
      <c r="AG340" s="24" t="str">
        <f t="shared" si="565"/>
        <v>ANNULAR</v>
      </c>
      <c r="AH340" s="24">
        <f t="shared" si="524"/>
        <v>1.1499999999999999</v>
      </c>
      <c r="AI340" s="24">
        <f t="shared" si="524"/>
        <v>1.1499999999999999</v>
      </c>
      <c r="AJ340" s="24">
        <f t="shared" si="566"/>
        <v>0.26429807466801902</v>
      </c>
      <c r="AK340" s="24">
        <f t="shared" si="567"/>
        <v>0.86946634961662406</v>
      </c>
      <c r="AL340" s="24">
        <f t="shared" si="568"/>
        <v>129.52364678106255</v>
      </c>
      <c r="AM340" s="24">
        <f t="shared" si="569"/>
        <v>1026241348.1241623</v>
      </c>
      <c r="AN340" s="24">
        <f t="shared" si="570"/>
        <v>4.722745223726878E-8</v>
      </c>
      <c r="AO340" s="29">
        <f t="shared" si="571"/>
        <v>4.512152680267746E-3</v>
      </c>
      <c r="AP340" s="24">
        <f t="shared" si="525"/>
        <v>13667.895190386491</v>
      </c>
      <c r="AQ340" s="24">
        <f t="shared" si="572"/>
        <v>4.8748005487105193</v>
      </c>
      <c r="AR340" s="24">
        <f t="shared" si="573"/>
        <v>17.700468878627913</v>
      </c>
      <c r="AS340" s="24">
        <f t="shared" si="574"/>
        <v>1.3570037204317376</v>
      </c>
      <c r="AT340" s="24" t="str">
        <f t="shared" si="575"/>
        <v>NO</v>
      </c>
      <c r="AU340" s="24">
        <f t="shared" si="526"/>
        <v>1.2</v>
      </c>
      <c r="AV340" s="7">
        <f t="shared" si="576"/>
        <v>1.203900398263051</v>
      </c>
      <c r="AW340" s="7">
        <f t="shared" si="577"/>
        <v>0.26429807466801902</v>
      </c>
      <c r="AX340" s="20">
        <f t="shared" si="527"/>
        <v>0.60701809433142251</v>
      </c>
      <c r="AY340" s="24">
        <f t="shared" si="528"/>
        <v>0.83323919542604097</v>
      </c>
      <c r="AZ340" s="24">
        <f t="shared" si="578"/>
        <v>165.45575605723869</v>
      </c>
      <c r="BA340" s="24">
        <f t="shared" si="579"/>
        <v>1310938522.5857384</v>
      </c>
      <c r="BB340" s="24">
        <f t="shared" si="580"/>
        <v>3.790504483436168E-8</v>
      </c>
      <c r="BC340" s="29">
        <f t="shared" si="581"/>
        <v>4.3924910457599584E-3</v>
      </c>
      <c r="BD340" s="24">
        <f t="shared" si="529"/>
        <v>17.859764916814232</v>
      </c>
      <c r="BE340" s="24" t="str">
        <f t="shared" si="582"/>
        <v>NO</v>
      </c>
      <c r="BF340" s="24">
        <f t="shared" si="530"/>
        <v>1.2</v>
      </c>
      <c r="BG340" s="24">
        <f t="shared" si="531"/>
        <v>1.1500068400931811</v>
      </c>
      <c r="BH340" s="7">
        <f t="shared" si="583"/>
        <v>1.203900398263051</v>
      </c>
      <c r="BI340" s="7">
        <f t="shared" si="584"/>
        <v>0.50252295424211357</v>
      </c>
      <c r="BJ340" s="7">
        <f t="shared" si="585"/>
        <v>0.26429807466801902</v>
      </c>
      <c r="BK340" s="20">
        <f t="shared" si="532"/>
        <v>0.60701809433142251</v>
      </c>
      <c r="BL340" s="24">
        <f t="shared" si="586"/>
        <v>0.50252184787135756</v>
      </c>
      <c r="BM340" s="24">
        <f t="shared" si="587"/>
        <v>0.83322654192632306</v>
      </c>
      <c r="BN340" s="24">
        <f t="shared" si="588"/>
        <v>165.46830650302303</v>
      </c>
      <c r="BO340" s="24">
        <f t="shared" si="589"/>
        <v>1311037962.238044</v>
      </c>
      <c r="BP340" s="24">
        <f t="shared" si="590"/>
        <v>3.790246276610094E-8</v>
      </c>
      <c r="BQ340" s="29">
        <f t="shared" si="591"/>
        <v>4.3924547026598423E-3</v>
      </c>
      <c r="BR340" s="24">
        <f t="shared" si="533"/>
        <v>13521.692077984033</v>
      </c>
      <c r="BS340" s="24">
        <f t="shared" si="592"/>
        <v>4.8748005487105193</v>
      </c>
      <c r="BT340" s="24">
        <f t="shared" si="593"/>
        <v>17.859814173815039</v>
      </c>
      <c r="BU340" s="24" t="str">
        <f t="shared" si="594"/>
        <v>NO</v>
      </c>
      <c r="BV340" s="24">
        <f t="shared" si="534"/>
        <v>1.1499999999999999</v>
      </c>
      <c r="BW340" s="24">
        <f t="shared" si="535"/>
        <v>1.1500067790136246</v>
      </c>
      <c r="BX340" s="7">
        <f t="shared" si="595"/>
        <v>1.203900398263051</v>
      </c>
      <c r="BY340" s="7">
        <f t="shared" si="596"/>
        <v>0.50252295424211357</v>
      </c>
      <c r="BZ340" s="24">
        <f t="shared" si="597"/>
        <v>0.26429807466801902</v>
      </c>
      <c r="CA340" s="20">
        <f t="shared" si="536"/>
        <v>0.63543582323008685</v>
      </c>
      <c r="CB340" s="24">
        <f t="shared" si="598"/>
        <v>0.50252179607389624</v>
      </c>
      <c r="CC340" s="24">
        <f t="shared" si="599"/>
        <v>0.86945257192520131</v>
      </c>
      <c r="CD340" s="24">
        <f t="shared" si="600"/>
        <v>129.53731226279405</v>
      </c>
      <c r="CE340" s="24">
        <f t="shared" si="601"/>
        <v>1026349622.4257545</v>
      </c>
      <c r="CF340" s="24">
        <f t="shared" si="602"/>
        <v>4.7222977664117302E-8</v>
      </c>
      <c r="CG340" s="29">
        <f t="shared" si="603"/>
        <v>4.5121000896523444E-3</v>
      </c>
      <c r="CH340" s="24">
        <f t="shared" si="537"/>
        <v>13667.83146864801</v>
      </c>
      <c r="CI340" s="24">
        <f t="shared" si="604"/>
        <v>4.8748005487105193</v>
      </c>
      <c r="CJ340" s="24">
        <f t="shared" si="605"/>
        <v>17.700537647413789</v>
      </c>
      <c r="CK340" s="24">
        <f t="shared" si="538"/>
        <v>73.188828059891136</v>
      </c>
      <c r="CL340" s="24">
        <f t="shared" si="606"/>
        <v>1.3570037204317376</v>
      </c>
      <c r="CM340" s="24" t="str">
        <f t="shared" si="607"/>
        <v>NO</v>
      </c>
      <c r="CN340" s="46" t="str">
        <f t="shared" si="539"/>
        <v>ANNULAR</v>
      </c>
      <c r="CO340" s="21">
        <f t="shared" si="516"/>
        <v>1.0000834740012112</v>
      </c>
      <c r="CP340" s="21">
        <f t="shared" si="540"/>
        <v>0</v>
      </c>
      <c r="CQ340" s="7">
        <f t="shared" si="541"/>
        <v>0.99982042219531897</v>
      </c>
      <c r="CR340" s="7">
        <f>IF(J340="yes",rho_ph(F340,H340),IF(K340="yes",rho_ph(F340,H340),L340*CQ340+P340*(1-CQ340)))</f>
        <v>0.23121724460739762</v>
      </c>
      <c r="CS340" s="7">
        <f t="shared" si="542"/>
        <v>1.0442798333186363E-5</v>
      </c>
      <c r="CT340" s="7">
        <f t="shared" si="543"/>
        <v>1831979.7404757983</v>
      </c>
      <c r="CU340" s="7">
        <f t="shared" si="544"/>
        <v>1.3882530958701507E-5</v>
      </c>
      <c r="CV340" s="22">
        <f t="shared" si="545"/>
        <v>1.0525324462027055E-2</v>
      </c>
      <c r="CW340" s="7">
        <f t="shared" si="546"/>
        <v>2.1668017093925921E-5</v>
      </c>
      <c r="CX340" s="7">
        <f t="shared" si="547"/>
        <v>8.2187002419999509</v>
      </c>
      <c r="CY340" s="7">
        <f t="shared" si="608"/>
        <v>-5150.3167379315473</v>
      </c>
      <c r="CZ340" s="7">
        <f t="shared" si="609"/>
        <v>-1.5957701881686253E-3</v>
      </c>
      <c r="DA340" s="7">
        <f t="shared" si="548"/>
        <v>8.1488113615046431E-2</v>
      </c>
      <c r="DB340" s="7">
        <f>rho_ph(DA340,H340)</f>
        <v>0.15784579574204929</v>
      </c>
      <c r="DC340" s="7">
        <f t="shared" si="549"/>
        <v>12293.085373850499</v>
      </c>
      <c r="DD340" s="7">
        <f t="shared" si="610"/>
        <v>-2.8113842197260572E-2</v>
      </c>
      <c r="DE340" s="47">
        <f t="shared" si="611"/>
        <v>9881.3457462057322</v>
      </c>
      <c r="DF340" s="7">
        <f t="shared" si="550"/>
        <v>1030.5214915299914</v>
      </c>
      <c r="DG340" s="7">
        <f t="shared" si="612"/>
        <v>41.859999717392043</v>
      </c>
    </row>
    <row r="341" spans="1:111" ht="14.5" x14ac:dyDescent="0.35">
      <c r="A341" s="7">
        <f t="shared" si="613"/>
        <v>786</v>
      </c>
      <c r="B341" s="7">
        <v>3</v>
      </c>
      <c r="C341" s="7">
        <v>17.2</v>
      </c>
      <c r="D341">
        <v>0.253</v>
      </c>
      <c r="E341" s="22">
        <v>0</v>
      </c>
      <c r="F341" s="7">
        <f t="shared" si="551"/>
        <v>8.1488113615046431E-2</v>
      </c>
      <c r="G341" s="7">
        <f t="shared" si="614"/>
        <v>97.5</v>
      </c>
      <c r="H341" s="7">
        <f t="shared" si="552"/>
        <v>1030.5214915299914</v>
      </c>
      <c r="I341" s="7">
        <f t="shared" si="615"/>
        <v>0.35610657326369854</v>
      </c>
      <c r="J341" s="24" t="str">
        <f t="shared" si="553"/>
        <v>NO</v>
      </c>
      <c r="K341" s="24" t="str">
        <f t="shared" si="554"/>
        <v>NO</v>
      </c>
      <c r="L341" s="7">
        <f t="shared" si="555"/>
        <v>5.621753608205407E-2</v>
      </c>
      <c r="M341" s="7">
        <v>9.81</v>
      </c>
      <c r="N341" s="7">
        <f t="shared" si="556"/>
        <v>5.0247065E-2</v>
      </c>
      <c r="O341" s="7">
        <f t="shared" si="557"/>
        <v>41.859999717392043</v>
      </c>
      <c r="P341" s="7">
        <f t="shared" si="558"/>
        <v>991.46032561735899</v>
      </c>
      <c r="Q341" s="7">
        <f t="shared" si="518"/>
        <v>1.0363927504957226E-5</v>
      </c>
      <c r="R341" s="7">
        <f t="shared" si="519"/>
        <v>6.3062805076050598E-4</v>
      </c>
      <c r="S341" s="7">
        <f t="shared" si="559"/>
        <v>4.0974791930956019E-4</v>
      </c>
      <c r="T341" s="7">
        <f t="shared" si="520"/>
        <v>1.2601799573426982</v>
      </c>
      <c r="U341" s="7">
        <f t="shared" si="521"/>
        <v>12291.421152082468</v>
      </c>
      <c r="V341" s="7">
        <f t="shared" si="616"/>
        <v>12292.681332039811</v>
      </c>
      <c r="W341" s="7">
        <f>Surface_Tension_T(T_ph(F341,H341))</f>
        <v>9.0066461206312926E-2</v>
      </c>
      <c r="X341" s="7">
        <v>1</v>
      </c>
      <c r="Y341" s="7">
        <f t="shared" si="560"/>
        <v>1.0000862849320467</v>
      </c>
      <c r="Z341" s="7">
        <f t="shared" si="617"/>
        <v>0.99981121670442052</v>
      </c>
      <c r="AA341" s="24">
        <f t="shared" si="561"/>
        <v>0.24337807085666802</v>
      </c>
      <c r="AB341" s="24">
        <f t="shared" si="562"/>
        <v>1847276.1876181876</v>
      </c>
      <c r="AC341" s="24">
        <f t="shared" si="563"/>
        <v>1.3779246296787142E-5</v>
      </c>
      <c r="AD341" s="29">
        <f t="shared" si="564"/>
        <v>1.0510993425174649E-2</v>
      </c>
      <c r="AE341" s="24">
        <f t="shared" si="522"/>
        <v>13.353347673445782</v>
      </c>
      <c r="AF341" s="7">
        <f t="shared" si="523"/>
        <v>70.320019185693866</v>
      </c>
      <c r="AG341" s="24" t="str">
        <f t="shared" si="565"/>
        <v>ANNULAR</v>
      </c>
      <c r="AH341" s="24">
        <f t="shared" si="524"/>
        <v>1.1499999999999999</v>
      </c>
      <c r="AI341" s="24">
        <f t="shared" si="524"/>
        <v>1.1499999999999999</v>
      </c>
      <c r="AJ341" s="24">
        <f t="shared" si="566"/>
        <v>0.26434704861851993</v>
      </c>
      <c r="AK341" s="24">
        <f t="shared" si="567"/>
        <v>0.86945981575093134</v>
      </c>
      <c r="AL341" s="24">
        <f t="shared" si="568"/>
        <v>129.47429247029552</v>
      </c>
      <c r="AM341" s="24">
        <f t="shared" si="569"/>
        <v>982729366.48407543</v>
      </c>
      <c r="AN341" s="24">
        <f t="shared" si="570"/>
        <v>4.9101276765301891E-8</v>
      </c>
      <c r="AO341" s="29">
        <f t="shared" si="571"/>
        <v>4.533825982050199E-3</v>
      </c>
      <c r="AP341" s="24">
        <f t="shared" si="525"/>
        <v>12719.194523472235</v>
      </c>
      <c r="AQ341" s="24">
        <f t="shared" si="572"/>
        <v>4.8747872766437199</v>
      </c>
      <c r="AR341" s="24">
        <f t="shared" si="573"/>
        <v>17.673251691342681</v>
      </c>
      <c r="AS341" s="24">
        <f t="shared" si="574"/>
        <v>1.3609943539301141</v>
      </c>
      <c r="AT341" s="24" t="str">
        <f t="shared" si="575"/>
        <v>NO</v>
      </c>
      <c r="AU341" s="24">
        <f t="shared" si="526"/>
        <v>1.2</v>
      </c>
      <c r="AV341" s="7">
        <f t="shared" si="576"/>
        <v>1.203900398263051</v>
      </c>
      <c r="AW341" s="7">
        <f t="shared" si="577"/>
        <v>0.26434704861851993</v>
      </c>
      <c r="AX341" s="20">
        <f t="shared" si="527"/>
        <v>0.60855274324981024</v>
      </c>
      <c r="AY341" s="24">
        <f t="shared" si="528"/>
        <v>0.83323297262584683</v>
      </c>
      <c r="AZ341" s="24">
        <f t="shared" si="578"/>
        <v>165.38973356732026</v>
      </c>
      <c r="BA341" s="24">
        <f t="shared" si="579"/>
        <v>1255332969.8933992</v>
      </c>
      <c r="BB341" s="24">
        <f t="shared" si="580"/>
        <v>3.9409624926294591E-8</v>
      </c>
      <c r="BC341" s="29">
        <f t="shared" si="581"/>
        <v>4.4133307653857218E-3</v>
      </c>
      <c r="BD341" s="24">
        <f t="shared" si="529"/>
        <v>17.832651358341344</v>
      </c>
      <c r="BE341" s="24" t="str">
        <f t="shared" si="582"/>
        <v>NO</v>
      </c>
      <c r="BF341" s="24">
        <f t="shared" si="530"/>
        <v>1.2</v>
      </c>
      <c r="BG341" s="24">
        <f t="shared" si="531"/>
        <v>1.1500072633924097</v>
      </c>
      <c r="BH341" s="7">
        <f t="shared" si="583"/>
        <v>1.203900398263051</v>
      </c>
      <c r="BI341" s="7">
        <f t="shared" si="584"/>
        <v>0.50252215855151561</v>
      </c>
      <c r="BJ341" s="7">
        <f t="shared" si="585"/>
        <v>0.26434704861851993</v>
      </c>
      <c r="BK341" s="20">
        <f t="shared" si="532"/>
        <v>0.60855274324981024</v>
      </c>
      <c r="BL341" s="24">
        <f t="shared" si="586"/>
        <v>0.5025209792823947</v>
      </c>
      <c r="BM341" s="24">
        <f t="shared" si="587"/>
        <v>0.8332195196609965</v>
      </c>
      <c r="BN341" s="24">
        <f t="shared" si="588"/>
        <v>165.40307089193877</v>
      </c>
      <c r="BO341" s="24">
        <f t="shared" si="589"/>
        <v>1255434202.1945984</v>
      </c>
      <c r="BP341" s="24">
        <f t="shared" si="590"/>
        <v>3.9406770926513552E-8</v>
      </c>
      <c r="BQ341" s="29">
        <f t="shared" si="591"/>
        <v>4.4132918580007544E-3</v>
      </c>
      <c r="BR341" s="24">
        <f t="shared" si="533"/>
        <v>12582.841619072189</v>
      </c>
      <c r="BS341" s="24">
        <f t="shared" si="592"/>
        <v>4.8747872766437199</v>
      </c>
      <c r="BT341" s="24">
        <f t="shared" si="593"/>
        <v>17.832703762141417</v>
      </c>
      <c r="BU341" s="24" t="str">
        <f t="shared" si="594"/>
        <v>NO</v>
      </c>
      <c r="BV341" s="24">
        <f t="shared" si="534"/>
        <v>1.1499999999999999</v>
      </c>
      <c r="BW341" s="24">
        <f t="shared" si="535"/>
        <v>1.1500071983874134</v>
      </c>
      <c r="BX341" s="7">
        <f t="shared" si="595"/>
        <v>1.203900398263051</v>
      </c>
      <c r="BY341" s="7">
        <f t="shared" si="596"/>
        <v>0.50252215855151561</v>
      </c>
      <c r="BZ341" s="24">
        <f t="shared" si="597"/>
        <v>0.26434704861851993</v>
      </c>
      <c r="CA341" s="20">
        <f t="shared" si="536"/>
        <v>0.63704231716557935</v>
      </c>
      <c r="CB341" s="24">
        <f t="shared" si="598"/>
        <v>0.5025209240718489</v>
      </c>
      <c r="CC341" s="24">
        <f t="shared" si="599"/>
        <v>0.86944516756861878</v>
      </c>
      <c r="CD341" s="24">
        <f t="shared" si="600"/>
        <v>129.48881473841612</v>
      </c>
      <c r="CE341" s="24">
        <f t="shared" si="601"/>
        <v>982839592.68479657</v>
      </c>
      <c r="CF341" s="24">
        <f t="shared" si="602"/>
        <v>4.9096331129196282E-8</v>
      </c>
      <c r="CG341" s="29">
        <f t="shared" si="603"/>
        <v>4.5337696770835195E-3</v>
      </c>
      <c r="CH341" s="24">
        <f t="shared" si="537"/>
        <v>12719.131340059826</v>
      </c>
      <c r="CI341" s="24">
        <f t="shared" si="604"/>
        <v>4.8747872766437199</v>
      </c>
      <c r="CJ341" s="24">
        <f t="shared" si="605"/>
        <v>17.673324852516064</v>
      </c>
      <c r="CK341" s="24">
        <f t="shared" si="538"/>
        <v>71.12896599378486</v>
      </c>
      <c r="CL341" s="24">
        <f t="shared" si="606"/>
        <v>1.3609943539301141</v>
      </c>
      <c r="CM341" s="24" t="str">
        <f t="shared" si="607"/>
        <v>NO</v>
      </c>
      <c r="CN341" s="46" t="str">
        <f t="shared" si="539"/>
        <v>ANNULAR</v>
      </c>
      <c r="CO341" s="21">
        <f t="shared" si="516"/>
        <v>1.0000862849320467</v>
      </c>
      <c r="CP341" s="21">
        <f t="shared" si="540"/>
        <v>0</v>
      </c>
      <c r="CQ341" s="7">
        <f t="shared" si="541"/>
        <v>0.99981121670442052</v>
      </c>
      <c r="CR341" s="7">
        <f>IF(J341="yes",rho_ph(F341,H341),IF(K341="yes",rho_ph(F341,H341),L341*CQ341+P341*(1-CQ341)))</f>
        <v>0.24337807085666802</v>
      </c>
      <c r="CS341" s="7">
        <f t="shared" si="542"/>
        <v>1.0481023010275123E-5</v>
      </c>
      <c r="CT341" s="7">
        <f t="shared" si="543"/>
        <v>1847276.1876181876</v>
      </c>
      <c r="CU341" s="7">
        <f t="shared" si="544"/>
        <v>1.3779246296787142E-5</v>
      </c>
      <c r="CV341" s="22">
        <f t="shared" si="545"/>
        <v>1.0510993425174649E-2</v>
      </c>
      <c r="CW341" s="7">
        <f t="shared" si="546"/>
        <v>2.2807642261126895E-5</v>
      </c>
      <c r="CX341" s="7">
        <f t="shared" si="547"/>
        <v>7.6395528327627868</v>
      </c>
      <c r="CY341" s="7">
        <f t="shared" si="608"/>
        <v>-4512.1568450286259</v>
      </c>
      <c r="CZ341" s="7">
        <f t="shared" si="609"/>
        <v>-1.6931095045647911E-3</v>
      </c>
      <c r="DA341" s="7">
        <f t="shared" si="548"/>
        <v>8.6567442128740804E-2</v>
      </c>
      <c r="DB341" s="7">
        <f>rho_ph(DA341,H341)</f>
        <v>0.16785109006305154</v>
      </c>
      <c r="DC341" s="7">
        <f t="shared" si="549"/>
        <v>11560.317196817035</v>
      </c>
      <c r="DD341" s="7">
        <f t="shared" si="610"/>
        <v>-2.8113842197260572E-2</v>
      </c>
      <c r="DE341" s="47">
        <f t="shared" si="611"/>
        <v>8734.5403200281853</v>
      </c>
      <c r="DF341" s="7">
        <f t="shared" si="550"/>
        <v>1030.4933776877942</v>
      </c>
      <c r="DG341" s="7">
        <f t="shared" si="612"/>
        <v>43.014361449684884</v>
      </c>
    </row>
    <row r="342" spans="1:111" ht="14.5" x14ac:dyDescent="0.35">
      <c r="A342" s="7">
        <f t="shared" si="613"/>
        <v>783</v>
      </c>
      <c r="B342" s="7">
        <v>3</v>
      </c>
      <c r="C342" s="7">
        <v>17.2</v>
      </c>
      <c r="D342">
        <v>0.253</v>
      </c>
      <c r="E342" s="22">
        <v>0</v>
      </c>
      <c r="F342" s="7">
        <f t="shared" si="551"/>
        <v>8.6567442128740804E-2</v>
      </c>
      <c r="G342" s="7">
        <f t="shared" si="614"/>
        <v>97.5</v>
      </c>
      <c r="H342" s="7">
        <f t="shared" si="552"/>
        <v>1030.4933776877942</v>
      </c>
      <c r="I342" s="7">
        <f t="shared" si="615"/>
        <v>0.35449447284144786</v>
      </c>
      <c r="J342" s="24" t="str">
        <f t="shared" si="553"/>
        <v>NO</v>
      </c>
      <c r="K342" s="24" t="str">
        <f t="shared" si="554"/>
        <v>NO</v>
      </c>
      <c r="L342" s="7">
        <f t="shared" si="555"/>
        <v>5.9510757277111699E-2</v>
      </c>
      <c r="M342" s="7">
        <v>9.81</v>
      </c>
      <c r="N342" s="7">
        <f t="shared" si="556"/>
        <v>5.0247065E-2</v>
      </c>
      <c r="O342" s="7">
        <f t="shared" si="557"/>
        <v>43.014361449684884</v>
      </c>
      <c r="P342" s="7">
        <f t="shared" si="558"/>
        <v>990.9990313121458</v>
      </c>
      <c r="Q342" s="7">
        <f t="shared" si="518"/>
        <v>1.0399267990724804E-5</v>
      </c>
      <c r="R342" s="7">
        <f t="shared" si="519"/>
        <v>6.1749294839331861E-4</v>
      </c>
      <c r="S342" s="7">
        <f t="shared" si="559"/>
        <v>4.0228159419362669E-4</v>
      </c>
      <c r="T342" s="7">
        <f t="shared" si="520"/>
        <v>1.2639231018585217</v>
      </c>
      <c r="U342" s="7">
        <f t="shared" si="521"/>
        <v>11558.671151880983</v>
      </c>
      <c r="V342" s="7">
        <f t="shared" si="616"/>
        <v>11559.935074982841</v>
      </c>
      <c r="W342" s="7">
        <f>Surface_Tension_T(T_ph(F342,H342))</f>
        <v>9.0091898401285481E-2</v>
      </c>
      <c r="X342" s="7">
        <v>1</v>
      </c>
      <c r="Y342" s="7">
        <f t="shared" si="560"/>
        <v>1.0000891921448687</v>
      </c>
      <c r="Z342" s="7">
        <f t="shared" si="617"/>
        <v>0.9998014890382122</v>
      </c>
      <c r="AA342" s="24">
        <f t="shared" si="561"/>
        <v>0.25622311457600122</v>
      </c>
      <c r="AB342" s="24">
        <f t="shared" si="562"/>
        <v>1862790.6939462295</v>
      </c>
      <c r="AC342" s="24">
        <f t="shared" si="563"/>
        <v>1.3676134375819617E-5</v>
      </c>
      <c r="AD342" s="29">
        <f t="shared" si="564"/>
        <v>1.0496607468621969E-2</v>
      </c>
      <c r="AE342" s="24">
        <f t="shared" si="522"/>
        <v>13.360226816213345</v>
      </c>
      <c r="AF342" s="7">
        <f t="shared" si="523"/>
        <v>68.343452527958178</v>
      </c>
      <c r="AG342" s="24" t="str">
        <f t="shared" si="565"/>
        <v>ANNULAR</v>
      </c>
      <c r="AH342" s="24">
        <f t="shared" si="524"/>
        <v>1.1499999999999999</v>
      </c>
      <c r="AI342" s="24">
        <f t="shared" si="524"/>
        <v>1.1499999999999999</v>
      </c>
      <c r="AJ342" s="24">
        <f t="shared" si="566"/>
        <v>0.26439624905144221</v>
      </c>
      <c r="AK342" s="24">
        <f t="shared" si="567"/>
        <v>0.86945285004032613</v>
      </c>
      <c r="AL342" s="24">
        <f t="shared" si="568"/>
        <v>129.4238409481209</v>
      </c>
      <c r="AM342" s="24">
        <f t="shared" si="569"/>
        <v>940935898.35519814</v>
      </c>
      <c r="AN342" s="24">
        <f t="shared" si="570"/>
        <v>5.1055605510711614E-8</v>
      </c>
      <c r="AO342" s="29">
        <f t="shared" si="571"/>
        <v>4.5557208561345435E-3</v>
      </c>
      <c r="AP342" s="24">
        <f t="shared" si="525"/>
        <v>11836.82675003129</v>
      </c>
      <c r="AQ342" s="24">
        <f t="shared" si="572"/>
        <v>4.8747731205140115</v>
      </c>
      <c r="AR342" s="24">
        <f t="shared" si="573"/>
        <v>17.645925779931002</v>
      </c>
      <c r="AS342" s="24">
        <f t="shared" si="574"/>
        <v>1.3650369500072035</v>
      </c>
      <c r="AT342" s="24" t="str">
        <f t="shared" si="575"/>
        <v>NO</v>
      </c>
      <c r="AU342" s="24">
        <f t="shared" si="526"/>
        <v>1.2</v>
      </c>
      <c r="AV342" s="7">
        <f t="shared" si="576"/>
        <v>1.203900398263051</v>
      </c>
      <c r="AW342" s="7">
        <f t="shared" si="577"/>
        <v>0.26439624905144221</v>
      </c>
      <c r="AX342" s="20">
        <f t="shared" si="527"/>
        <v>0.61010723362281538</v>
      </c>
      <c r="AY342" s="24">
        <f t="shared" si="528"/>
        <v>0.83322633842587057</v>
      </c>
      <c r="AZ342" s="24">
        <f t="shared" si="578"/>
        <v>165.32212299872486</v>
      </c>
      <c r="BA342" s="24">
        <f t="shared" si="579"/>
        <v>1201923225.1355329</v>
      </c>
      <c r="BB342" s="24">
        <f t="shared" si="580"/>
        <v>4.0978910956870545E-8</v>
      </c>
      <c r="BC342" s="29">
        <f t="shared" si="581"/>
        <v>4.4343822758777848E-3</v>
      </c>
      <c r="BD342" s="24">
        <f t="shared" si="529"/>
        <v>17.805428927990636</v>
      </c>
      <c r="BE342" s="24" t="str">
        <f t="shared" si="582"/>
        <v>NO</v>
      </c>
      <c r="BF342" s="24">
        <f t="shared" si="530"/>
        <v>1.2</v>
      </c>
      <c r="BG342" s="24">
        <f t="shared" si="531"/>
        <v>1.1500077126630861</v>
      </c>
      <c r="BH342" s="7">
        <f t="shared" si="583"/>
        <v>1.203900398263051</v>
      </c>
      <c r="BI342" s="7">
        <f t="shared" si="584"/>
        <v>0.50252131689747637</v>
      </c>
      <c r="BJ342" s="7">
        <f t="shared" si="585"/>
        <v>0.26439624905144221</v>
      </c>
      <c r="BK342" s="20">
        <f t="shared" si="532"/>
        <v>0.61010723362281538</v>
      </c>
      <c r="BL342" s="24">
        <f t="shared" si="586"/>
        <v>0.50252005992675786</v>
      </c>
      <c r="BM342" s="24">
        <f t="shared" si="587"/>
        <v>0.83321203587699355</v>
      </c>
      <c r="BN342" s="24">
        <f t="shared" si="588"/>
        <v>165.33629595965178</v>
      </c>
      <c r="BO342" s="24">
        <f t="shared" si="589"/>
        <v>1202026265.2525966</v>
      </c>
      <c r="BP342" s="24">
        <f t="shared" si="590"/>
        <v>4.0975756101955719E-8</v>
      </c>
      <c r="BQ342" s="29">
        <f t="shared" si="591"/>
        <v>4.434340623026679E-3</v>
      </c>
      <c r="BR342" s="24">
        <f t="shared" si="533"/>
        <v>11709.654171896624</v>
      </c>
      <c r="BS342" s="24">
        <f t="shared" si="592"/>
        <v>4.8747731205140115</v>
      </c>
      <c r="BT342" s="24">
        <f t="shared" si="593"/>
        <v>17.805484678072482</v>
      </c>
      <c r="BU342" s="24" t="str">
        <f t="shared" si="594"/>
        <v>NO</v>
      </c>
      <c r="BV342" s="24">
        <f t="shared" si="534"/>
        <v>1.1499999999999999</v>
      </c>
      <c r="BW342" s="24">
        <f t="shared" si="535"/>
        <v>1.1500076434815913</v>
      </c>
      <c r="BX342" s="7">
        <f t="shared" si="595"/>
        <v>1.203900398263051</v>
      </c>
      <c r="BY342" s="7">
        <f t="shared" si="596"/>
        <v>0.50252131689747637</v>
      </c>
      <c r="BZ342" s="24">
        <f t="shared" si="597"/>
        <v>0.26439624905144221</v>
      </c>
      <c r="CA342" s="20">
        <f t="shared" si="536"/>
        <v>0.63866958143878183</v>
      </c>
      <c r="CB342" s="24">
        <f t="shared" si="598"/>
        <v>0.50252000107821859</v>
      </c>
      <c r="CC342" s="24">
        <f t="shared" si="599"/>
        <v>0.86943727679587346</v>
      </c>
      <c r="CD342" s="24">
        <f t="shared" si="600"/>
        <v>129.43927309151229</v>
      </c>
      <c r="CE342" s="24">
        <f t="shared" si="601"/>
        <v>941048092.9678688</v>
      </c>
      <c r="CF342" s="24">
        <f t="shared" si="602"/>
        <v>5.1050138738848901E-8</v>
      </c>
      <c r="CG342" s="29">
        <f t="shared" si="603"/>
        <v>4.5556605741635132E-3</v>
      </c>
      <c r="CH342" s="24">
        <f t="shared" si="537"/>
        <v>11836.764099126873</v>
      </c>
      <c r="CI342" s="24">
        <f t="shared" si="604"/>
        <v>4.8747731205140115</v>
      </c>
      <c r="CJ342" s="24">
        <f t="shared" si="605"/>
        <v>17.646003611782721</v>
      </c>
      <c r="CK342" s="24">
        <f t="shared" si="538"/>
        <v>69.129661326201202</v>
      </c>
      <c r="CL342" s="24">
        <f t="shared" si="606"/>
        <v>1.3650369500072035</v>
      </c>
      <c r="CM342" s="24" t="str">
        <f t="shared" si="607"/>
        <v>NO</v>
      </c>
      <c r="CN342" s="46" t="str">
        <f t="shared" si="539"/>
        <v>ANNULAR</v>
      </c>
      <c r="CO342" s="21">
        <f t="shared" si="516"/>
        <v>1.0000891921448687</v>
      </c>
      <c r="CP342" s="21">
        <f t="shared" si="540"/>
        <v>0</v>
      </c>
      <c r="CQ342" s="7">
        <f t="shared" si="541"/>
        <v>0.9998014890382122</v>
      </c>
      <c r="CR342" s="7">
        <f>IF(J342="yes",rho_ph(F342,H342),IF(K342="yes",rho_ph(F342,H342),L342*CQ342+P342*(1-CQ342)))</f>
        <v>0.25622311457600122</v>
      </c>
      <c r="CS342" s="7">
        <f t="shared" si="542"/>
        <v>1.051978274111682E-5</v>
      </c>
      <c r="CT342" s="7">
        <f t="shared" si="543"/>
        <v>1862790.6939462295</v>
      </c>
      <c r="CU342" s="7">
        <f t="shared" si="544"/>
        <v>1.3676134375819617E-5</v>
      </c>
      <c r="CV342" s="22">
        <f t="shared" si="545"/>
        <v>1.0496607468621969E-2</v>
      </c>
      <c r="CW342" s="7">
        <f t="shared" si="546"/>
        <v>2.4011387368267716E-5</v>
      </c>
      <c r="CX342" s="7">
        <f t="shared" si="547"/>
        <v>7.1027664672409507</v>
      </c>
      <c r="CY342" s="7">
        <f t="shared" si="608"/>
        <v>-3954.2552039432953</v>
      </c>
      <c r="CZ342" s="7">
        <f t="shared" si="609"/>
        <v>-1.7962397752034859E-3</v>
      </c>
      <c r="DA342" s="7">
        <f t="shared" si="548"/>
        <v>9.195616145435126E-2</v>
      </c>
      <c r="DB342" s="7">
        <f>rho_ph(DA342,H342)</f>
        <v>0.17848624555065998</v>
      </c>
      <c r="DC342" s="7">
        <f t="shared" si="549"/>
        <v>10871.492293279431</v>
      </c>
      <c r="DD342" s="7">
        <f t="shared" si="610"/>
        <v>-2.8113842197260572E-2</v>
      </c>
      <c r="DE342" s="47">
        <f t="shared" si="611"/>
        <v>7721.3771274922419</v>
      </c>
      <c r="DF342" s="7">
        <f t="shared" si="550"/>
        <v>1030.4652638455971</v>
      </c>
      <c r="DG342" s="7">
        <f t="shared" si="612"/>
        <v>44.176901451027675</v>
      </c>
    </row>
    <row r="343" spans="1:111" ht="14.5" x14ac:dyDescent="0.35">
      <c r="A343" s="7">
        <f t="shared" si="613"/>
        <v>780</v>
      </c>
      <c r="B343" s="7">
        <v>3</v>
      </c>
      <c r="C343" s="7">
        <v>17.2</v>
      </c>
      <c r="D343">
        <v>0.253</v>
      </c>
      <c r="E343" s="22">
        <v>0</v>
      </c>
      <c r="F343" s="7">
        <f t="shared" si="551"/>
        <v>9.195616145435126E-2</v>
      </c>
      <c r="G343" s="7">
        <f t="shared" si="614"/>
        <v>97.5</v>
      </c>
      <c r="H343" s="7">
        <f t="shared" si="552"/>
        <v>1030.4652638455971</v>
      </c>
      <c r="I343" s="7">
        <f t="shared" si="615"/>
        <v>0.35286764693826311</v>
      </c>
      <c r="J343" s="24" t="str">
        <f t="shared" si="553"/>
        <v>NO</v>
      </c>
      <c r="K343" s="24" t="str">
        <f t="shared" si="554"/>
        <v>NO</v>
      </c>
      <c r="L343" s="7">
        <f t="shared" si="555"/>
        <v>6.299146102692138E-2</v>
      </c>
      <c r="M343" s="7">
        <v>9.81</v>
      </c>
      <c r="N343" s="7">
        <f t="shared" si="556"/>
        <v>5.0247065E-2</v>
      </c>
      <c r="O343" s="7">
        <f t="shared" si="557"/>
        <v>44.176901451027675</v>
      </c>
      <c r="P343" s="7">
        <f t="shared" si="558"/>
        <v>990.52482391633146</v>
      </c>
      <c r="Q343" s="7">
        <f t="shared" si="518"/>
        <v>1.0435005902851425E-5</v>
      </c>
      <c r="R343" s="7">
        <f t="shared" si="519"/>
        <v>6.0471083882459979E-4</v>
      </c>
      <c r="S343" s="7">
        <f t="shared" si="559"/>
        <v>3.9501012402922607E-4</v>
      </c>
      <c r="T343" s="7">
        <f t="shared" si="520"/>
        <v>1.2677151056941911</v>
      </c>
      <c r="U343" s="7">
        <f t="shared" si="521"/>
        <v>10869.863152149082</v>
      </c>
      <c r="V343" s="7">
        <f t="shared" si="616"/>
        <v>10871.130867254777</v>
      </c>
      <c r="W343" s="7">
        <f>Surface_Tension_T(T_ph(F343,H343))</f>
        <v>9.0116452833410132E-2</v>
      </c>
      <c r="X343" s="7">
        <v>1</v>
      </c>
      <c r="Y343" s="7">
        <f t="shared" si="560"/>
        <v>1.0000921991268519</v>
      </c>
      <c r="Z343" s="7">
        <f t="shared" si="617"/>
        <v>0.99979120713085512</v>
      </c>
      <c r="AA343" s="24">
        <f t="shared" si="561"/>
        <v>0.26979282880376021</v>
      </c>
      <c r="AB343" s="24">
        <f t="shared" si="562"/>
        <v>1878526.9074145325</v>
      </c>
      <c r="AC343" s="24">
        <f t="shared" si="563"/>
        <v>1.3573200869935389E-5</v>
      </c>
      <c r="AD343" s="29">
        <f t="shared" si="564"/>
        <v>1.0482166738437272E-2</v>
      </c>
      <c r="AE343" s="24">
        <f t="shared" si="522"/>
        <v>13.367141685543604</v>
      </c>
      <c r="AF343" s="7">
        <f t="shared" si="523"/>
        <v>66.424921283422037</v>
      </c>
      <c r="AG343" s="24" t="str">
        <f t="shared" si="565"/>
        <v>ANNULAR</v>
      </c>
      <c r="AH343" s="24">
        <f t="shared" ref="AH343:AI362" si="618">VLOOKUP($AJ$1,$DJ$10:$DK$14,2,FALSE)</f>
        <v>1.1499999999999999</v>
      </c>
      <c r="AI343" s="24">
        <f t="shared" si="618"/>
        <v>1.1499999999999999</v>
      </c>
      <c r="AJ343" s="24">
        <f t="shared" si="566"/>
        <v>0.26444566917240886</v>
      </c>
      <c r="AK343" s="24">
        <f t="shared" si="567"/>
        <v>0.86944542375174783</v>
      </c>
      <c r="AL343" s="24">
        <f t="shared" si="568"/>
        <v>129.37231628729654</v>
      </c>
      <c r="AM343" s="24">
        <f t="shared" si="569"/>
        <v>900799989.00564826</v>
      </c>
      <c r="AN343" s="24">
        <f t="shared" si="570"/>
        <v>5.3094062927594402E-8</v>
      </c>
      <c r="AO343" s="29">
        <f t="shared" si="571"/>
        <v>4.5778395446548761E-3</v>
      </c>
      <c r="AP343" s="24">
        <f t="shared" si="525"/>
        <v>11016.103759252872</v>
      </c>
      <c r="AQ343" s="24">
        <f t="shared" si="572"/>
        <v>4.874758020985233</v>
      </c>
      <c r="AR343" s="24">
        <f t="shared" si="573"/>
        <v>17.618491333952594</v>
      </c>
      <c r="AS343" s="24">
        <f t="shared" si="574"/>
        <v>1.3691323141497265</v>
      </c>
      <c r="AT343" s="24" t="str">
        <f t="shared" si="575"/>
        <v>NO</v>
      </c>
      <c r="AU343" s="24">
        <f t="shared" si="526"/>
        <v>1.2</v>
      </c>
      <c r="AV343" s="7">
        <f t="shared" si="576"/>
        <v>1.203900398263051</v>
      </c>
      <c r="AW343" s="7">
        <f t="shared" si="577"/>
        <v>0.26444566917240886</v>
      </c>
      <c r="AX343" s="20">
        <f t="shared" si="527"/>
        <v>0.61168186947453096</v>
      </c>
      <c r="AY343" s="24">
        <f t="shared" si="528"/>
        <v>0.8332192654448678</v>
      </c>
      <c r="AZ343" s="24">
        <f t="shared" si="578"/>
        <v>165.25294342674491</v>
      </c>
      <c r="BA343" s="24">
        <f t="shared" si="579"/>
        <v>1150631401.6314774</v>
      </c>
      <c r="BB343" s="24">
        <f t="shared" si="580"/>
        <v>4.2615823024606673E-8</v>
      </c>
      <c r="BC343" s="29">
        <f t="shared" si="581"/>
        <v>4.4556477303755006E-3</v>
      </c>
      <c r="BD343" s="24">
        <f t="shared" si="529"/>
        <v>17.778097763222313</v>
      </c>
      <c r="BE343" s="24" t="str">
        <f t="shared" si="582"/>
        <v>NO</v>
      </c>
      <c r="BF343" s="24">
        <f t="shared" si="530"/>
        <v>1.2</v>
      </c>
      <c r="BG343" s="24">
        <f t="shared" si="531"/>
        <v>1.150008189497552</v>
      </c>
      <c r="BH343" s="7">
        <f t="shared" si="583"/>
        <v>1.203900398263051</v>
      </c>
      <c r="BI343" s="7">
        <f t="shared" si="584"/>
        <v>0.50252042668986452</v>
      </c>
      <c r="BJ343" s="7">
        <f t="shared" si="585"/>
        <v>0.26444566917240886</v>
      </c>
      <c r="BK343" s="20">
        <f t="shared" si="532"/>
        <v>0.61168186947453096</v>
      </c>
      <c r="BL343" s="24">
        <f t="shared" si="586"/>
        <v>0.50251908689564428</v>
      </c>
      <c r="BM343" s="24">
        <f t="shared" si="587"/>
        <v>0.83320406005672687</v>
      </c>
      <c r="BN343" s="24">
        <f t="shared" si="588"/>
        <v>165.26800378334616</v>
      </c>
      <c r="BO343" s="24">
        <f t="shared" si="589"/>
        <v>1150736264.6303794</v>
      </c>
      <c r="BP343" s="24">
        <f t="shared" si="590"/>
        <v>4.2612335284889734E-8</v>
      </c>
      <c r="BQ343" s="29">
        <f t="shared" si="591"/>
        <v>4.4556031380109332E-3</v>
      </c>
      <c r="BR343" s="24">
        <f t="shared" si="533"/>
        <v>10897.487806171994</v>
      </c>
      <c r="BS343" s="24">
        <f t="shared" si="592"/>
        <v>4.874758020985233</v>
      </c>
      <c r="BT343" s="24">
        <f t="shared" si="593"/>
        <v>17.778157071674126</v>
      </c>
      <c r="BU343" s="24" t="str">
        <f t="shared" si="594"/>
        <v>NO</v>
      </c>
      <c r="BV343" s="24">
        <f t="shared" si="534"/>
        <v>1.1499999999999999</v>
      </c>
      <c r="BW343" s="24">
        <f t="shared" si="535"/>
        <v>1.1500081158724091</v>
      </c>
      <c r="BX343" s="7">
        <f t="shared" si="595"/>
        <v>1.203900398263051</v>
      </c>
      <c r="BY343" s="7">
        <f t="shared" si="596"/>
        <v>0.50252042668986452</v>
      </c>
      <c r="BZ343" s="24">
        <f t="shared" si="597"/>
        <v>0.26444566917240886</v>
      </c>
      <c r="CA343" s="20">
        <f t="shared" si="536"/>
        <v>0.64031793430675454</v>
      </c>
      <c r="CB343" s="24">
        <f t="shared" si="598"/>
        <v>0.50251902416927741</v>
      </c>
      <c r="CC343" s="24">
        <f t="shared" si="599"/>
        <v>0.8694288674589794</v>
      </c>
      <c r="CD343" s="24">
        <f t="shared" si="600"/>
        <v>129.38871466337062</v>
      </c>
      <c r="CE343" s="24">
        <f t="shared" si="601"/>
        <v>900914168.43298745</v>
      </c>
      <c r="CF343" s="24">
        <f t="shared" si="602"/>
        <v>5.3088019575403042E-8</v>
      </c>
      <c r="CG343" s="29">
        <f t="shared" si="603"/>
        <v>4.5777750043688847E-3</v>
      </c>
      <c r="CH343" s="24">
        <f t="shared" si="537"/>
        <v>11016.041635144997</v>
      </c>
      <c r="CI343" s="24">
        <f t="shared" si="604"/>
        <v>4.874758020985233</v>
      </c>
      <c r="CJ343" s="24">
        <f t="shared" si="605"/>
        <v>17.618574132337148</v>
      </c>
      <c r="CK343" s="24">
        <f t="shared" si="538"/>
        <v>67.189059699084652</v>
      </c>
      <c r="CL343" s="24">
        <f t="shared" si="606"/>
        <v>1.3691323141497265</v>
      </c>
      <c r="CM343" s="24" t="str">
        <f t="shared" si="607"/>
        <v>NO</v>
      </c>
      <c r="CN343" s="46" t="str">
        <f t="shared" si="539"/>
        <v>ANNULAR</v>
      </c>
      <c r="CO343" s="21">
        <f t="shared" si="516"/>
        <v>1.0000921991268519</v>
      </c>
      <c r="CP343" s="21">
        <f t="shared" si="540"/>
        <v>0</v>
      </c>
      <c r="CQ343" s="7">
        <f t="shared" si="541"/>
        <v>0.99979120713085512</v>
      </c>
      <c r="CR343" s="7">
        <f>IF(J343="yes",rho_ph(F343,H343),IF(K343="yes",rho_ph(F343,H343),L343*CQ343+P343*(1-CQ343)))</f>
        <v>0.26979282880376021</v>
      </c>
      <c r="CS343" s="7">
        <f t="shared" si="542"/>
        <v>1.0559086459070621E-5</v>
      </c>
      <c r="CT343" s="7">
        <f t="shared" si="543"/>
        <v>1878526.9074145325</v>
      </c>
      <c r="CU343" s="7">
        <f t="shared" si="544"/>
        <v>1.3573200869935389E-5</v>
      </c>
      <c r="CV343" s="22">
        <f t="shared" si="545"/>
        <v>1.0482166738437272E-2</v>
      </c>
      <c r="CW343" s="7">
        <f t="shared" si="546"/>
        <v>2.5283043383138172E-5</v>
      </c>
      <c r="CX343" s="7">
        <f t="shared" si="547"/>
        <v>6.605115195939157</v>
      </c>
      <c r="CY343" s="7">
        <f t="shared" si="608"/>
        <v>-3466.360642911955</v>
      </c>
      <c r="CZ343" s="7">
        <f t="shared" si="609"/>
        <v>-1.905497194150525E-3</v>
      </c>
      <c r="DA343" s="7">
        <f t="shared" si="548"/>
        <v>9.7672653036802837E-2</v>
      </c>
      <c r="DB343" s="7">
        <f>rho_ph(DA343,H343)</f>
        <v>0.18979089732514665</v>
      </c>
      <c r="DC343" s="7">
        <f t="shared" si="549"/>
        <v>10223.945775629578</v>
      </c>
      <c r="DD343" s="7">
        <f t="shared" si="610"/>
        <v>-2.8113842197260572E-2</v>
      </c>
      <c r="DE343" s="47">
        <f t="shared" si="611"/>
        <v>6826.2095549828482</v>
      </c>
      <c r="DF343" s="7">
        <f t="shared" si="550"/>
        <v>1030.4371500033999</v>
      </c>
      <c r="DG343" s="7">
        <f t="shared" si="612"/>
        <v>45.347710810170156</v>
      </c>
    </row>
    <row r="344" spans="1:111" ht="14.5" x14ac:dyDescent="0.35">
      <c r="A344" s="7">
        <f t="shared" si="613"/>
        <v>777</v>
      </c>
      <c r="B344" s="7">
        <v>3</v>
      </c>
      <c r="C344" s="7">
        <v>17.2</v>
      </c>
      <c r="D344">
        <v>0.253</v>
      </c>
      <c r="E344" s="22">
        <v>0</v>
      </c>
      <c r="F344" s="7">
        <f t="shared" si="551"/>
        <v>9.7672653036802837E-2</v>
      </c>
      <c r="G344" s="7">
        <f t="shared" si="614"/>
        <v>97.5</v>
      </c>
      <c r="H344" s="7">
        <f t="shared" si="552"/>
        <v>1030.4371500033999</v>
      </c>
      <c r="I344" s="7">
        <f t="shared" si="615"/>
        <v>0.35122587860568844</v>
      </c>
      <c r="J344" s="24" t="str">
        <f t="shared" si="553"/>
        <v>NO</v>
      </c>
      <c r="K344" s="24" t="str">
        <f t="shared" si="554"/>
        <v>NO</v>
      </c>
      <c r="L344" s="7">
        <f t="shared" si="555"/>
        <v>6.666999585705892E-2</v>
      </c>
      <c r="M344" s="7">
        <v>9.81</v>
      </c>
      <c r="N344" s="7">
        <f t="shared" si="556"/>
        <v>5.0247065E-2</v>
      </c>
      <c r="O344" s="7">
        <f t="shared" si="557"/>
        <v>45.347710810170156</v>
      </c>
      <c r="P344" s="7">
        <f t="shared" si="558"/>
        <v>990.03760671382554</v>
      </c>
      <c r="Q344" s="7">
        <f t="shared" si="518"/>
        <v>1.0471143772375785E-5</v>
      </c>
      <c r="R344" s="7">
        <f t="shared" si="519"/>
        <v>5.922696326659836E-4</v>
      </c>
      <c r="S344" s="7">
        <f t="shared" si="559"/>
        <v>3.8792694723286433E-4</v>
      </c>
      <c r="T344" s="7">
        <f t="shared" si="520"/>
        <v>1.2715567368580014</v>
      </c>
      <c r="U344" s="7">
        <f t="shared" si="521"/>
        <v>10222.332334650713</v>
      </c>
      <c r="V344" s="7">
        <f t="shared" si="616"/>
        <v>10223.603891387571</v>
      </c>
      <c r="W344" s="7">
        <f>Surface_Tension_T(T_ph(F344,H344))</f>
        <v>9.0140104821140807E-2</v>
      </c>
      <c r="X344" s="7">
        <v>1</v>
      </c>
      <c r="Y344" s="7">
        <f t="shared" si="560"/>
        <v>1.0000953095083018</v>
      </c>
      <c r="Z344" s="7">
        <f t="shared" si="617"/>
        <v>0.99978033681865897</v>
      </c>
      <c r="AA344" s="24">
        <f t="shared" si="561"/>
        <v>0.28413016125169166</v>
      </c>
      <c r="AB344" s="24">
        <f t="shared" si="562"/>
        <v>1894488.288239189</v>
      </c>
      <c r="AC344" s="24">
        <f t="shared" si="563"/>
        <v>1.3470453083837255E-5</v>
      </c>
      <c r="AD344" s="29">
        <f t="shared" si="564"/>
        <v>1.0467671617096884E-2</v>
      </c>
      <c r="AE344" s="24">
        <f t="shared" si="522"/>
        <v>13.374091979773199</v>
      </c>
      <c r="AF344" s="7">
        <f t="shared" si="523"/>
        <v>64.562649231468058</v>
      </c>
      <c r="AG344" s="24" t="str">
        <f t="shared" si="565"/>
        <v>ANNULAR</v>
      </c>
      <c r="AH344" s="24">
        <f t="shared" si="618"/>
        <v>1.1499999999999999</v>
      </c>
      <c r="AI344" s="24">
        <f t="shared" si="618"/>
        <v>1.1499999999999999</v>
      </c>
      <c r="AJ344" s="24">
        <f t="shared" si="566"/>
        <v>0.26449530218802042</v>
      </c>
      <c r="AK344" s="24">
        <f t="shared" si="567"/>
        <v>0.86943750620463189</v>
      </c>
      <c r="AL344" s="24">
        <f t="shared" si="568"/>
        <v>129.31974427869159</v>
      </c>
      <c r="AM344" s="24">
        <f t="shared" si="569"/>
        <v>862262351.50390744</v>
      </c>
      <c r="AN344" s="24">
        <f t="shared" si="570"/>
        <v>5.5220449112032272E-8</v>
      </c>
      <c r="AO344" s="29">
        <f t="shared" si="571"/>
        <v>4.6001843958744688E-3</v>
      </c>
      <c r="AP344" s="24">
        <f t="shared" si="525"/>
        <v>10252.672520090777</v>
      </c>
      <c r="AQ344" s="24">
        <f t="shared" si="572"/>
        <v>4.8747419146611994</v>
      </c>
      <c r="AR344" s="24">
        <f t="shared" si="573"/>
        <v>17.59094843353629</v>
      </c>
      <c r="AS344" s="24">
        <f t="shared" si="574"/>
        <v>1.3732812758066417</v>
      </c>
      <c r="AT344" s="24" t="str">
        <f t="shared" si="575"/>
        <v>NO</v>
      </c>
      <c r="AU344" s="24">
        <f t="shared" si="526"/>
        <v>1.2</v>
      </c>
      <c r="AV344" s="7">
        <f t="shared" si="576"/>
        <v>1.203900398263051</v>
      </c>
      <c r="AW344" s="7">
        <f t="shared" si="577"/>
        <v>0.26449530218802042</v>
      </c>
      <c r="AX344" s="20">
        <f t="shared" si="527"/>
        <v>0.61327696394323916</v>
      </c>
      <c r="AY344" s="24">
        <f t="shared" si="528"/>
        <v>0.83321172444508884</v>
      </c>
      <c r="AZ344" s="24">
        <f t="shared" si="578"/>
        <v>165.18221538052708</v>
      </c>
      <c r="BA344" s="24">
        <f t="shared" si="579"/>
        <v>1101381743.7938354</v>
      </c>
      <c r="BB344" s="24">
        <f t="shared" si="580"/>
        <v>4.432342346179894E-8</v>
      </c>
      <c r="BC344" s="29">
        <f t="shared" si="581"/>
        <v>4.4771293865770532E-3</v>
      </c>
      <c r="BD344" s="24">
        <f t="shared" si="529"/>
        <v>17.750657889096519</v>
      </c>
      <c r="BE344" s="24" t="str">
        <f t="shared" si="582"/>
        <v>NO</v>
      </c>
      <c r="BF344" s="24">
        <f t="shared" si="530"/>
        <v>1.2</v>
      </c>
      <c r="BG344" s="24">
        <f t="shared" si="531"/>
        <v>1.1500086955872824</v>
      </c>
      <c r="BH344" s="7">
        <f t="shared" si="583"/>
        <v>1.203900398263051</v>
      </c>
      <c r="BI344" s="7">
        <f t="shared" si="584"/>
        <v>0.50251948519566036</v>
      </c>
      <c r="BJ344" s="7">
        <f t="shared" si="585"/>
        <v>0.26449530218802042</v>
      </c>
      <c r="BK344" s="20">
        <f t="shared" si="532"/>
        <v>0.61327696394323916</v>
      </c>
      <c r="BL344" s="24">
        <f t="shared" si="586"/>
        <v>0.50251805711580833</v>
      </c>
      <c r="BM344" s="24">
        <f t="shared" si="587"/>
        <v>0.83319555962777936</v>
      </c>
      <c r="BN344" s="24">
        <f t="shared" si="588"/>
        <v>165.19821807986085</v>
      </c>
      <c r="BO344" s="24">
        <f t="shared" si="589"/>
        <v>1101488444.6324034</v>
      </c>
      <c r="BP344" s="24">
        <f t="shared" si="590"/>
        <v>4.431956736414047E-8</v>
      </c>
      <c r="BQ344" s="29">
        <f t="shared" si="591"/>
        <v>4.4770816468602485E-3</v>
      </c>
      <c r="BR344" s="24">
        <f t="shared" si="533"/>
        <v>10142.032442418418</v>
      </c>
      <c r="BS344" s="24">
        <f t="shared" si="592"/>
        <v>4.8747419146611994</v>
      </c>
      <c r="BT344" s="24">
        <f t="shared" si="593"/>
        <v>17.75072098141391</v>
      </c>
      <c r="BU344" s="24" t="str">
        <f t="shared" si="594"/>
        <v>NO</v>
      </c>
      <c r="BV344" s="24">
        <f t="shared" si="534"/>
        <v>1.1499999999999999</v>
      </c>
      <c r="BW344" s="24">
        <f t="shared" si="535"/>
        <v>1.1500086172342023</v>
      </c>
      <c r="BX344" s="7">
        <f t="shared" si="595"/>
        <v>1.203900398263051</v>
      </c>
      <c r="BY344" s="7">
        <f t="shared" si="596"/>
        <v>0.50251948519566036</v>
      </c>
      <c r="BZ344" s="24">
        <f t="shared" si="597"/>
        <v>0.26449530218802042</v>
      </c>
      <c r="CA344" s="20">
        <f t="shared" si="536"/>
        <v>0.64198770356743051</v>
      </c>
      <c r="CB344" s="24">
        <f t="shared" si="598"/>
        <v>0.50251799025584531</v>
      </c>
      <c r="CC344" s="24">
        <f t="shared" si="599"/>
        <v>0.86941990524651036</v>
      </c>
      <c r="CD344" s="24">
        <f t="shared" si="600"/>
        <v>129.33716871569027</v>
      </c>
      <c r="CE344" s="24">
        <f t="shared" si="601"/>
        <v>862378532.03073978</v>
      </c>
      <c r="CF344" s="24">
        <f t="shared" si="602"/>
        <v>5.5213767780584115E-8</v>
      </c>
      <c r="CG344" s="29">
        <f t="shared" si="603"/>
        <v>4.6001152959643824E-3</v>
      </c>
      <c r="CH344" s="24">
        <f t="shared" si="537"/>
        <v>10252.610917173948</v>
      </c>
      <c r="CI344" s="24">
        <f t="shared" si="604"/>
        <v>4.8747419146611994</v>
      </c>
      <c r="CJ344" s="24">
        <f t="shared" si="605"/>
        <v>17.591036512985799</v>
      </c>
      <c r="CK344" s="24">
        <f t="shared" si="538"/>
        <v>65.305364458546961</v>
      </c>
      <c r="CL344" s="24">
        <f t="shared" si="606"/>
        <v>1.3732812758066417</v>
      </c>
      <c r="CM344" s="24" t="str">
        <f t="shared" si="607"/>
        <v>NO</v>
      </c>
      <c r="CN344" s="46" t="str">
        <f t="shared" si="539"/>
        <v>ANNULAR</v>
      </c>
      <c r="CO344" s="21">
        <f t="shared" si="516"/>
        <v>1.0000953095083018</v>
      </c>
      <c r="CP344" s="21">
        <f t="shared" si="540"/>
        <v>0</v>
      </c>
      <c r="CQ344" s="7">
        <f t="shared" si="541"/>
        <v>0.99978033681865897</v>
      </c>
      <c r="CR344" s="7">
        <f>IF(J344="yes",rho_ph(F344,H344),IF(K344="yes",rho_ph(F344,H344),L344*CQ344+P344*(1-CQ344)))</f>
        <v>0.28413016125169166</v>
      </c>
      <c r="CS344" s="7">
        <f t="shared" si="542"/>
        <v>1.0598943479345561E-5</v>
      </c>
      <c r="CT344" s="7">
        <f t="shared" si="543"/>
        <v>1894488.288239189</v>
      </c>
      <c r="CU344" s="7">
        <f t="shared" si="544"/>
        <v>1.3470453083837255E-5</v>
      </c>
      <c r="CV344" s="22">
        <f t="shared" si="545"/>
        <v>1.0467671617096884E-2</v>
      </c>
      <c r="CW344" s="7">
        <f t="shared" si="546"/>
        <v>2.6626635056374202E-5</v>
      </c>
      <c r="CX344" s="7">
        <f t="shared" si="547"/>
        <v>6.1436284101747853</v>
      </c>
      <c r="CY344" s="7">
        <f t="shared" si="608"/>
        <v>-3039.5516318954506</v>
      </c>
      <c r="CZ344" s="7">
        <f t="shared" si="609"/>
        <v>-2.0212372681357241E-3</v>
      </c>
      <c r="DA344" s="7">
        <f t="shared" si="548"/>
        <v>0.10373636484121002</v>
      </c>
      <c r="DB344" s="7">
        <f>rho_ph(DA344,H344)</f>
        <v>0.20180720710585953</v>
      </c>
      <c r="DC344" s="7">
        <f t="shared" si="549"/>
        <v>9615.1761415662513</v>
      </c>
      <c r="DD344" s="7">
        <f t="shared" si="610"/>
        <v>-2.8113842197260572E-2</v>
      </c>
      <c r="DE344" s="47">
        <f t="shared" si="611"/>
        <v>6035.2321473251059</v>
      </c>
      <c r="DF344" s="7">
        <f t="shared" si="550"/>
        <v>1030.4090361612027</v>
      </c>
      <c r="DG344" s="7">
        <f t="shared" si="612"/>
        <v>46.526882692593063</v>
      </c>
    </row>
    <row r="345" spans="1:111" ht="14.5" x14ac:dyDescent="0.35">
      <c r="A345" s="7">
        <f t="shared" si="613"/>
        <v>774</v>
      </c>
      <c r="B345" s="7">
        <v>3</v>
      </c>
      <c r="C345" s="7">
        <v>17.2</v>
      </c>
      <c r="D345">
        <v>0.253</v>
      </c>
      <c r="E345" s="22">
        <v>0</v>
      </c>
      <c r="F345" s="7">
        <f t="shared" si="551"/>
        <v>0.10373636484121002</v>
      </c>
      <c r="G345" s="7">
        <f t="shared" si="614"/>
        <v>97.5</v>
      </c>
      <c r="H345" s="7">
        <f t="shared" si="552"/>
        <v>1030.4090361612027</v>
      </c>
      <c r="I345" s="7">
        <f t="shared" si="615"/>
        <v>0.34956894553717915</v>
      </c>
      <c r="J345" s="24" t="str">
        <f t="shared" si="553"/>
        <v>NO</v>
      </c>
      <c r="K345" s="24" t="str">
        <f t="shared" si="554"/>
        <v>NO</v>
      </c>
      <c r="L345" s="7">
        <f t="shared" si="555"/>
        <v>7.0557265349002043E-2</v>
      </c>
      <c r="M345" s="7">
        <v>9.81</v>
      </c>
      <c r="N345" s="7">
        <f t="shared" si="556"/>
        <v>5.0247065E-2</v>
      </c>
      <c r="O345" s="7">
        <f t="shared" si="557"/>
        <v>46.526882692593063</v>
      </c>
      <c r="P345" s="7">
        <f t="shared" si="558"/>
        <v>989.53727850334997</v>
      </c>
      <c r="Q345" s="7">
        <f t="shared" si="518"/>
        <v>1.0507684175556422E-5</v>
      </c>
      <c r="R345" s="7">
        <f t="shared" si="519"/>
        <v>5.8015775889095939E-4</v>
      </c>
      <c r="S345" s="7">
        <f t="shared" si="559"/>
        <v>3.8102578294752068E-4</v>
      </c>
      <c r="T345" s="7">
        <f t="shared" si="520"/>
        <v>1.2754487865457338</v>
      </c>
      <c r="U345" s="7">
        <f t="shared" si="521"/>
        <v>9613.5772623323246</v>
      </c>
      <c r="V345" s="7">
        <f t="shared" si="616"/>
        <v>9614.8527111188705</v>
      </c>
      <c r="W345" s="7">
        <f>Surface_Tension_T(T_ph(F345,H345))</f>
        <v>9.0162834271238529E-2</v>
      </c>
      <c r="X345" s="7">
        <v>1</v>
      </c>
      <c r="Y345" s="7">
        <f t="shared" si="560"/>
        <v>1.000098527070066</v>
      </c>
      <c r="Z345" s="7">
        <f t="shared" si="617"/>
        <v>0.99976884169332347</v>
      </c>
      <c r="AA345" s="24">
        <f t="shared" si="561"/>
        <v>0.29928071714315307</v>
      </c>
      <c r="AB345" s="24">
        <f t="shared" si="562"/>
        <v>1910678.1122905288</v>
      </c>
      <c r="AC345" s="24">
        <f t="shared" si="563"/>
        <v>1.3367899807897017E-5</v>
      </c>
      <c r="AD345" s="29">
        <f t="shared" si="564"/>
        <v>1.0453122709582791E-2</v>
      </c>
      <c r="AE345" s="24">
        <f t="shared" si="522"/>
        <v>13.381077289338839</v>
      </c>
      <c r="AF345" s="7">
        <f t="shared" si="523"/>
        <v>62.754915288426034</v>
      </c>
      <c r="AG345" s="24" t="str">
        <f t="shared" si="565"/>
        <v>ANNULAR</v>
      </c>
      <c r="AH345" s="24">
        <f t="shared" si="618"/>
        <v>1.1499999999999999</v>
      </c>
      <c r="AI345" s="24">
        <f t="shared" si="618"/>
        <v>1.1499999999999999</v>
      </c>
      <c r="AJ345" s="24">
        <f t="shared" si="566"/>
        <v>0.26454514130252599</v>
      </c>
      <c r="AK345" s="24">
        <f t="shared" si="567"/>
        <v>0.86942906463332592</v>
      </c>
      <c r="AL345" s="24">
        <f t="shared" si="568"/>
        <v>129.26615257159094</v>
      </c>
      <c r="AM345" s="24">
        <f t="shared" si="569"/>
        <v>825265358.67797863</v>
      </c>
      <c r="AN345" s="24">
        <f t="shared" si="570"/>
        <v>5.7438749349238154E-8</v>
      </c>
      <c r="AO345" s="29">
        <f t="shared" si="571"/>
        <v>4.6227578684223105E-3</v>
      </c>
      <c r="AP345" s="24">
        <f t="shared" si="525"/>
        <v>9542.4908284364792</v>
      </c>
      <c r="AQ345" s="24">
        <f t="shared" si="572"/>
        <v>4.8747247337960866</v>
      </c>
      <c r="AR345" s="24">
        <f t="shared" si="573"/>
        <v>17.56329704667915</v>
      </c>
      <c r="AS345" s="24">
        <f t="shared" si="574"/>
        <v>1.3774846894693926</v>
      </c>
      <c r="AT345" s="24" t="str">
        <f t="shared" si="575"/>
        <v>NO</v>
      </c>
      <c r="AU345" s="24">
        <f t="shared" si="526"/>
        <v>1.2</v>
      </c>
      <c r="AV345" s="7">
        <f t="shared" si="576"/>
        <v>1.203900398263051</v>
      </c>
      <c r="AW345" s="7">
        <f t="shared" si="577"/>
        <v>0.26454514130252599</v>
      </c>
      <c r="AX345" s="20">
        <f t="shared" si="527"/>
        <v>0.61489283969113018</v>
      </c>
      <c r="AY345" s="24">
        <f t="shared" si="528"/>
        <v>0.8332036842010776</v>
      </c>
      <c r="AZ345" s="24">
        <f t="shared" si="578"/>
        <v>165.10996097348695</v>
      </c>
      <c r="BA345" s="24">
        <f t="shared" si="579"/>
        <v>1054100616.8542665</v>
      </c>
      <c r="BB345" s="24">
        <f t="shared" si="580"/>
        <v>4.6104924640178155E-8</v>
      </c>
      <c r="BC345" s="29">
        <f t="shared" si="581"/>
        <v>4.4988296110300688E-3</v>
      </c>
      <c r="BD345" s="24">
        <f t="shared" si="529"/>
        <v>17.723109215357205</v>
      </c>
      <c r="BE345" s="24" t="str">
        <f t="shared" si="582"/>
        <v>NO</v>
      </c>
      <c r="BF345" s="24">
        <f t="shared" si="530"/>
        <v>1.2</v>
      </c>
      <c r="BG345" s="24">
        <f t="shared" si="531"/>
        <v>1.1500092327293716</v>
      </c>
      <c r="BH345" s="7">
        <f t="shared" si="583"/>
        <v>1.203900398263051</v>
      </c>
      <c r="BI345" s="7">
        <f t="shared" si="584"/>
        <v>0.50251848953106515</v>
      </c>
      <c r="BJ345" s="7">
        <f t="shared" si="585"/>
        <v>0.26454514130252599</v>
      </c>
      <c r="BK345" s="20">
        <f t="shared" si="532"/>
        <v>0.61489283969113018</v>
      </c>
      <c r="BL345" s="24">
        <f t="shared" si="586"/>
        <v>0.50251696734014994</v>
      </c>
      <c r="BM345" s="24">
        <f t="shared" si="587"/>
        <v>0.83318649981868642</v>
      </c>
      <c r="BN345" s="24">
        <f t="shared" si="588"/>
        <v>165.12696434798804</v>
      </c>
      <c r="BO345" s="24">
        <f t="shared" si="589"/>
        <v>1054209170.3748691</v>
      </c>
      <c r="BP345" s="24">
        <f t="shared" si="590"/>
        <v>4.6100660893296942E-8</v>
      </c>
      <c r="BQ345" s="29">
        <f t="shared" si="591"/>
        <v>4.4987785013368888E-3</v>
      </c>
      <c r="BR345" s="24">
        <f t="shared" si="533"/>
        <v>9439.285828515036</v>
      </c>
      <c r="BS345" s="24">
        <f t="shared" si="592"/>
        <v>4.8747247337960866</v>
      </c>
      <c r="BT345" s="24">
        <f t="shared" si="593"/>
        <v>17.723176331297203</v>
      </c>
      <c r="BU345" s="24" t="str">
        <f t="shared" si="594"/>
        <v>NO</v>
      </c>
      <c r="BV345" s="24">
        <f t="shared" si="534"/>
        <v>1.1499999999999999</v>
      </c>
      <c r="BW345" s="24">
        <f t="shared" si="535"/>
        <v>1.1500091493458053</v>
      </c>
      <c r="BX345" s="7">
        <f t="shared" si="595"/>
        <v>1.203900398263051</v>
      </c>
      <c r="BY345" s="7">
        <f t="shared" si="596"/>
        <v>0.50251848953106515</v>
      </c>
      <c r="BZ345" s="24">
        <f t="shared" si="597"/>
        <v>0.26454514130252599</v>
      </c>
      <c r="CA345" s="20">
        <f t="shared" si="536"/>
        <v>0.64367922698851454</v>
      </c>
      <c r="CB345" s="24">
        <f t="shared" si="598"/>
        <v>0.50251689607380601</v>
      </c>
      <c r="CC345" s="24">
        <f t="shared" si="599"/>
        <v>0.86941035353184559</v>
      </c>
      <c r="CD345" s="24">
        <f t="shared" si="600"/>
        <v>129.28466658382342</v>
      </c>
      <c r="CE345" s="24">
        <f t="shared" si="601"/>
        <v>825383556.4632585</v>
      </c>
      <c r="CF345" s="24">
        <f t="shared" si="602"/>
        <v>5.7431362038508046E-8</v>
      </c>
      <c r="CG345" s="29">
        <f t="shared" si="603"/>
        <v>4.6226838861405019E-3</v>
      </c>
      <c r="CH345" s="24">
        <f t="shared" si="537"/>
        <v>9542.4297412106043</v>
      </c>
      <c r="CI345" s="24">
        <f t="shared" si="604"/>
        <v>4.8747247337960866</v>
      </c>
      <c r="CJ345" s="24">
        <f t="shared" si="605"/>
        <v>17.563390741589714</v>
      </c>
      <c r="CK345" s="24">
        <f t="shared" si="538"/>
        <v>63.476834721930977</v>
      </c>
      <c r="CL345" s="24">
        <f t="shared" si="606"/>
        <v>1.3774846894693926</v>
      </c>
      <c r="CM345" s="24" t="str">
        <f t="shared" si="607"/>
        <v>NO</v>
      </c>
      <c r="CN345" s="46" t="str">
        <f t="shared" si="539"/>
        <v>ANNULAR</v>
      </c>
      <c r="CO345" s="21">
        <f t="shared" si="516"/>
        <v>1.000098527070066</v>
      </c>
      <c r="CP345" s="21">
        <f t="shared" si="540"/>
        <v>0</v>
      </c>
      <c r="CQ345" s="7">
        <f t="shared" si="541"/>
        <v>0.99976884169332347</v>
      </c>
      <c r="CR345" s="7">
        <f>IF(J345="yes",rho_ph(F345,H345),IF(K345="yes",rho_ph(F345,H345),L345*CQ345+P345*(1-CQ345)))</f>
        <v>0.29928071714315307</v>
      </c>
      <c r="CS345" s="7">
        <f t="shared" si="542"/>
        <v>1.0639363522225792E-5</v>
      </c>
      <c r="CT345" s="7">
        <f t="shared" si="543"/>
        <v>1910678.1122905288</v>
      </c>
      <c r="CU345" s="7">
        <f t="shared" si="544"/>
        <v>1.3367899807897017E-5</v>
      </c>
      <c r="CV345" s="22">
        <f t="shared" si="545"/>
        <v>1.0453122709582791E-2</v>
      </c>
      <c r="CW345" s="7">
        <f t="shared" si="546"/>
        <v>2.8046436181485281E-5</v>
      </c>
      <c r="CX345" s="7">
        <f t="shared" si="547"/>
        <v>5.7155698821043295</v>
      </c>
      <c r="CY345" s="7">
        <f t="shared" si="608"/>
        <v>-2666.0612039636167</v>
      </c>
      <c r="CZ345" s="7">
        <f t="shared" si="609"/>
        <v>-2.1438359779749868E-3</v>
      </c>
      <c r="DA345" s="7">
        <f t="shared" si="548"/>
        <v>0.11016787277513497</v>
      </c>
      <c r="DB345" s="7">
        <f>rho_ph(DA345,H345)</f>
        <v>0.21458003115451196</v>
      </c>
      <c r="DC345" s="7">
        <f t="shared" si="549"/>
        <v>9042.8351255255129</v>
      </c>
      <c r="DD345" s="7">
        <f t="shared" si="610"/>
        <v>-2.8113842197260572E-2</v>
      </c>
      <c r="DE345" s="47">
        <f t="shared" si="611"/>
        <v>5336.2627745359387</v>
      </c>
      <c r="DF345" s="7">
        <f t="shared" si="550"/>
        <v>1030.3809223190055</v>
      </c>
      <c r="DG345" s="7">
        <f t="shared" si="612"/>
        <v>47.714512505182597</v>
      </c>
    </row>
    <row r="346" spans="1:111" ht="14.5" x14ac:dyDescent="0.35">
      <c r="A346" s="7">
        <f t="shared" si="613"/>
        <v>771</v>
      </c>
      <c r="B346" s="7">
        <v>3</v>
      </c>
      <c r="C346" s="7">
        <v>17.2</v>
      </c>
      <c r="D346">
        <v>0.253</v>
      </c>
      <c r="E346" s="22">
        <v>0</v>
      </c>
      <c r="F346" s="7">
        <f t="shared" si="551"/>
        <v>0.11016787277513497</v>
      </c>
      <c r="G346" s="7">
        <f t="shared" si="614"/>
        <v>97.5</v>
      </c>
      <c r="H346" s="7">
        <f t="shared" si="552"/>
        <v>1030.3809223190055</v>
      </c>
      <c r="I346" s="7">
        <f t="shared" si="615"/>
        <v>0.34789661973166774</v>
      </c>
      <c r="J346" s="24" t="str">
        <f t="shared" si="553"/>
        <v>NO</v>
      </c>
      <c r="K346" s="24" t="str">
        <f t="shared" si="554"/>
        <v>NO</v>
      </c>
      <c r="L346" s="7">
        <f t="shared" si="555"/>
        <v>7.4664757764497006E-2</v>
      </c>
      <c r="M346" s="7">
        <v>9.81</v>
      </c>
      <c r="N346" s="7">
        <f t="shared" si="556"/>
        <v>5.0247065E-2</v>
      </c>
      <c r="O346" s="7">
        <f t="shared" si="557"/>
        <v>47.714512505182597</v>
      </c>
      <c r="P346" s="7">
        <f t="shared" si="558"/>
        <v>989.02373349782363</v>
      </c>
      <c r="Q346" s="7">
        <f t="shared" si="518"/>
        <v>1.0544629737888142E-5</v>
      </c>
      <c r="R346" s="7">
        <f t="shared" si="519"/>
        <v>5.6836413716967603E-4</v>
      </c>
      <c r="S346" s="7">
        <f t="shared" si="559"/>
        <v>3.7430061611377311E-4</v>
      </c>
      <c r="T346" s="7">
        <f t="shared" si="520"/>
        <v>1.2793920702307924</v>
      </c>
      <c r="U346" s="7">
        <f t="shared" si="521"/>
        <v>9041.2497309969604</v>
      </c>
      <c r="V346" s="7">
        <f t="shared" si="616"/>
        <v>9042.5291230671919</v>
      </c>
      <c r="W346" s="7">
        <f>Surface_Tension_T(T_ph(F346,H346))</f>
        <v>9.0184620667821569E-2</v>
      </c>
      <c r="X346" s="7">
        <v>1</v>
      </c>
      <c r="Y346" s="7">
        <f t="shared" si="560"/>
        <v>1.0001018557514665</v>
      </c>
      <c r="Z346" s="7">
        <f t="shared" si="617"/>
        <v>0.99975668294388753</v>
      </c>
      <c r="AA346" s="24">
        <f t="shared" si="561"/>
        <v>0.31529293381549561</v>
      </c>
      <c r="AB346" s="24">
        <f t="shared" si="562"/>
        <v>1927099.4746925519</v>
      </c>
      <c r="AC346" s="24">
        <f t="shared" si="563"/>
        <v>1.3265551177475354E-5</v>
      </c>
      <c r="AD346" s="29">
        <f t="shared" si="564"/>
        <v>1.0438520829616537E-2</v>
      </c>
      <c r="AE346" s="24">
        <f t="shared" si="522"/>
        <v>13.388097100792894</v>
      </c>
      <c r="AF346" s="7">
        <f t="shared" si="523"/>
        <v>61.000051661325543</v>
      </c>
      <c r="AG346" s="24" t="str">
        <f t="shared" si="565"/>
        <v>ANNULAR</v>
      </c>
      <c r="AH346" s="24">
        <f t="shared" si="618"/>
        <v>1.1499999999999999</v>
      </c>
      <c r="AI346" s="24">
        <f t="shared" si="618"/>
        <v>1.1499999999999999</v>
      </c>
      <c r="AJ346" s="24">
        <f t="shared" si="566"/>
        <v>0.2645951797150411</v>
      </c>
      <c r="AK346" s="24">
        <f t="shared" si="567"/>
        <v>0.86942006403895455</v>
      </c>
      <c r="AL346" s="24">
        <f t="shared" si="568"/>
        <v>129.21157082257696</v>
      </c>
      <c r="AM346" s="24">
        <f t="shared" si="569"/>
        <v>789753031.38921726</v>
      </c>
      <c r="AN346" s="24">
        <f t="shared" si="570"/>
        <v>5.9753144286356996E-8</v>
      </c>
      <c r="AO346" s="29">
        <f t="shared" si="571"/>
        <v>4.6455625359539112E-3</v>
      </c>
      <c r="AP346" s="24">
        <f t="shared" si="525"/>
        <v>8881.804835204759</v>
      </c>
      <c r="AQ346" s="24">
        <f t="shared" si="572"/>
        <v>4.8747064059823995</v>
      </c>
      <c r="AR346" s="24">
        <f t="shared" si="573"/>
        <v>17.535537026143366</v>
      </c>
      <c r="AS346" s="24">
        <f t="shared" si="574"/>
        <v>1.381743435849256</v>
      </c>
      <c r="AT346" s="24" t="str">
        <f t="shared" si="575"/>
        <v>NO</v>
      </c>
      <c r="AU346" s="24">
        <f t="shared" si="526"/>
        <v>1.2</v>
      </c>
      <c r="AV346" s="7">
        <f t="shared" si="576"/>
        <v>1.203900398263051</v>
      </c>
      <c r="AW346" s="7">
        <f t="shared" si="577"/>
        <v>0.2645951797150411</v>
      </c>
      <c r="AX346" s="20">
        <f t="shared" si="527"/>
        <v>0.61652982935114053</v>
      </c>
      <c r="AY346" s="24">
        <f t="shared" si="528"/>
        <v>0.8331951113584074</v>
      </c>
      <c r="AZ346" s="24">
        <f t="shared" si="578"/>
        <v>165.03620404115676</v>
      </c>
      <c r="BA346" s="24">
        <f t="shared" si="579"/>
        <v>1008716491.8801467</v>
      </c>
      <c r="BB346" s="24">
        <f t="shared" si="580"/>
        <v>4.796369729520843E-8</v>
      </c>
      <c r="BC346" s="29">
        <f t="shared" si="581"/>
        <v>4.5207508838487715E-3</v>
      </c>
      <c r="BD346" s="24">
        <f t="shared" si="529"/>
        <v>17.695451533098975</v>
      </c>
      <c r="BE346" s="24" t="str">
        <f t="shared" si="582"/>
        <v>NO</v>
      </c>
      <c r="BF346" s="24">
        <f t="shared" si="530"/>
        <v>1.2</v>
      </c>
      <c r="BG346" s="24">
        <f t="shared" si="531"/>
        <v>1.1500098028334882</v>
      </c>
      <c r="BH346" s="7">
        <f t="shared" si="583"/>
        <v>1.203900398263051</v>
      </c>
      <c r="BI346" s="7">
        <f t="shared" si="584"/>
        <v>0.50251743665314108</v>
      </c>
      <c r="BJ346" s="7">
        <f t="shared" si="585"/>
        <v>0.2645951797150411</v>
      </c>
      <c r="BK346" s="20">
        <f t="shared" si="532"/>
        <v>0.61652982935114053</v>
      </c>
      <c r="BL346" s="24">
        <f t="shared" si="586"/>
        <v>0.50251581413771496</v>
      </c>
      <c r="BM346" s="24">
        <f t="shared" si="587"/>
        <v>0.83317684350372234</v>
      </c>
      <c r="BN346" s="24">
        <f t="shared" si="588"/>
        <v>165.05427001903541</v>
      </c>
      <c r="BO346" s="24">
        <f t="shared" si="589"/>
        <v>1008826912.8022348</v>
      </c>
      <c r="BP346" s="24">
        <f t="shared" si="590"/>
        <v>4.7958982373542066E-8</v>
      </c>
      <c r="BQ346" s="29">
        <f t="shared" si="591"/>
        <v>4.5206961657019012E-3</v>
      </c>
      <c r="BR346" s="24">
        <f t="shared" si="533"/>
        <v>8785.5312805720441</v>
      </c>
      <c r="BS346" s="24">
        <f t="shared" si="592"/>
        <v>4.8747064059823995</v>
      </c>
      <c r="BT346" s="24">
        <f t="shared" si="593"/>
        <v>17.695522927590286</v>
      </c>
      <c r="BU346" s="24" t="str">
        <f t="shared" si="594"/>
        <v>NO</v>
      </c>
      <c r="BV346" s="24">
        <f t="shared" si="534"/>
        <v>1.1499999999999999</v>
      </c>
      <c r="BW346" s="24">
        <f t="shared" si="535"/>
        <v>1.1500097140974308</v>
      </c>
      <c r="BX346" s="7">
        <f t="shared" si="595"/>
        <v>1.203900398263051</v>
      </c>
      <c r="BY346" s="7">
        <f t="shared" si="596"/>
        <v>0.50251743665314108</v>
      </c>
      <c r="BZ346" s="24">
        <f t="shared" si="597"/>
        <v>0.2645951797150411</v>
      </c>
      <c r="CA346" s="20">
        <f t="shared" si="536"/>
        <v>0.64539285277524117</v>
      </c>
      <c r="CB346" s="24">
        <f t="shared" si="598"/>
        <v>0.50251573817403172</v>
      </c>
      <c r="CC346" s="24">
        <f t="shared" si="599"/>
        <v>0.86940017320984642</v>
      </c>
      <c r="CD346" s="24">
        <f t="shared" si="600"/>
        <v>129.23124183949992</v>
      </c>
      <c r="CE346" s="24">
        <f t="shared" si="601"/>
        <v>789873262.45789421</v>
      </c>
      <c r="CF346" s="24">
        <f t="shared" si="602"/>
        <v>5.9744975677096895E-8</v>
      </c>
      <c r="CG346" s="29">
        <f t="shared" si="603"/>
        <v>4.6454833255675544E-3</v>
      </c>
      <c r="CH346" s="24">
        <f t="shared" si="537"/>
        <v>8881.7442582747663</v>
      </c>
      <c r="CI346" s="24">
        <f t="shared" si="604"/>
        <v>4.8747064059823995</v>
      </c>
      <c r="CJ346" s="24">
        <f t="shared" si="605"/>
        <v>17.535636692038956</v>
      </c>
      <c r="CK346" s="24">
        <f t="shared" si="538"/>
        <v>61.701783510324447</v>
      </c>
      <c r="CL346" s="24">
        <f t="shared" si="606"/>
        <v>1.381743435849256</v>
      </c>
      <c r="CM346" s="24" t="str">
        <f t="shared" si="607"/>
        <v>NO</v>
      </c>
      <c r="CN346" s="46" t="str">
        <f t="shared" si="539"/>
        <v>ANNULAR</v>
      </c>
      <c r="CO346" s="21">
        <f t="shared" si="516"/>
        <v>1.0001018557514665</v>
      </c>
      <c r="CP346" s="21">
        <f t="shared" si="540"/>
        <v>0</v>
      </c>
      <c r="CQ346" s="7">
        <f t="shared" si="541"/>
        <v>0.99975668294388753</v>
      </c>
      <c r="CR346" s="7">
        <f>IF(J346="yes",rho_ph(F346,H346),IF(K346="yes",rho_ph(F346,H346),L346*CQ346+P346*(1-CQ346)))</f>
        <v>0.31529293381549561</v>
      </c>
      <c r="CS346" s="7">
        <f t="shared" si="542"/>
        <v>1.0680356738278553E-5</v>
      </c>
      <c r="CT346" s="7">
        <f t="shared" si="543"/>
        <v>1927099.4746925519</v>
      </c>
      <c r="CU346" s="7">
        <f t="shared" si="544"/>
        <v>1.3265551177475354E-5</v>
      </c>
      <c r="CV346" s="22">
        <f t="shared" si="545"/>
        <v>1.0438520829616537E-2</v>
      </c>
      <c r="CW346" s="7">
        <f t="shared" si="546"/>
        <v>2.9546985957333892E-5</v>
      </c>
      <c r="CX346" s="7">
        <f t="shared" si="547"/>
        <v>5.3184185840111216</v>
      </c>
      <c r="CY346" s="7">
        <f t="shared" si="608"/>
        <v>-2339.1252691899535</v>
      </c>
      <c r="CZ346" s="7">
        <f t="shared" si="609"/>
        <v>-2.2736910250381222E-3</v>
      </c>
      <c r="DA346" s="7">
        <f t="shared" si="548"/>
        <v>0.11698894585024934</v>
      </c>
      <c r="DB346" s="7">
        <f>rho_ph(DA346,H346)</f>
        <v>0.22815710051945184</v>
      </c>
      <c r="DC346" s="7">
        <f t="shared" si="549"/>
        <v>8504.7181899778188</v>
      </c>
      <c r="DD346" s="7">
        <f t="shared" si="610"/>
        <v>-2.8113842197260572E-2</v>
      </c>
      <c r="DE346" s="47">
        <f t="shared" si="611"/>
        <v>4718.5507252893667</v>
      </c>
      <c r="DF346" s="7">
        <f t="shared" si="550"/>
        <v>1030.3528084768084</v>
      </c>
      <c r="DG346" s="7">
        <f t="shared" si="612"/>
        <v>48.910698078164955</v>
      </c>
    </row>
    <row r="347" spans="1:111" ht="14.5" x14ac:dyDescent="0.35">
      <c r="A347" s="7">
        <f t="shared" si="613"/>
        <v>768</v>
      </c>
      <c r="B347" s="7">
        <v>3</v>
      </c>
      <c r="C347" s="7">
        <v>17.2</v>
      </c>
      <c r="D347">
        <v>0.253</v>
      </c>
      <c r="E347" s="22">
        <v>0</v>
      </c>
      <c r="F347" s="7">
        <f t="shared" si="551"/>
        <v>0.11698894585024934</v>
      </c>
      <c r="G347" s="7">
        <f t="shared" si="614"/>
        <v>97.5</v>
      </c>
      <c r="H347" s="7">
        <f t="shared" si="552"/>
        <v>1030.3528084768084</v>
      </c>
      <c r="I347" s="7">
        <f t="shared" si="615"/>
        <v>0.34620866712666154</v>
      </c>
      <c r="J347" s="24" t="str">
        <f t="shared" si="553"/>
        <v>NO</v>
      </c>
      <c r="K347" s="24" t="str">
        <f t="shared" si="554"/>
        <v>NO</v>
      </c>
      <c r="L347" s="7">
        <f t="shared" si="555"/>
        <v>7.9004577391227307E-2</v>
      </c>
      <c r="M347" s="7">
        <v>9.81</v>
      </c>
      <c r="N347" s="7">
        <f t="shared" si="556"/>
        <v>5.0247065E-2</v>
      </c>
      <c r="O347" s="7">
        <f t="shared" si="557"/>
        <v>48.910698078164955</v>
      </c>
      <c r="P347" s="7">
        <f t="shared" si="558"/>
        <v>988.49686120434592</v>
      </c>
      <c r="Q347" s="7">
        <f t="shared" si="518"/>
        <v>1.0581983138776756E-5</v>
      </c>
      <c r="R347" s="7">
        <f t="shared" si="519"/>
        <v>5.5687815182674835E-4</v>
      </c>
      <c r="S347" s="7">
        <f t="shared" si="559"/>
        <v>3.6774568340888384E-4</v>
      </c>
      <c r="T347" s="7">
        <f t="shared" si="520"/>
        <v>1.2833874288549945</v>
      </c>
      <c r="U347" s="7">
        <f t="shared" si="521"/>
        <v>8503.1452608301333</v>
      </c>
      <c r="V347" s="7">
        <f t="shared" si="616"/>
        <v>8504.4286482589887</v>
      </c>
      <c r="W347" s="7">
        <f>Surface_Tension_T(T_ph(F347,H347))</f>
        <v>9.0205443060583909E-2</v>
      </c>
      <c r="X347" s="7">
        <v>1</v>
      </c>
      <c r="Y347" s="7">
        <f t="shared" si="560"/>
        <v>1.0001052996588087</v>
      </c>
      <c r="Z347" s="7">
        <f t="shared" si="617"/>
        <v>0.999743819186376</v>
      </c>
      <c r="AA347" s="24">
        <f t="shared" si="561"/>
        <v>0.33221826810240701</v>
      </c>
      <c r="AB347" s="24">
        <f t="shared" si="562"/>
        <v>1943755.2936730979</v>
      </c>
      <c r="AC347" s="24">
        <f t="shared" si="563"/>
        <v>1.3163418536296536E-5</v>
      </c>
      <c r="AD347" s="29">
        <f t="shared" si="564"/>
        <v>1.042386698600746E-2</v>
      </c>
      <c r="AE347" s="24">
        <f t="shared" si="522"/>
        <v>13.395150800761478</v>
      </c>
      <c r="AF347" s="7">
        <f t="shared" si="523"/>
        <v>59.296442062938631</v>
      </c>
      <c r="AG347" s="24" t="str">
        <f t="shared" si="565"/>
        <v>ANNULAR</v>
      </c>
      <c r="AH347" s="24">
        <f t="shared" si="618"/>
        <v>1.1499999999999999</v>
      </c>
      <c r="AI347" s="24">
        <f t="shared" si="618"/>
        <v>1.1499999999999999</v>
      </c>
      <c r="AJ347" s="24">
        <f t="shared" si="566"/>
        <v>0.2646454106173543</v>
      </c>
      <c r="AK347" s="24">
        <f t="shared" si="567"/>
        <v>0.86941046702979641</v>
      </c>
      <c r="AL347" s="24">
        <f t="shared" si="568"/>
        <v>129.1560308537149</v>
      </c>
      <c r="AM347" s="24">
        <f t="shared" si="569"/>
        <v>755671023.49810672</v>
      </c>
      <c r="AN347" s="24">
        <f t="shared" si="570"/>
        <v>6.216802078416968E-8</v>
      </c>
      <c r="AO347" s="29">
        <f t="shared" si="571"/>
        <v>4.6686010922837636E-3</v>
      </c>
      <c r="AP347" s="24">
        <f t="shared" si="525"/>
        <v>8267.128222028452</v>
      </c>
      <c r="AQ347" s="24">
        <f t="shared" si="572"/>
        <v>4.8746868538145494</v>
      </c>
      <c r="AR347" s="24">
        <f t="shared" si="573"/>
        <v>17.507668105909197</v>
      </c>
      <c r="AS347" s="24">
        <f t="shared" si="574"/>
        <v>1.3860584231633941</v>
      </c>
      <c r="AT347" s="24" t="str">
        <f t="shared" si="575"/>
        <v>NO</v>
      </c>
      <c r="AU347" s="24">
        <f t="shared" si="526"/>
        <v>1.2</v>
      </c>
      <c r="AV347" s="7">
        <f t="shared" si="576"/>
        <v>1.203900398263051</v>
      </c>
      <c r="AW347" s="7">
        <f t="shared" si="577"/>
        <v>0.2646454106173543</v>
      </c>
      <c r="AX347" s="20">
        <f t="shared" si="527"/>
        <v>0.61818827601533899</v>
      </c>
      <c r="AY347" s="24">
        <f t="shared" si="528"/>
        <v>0.83318597028145747</v>
      </c>
      <c r="AZ347" s="24">
        <f t="shared" si="578"/>
        <v>164.96097028709818</v>
      </c>
      <c r="BA347" s="24">
        <f t="shared" si="579"/>
        <v>965159926.56417859</v>
      </c>
      <c r="BB347" s="24">
        <f t="shared" si="580"/>
        <v>4.9903279413740132E-8</v>
      </c>
      <c r="BC347" s="29">
        <f t="shared" si="581"/>
        <v>4.5428958039047786E-3</v>
      </c>
      <c r="BD347" s="24">
        <f t="shared" si="529"/>
        <v>17.667684510974134</v>
      </c>
      <c r="BE347" s="24" t="str">
        <f t="shared" si="582"/>
        <v>NO</v>
      </c>
      <c r="BF347" s="24">
        <f t="shared" si="530"/>
        <v>1.2</v>
      </c>
      <c r="BG347" s="24">
        <f t="shared" si="531"/>
        <v>1.1500104079293483</v>
      </c>
      <c r="BH347" s="7">
        <f t="shared" si="583"/>
        <v>1.203900398263051</v>
      </c>
      <c r="BI347" s="7">
        <f t="shared" si="584"/>
        <v>0.50251632335094487</v>
      </c>
      <c r="BJ347" s="7">
        <f t="shared" si="585"/>
        <v>0.2646454106173543</v>
      </c>
      <c r="BK347" s="20">
        <f t="shared" si="532"/>
        <v>0.61818827601533899</v>
      </c>
      <c r="BL347" s="24">
        <f t="shared" si="586"/>
        <v>0.50251459388306285</v>
      </c>
      <c r="BM347" s="24">
        <f t="shared" si="587"/>
        <v>0.83316655103571291</v>
      </c>
      <c r="BN347" s="24">
        <f t="shared" si="588"/>
        <v>164.98016461635433</v>
      </c>
      <c r="BO347" s="24">
        <f t="shared" si="589"/>
        <v>965272229.47669816</v>
      </c>
      <c r="BP347" s="24">
        <f t="shared" si="590"/>
        <v>4.9898065095121872E-8</v>
      </c>
      <c r="BQ347" s="29">
        <f t="shared" si="591"/>
        <v>4.5428372218261799E-3</v>
      </c>
      <c r="BR347" s="24">
        <f t="shared" si="533"/>
        <v>8177.3170560473918</v>
      </c>
      <c r="BS347" s="24">
        <f t="shared" si="592"/>
        <v>4.8746868538145494</v>
      </c>
      <c r="BT347" s="24">
        <f t="shared" si="593"/>
        <v>17.667760455087421</v>
      </c>
      <c r="BU347" s="24" t="str">
        <f t="shared" si="594"/>
        <v>NO</v>
      </c>
      <c r="BV347" s="24">
        <f t="shared" si="534"/>
        <v>1.1499999999999999</v>
      </c>
      <c r="BW347" s="24">
        <f t="shared" si="535"/>
        <v>1.1500103134980604</v>
      </c>
      <c r="BX347" s="7">
        <f t="shared" si="595"/>
        <v>1.203900398263051</v>
      </c>
      <c r="BY347" s="7">
        <f t="shared" si="596"/>
        <v>0.50251632335094487</v>
      </c>
      <c r="BZ347" s="24">
        <f t="shared" si="597"/>
        <v>0.2646454106173543</v>
      </c>
      <c r="CA347" s="20">
        <f t="shared" si="536"/>
        <v>0.64712894008162403</v>
      </c>
      <c r="CB347" s="24">
        <f t="shared" si="598"/>
        <v>0.50251451291166627</v>
      </c>
      <c r="CC347" s="24">
        <f t="shared" si="599"/>
        <v>0.86938932252094081</v>
      </c>
      <c r="CD347" s="24">
        <f t="shared" si="600"/>
        <v>129.17693046383735</v>
      </c>
      <c r="CE347" s="24">
        <f t="shared" si="601"/>
        <v>755793303.73285496</v>
      </c>
      <c r="CF347" s="24">
        <f t="shared" si="602"/>
        <v>6.2158987440320377E-8</v>
      </c>
      <c r="CG347" s="29">
        <f t="shared" si="603"/>
        <v>4.6685162834130076E-3</v>
      </c>
      <c r="CH347" s="24">
        <f t="shared" si="537"/>
        <v>8267.0681501040308</v>
      </c>
      <c r="CI347" s="24">
        <f t="shared" si="604"/>
        <v>4.8746868538145494</v>
      </c>
      <c r="CJ347" s="24">
        <f t="shared" si="605"/>
        <v>17.507774120788479</v>
      </c>
      <c r="CK347" s="24">
        <f t="shared" si="538"/>
        <v>59.978575943068826</v>
      </c>
      <c r="CL347" s="24">
        <f t="shared" si="606"/>
        <v>1.3860584231633941</v>
      </c>
      <c r="CM347" s="24" t="str">
        <f t="shared" si="607"/>
        <v>NO</v>
      </c>
      <c r="CN347" s="46" t="str">
        <f t="shared" si="539"/>
        <v>ANNULAR</v>
      </c>
      <c r="CO347" s="21">
        <f t="shared" si="516"/>
        <v>1.0001052996588087</v>
      </c>
      <c r="CP347" s="21">
        <f t="shared" si="540"/>
        <v>0</v>
      </c>
      <c r="CQ347" s="7">
        <f t="shared" si="541"/>
        <v>0.999743819186376</v>
      </c>
      <c r="CR347" s="7">
        <f>IF(J347="yes",rho_ph(F347,H347),IF(K347="yes",rho_ph(F347,H347),L347*CQ347+P347*(1-CQ347)))</f>
        <v>0.33221826810240701</v>
      </c>
      <c r="CS347" s="7">
        <f t="shared" si="542"/>
        <v>1.0721933735750912E-5</v>
      </c>
      <c r="CT347" s="7">
        <f t="shared" si="543"/>
        <v>1943755.2936730979</v>
      </c>
      <c r="CU347" s="7">
        <f t="shared" si="544"/>
        <v>1.3163418536296536E-5</v>
      </c>
      <c r="CV347" s="22">
        <f t="shared" si="545"/>
        <v>1.042386698600746E-2</v>
      </c>
      <c r="CW347" s="7">
        <f t="shared" si="546"/>
        <v>3.1133106548260925E-5</v>
      </c>
      <c r="CX347" s="7">
        <f t="shared" si="547"/>
        <v>4.9498511308988666</v>
      </c>
      <c r="CY347" s="7">
        <f t="shared" si="608"/>
        <v>-2052.8511510699814</v>
      </c>
      <c r="CZ347" s="7">
        <f t="shared" si="609"/>
        <v>-2.411223171940864E-3</v>
      </c>
      <c r="DA347" s="7">
        <f t="shared" si="548"/>
        <v>0.12422261536607193</v>
      </c>
      <c r="DB347" s="7">
        <f>rho_ph(DA347,H347)</f>
        <v>0.2425892146595589</v>
      </c>
      <c r="DC347" s="7">
        <f t="shared" si="549"/>
        <v>7998.7556152629668</v>
      </c>
      <c r="DD347" s="7">
        <f t="shared" si="610"/>
        <v>-2.8113842197260572E-2</v>
      </c>
      <c r="DE347" s="47">
        <f t="shared" si="611"/>
        <v>4172.6076203136854</v>
      </c>
      <c r="DF347" s="7">
        <f t="shared" si="550"/>
        <v>1030.3246946346112</v>
      </c>
      <c r="DG347" s="7">
        <f t="shared" si="612"/>
        <v>50.115539866739766</v>
      </c>
    </row>
    <row r="348" spans="1:111" ht="14.5" x14ac:dyDescent="0.35">
      <c r="A348" s="7">
        <f t="shared" si="613"/>
        <v>765</v>
      </c>
      <c r="B348" s="7">
        <v>3</v>
      </c>
      <c r="C348" s="7">
        <v>17.2</v>
      </c>
      <c r="D348">
        <v>0.253</v>
      </c>
      <c r="E348" s="22">
        <v>0</v>
      </c>
      <c r="F348" s="7">
        <f t="shared" si="551"/>
        <v>0.12422261536607193</v>
      </c>
      <c r="G348" s="7">
        <f t="shared" si="614"/>
        <v>97.5</v>
      </c>
      <c r="H348" s="7">
        <f t="shared" si="552"/>
        <v>1030.3246946346112</v>
      </c>
      <c r="I348" s="7">
        <f t="shared" si="615"/>
        <v>0.34450484719669927</v>
      </c>
      <c r="J348" s="24" t="str">
        <f t="shared" si="553"/>
        <v>NO</v>
      </c>
      <c r="K348" s="24" t="str">
        <f t="shared" si="554"/>
        <v>NO</v>
      </c>
      <c r="L348" s="7">
        <f t="shared" si="555"/>
        <v>8.3589477743384516E-2</v>
      </c>
      <c r="M348" s="7">
        <v>9.81</v>
      </c>
      <c r="N348" s="7">
        <f t="shared" si="556"/>
        <v>5.0247065E-2</v>
      </c>
      <c r="O348" s="7">
        <f t="shared" si="557"/>
        <v>50.115539866739766</v>
      </c>
      <c r="P348" s="7">
        <f t="shared" si="558"/>
        <v>987.95654628291197</v>
      </c>
      <c r="Q348" s="7">
        <f t="shared" si="518"/>
        <v>1.0619747116962312E-5</v>
      </c>
      <c r="R348" s="7">
        <f t="shared" si="519"/>
        <v>5.4568962730386144E-4</v>
      </c>
      <c r="S348" s="7">
        <f t="shared" si="559"/>
        <v>3.6135545999051757E-4</v>
      </c>
      <c r="T348" s="7">
        <f t="shared" si="520"/>
        <v>1.2874357301322215</v>
      </c>
      <c r="U348" s="7">
        <f t="shared" si="521"/>
        <v>7997.1941864493419</v>
      </c>
      <c r="V348" s="7">
        <f t="shared" si="616"/>
        <v>7998.4816221794745</v>
      </c>
      <c r="W348" s="7">
        <f>Surface_Tension_T(T_ph(F348,H348))</f>
        <v>9.0225280052084564E-2</v>
      </c>
      <c r="X348" s="7">
        <v>1</v>
      </c>
      <c r="Y348" s="7">
        <f t="shared" si="560"/>
        <v>1.0001088630745185</v>
      </c>
      <c r="Z348" s="7">
        <f t="shared" si="617"/>
        <v>0.99973020628002407</v>
      </c>
      <c r="AA348" s="24">
        <f t="shared" si="561"/>
        <v>0.35011139762347254</v>
      </c>
      <c r="AB348" s="24">
        <f t="shared" si="562"/>
        <v>1960648.3147069132</v>
      </c>
      <c r="AC348" s="24">
        <f t="shared" si="563"/>
        <v>1.306151430376023E-5</v>
      </c>
      <c r="AD348" s="29">
        <f t="shared" si="564"/>
        <v>1.0409162369098836E-2</v>
      </c>
      <c r="AE348" s="24">
        <f t="shared" si="522"/>
        <v>13.402237679847824</v>
      </c>
      <c r="AF348" s="7">
        <f t="shared" si="523"/>
        <v>57.642519984827928</v>
      </c>
      <c r="AG348" s="24" t="str">
        <f t="shared" si="565"/>
        <v>ANNULAR</v>
      </c>
      <c r="AH348" s="24">
        <f t="shared" si="618"/>
        <v>1.1499999999999999</v>
      </c>
      <c r="AI348" s="24">
        <f t="shared" si="618"/>
        <v>1.1499999999999999</v>
      </c>
      <c r="AJ348" s="24">
        <f t="shared" si="566"/>
        <v>0.26469582719237217</v>
      </c>
      <c r="AK348" s="24">
        <f t="shared" si="567"/>
        <v>0.86940023364913677</v>
      </c>
      <c r="AL348" s="24">
        <f t="shared" si="568"/>
        <v>129.09956682083481</v>
      </c>
      <c r="AM348" s="24">
        <f t="shared" si="569"/>
        <v>722966603.87183118</v>
      </c>
      <c r="AN348" s="24">
        <f t="shared" si="570"/>
        <v>6.4687983507134224E-8</v>
      </c>
      <c r="AO348" s="29">
        <f t="shared" si="571"/>
        <v>4.6918763570445009E-3</v>
      </c>
      <c r="AP348" s="24">
        <f t="shared" si="525"/>
        <v>7695.2229015065677</v>
      </c>
      <c r="AQ348" s="24">
        <f t="shared" si="572"/>
        <v>4.8746659945258122</v>
      </c>
      <c r="AR348" s="24">
        <f t="shared" si="573"/>
        <v>17.47968989713457</v>
      </c>
      <c r="AS348" s="24">
        <f t="shared" si="574"/>
        <v>1.3904305885427992</v>
      </c>
      <c r="AT348" s="24" t="str">
        <f t="shared" si="575"/>
        <v>NO</v>
      </c>
      <c r="AU348" s="24">
        <f t="shared" si="526"/>
        <v>1.2</v>
      </c>
      <c r="AV348" s="7">
        <f t="shared" si="576"/>
        <v>1.203900398263051</v>
      </c>
      <c r="AW348" s="7">
        <f t="shared" si="577"/>
        <v>0.26469582719237217</v>
      </c>
      <c r="AX348" s="20">
        <f t="shared" si="527"/>
        <v>0.61986853376989304</v>
      </c>
      <c r="AY348" s="24">
        <f t="shared" si="528"/>
        <v>0.83317622288924331</v>
      </c>
      <c r="AZ348" s="24">
        <f t="shared" si="578"/>
        <v>164.88428743755301</v>
      </c>
      <c r="BA348" s="24">
        <f t="shared" si="579"/>
        <v>923363542.23395014</v>
      </c>
      <c r="BB348" s="24">
        <f t="shared" si="580"/>
        <v>5.1927385734935991E-8</v>
      </c>
      <c r="BC348" s="29">
        <f t="shared" si="581"/>
        <v>4.5652670945462914E-3</v>
      </c>
      <c r="BD348" s="24">
        <f t="shared" si="529"/>
        <v>17.639807690889086</v>
      </c>
      <c r="BE348" s="24" t="str">
        <f t="shared" si="582"/>
        <v>NO</v>
      </c>
      <c r="BF348" s="24">
        <f t="shared" si="530"/>
        <v>1.2</v>
      </c>
      <c r="BG348" s="24">
        <f t="shared" si="531"/>
        <v>1.1500110501747505</v>
      </c>
      <c r="BH348" s="7">
        <f t="shared" si="583"/>
        <v>1.203900398263051</v>
      </c>
      <c r="BI348" s="7">
        <f t="shared" si="584"/>
        <v>0.5025151462361156</v>
      </c>
      <c r="BJ348" s="7">
        <f t="shared" si="585"/>
        <v>0.26469582719237217</v>
      </c>
      <c r="BK348" s="20">
        <f t="shared" si="532"/>
        <v>0.61986853376989304</v>
      </c>
      <c r="BL348" s="24">
        <f t="shared" si="586"/>
        <v>0.50251330274494832</v>
      </c>
      <c r="BM348" s="24">
        <f t="shared" si="587"/>
        <v>0.83315558006580059</v>
      </c>
      <c r="BN348" s="24">
        <f t="shared" si="588"/>
        <v>164.90467992458417</v>
      </c>
      <c r="BO348" s="24">
        <f t="shared" si="589"/>
        <v>923477741.58764637</v>
      </c>
      <c r="BP348" s="24">
        <f t="shared" si="590"/>
        <v>5.1921618586819712E-8</v>
      </c>
      <c r="BQ348" s="29">
        <f t="shared" si="591"/>
        <v>4.5652043748235227E-3</v>
      </c>
      <c r="BR348" s="24">
        <f t="shared" si="533"/>
        <v>7611.4372371876725</v>
      </c>
      <c r="BS348" s="24">
        <f t="shared" si="592"/>
        <v>4.8746659945258122</v>
      </c>
      <c r="BT348" s="24">
        <f t="shared" si="593"/>
        <v>17.639888472871707</v>
      </c>
      <c r="BU348" s="24" t="str">
        <f t="shared" si="594"/>
        <v>NO</v>
      </c>
      <c r="BV348" s="24">
        <f t="shared" si="534"/>
        <v>1.1499999999999999</v>
      </c>
      <c r="BW348" s="24">
        <f t="shared" si="535"/>
        <v>1.1500109496833888</v>
      </c>
      <c r="BX348" s="7">
        <f t="shared" si="595"/>
        <v>1.203900398263051</v>
      </c>
      <c r="BY348" s="7">
        <f t="shared" si="596"/>
        <v>0.5025151462361156</v>
      </c>
      <c r="BZ348" s="24">
        <f t="shared" si="597"/>
        <v>0.26469582719237217</v>
      </c>
      <c r="CA348" s="20">
        <f t="shared" si="536"/>
        <v>0.6488878595704668</v>
      </c>
      <c r="CB348" s="24">
        <f t="shared" si="598"/>
        <v>0.5025132164347198</v>
      </c>
      <c r="CC348" s="24">
        <f t="shared" si="599"/>
        <v>0.86937775686148622</v>
      </c>
      <c r="CD348" s="24">
        <f t="shared" si="600"/>
        <v>129.12177103151063</v>
      </c>
      <c r="CE348" s="24">
        <f t="shared" si="601"/>
        <v>723090949.00465608</v>
      </c>
      <c r="CF348" s="24">
        <f t="shared" si="602"/>
        <v>6.467799298974474E-8</v>
      </c>
      <c r="CG348" s="29">
        <f t="shared" si="603"/>
        <v>4.691785552876364E-3</v>
      </c>
      <c r="CH348" s="24">
        <f t="shared" si="537"/>
        <v>7695.1633294020967</v>
      </c>
      <c r="CI348" s="24">
        <f t="shared" si="604"/>
        <v>4.8746659945258122</v>
      </c>
      <c r="CJ348" s="24">
        <f t="shared" si="605"/>
        <v>17.479802662906643</v>
      </c>
      <c r="CK348" s="24">
        <f t="shared" si="538"/>
        <v>58.305627490940985</v>
      </c>
      <c r="CL348" s="24">
        <f t="shared" si="606"/>
        <v>1.3904305885427992</v>
      </c>
      <c r="CM348" s="24" t="str">
        <f t="shared" si="607"/>
        <v>NO</v>
      </c>
      <c r="CN348" s="46" t="str">
        <f t="shared" si="539"/>
        <v>ANNULAR</v>
      </c>
      <c r="CO348" s="21">
        <f t="shared" si="516"/>
        <v>1.0001088630745185</v>
      </c>
      <c r="CP348" s="21">
        <f t="shared" si="540"/>
        <v>0</v>
      </c>
      <c r="CQ348" s="7">
        <f t="shared" si="541"/>
        <v>0.99973020628002407</v>
      </c>
      <c r="CR348" s="7">
        <f>IF(J348="yes",rho_ph(F348,H348),IF(K348="yes",rho_ph(F348,H348),L348*CQ348+P348*(1-CQ348)))</f>
        <v>0.35011139762347254</v>
      </c>
      <c r="CS348" s="7">
        <f t="shared" si="542"/>
        <v>1.0764105610385011E-5</v>
      </c>
      <c r="CT348" s="7">
        <f t="shared" si="543"/>
        <v>1960648.3147069132</v>
      </c>
      <c r="CU348" s="7">
        <f t="shared" si="544"/>
        <v>1.306151430376023E-5</v>
      </c>
      <c r="CV348" s="22">
        <f t="shared" si="545"/>
        <v>1.0409162369098836E-2</v>
      </c>
      <c r="CW348" s="7">
        <f t="shared" si="546"/>
        <v>3.280992194749553E-5</v>
      </c>
      <c r="CX348" s="7">
        <f t="shared" si="547"/>
        <v>4.6077257045293933</v>
      </c>
      <c r="CY348" s="7">
        <f t="shared" si="608"/>
        <v>-1802.1036109627537</v>
      </c>
      <c r="CZ348" s="7">
        <f t="shared" si="609"/>
        <v>-2.5568776880646152E-3</v>
      </c>
      <c r="DA348" s="7">
        <f t="shared" si="548"/>
        <v>0.13189324843026579</v>
      </c>
      <c r="DB348" s="7">
        <f>rho_ph(DA348,H348)</f>
        <v>0.2579304496482181</v>
      </c>
      <c r="DC348" s="7">
        <f t="shared" si="549"/>
        <v>7523.0041494008819</v>
      </c>
      <c r="DD348" s="7">
        <f t="shared" si="610"/>
        <v>-2.8113842197260572E-2</v>
      </c>
      <c r="DE348" s="47">
        <f t="shared" si="611"/>
        <v>3690.0584142199568</v>
      </c>
      <c r="DF348" s="7">
        <f t="shared" si="550"/>
        <v>1030.296580792414</v>
      </c>
      <c r="DG348" s="7">
        <f t="shared" si="612"/>
        <v>51.329141175226368</v>
      </c>
    </row>
    <row r="349" spans="1:111" ht="14.5" x14ac:dyDescent="0.35">
      <c r="A349" s="7">
        <f t="shared" si="613"/>
        <v>762</v>
      </c>
      <c r="B349" s="7">
        <v>3</v>
      </c>
      <c r="C349" s="7">
        <v>17.2</v>
      </c>
      <c r="D349">
        <v>0.253</v>
      </c>
      <c r="E349" s="22">
        <v>0</v>
      </c>
      <c r="F349" s="7">
        <f t="shared" si="551"/>
        <v>0.13189324843026579</v>
      </c>
      <c r="G349" s="7">
        <f t="shared" si="614"/>
        <v>97.5</v>
      </c>
      <c r="H349" s="7">
        <f t="shared" si="552"/>
        <v>1030.296580792414</v>
      </c>
      <c r="I349" s="7">
        <f t="shared" si="615"/>
        <v>0.34278491251235116</v>
      </c>
      <c r="J349" s="24" t="str">
        <f t="shared" si="553"/>
        <v>NO</v>
      </c>
      <c r="K349" s="24" t="str">
        <f t="shared" si="554"/>
        <v>NO</v>
      </c>
      <c r="L349" s="7">
        <f t="shared" si="555"/>
        <v>8.84328967668358E-2</v>
      </c>
      <c r="M349" s="7">
        <v>9.81</v>
      </c>
      <c r="N349" s="7">
        <f t="shared" si="556"/>
        <v>5.0247065E-2</v>
      </c>
      <c r="O349" s="7">
        <f t="shared" si="557"/>
        <v>51.329141175226368</v>
      </c>
      <c r="P349" s="7">
        <f t="shared" si="558"/>
        <v>987.40266838165405</v>
      </c>
      <c r="Q349" s="7">
        <f t="shared" si="518"/>
        <v>1.0657924476794599E-5</v>
      </c>
      <c r="R349" s="7">
        <f t="shared" si="519"/>
        <v>5.3478880501683533E-4</v>
      </c>
      <c r="S349" s="7">
        <f t="shared" si="559"/>
        <v>3.5512464698589591E-4</v>
      </c>
      <c r="T349" s="7">
        <f t="shared" si="520"/>
        <v>1.2915378699790543</v>
      </c>
      <c r="U349" s="7">
        <f t="shared" si="521"/>
        <v>7521.453306916289</v>
      </c>
      <c r="V349" s="7">
        <f t="shared" si="616"/>
        <v>7522.744844786268</v>
      </c>
      <c r="W349" s="7">
        <f>Surface_Tension_T(T_ph(F349,H349))</f>
        <v>9.0244109783992915E-2</v>
      </c>
      <c r="X349" s="7">
        <v>1</v>
      </c>
      <c r="Y349" s="7">
        <f t="shared" si="560"/>
        <v>1.000112550466973</v>
      </c>
      <c r="Z349" s="7">
        <f t="shared" si="617"/>
        <v>0.99971579712884018</v>
      </c>
      <c r="AA349" s="24">
        <f t="shared" si="561"/>
        <v>0.36903043722860546</v>
      </c>
      <c r="AB349" s="24">
        <f t="shared" si="562"/>
        <v>1977781.1149595187</v>
      </c>
      <c r="AC349" s="24">
        <f t="shared" si="563"/>
        <v>1.2959851846301523E-5</v>
      </c>
      <c r="AD349" s="29">
        <f t="shared" si="564"/>
        <v>1.0394408337327814E-2</v>
      </c>
      <c r="AE349" s="24">
        <f t="shared" si="522"/>
        <v>13.409356936469578</v>
      </c>
      <c r="AF349" s="7">
        <f t="shared" si="523"/>
        <v>56.036767025234091</v>
      </c>
      <c r="AG349" s="24" t="str">
        <f t="shared" si="565"/>
        <v>ANNULAR</v>
      </c>
      <c r="AH349" s="24">
        <f t="shared" si="618"/>
        <v>1.1499999999999999</v>
      </c>
      <c r="AI349" s="24">
        <f t="shared" si="618"/>
        <v>1.1499999999999999</v>
      </c>
      <c r="AJ349" s="24">
        <f t="shared" si="566"/>
        <v>0.26474642261325987</v>
      </c>
      <c r="AK349" s="24">
        <f t="shared" si="567"/>
        <v>0.86938932118944456</v>
      </c>
      <c r="AL349" s="24">
        <f t="shared" si="568"/>
        <v>129.04221539277253</v>
      </c>
      <c r="AM349" s="24">
        <f t="shared" si="569"/>
        <v>691588635.75868964</v>
      </c>
      <c r="AN349" s="24">
        <f t="shared" si="570"/>
        <v>6.7317867318223398E-8</v>
      </c>
      <c r="AO349" s="29">
        <f t="shared" si="571"/>
        <v>4.7153912819358369E-3</v>
      </c>
      <c r="AP349" s="24">
        <f t="shared" si="525"/>
        <v>7163.0811283772773</v>
      </c>
      <c r="AQ349" s="24">
        <f t="shared" si="572"/>
        <v>4.8746437395961992</v>
      </c>
      <c r="AR349" s="24">
        <f t="shared" si="573"/>
        <v>17.451601883565509</v>
      </c>
      <c r="AS349" s="24">
        <f t="shared" si="574"/>
        <v>1.3948608995773788</v>
      </c>
      <c r="AT349" s="24" t="str">
        <f t="shared" si="575"/>
        <v>NO</v>
      </c>
      <c r="AU349" s="24">
        <f t="shared" si="526"/>
        <v>1.2</v>
      </c>
      <c r="AV349" s="7">
        <f t="shared" si="576"/>
        <v>1.203900398263051</v>
      </c>
      <c r="AW349" s="7">
        <f t="shared" si="577"/>
        <v>0.26474642261325987</v>
      </c>
      <c r="AX349" s="20">
        <f t="shared" si="527"/>
        <v>0.62157096828243374</v>
      </c>
      <c r="AY349" s="24">
        <f t="shared" si="528"/>
        <v>0.83316582847820053</v>
      </c>
      <c r="AZ349" s="24">
        <f t="shared" si="578"/>
        <v>164.80618540556682</v>
      </c>
      <c r="BA349" s="24">
        <f t="shared" si="579"/>
        <v>883261997.4967773</v>
      </c>
      <c r="BB349" s="24">
        <f t="shared" si="580"/>
        <v>5.4039917920319577E-8</v>
      </c>
      <c r="BC349" s="29">
        <f t="shared" si="581"/>
        <v>4.5878676099082357E-3</v>
      </c>
      <c r="BD349" s="24">
        <f t="shared" si="529"/>
        <v>17.611820483133123</v>
      </c>
      <c r="BE349" s="24" t="str">
        <f t="shared" si="582"/>
        <v>NO</v>
      </c>
      <c r="BF349" s="24">
        <f t="shared" si="530"/>
        <v>1.2</v>
      </c>
      <c r="BG349" s="24">
        <f t="shared" si="531"/>
        <v>1.1500117318642242</v>
      </c>
      <c r="BH349" s="7">
        <f t="shared" si="583"/>
        <v>1.203900398263051</v>
      </c>
      <c r="BI349" s="7">
        <f t="shared" si="584"/>
        <v>0.50251390173287369</v>
      </c>
      <c r="BJ349" s="7">
        <f t="shared" si="585"/>
        <v>0.26474642261325987</v>
      </c>
      <c r="BK349" s="20">
        <f t="shared" si="532"/>
        <v>0.62157096828243374</v>
      </c>
      <c r="BL349" s="24">
        <f t="shared" si="586"/>
        <v>0.50251193667426453</v>
      </c>
      <c r="BM349" s="24">
        <f t="shared" si="587"/>
        <v>0.83314388534896278</v>
      </c>
      <c r="BN349" s="24">
        <f t="shared" si="588"/>
        <v>164.82785016943436</v>
      </c>
      <c r="BO349" s="24">
        <f t="shared" si="589"/>
        <v>883378107.59641838</v>
      </c>
      <c r="BP349" s="24">
        <f t="shared" si="590"/>
        <v>5.4033538728648867E-8</v>
      </c>
      <c r="BQ349" s="29">
        <f t="shared" si="591"/>
        <v>4.587800459267705E-3</v>
      </c>
      <c r="BR349" s="24">
        <f t="shared" si="533"/>
        <v>7084.9140122135186</v>
      </c>
      <c r="BS349" s="24">
        <f t="shared" si="592"/>
        <v>4.8746437395961992</v>
      </c>
      <c r="BT349" s="24">
        <f t="shared" si="593"/>
        <v>17.611906409513075</v>
      </c>
      <c r="BU349" s="24" t="str">
        <f t="shared" si="594"/>
        <v>NO</v>
      </c>
      <c r="BV349" s="24">
        <f t="shared" si="534"/>
        <v>1.1499999999999999</v>
      </c>
      <c r="BW349" s="24">
        <f t="shared" si="535"/>
        <v>1.150011624924379</v>
      </c>
      <c r="BX349" s="7">
        <f t="shared" si="595"/>
        <v>1.203900398263051</v>
      </c>
      <c r="BY349" s="7">
        <f t="shared" si="596"/>
        <v>0.50251390173287369</v>
      </c>
      <c r="BZ349" s="24">
        <f t="shared" si="597"/>
        <v>0.26474642261325987</v>
      </c>
      <c r="CA349" s="20">
        <f t="shared" si="536"/>
        <v>0.65066999402822656</v>
      </c>
      <c r="CB349" s="24">
        <f t="shared" si="598"/>
        <v>0.5025118446719129</v>
      </c>
      <c r="CC349" s="24">
        <f t="shared" si="599"/>
        <v>0.86936542857914945</v>
      </c>
      <c r="CD349" s="24">
        <f t="shared" si="600"/>
        <v>129.06580490703979</v>
      </c>
      <c r="CE349" s="24">
        <f t="shared" si="601"/>
        <v>691715061.36243999</v>
      </c>
      <c r="CF349" s="24">
        <f t="shared" si="602"/>
        <v>6.7306817200780048E-8</v>
      </c>
      <c r="CG349" s="29">
        <f t="shared" si="603"/>
        <v>4.7152940573038753E-3</v>
      </c>
      <c r="CH349" s="24">
        <f t="shared" si="537"/>
        <v>7163.0220510118925</v>
      </c>
      <c r="CI349" s="24">
        <f t="shared" si="604"/>
        <v>4.8746437395961992</v>
      </c>
      <c r="CJ349" s="24">
        <f t="shared" si="605"/>
        <v>17.45172182758089</v>
      </c>
      <c r="CK349" s="24">
        <f t="shared" si="538"/>
        <v>56.68140228480501</v>
      </c>
      <c r="CL349" s="24">
        <f t="shared" si="606"/>
        <v>1.3948608995773788</v>
      </c>
      <c r="CM349" s="24" t="str">
        <f t="shared" si="607"/>
        <v>NO</v>
      </c>
      <c r="CN349" s="46" t="str">
        <f t="shared" si="539"/>
        <v>ANNULAR</v>
      </c>
      <c r="CO349" s="21">
        <f t="shared" si="516"/>
        <v>1.000112550466973</v>
      </c>
      <c r="CP349" s="21">
        <f t="shared" si="540"/>
        <v>0</v>
      </c>
      <c r="CQ349" s="7">
        <f t="shared" si="541"/>
        <v>0.99971579712884018</v>
      </c>
      <c r="CR349" s="7">
        <f>IF(J349="yes",rho_ph(F349,H349),IF(K349="yes",rho_ph(F349,H349),L349*CQ349+P349*(1-CQ349)))</f>
        <v>0.36903043722860546</v>
      </c>
      <c r="CS349" s="7">
        <f t="shared" si="542"/>
        <v>1.0806883977907605E-5</v>
      </c>
      <c r="CT349" s="7">
        <f t="shared" si="543"/>
        <v>1977781.1149595187</v>
      </c>
      <c r="CU349" s="7">
        <f t="shared" si="544"/>
        <v>1.2959851846301523E-5</v>
      </c>
      <c r="CV349" s="22">
        <f t="shared" si="545"/>
        <v>1.0394408337327814E-2</v>
      </c>
      <c r="CW349" s="7">
        <f t="shared" si="546"/>
        <v>3.4582878260770291E-5</v>
      </c>
      <c r="CX349" s="7">
        <f t="shared" si="547"/>
        <v>4.2900673297598946</v>
      </c>
      <c r="CY349" s="7">
        <f t="shared" si="608"/>
        <v>-1582.4060008885358</v>
      </c>
      <c r="CZ349" s="7">
        <f t="shared" si="609"/>
        <v>-2.7111259122053525E-3</v>
      </c>
      <c r="DA349" s="7">
        <f t="shared" si="548"/>
        <v>0.14002662616688183</v>
      </c>
      <c r="DB349" s="7">
        <f>rho_ph(DA349,H349)</f>
        <v>0.27423838229733005</v>
      </c>
      <c r="DC349" s="7">
        <f t="shared" si="549"/>
        <v>7075.6391818873108</v>
      </c>
      <c r="DD349" s="7">
        <f t="shared" si="610"/>
        <v>-2.8113842197260572E-2</v>
      </c>
      <c r="DE349" s="47">
        <f t="shared" si="611"/>
        <v>3263.5100837497189</v>
      </c>
      <c r="DF349" s="7">
        <f t="shared" si="550"/>
        <v>1030.2684669502169</v>
      </c>
      <c r="DG349" s="7">
        <f t="shared" si="612"/>
        <v>52.551608406930654</v>
      </c>
    </row>
    <row r="350" spans="1:111" ht="14.5" x14ac:dyDescent="0.35">
      <c r="A350" s="7">
        <f t="shared" si="613"/>
        <v>759</v>
      </c>
      <c r="B350" s="7">
        <v>3</v>
      </c>
      <c r="C350" s="7">
        <v>17.2</v>
      </c>
      <c r="D350">
        <v>0.253</v>
      </c>
      <c r="E350" s="22">
        <v>0</v>
      </c>
      <c r="F350" s="7">
        <f t="shared" si="551"/>
        <v>0.14002662616688183</v>
      </c>
      <c r="G350" s="7">
        <f t="shared" si="614"/>
        <v>97.5</v>
      </c>
      <c r="H350" s="7">
        <f t="shared" si="552"/>
        <v>1030.2684669502169</v>
      </c>
      <c r="I350" s="7">
        <f t="shared" si="615"/>
        <v>0.34104860825430389</v>
      </c>
      <c r="J350" s="24" t="str">
        <f t="shared" si="553"/>
        <v>NO</v>
      </c>
      <c r="K350" s="24" t="str">
        <f t="shared" si="554"/>
        <v>NO</v>
      </c>
      <c r="L350" s="7">
        <f t="shared" si="555"/>
        <v>9.3548994217343251E-2</v>
      </c>
      <c r="M350" s="7">
        <v>9.81</v>
      </c>
      <c r="N350" s="7">
        <f t="shared" si="556"/>
        <v>5.0247065E-2</v>
      </c>
      <c r="O350" s="7">
        <f t="shared" si="557"/>
        <v>52.551608406930654</v>
      </c>
      <c r="P350" s="7">
        <f t="shared" si="558"/>
        <v>986.8351019460639</v>
      </c>
      <c r="Q350" s="7">
        <f t="shared" si="518"/>
        <v>1.0696518095476303E-5</v>
      </c>
      <c r="R350" s="7">
        <f t="shared" si="519"/>
        <v>5.2416632150494946E-4</v>
      </c>
      <c r="S350" s="7">
        <f t="shared" si="559"/>
        <v>3.4904815967153763E-4</v>
      </c>
      <c r="T350" s="7">
        <f t="shared" si="520"/>
        <v>1.2956947740884659</v>
      </c>
      <c r="U350" s="7">
        <f t="shared" si="521"/>
        <v>7074.0980597215075</v>
      </c>
      <c r="V350" s="7">
        <f t="shared" si="616"/>
        <v>7075.3937544955961</v>
      </c>
      <c r="W350" s="7">
        <f>Surface_Tension_T(T_ph(F350,H350))</f>
        <v>9.0261909922156131E-2</v>
      </c>
      <c r="X350" s="7">
        <v>1</v>
      </c>
      <c r="Y350" s="7">
        <f t="shared" si="560"/>
        <v>1.0001163665010999</v>
      </c>
      <c r="Z350" s="7">
        <f t="shared" si="617"/>
        <v>0.99970054146710585</v>
      </c>
      <c r="AA350" s="24">
        <f t="shared" si="561"/>
        <v>0.38903717200999638</v>
      </c>
      <c r="AB350" s="24">
        <f t="shared" si="562"/>
        <v>1995156.1081519283</v>
      </c>
      <c r="AC350" s="24">
        <f t="shared" si="563"/>
        <v>1.2858445352257984E-5</v>
      </c>
      <c r="AD350" s="29">
        <f t="shared" si="564"/>
        <v>1.0379606403820438E-2</v>
      </c>
      <c r="AE350" s="24">
        <f t="shared" si="522"/>
        <v>13.416507680658786</v>
      </c>
      <c r="AF350" s="7">
        <f t="shared" si="523"/>
        <v>54.477711268730111</v>
      </c>
      <c r="AG350" s="24" t="str">
        <f t="shared" si="565"/>
        <v>ANNULAR</v>
      </c>
      <c r="AH350" s="24">
        <f t="shared" si="618"/>
        <v>1.1499999999999999</v>
      </c>
      <c r="AI350" s="24">
        <f t="shared" si="618"/>
        <v>1.1499999999999999</v>
      </c>
      <c r="AJ350" s="24">
        <f t="shared" si="566"/>
        <v>0.26479719004334856</v>
      </c>
      <c r="AK350" s="24">
        <f t="shared" si="567"/>
        <v>0.86937768399158599</v>
      </c>
      <c r="AL350" s="24">
        <f t="shared" si="568"/>
        <v>128.98401594252664</v>
      </c>
      <c r="AM350" s="24">
        <f t="shared" si="569"/>
        <v>661487553.829651</v>
      </c>
      <c r="AN350" s="24">
        <f t="shared" si="570"/>
        <v>7.0062750553220634E-8</v>
      </c>
      <c r="AO350" s="29">
        <f t="shared" si="571"/>
        <v>4.7391489576366535E-3</v>
      </c>
      <c r="AP350" s="24">
        <f t="shared" si="525"/>
        <v>6667.9089166657068</v>
      </c>
      <c r="AQ350" s="24">
        <f t="shared" si="572"/>
        <v>4.8746199943285138</v>
      </c>
      <c r="AR350" s="24">
        <f t="shared" si="573"/>
        <v>17.42340341633215</v>
      </c>
      <c r="AS350" s="24">
        <f t="shared" si="574"/>
        <v>1.3993503560155434</v>
      </c>
      <c r="AT350" s="24" t="str">
        <f t="shared" si="575"/>
        <v>NO</v>
      </c>
      <c r="AU350" s="24">
        <f t="shared" si="526"/>
        <v>1.2</v>
      </c>
      <c r="AV350" s="7">
        <f t="shared" si="576"/>
        <v>1.203900398263051</v>
      </c>
      <c r="AW350" s="7">
        <f t="shared" si="577"/>
        <v>0.26479719004334856</v>
      </c>
      <c r="AX350" s="20">
        <f t="shared" si="527"/>
        <v>0.62329595744845046</v>
      </c>
      <c r="AY350" s="24">
        <f t="shared" si="528"/>
        <v>0.83315474353069474</v>
      </c>
      <c r="AZ350" s="24">
        <f t="shared" si="578"/>
        <v>164.72669646538873</v>
      </c>
      <c r="BA350" s="24">
        <f t="shared" si="579"/>
        <v>844791958.90351605</v>
      </c>
      <c r="BB350" s="24">
        <f t="shared" si="580"/>
        <v>5.6244975455696434E-8</v>
      </c>
      <c r="BC350" s="29">
        <f t="shared" si="581"/>
        <v>4.6107003418860756E-3</v>
      </c>
      <c r="BD350" s="24">
        <f t="shared" si="529"/>
        <v>17.583722160872199</v>
      </c>
      <c r="BE350" s="24" t="str">
        <f t="shared" si="582"/>
        <v>NO</v>
      </c>
      <c r="BF350" s="24">
        <f t="shared" si="530"/>
        <v>1.2</v>
      </c>
      <c r="BG350" s="24">
        <f t="shared" si="531"/>
        <v>1.1500124554383531</v>
      </c>
      <c r="BH350" s="7">
        <f t="shared" si="583"/>
        <v>1.203900398263051</v>
      </c>
      <c r="BI350" s="7">
        <f t="shared" si="584"/>
        <v>0.50251258606737936</v>
      </c>
      <c r="BJ350" s="7">
        <f t="shared" si="585"/>
        <v>0.26479719004334856</v>
      </c>
      <c r="BK350" s="20">
        <f t="shared" si="532"/>
        <v>0.62329595744845046</v>
      </c>
      <c r="BL350" s="24">
        <f t="shared" si="586"/>
        <v>0.50251049139117698</v>
      </c>
      <c r="BM350" s="24">
        <f t="shared" si="587"/>
        <v>0.83313141853394845</v>
      </c>
      <c r="BN350" s="24">
        <f t="shared" si="588"/>
        <v>164.74971220890077</v>
      </c>
      <c r="BO350" s="24">
        <f t="shared" si="589"/>
        <v>844909993.90005493</v>
      </c>
      <c r="BP350" s="24">
        <f t="shared" si="590"/>
        <v>5.6237918589810618E-8</v>
      </c>
      <c r="BQ350" s="29">
        <f t="shared" si="591"/>
        <v>4.6106284460656058E-3</v>
      </c>
      <c r="BR350" s="24">
        <f t="shared" si="533"/>
        <v>6594.9812502687055</v>
      </c>
      <c r="BS350" s="24">
        <f t="shared" si="592"/>
        <v>4.8746199943285138</v>
      </c>
      <c r="BT350" s="24">
        <f t="shared" si="593"/>
        <v>17.583813557636272</v>
      </c>
      <c r="BU350" s="24" t="str">
        <f t="shared" si="594"/>
        <v>NO</v>
      </c>
      <c r="BV350" s="24">
        <f t="shared" si="534"/>
        <v>1.1499999999999999</v>
      </c>
      <c r="BW350" s="24">
        <f t="shared" si="535"/>
        <v>1.1500123416364789</v>
      </c>
      <c r="BX350" s="7">
        <f t="shared" si="595"/>
        <v>1.203900398263051</v>
      </c>
      <c r="BY350" s="7">
        <f t="shared" si="596"/>
        <v>0.50251258606737936</v>
      </c>
      <c r="BZ350" s="24">
        <f t="shared" si="597"/>
        <v>0.26479719004334856</v>
      </c>
      <c r="CA350" s="20">
        <f t="shared" si="536"/>
        <v>0.65247573904166822</v>
      </c>
      <c r="CB350" s="24">
        <f t="shared" si="598"/>
        <v>0.5025103933197077</v>
      </c>
      <c r="CC350" s="24">
        <f t="shared" si="599"/>
        <v>0.86935228675189669</v>
      </c>
      <c r="CD350" s="24">
        <f t="shared" si="600"/>
        <v>129.00907645425832</v>
      </c>
      <c r="CE350" s="24">
        <f t="shared" si="601"/>
        <v>661616075.30947912</v>
      </c>
      <c r="CF350" s="24">
        <f t="shared" si="602"/>
        <v>7.0050527327077406E-8</v>
      </c>
      <c r="CG350" s="29">
        <f t="shared" si="603"/>
        <v>4.739044856955507E-3</v>
      </c>
      <c r="CH350" s="24">
        <f t="shared" si="537"/>
        <v>6667.8503290635435</v>
      </c>
      <c r="CI350" s="24">
        <f t="shared" si="604"/>
        <v>4.8746199943285138</v>
      </c>
      <c r="CJ350" s="24">
        <f t="shared" si="605"/>
        <v>17.423530993016026</v>
      </c>
      <c r="CK350" s="24">
        <f t="shared" si="538"/>
        <v>55.104411476626353</v>
      </c>
      <c r="CL350" s="24">
        <f t="shared" si="606"/>
        <v>1.3993503560155434</v>
      </c>
      <c r="CM350" s="24" t="str">
        <f t="shared" si="607"/>
        <v>NO</v>
      </c>
      <c r="CN350" s="46" t="str">
        <f t="shared" si="539"/>
        <v>ANNULAR</v>
      </c>
      <c r="CO350" s="21">
        <f t="shared" si="516"/>
        <v>1.0001163665010999</v>
      </c>
      <c r="CP350" s="21">
        <f t="shared" si="540"/>
        <v>0</v>
      </c>
      <c r="CQ350" s="7">
        <f t="shared" si="541"/>
        <v>0.99970054146710585</v>
      </c>
      <c r="CR350" s="7">
        <f>IF(J350="yes",rho_ph(F350,H350),IF(K350="yes",rho_ph(F350,H350),L350*CQ350+P350*(1-CQ350)))</f>
        <v>0.38903717200999638</v>
      </c>
      <c r="CS350" s="7">
        <f t="shared" si="542"/>
        <v>1.085028100949075E-5</v>
      </c>
      <c r="CT350" s="7">
        <f t="shared" si="543"/>
        <v>1995156.1081519283</v>
      </c>
      <c r="CU350" s="7">
        <f t="shared" si="544"/>
        <v>1.2858445352257984E-5</v>
      </c>
      <c r="CV350" s="22">
        <f t="shared" si="545"/>
        <v>1.0379606403820438E-2</v>
      </c>
      <c r="CW350" s="7">
        <f t="shared" si="546"/>
        <v>3.6457765542525192E-5</v>
      </c>
      <c r="CX350" s="7">
        <f t="shared" si="547"/>
        <v>3.9950543858631309</v>
      </c>
      <c r="CY350" s="7">
        <f t="shared" si="608"/>
        <v>-1389.8545079109279</v>
      </c>
      <c r="CZ350" s="7">
        <f t="shared" si="609"/>
        <v>-2.8744669466400784E-3</v>
      </c>
      <c r="DA350" s="7">
        <f t="shared" si="548"/>
        <v>0.14865002700680208</v>
      </c>
      <c r="DB350" s="7">
        <f>rho_ph(DA350,H350)</f>
        <v>0.29157433170157709</v>
      </c>
      <c r="DC350" s="7">
        <f t="shared" si="549"/>
        <v>6654.9474078752874</v>
      </c>
      <c r="DD350" s="7">
        <f t="shared" si="610"/>
        <v>-2.8113842197260572E-2</v>
      </c>
      <c r="DE350" s="47">
        <f t="shared" si="611"/>
        <v>2886.4358897846414</v>
      </c>
      <c r="DF350" s="7">
        <f t="shared" si="550"/>
        <v>1030.2403531080197</v>
      </c>
      <c r="DG350" s="7">
        <f t="shared" si="612"/>
        <v>53.783051343416219</v>
      </c>
    </row>
    <row r="351" spans="1:111" ht="14.5" x14ac:dyDescent="0.35">
      <c r="A351" s="7">
        <f t="shared" si="613"/>
        <v>756</v>
      </c>
      <c r="B351" s="7">
        <v>3</v>
      </c>
      <c r="C351" s="7">
        <v>17.2</v>
      </c>
      <c r="D351">
        <v>0.253</v>
      </c>
      <c r="E351" s="22">
        <v>0</v>
      </c>
      <c r="F351" s="7">
        <f t="shared" si="551"/>
        <v>0.14865002700680208</v>
      </c>
      <c r="G351" s="7">
        <f t="shared" si="614"/>
        <v>97.5</v>
      </c>
      <c r="H351" s="7">
        <f t="shared" si="552"/>
        <v>1030.2403531080197</v>
      </c>
      <c r="I351" s="7">
        <f t="shared" si="615"/>
        <v>0.33929567167624658</v>
      </c>
      <c r="J351" s="24" t="str">
        <f t="shared" si="553"/>
        <v>NO</v>
      </c>
      <c r="K351" s="24" t="str">
        <f t="shared" si="554"/>
        <v>NO</v>
      </c>
      <c r="L351" s="7">
        <f t="shared" si="555"/>
        <v>9.8952691402140497E-2</v>
      </c>
      <c r="M351" s="7">
        <v>9.81</v>
      </c>
      <c r="N351" s="7">
        <f t="shared" si="556"/>
        <v>5.0247065E-2</v>
      </c>
      <c r="O351" s="7">
        <f t="shared" si="557"/>
        <v>53.783051343416219</v>
      </c>
      <c r="P351" s="7">
        <f t="shared" si="558"/>
        <v>986.25371599920152</v>
      </c>
      <c r="Q351" s="7">
        <f t="shared" si="518"/>
        <v>1.0735530931406949E-5</v>
      </c>
      <c r="R351" s="7">
        <f t="shared" si="519"/>
        <v>5.1381318777684855E-4</v>
      </c>
      <c r="S351" s="7">
        <f t="shared" si="559"/>
        <v>3.4312111629216215E-4</v>
      </c>
      <c r="T351" s="7">
        <f t="shared" si="520"/>
        <v>1.2999073996651307</v>
      </c>
      <c r="U351" s="7">
        <f t="shared" si="521"/>
        <v>6653.4151851431488</v>
      </c>
      <c r="V351" s="7">
        <f t="shared" si="616"/>
        <v>6654.7150925428141</v>
      </c>
      <c r="W351" s="7">
        <f>Surface_Tension_T(T_ph(F351,H351))</f>
        <v>9.0278657640331453E-2</v>
      </c>
      <c r="X351" s="7">
        <v>1</v>
      </c>
      <c r="Y351" s="7">
        <f t="shared" si="560"/>
        <v>1.0001203160498242</v>
      </c>
      <c r="Z351" s="7">
        <f t="shared" si="617"/>
        <v>0.9996843856272668</v>
      </c>
      <c r="AA351" s="24">
        <f t="shared" si="561"/>
        <v>0.41019730844138624</v>
      </c>
      <c r="AB351" s="24">
        <f t="shared" si="562"/>
        <v>2012775.5498483877</v>
      </c>
      <c r="AC351" s="24">
        <f t="shared" si="563"/>
        <v>1.2757309710454125E-5</v>
      </c>
      <c r="AD351" s="29">
        <f t="shared" si="564"/>
        <v>1.0364758223050215E-2</v>
      </c>
      <c r="AE351" s="24">
        <f t="shared" si="522"/>
        <v>13.423688937806784</v>
      </c>
      <c r="AF351" s="7">
        <f t="shared" si="523"/>
        <v>52.963925714662182</v>
      </c>
      <c r="AG351" s="24" t="str">
        <f t="shared" si="565"/>
        <v>ANNULAR</v>
      </c>
      <c r="AH351" s="24">
        <f t="shared" si="618"/>
        <v>1.1499999999999999</v>
      </c>
      <c r="AI351" s="24">
        <f t="shared" si="618"/>
        <v>1.1499999999999999</v>
      </c>
      <c r="AJ351" s="24">
        <f t="shared" si="566"/>
        <v>0.26484812263688656</v>
      </c>
      <c r="AK351" s="24">
        <f t="shared" si="567"/>
        <v>0.86936527322763724</v>
      </c>
      <c r="AL351" s="24">
        <f t="shared" si="568"/>
        <v>128.92501075138057</v>
      </c>
      <c r="AM351" s="24">
        <f t="shared" si="569"/>
        <v>632615339.1652478</v>
      </c>
      <c r="AN351" s="24">
        <f t="shared" si="570"/>
        <v>7.2927969258519561E-8</v>
      </c>
      <c r="AO351" s="29">
        <f t="shared" si="571"/>
        <v>4.7631526214644256E-3</v>
      </c>
      <c r="AP351" s="24">
        <f t="shared" si="525"/>
        <v>6207.1106658515746</v>
      </c>
      <c r="AQ351" s="24">
        <f t="shared" si="572"/>
        <v>4.8745946573895065</v>
      </c>
      <c r="AR351" s="24">
        <f t="shared" si="573"/>
        <v>17.395093708055676</v>
      </c>
      <c r="AS351" s="24">
        <f t="shared" si="574"/>
        <v>1.4038999916383412</v>
      </c>
      <c r="AT351" s="24" t="str">
        <f t="shared" si="575"/>
        <v>NO</v>
      </c>
      <c r="AU351" s="24">
        <f t="shared" si="526"/>
        <v>1.2</v>
      </c>
      <c r="AV351" s="7">
        <f t="shared" si="576"/>
        <v>1.203900398263051</v>
      </c>
      <c r="AW351" s="7">
        <f t="shared" si="577"/>
        <v>0.26484812263688656</v>
      </c>
      <c r="AX351" s="20">
        <f t="shared" si="527"/>
        <v>0.62504389210436029</v>
      </c>
      <c r="AY351" s="24">
        <f t="shared" si="528"/>
        <v>0.83314292150788716</v>
      </c>
      <c r="AZ351" s="24">
        <f t="shared" si="578"/>
        <v>164.64585543802258</v>
      </c>
      <c r="BA351" s="24">
        <f t="shared" si="579"/>
        <v>807892068.98679018</v>
      </c>
      <c r="BB351" s="24">
        <f t="shared" si="580"/>
        <v>5.8546867355604934E-8</v>
      </c>
      <c r="BC351" s="29">
        <f t="shared" si="581"/>
        <v>4.6337684278566155E-3</v>
      </c>
      <c r="BD351" s="24">
        <f t="shared" si="529"/>
        <v>17.555511853932014</v>
      </c>
      <c r="BE351" s="24" t="str">
        <f t="shared" si="582"/>
        <v>NO</v>
      </c>
      <c r="BF351" s="24">
        <f t="shared" si="530"/>
        <v>1.2</v>
      </c>
      <c r="BG351" s="24">
        <f t="shared" si="531"/>
        <v>1.1500132234938334</v>
      </c>
      <c r="BH351" s="7">
        <f t="shared" si="583"/>
        <v>1.203900398263051</v>
      </c>
      <c r="BI351" s="7">
        <f t="shared" si="584"/>
        <v>0.50251119525639498</v>
      </c>
      <c r="BJ351" s="7">
        <f t="shared" si="585"/>
        <v>0.26484812263688656</v>
      </c>
      <c r="BK351" s="20">
        <f t="shared" si="532"/>
        <v>0.62504389210436029</v>
      </c>
      <c r="BL351" s="24">
        <f t="shared" si="586"/>
        <v>0.50250896237138076</v>
      </c>
      <c r="BM351" s="24">
        <f t="shared" si="587"/>
        <v>0.83311812793613649</v>
      </c>
      <c r="BN351" s="24">
        <f t="shared" si="588"/>
        <v>164.67030573690391</v>
      </c>
      <c r="BO351" s="24">
        <f t="shared" si="589"/>
        <v>808012042.8695097</v>
      </c>
      <c r="BP351" s="24">
        <f t="shared" si="590"/>
        <v>5.8539060061767116E-8</v>
      </c>
      <c r="BQ351" s="29">
        <f t="shared" si="591"/>
        <v>4.6336914500690225E-3</v>
      </c>
      <c r="BR351" s="24">
        <f t="shared" si="533"/>
        <v>6139.0692740737477</v>
      </c>
      <c r="BS351" s="24">
        <f t="shared" si="592"/>
        <v>4.8745946573895065</v>
      </c>
      <c r="BT351" s="24">
        <f t="shared" si="593"/>
        <v>17.555609067783649</v>
      </c>
      <c r="BU351" s="24" t="str">
        <f t="shared" si="594"/>
        <v>NO</v>
      </c>
      <c r="BV351" s="24">
        <f t="shared" si="534"/>
        <v>1.1499999999999999</v>
      </c>
      <c r="BW351" s="24">
        <f t="shared" si="535"/>
        <v>1.1500131023895706</v>
      </c>
      <c r="BX351" s="7">
        <f t="shared" si="595"/>
        <v>1.203900398263051</v>
      </c>
      <c r="BY351" s="7">
        <f t="shared" si="596"/>
        <v>0.50251119525639498</v>
      </c>
      <c r="BZ351" s="24">
        <f t="shared" si="597"/>
        <v>0.26484812263688656</v>
      </c>
      <c r="CA351" s="20">
        <f t="shared" si="536"/>
        <v>0.65430550374431795</v>
      </c>
      <c r="CB351" s="24">
        <f t="shared" si="598"/>
        <v>0.50250885782845245</v>
      </c>
      <c r="CC351" s="24">
        <f t="shared" si="599"/>
        <v>0.86933827694902699</v>
      </c>
      <c r="CD351" s="24">
        <f t="shared" si="600"/>
        <v>128.95163326012366</v>
      </c>
      <c r="CE351" s="24">
        <f t="shared" si="601"/>
        <v>632745971.75003326</v>
      </c>
      <c r="CF351" s="24">
        <f t="shared" si="602"/>
        <v>7.2914447115762518E-8</v>
      </c>
      <c r="CG351" s="29">
        <f t="shared" si="603"/>
        <v>4.7630411565073678E-3</v>
      </c>
      <c r="CH351" s="24">
        <f t="shared" si="537"/>
        <v>6207.0525631422024</v>
      </c>
      <c r="CI351" s="24">
        <f t="shared" si="604"/>
        <v>4.8745946573895065</v>
      </c>
      <c r="CJ351" s="24">
        <f t="shared" si="605"/>
        <v>17.395229400650983</v>
      </c>
      <c r="CK351" s="24">
        <f t="shared" si="538"/>
        <v>53.573211649833844</v>
      </c>
      <c r="CL351" s="24">
        <f t="shared" si="606"/>
        <v>1.4038999916383412</v>
      </c>
      <c r="CM351" s="24" t="str">
        <f t="shared" si="607"/>
        <v>NO</v>
      </c>
      <c r="CN351" s="46" t="str">
        <f t="shared" si="539"/>
        <v>ANNULAR</v>
      </c>
      <c r="CO351" s="21">
        <f t="shared" si="516"/>
        <v>1.0001203160498242</v>
      </c>
      <c r="CP351" s="21">
        <f t="shared" si="540"/>
        <v>0</v>
      </c>
      <c r="CQ351" s="7">
        <f t="shared" si="541"/>
        <v>0.9996843856272668</v>
      </c>
      <c r="CR351" s="7">
        <f>IF(J351="yes",rho_ph(F351,H351),IF(K351="yes",rho_ph(F351,H351),L351*CQ351+P351*(1-CQ351)))</f>
        <v>0.41019730844138624</v>
      </c>
      <c r="CS351" s="7">
        <f t="shared" si="542"/>
        <v>1.0894309470508309E-5</v>
      </c>
      <c r="CT351" s="7">
        <f t="shared" si="543"/>
        <v>2012775.5498483877</v>
      </c>
      <c r="CU351" s="7">
        <f t="shared" si="544"/>
        <v>1.2757309710454125E-5</v>
      </c>
      <c r="CV351" s="22">
        <f t="shared" si="545"/>
        <v>1.0364758223050215E-2</v>
      </c>
      <c r="CW351" s="7">
        <f t="shared" si="546"/>
        <v>3.8440741330873849E-5</v>
      </c>
      <c r="CX351" s="7">
        <f t="shared" si="547"/>
        <v>3.7210062457633617</v>
      </c>
      <c r="CY351" s="7">
        <f t="shared" si="608"/>
        <v>-1221.0437312303422</v>
      </c>
      <c r="CZ351" s="7">
        <f t="shared" si="609"/>
        <v>-3.047429499314747E-3</v>
      </c>
      <c r="DA351" s="7">
        <f t="shared" si="548"/>
        <v>0.15779231550474632</v>
      </c>
      <c r="DB351" s="7">
        <f>rho_ph(DA351,H351)</f>
        <v>0.31000361988807762</v>
      </c>
      <c r="DC351" s="7">
        <f t="shared" si="549"/>
        <v>6259.3199513635936</v>
      </c>
      <c r="DD351" s="7">
        <f t="shared" si="610"/>
        <v>-2.8113842197260572E-2</v>
      </c>
      <c r="DE351" s="47">
        <f t="shared" si="611"/>
        <v>2553.0733546893857</v>
      </c>
      <c r="DF351" s="7">
        <f t="shared" si="550"/>
        <v>1030.2122392658225</v>
      </c>
      <c r="DG351" s="7">
        <f t="shared" si="612"/>
        <v>55.023583457404357</v>
      </c>
    </row>
    <row r="352" spans="1:111" ht="14.5" x14ac:dyDescent="0.35">
      <c r="A352" s="7">
        <f t="shared" si="613"/>
        <v>753</v>
      </c>
      <c r="B352" s="7">
        <v>3</v>
      </c>
      <c r="C352" s="7">
        <v>17.2</v>
      </c>
      <c r="D352">
        <v>0.253</v>
      </c>
      <c r="E352" s="22">
        <v>0</v>
      </c>
      <c r="F352" s="7">
        <f t="shared" si="551"/>
        <v>0.15779231550474632</v>
      </c>
      <c r="G352" s="7">
        <f t="shared" si="614"/>
        <v>97.5</v>
      </c>
      <c r="H352" s="7">
        <f t="shared" si="552"/>
        <v>1030.2122392658225</v>
      </c>
      <c r="I352" s="7">
        <f t="shared" si="615"/>
        <v>0.33752583150937165</v>
      </c>
      <c r="J352" s="24" t="str">
        <f t="shared" si="553"/>
        <v>NO</v>
      </c>
      <c r="K352" s="24" t="str">
        <f t="shared" si="554"/>
        <v>NO</v>
      </c>
      <c r="L352" s="7">
        <f t="shared" si="555"/>
        <v>0.10465971350080371</v>
      </c>
      <c r="M352" s="7">
        <v>9.81</v>
      </c>
      <c r="N352" s="7">
        <f t="shared" si="556"/>
        <v>5.0247065E-2</v>
      </c>
      <c r="O352" s="7">
        <f t="shared" si="557"/>
        <v>55.023583457404357</v>
      </c>
      <c r="P352" s="7">
        <f t="shared" si="558"/>
        <v>985.65837388941725</v>
      </c>
      <c r="Q352" s="7">
        <f t="shared" si="518"/>
        <v>1.077496603377718E-5</v>
      </c>
      <c r="R352" s="7">
        <f t="shared" si="519"/>
        <v>5.0372076976357909E-4</v>
      </c>
      <c r="S352" s="7">
        <f t="shared" si="559"/>
        <v>3.373388274706222E-4</v>
      </c>
      <c r="T352" s="7">
        <f t="shared" si="520"/>
        <v>1.3041767373436477</v>
      </c>
      <c r="U352" s="7">
        <f t="shared" si="521"/>
        <v>6257.7958496017191</v>
      </c>
      <c r="V352" s="7">
        <f t="shared" si="616"/>
        <v>6259.1000263390624</v>
      </c>
      <c r="W352" s="7">
        <f>Surface_Tension_T(T_ph(F352,H352))</f>
        <v>9.0294329602398665E-2</v>
      </c>
      <c r="X352" s="7">
        <v>1</v>
      </c>
      <c r="Y352" s="7">
        <f t="shared" si="560"/>
        <v>1.0001244042064565</v>
      </c>
      <c r="Z352" s="7">
        <f t="shared" si="617"/>
        <v>0.99966727228846475</v>
      </c>
      <c r="AA352" s="24">
        <f t="shared" si="561"/>
        <v>0.43258074541362451</v>
      </c>
      <c r="AB352" s="24">
        <f t="shared" si="562"/>
        <v>2030641.5432648039</v>
      </c>
      <c r="AC352" s="24">
        <f t="shared" si="563"/>
        <v>1.2656460392162332E-5</v>
      </c>
      <c r="AD352" s="29">
        <f t="shared" si="564"/>
        <v>1.0349865577508846E-2</v>
      </c>
      <c r="AE352" s="24">
        <f t="shared" si="522"/>
        <v>13.430899652369979</v>
      </c>
      <c r="AF352" s="7">
        <f t="shared" si="523"/>
        <v>51.494026751454697</v>
      </c>
      <c r="AG352" s="24" t="str">
        <f t="shared" si="565"/>
        <v>ANNULAR</v>
      </c>
      <c r="AH352" s="24">
        <f t="shared" si="618"/>
        <v>1.1499999999999999</v>
      </c>
      <c r="AI352" s="24">
        <f t="shared" si="618"/>
        <v>1.1499999999999999</v>
      </c>
      <c r="AJ352" s="24">
        <f t="shared" si="566"/>
        <v>0.26489921354072987</v>
      </c>
      <c r="AK352" s="24">
        <f t="shared" si="567"/>
        <v>0.86935203666568417</v>
      </c>
      <c r="AL352" s="24">
        <f t="shared" si="568"/>
        <v>128.86524522715473</v>
      </c>
      <c r="AM352" s="24">
        <f t="shared" si="569"/>
        <v>604925492.44431782</v>
      </c>
      <c r="AN352" s="24">
        <f t="shared" si="570"/>
        <v>7.591913248742443E-8</v>
      </c>
      <c r="AO352" s="29">
        <f t="shared" si="571"/>
        <v>4.7874056658794451E-3</v>
      </c>
      <c r="AP352" s="24">
        <f t="shared" si="525"/>
        <v>5778.2749064614181</v>
      </c>
      <c r="AQ352" s="24">
        <f t="shared" si="572"/>
        <v>4.8745676203126926</v>
      </c>
      <c r="AR352" s="24">
        <f t="shared" si="573"/>
        <v>17.366671826179861</v>
      </c>
      <c r="AS352" s="24">
        <f t="shared" si="574"/>
        <v>1.4085108763311396</v>
      </c>
      <c r="AT352" s="24" t="str">
        <f t="shared" si="575"/>
        <v>NO</v>
      </c>
      <c r="AU352" s="24">
        <f t="shared" si="526"/>
        <v>1.2</v>
      </c>
      <c r="AV352" s="7">
        <f t="shared" si="576"/>
        <v>1.203900398263051</v>
      </c>
      <c r="AW352" s="7">
        <f t="shared" si="577"/>
        <v>0.26489921354072987</v>
      </c>
      <c r="AX352" s="20">
        <f t="shared" si="527"/>
        <v>0.62681517681603849</v>
      </c>
      <c r="AY352" s="24">
        <f t="shared" si="528"/>
        <v>0.83313031262541504</v>
      </c>
      <c r="AZ352" s="24">
        <f t="shared" si="578"/>
        <v>164.56369988889705</v>
      </c>
      <c r="BA352" s="24">
        <f t="shared" si="579"/>
        <v>772502912.00138783</v>
      </c>
      <c r="BB352" s="24">
        <f t="shared" si="580"/>
        <v>6.0950124750169952E-8</v>
      </c>
      <c r="BC352" s="29">
        <f t="shared" si="581"/>
        <v>4.6570751592421187E-3</v>
      </c>
      <c r="BD352" s="24">
        <f t="shared" si="529"/>
        <v>17.527188541781381</v>
      </c>
      <c r="BE352" s="24" t="str">
        <f t="shared" si="582"/>
        <v>NO</v>
      </c>
      <c r="BF352" s="24">
        <f t="shared" si="530"/>
        <v>1.2</v>
      </c>
      <c r="BG352" s="24">
        <f t="shared" si="531"/>
        <v>1.1500140387943485</v>
      </c>
      <c r="BH352" s="7">
        <f t="shared" si="583"/>
        <v>1.203900398263051</v>
      </c>
      <c r="BI352" s="7">
        <f t="shared" si="584"/>
        <v>0.50250972509518887</v>
      </c>
      <c r="BJ352" s="7">
        <f t="shared" si="585"/>
        <v>0.26489921354072987</v>
      </c>
      <c r="BK352" s="20">
        <f t="shared" si="532"/>
        <v>0.62681517681603849</v>
      </c>
      <c r="BL352" s="24">
        <f t="shared" si="586"/>
        <v>0.50250734483139858</v>
      </c>
      <c r="BM352" s="24">
        <f t="shared" si="587"/>
        <v>0.83310395829164163</v>
      </c>
      <c r="BN352" s="24">
        <f t="shared" si="588"/>
        <v>164.58967350043207</v>
      </c>
      <c r="BO352" s="24">
        <f t="shared" si="589"/>
        <v>772624838.59005558</v>
      </c>
      <c r="BP352" s="24">
        <f t="shared" si="590"/>
        <v>6.094148636539955E-8</v>
      </c>
      <c r="BQ352" s="29">
        <f t="shared" si="591"/>
        <v>4.6569927385206747E-3</v>
      </c>
      <c r="BR352" s="24">
        <f t="shared" si="533"/>
        <v>5714.7907415170785</v>
      </c>
      <c r="BS352" s="24">
        <f t="shared" si="592"/>
        <v>4.8745676203126926</v>
      </c>
      <c r="BT352" s="24">
        <f t="shared" si="593"/>
        <v>17.527291941484677</v>
      </c>
      <c r="BU352" s="24" t="str">
        <f t="shared" si="594"/>
        <v>NO</v>
      </c>
      <c r="BV352" s="24">
        <f t="shared" si="534"/>
        <v>1.1499999999999999</v>
      </c>
      <c r="BW352" s="24">
        <f t="shared" si="535"/>
        <v>1.150013909918721</v>
      </c>
      <c r="BX352" s="7">
        <f t="shared" si="595"/>
        <v>1.203900398263051</v>
      </c>
      <c r="BY352" s="7">
        <f t="shared" si="596"/>
        <v>0.50250972509518887</v>
      </c>
      <c r="BZ352" s="24">
        <f t="shared" si="597"/>
        <v>0.26489921354072987</v>
      </c>
      <c r="CA352" s="20">
        <f t="shared" si="536"/>
        <v>0.65615971164190767</v>
      </c>
      <c r="CB352" s="24">
        <f t="shared" si="598"/>
        <v>0.50250723338755576</v>
      </c>
      <c r="CC352" s="24">
        <f t="shared" si="599"/>
        <v>0.86932334097248221</v>
      </c>
      <c r="CD352" s="24">
        <f t="shared" si="600"/>
        <v>128.89352637417076</v>
      </c>
      <c r="CE352" s="24">
        <f t="shared" si="601"/>
        <v>605058251.17810524</v>
      </c>
      <c r="CF352" s="24">
        <f t="shared" si="602"/>
        <v>7.5904171966963112E-8</v>
      </c>
      <c r="CG352" s="29">
        <f t="shared" si="603"/>
        <v>4.7872863133859066E-3</v>
      </c>
      <c r="CH352" s="24">
        <f t="shared" si="537"/>
        <v>5778.2172838804509</v>
      </c>
      <c r="CI352" s="24">
        <f t="shared" si="604"/>
        <v>4.8745676203126926</v>
      </c>
      <c r="CJ352" s="24">
        <f t="shared" si="605"/>
        <v>17.366816148608486</v>
      </c>
      <c r="CK352" s="24">
        <f t="shared" si="538"/>
        <v>52.086403276073398</v>
      </c>
      <c r="CL352" s="24">
        <f t="shared" si="606"/>
        <v>1.4085108763311396</v>
      </c>
      <c r="CM352" s="24" t="str">
        <f t="shared" si="607"/>
        <v>NO</v>
      </c>
      <c r="CN352" s="46" t="str">
        <f t="shared" si="539"/>
        <v>ANNULAR</v>
      </c>
      <c r="CO352" s="21">
        <f t="shared" si="516"/>
        <v>1.0001244042064565</v>
      </c>
      <c r="CP352" s="21">
        <f t="shared" si="540"/>
        <v>0</v>
      </c>
      <c r="CQ352" s="7">
        <f t="shared" si="541"/>
        <v>0.99966727228846475</v>
      </c>
      <c r="CR352" s="7">
        <f>IF(J352="yes",rho_ph(F352,H352),IF(K352="yes",rho_ph(F352,H352),L352*CQ352+P352*(1-CQ352)))</f>
        <v>0.43258074541362451</v>
      </c>
      <c r="CS352" s="7">
        <f t="shared" si="542"/>
        <v>1.0938982762963102E-5</v>
      </c>
      <c r="CT352" s="7">
        <f t="shared" si="543"/>
        <v>2030641.5432648039</v>
      </c>
      <c r="CU352" s="7">
        <f t="shared" si="544"/>
        <v>1.2656460392162332E-5</v>
      </c>
      <c r="CV352" s="22">
        <f t="shared" si="545"/>
        <v>1.0349865577508846E-2</v>
      </c>
      <c r="CW352" s="7">
        <f t="shared" si="546"/>
        <v>4.0538356047106637E-5</v>
      </c>
      <c r="CX352" s="7">
        <f t="shared" si="547"/>
        <v>3.4663719458610878</v>
      </c>
      <c r="CY352" s="7">
        <f t="shared" si="608"/>
        <v>-1073.0020727841963</v>
      </c>
      <c r="CZ352" s="7">
        <f t="shared" si="609"/>
        <v>-3.2305738936948955E-3</v>
      </c>
      <c r="DA352" s="7">
        <f t="shared" si="548"/>
        <v>0.16748403718583099</v>
      </c>
      <c r="DB352" s="7">
        <f>rho_ph(DA352,H352)</f>
        <v>0.32959585347044884</v>
      </c>
      <c r="DC352" s="7">
        <f t="shared" si="549"/>
        <v>5887.2459180811711</v>
      </c>
      <c r="DD352" s="7">
        <f t="shared" si="610"/>
        <v>-2.8113842197260572E-2</v>
      </c>
      <c r="DE352" s="47">
        <f t="shared" si="611"/>
        <v>2258.3343198771217</v>
      </c>
      <c r="DF352" s="7">
        <f t="shared" si="550"/>
        <v>1030.1841254236253</v>
      </c>
      <c r="DG352" s="7">
        <f t="shared" si="612"/>
        <v>56.273322264155013</v>
      </c>
    </row>
    <row r="353" spans="1:111" ht="14.5" x14ac:dyDescent="0.35">
      <c r="A353" s="7">
        <f t="shared" si="613"/>
        <v>750</v>
      </c>
      <c r="B353" s="7">
        <v>3</v>
      </c>
      <c r="C353" s="7">
        <v>17.2</v>
      </c>
      <c r="D353">
        <v>0.253</v>
      </c>
      <c r="E353" s="22">
        <v>0</v>
      </c>
      <c r="F353" s="7">
        <f t="shared" si="551"/>
        <v>0.16748403718583099</v>
      </c>
      <c r="G353" s="7">
        <f t="shared" si="614"/>
        <v>97.5</v>
      </c>
      <c r="H353" s="7">
        <f t="shared" si="552"/>
        <v>1030.1841254236253</v>
      </c>
      <c r="I353" s="7">
        <f t="shared" si="615"/>
        <v>0.33573880730022965</v>
      </c>
      <c r="J353" s="24" t="str">
        <f t="shared" si="553"/>
        <v>NO</v>
      </c>
      <c r="K353" s="24" t="str">
        <f t="shared" si="554"/>
        <v>NO</v>
      </c>
      <c r="L353" s="7">
        <f t="shared" si="555"/>
        <v>0.11068663471139613</v>
      </c>
      <c r="M353" s="7">
        <v>9.81</v>
      </c>
      <c r="N353" s="7">
        <f t="shared" si="556"/>
        <v>5.0247065E-2</v>
      </c>
      <c r="O353" s="7">
        <f t="shared" si="557"/>
        <v>56.273322264155013</v>
      </c>
      <c r="P353" s="7">
        <f t="shared" si="558"/>
        <v>985.04893300154595</v>
      </c>
      <c r="Q353" s="7">
        <f t="shared" si="518"/>
        <v>1.0814826553585221E-5</v>
      </c>
      <c r="R353" s="7">
        <f t="shared" si="519"/>
        <v>4.9388076979469027E-4</v>
      </c>
      <c r="S353" s="7">
        <f t="shared" si="559"/>
        <v>3.316967861635612E-4</v>
      </c>
      <c r="T353" s="7">
        <f t="shared" si="520"/>
        <v>1.3085038133142151</v>
      </c>
      <c r="U353" s="7">
        <f t="shared" si="521"/>
        <v>5885.7291987004819</v>
      </c>
      <c r="V353" s="7">
        <f t="shared" si="616"/>
        <v>5887.0377025137959</v>
      </c>
      <c r="W353" s="7">
        <f>Surface_Tension_T(T_ph(F353,H353))</f>
        <v>9.0308901942836403E-2</v>
      </c>
      <c r="X353" s="7">
        <v>1</v>
      </c>
      <c r="Y353" s="7">
        <f t="shared" si="560"/>
        <v>1.0001286362981312</v>
      </c>
      <c r="Z353" s="7">
        <f t="shared" si="617"/>
        <v>0.99964914020374429</v>
      </c>
      <c r="AA353" s="24">
        <f t="shared" si="561"/>
        <v>0.45626186715611916</v>
      </c>
      <c r="AB353" s="24">
        <f t="shared" si="562"/>
        <v>2048756.0456773883</v>
      </c>
      <c r="AC353" s="24">
        <f t="shared" si="563"/>
        <v>1.2555913336255112E-5</v>
      </c>
      <c r="AD353" s="29">
        <f t="shared" si="564"/>
        <v>1.0334930364358634E-2</v>
      </c>
      <c r="AE353" s="24">
        <f t="shared" si="522"/>
        <v>13.438138691542472</v>
      </c>
      <c r="AF353" s="7">
        <f t="shared" si="523"/>
        <v>50.066672673909288</v>
      </c>
      <c r="AG353" s="24" t="str">
        <f t="shared" si="565"/>
        <v>ANNULAR</v>
      </c>
      <c r="AH353" s="24">
        <f t="shared" si="618"/>
        <v>1.1499999999999999</v>
      </c>
      <c r="AI353" s="24">
        <f t="shared" si="618"/>
        <v>1.1499999999999999</v>
      </c>
      <c r="AJ353" s="24">
        <f t="shared" si="566"/>
        <v>0.264950455897077</v>
      </c>
      <c r="AK353" s="24">
        <f t="shared" si="567"/>
        <v>0.86933791841479435</v>
      </c>
      <c r="AL353" s="24">
        <f t="shared" si="568"/>
        <v>128.80476813788411</v>
      </c>
      <c r="AM353" s="24">
        <f t="shared" si="569"/>
        <v>578373005.57109499</v>
      </c>
      <c r="AN353" s="24">
        <f t="shared" si="570"/>
        <v>7.9042138762641359E-8</v>
      </c>
      <c r="AO353" s="29">
        <f t="shared" si="571"/>
        <v>4.8119116479461597E-3</v>
      </c>
      <c r="AP353" s="24">
        <f t="shared" si="525"/>
        <v>5379.1610822759194</v>
      </c>
      <c r="AQ353" s="24">
        <f t="shared" si="572"/>
        <v>4.8745387669589499</v>
      </c>
      <c r="AR353" s="24">
        <f t="shared" si="573"/>
        <v>17.338136685428548</v>
      </c>
      <c r="AS353" s="24">
        <f t="shared" si="574"/>
        <v>1.4131841183793523</v>
      </c>
      <c r="AT353" s="24" t="str">
        <f t="shared" si="575"/>
        <v>NO</v>
      </c>
      <c r="AU353" s="24">
        <f t="shared" si="526"/>
        <v>1.2</v>
      </c>
      <c r="AV353" s="7">
        <f t="shared" si="576"/>
        <v>1.203900398263051</v>
      </c>
      <c r="AW353" s="7">
        <f t="shared" si="577"/>
        <v>0.264950455897077</v>
      </c>
      <c r="AX353" s="20">
        <f t="shared" si="527"/>
        <v>0.62861023075292111</v>
      </c>
      <c r="AY353" s="24">
        <f t="shared" si="528"/>
        <v>0.83311686361015813</v>
      </c>
      <c r="AZ353" s="24">
        <f t="shared" si="578"/>
        <v>164.48027033871952</v>
      </c>
      <c r="BA353" s="24">
        <f t="shared" si="579"/>
        <v>738566977.66898489</v>
      </c>
      <c r="BB353" s="24">
        <f t="shared" si="580"/>
        <v>6.3459514444906091E-8</v>
      </c>
      <c r="BC353" s="29">
        <f t="shared" si="581"/>
        <v>4.6806239910286949E-3</v>
      </c>
      <c r="BD353" s="24">
        <f t="shared" si="529"/>
        <v>17.498751045615418</v>
      </c>
      <c r="BE353" s="24" t="str">
        <f t="shared" si="582"/>
        <v>NO</v>
      </c>
      <c r="BF353" s="24">
        <f t="shared" si="530"/>
        <v>1.2</v>
      </c>
      <c r="BG353" s="24">
        <f t="shared" si="531"/>
        <v>1.1500149042823351</v>
      </c>
      <c r="BH353" s="7">
        <f t="shared" si="583"/>
        <v>1.203900398263051</v>
      </c>
      <c r="BI353" s="7">
        <f t="shared" si="584"/>
        <v>0.50250817114460655</v>
      </c>
      <c r="BJ353" s="7">
        <f t="shared" si="585"/>
        <v>0.264950455897077</v>
      </c>
      <c r="BK353" s="20">
        <f t="shared" si="532"/>
        <v>0.62861023075292111</v>
      </c>
      <c r="BL353" s="24">
        <f t="shared" si="586"/>
        <v>0.50250563371282564</v>
      </c>
      <c r="BM353" s="24">
        <f t="shared" si="587"/>
        <v>0.83308885049078096</v>
      </c>
      <c r="BN353" s="24">
        <f t="shared" si="588"/>
        <v>164.50786153139416</v>
      </c>
      <c r="BO353" s="24">
        <f t="shared" si="589"/>
        <v>738690870.60606503</v>
      </c>
      <c r="BP353" s="24">
        <f t="shared" si="590"/>
        <v>6.3449955521765147E-8</v>
      </c>
      <c r="BQ353" s="29">
        <f t="shared" si="591"/>
        <v>4.6805357404444622E-3</v>
      </c>
      <c r="BR353" s="24">
        <f t="shared" si="533"/>
        <v>5319.9275541401939</v>
      </c>
      <c r="BS353" s="24">
        <f t="shared" si="592"/>
        <v>4.8745387669589499</v>
      </c>
      <c r="BT353" s="24">
        <f t="shared" si="593"/>
        <v>17.498861023431562</v>
      </c>
      <c r="BU353" s="24" t="str">
        <f t="shared" si="594"/>
        <v>NO</v>
      </c>
      <c r="BV353" s="24">
        <f t="shared" si="534"/>
        <v>1.1499999999999999</v>
      </c>
      <c r="BW353" s="24">
        <f t="shared" si="535"/>
        <v>1.1500147671358203</v>
      </c>
      <c r="BX353" s="7">
        <f t="shared" si="595"/>
        <v>1.203900398263051</v>
      </c>
      <c r="BY353" s="7">
        <f t="shared" si="596"/>
        <v>0.50250817114460655</v>
      </c>
      <c r="BZ353" s="24">
        <f t="shared" si="597"/>
        <v>0.264950455897077</v>
      </c>
      <c r="CA353" s="20">
        <f t="shared" si="536"/>
        <v>0.65803880152740013</v>
      </c>
      <c r="CB353" s="24">
        <f t="shared" si="598"/>
        <v>0.50250551490960049</v>
      </c>
      <c r="CC353" s="24">
        <f t="shared" si="599"/>
        <v>0.86930741657645139</v>
      </c>
      <c r="CD353" s="24">
        <f t="shared" si="600"/>
        <v>128.83481056505261</v>
      </c>
      <c r="CE353" s="24">
        <f t="shared" si="601"/>
        <v>578507905.30460083</v>
      </c>
      <c r="CF353" s="24">
        <f t="shared" si="602"/>
        <v>7.9025585243572621E-8</v>
      </c>
      <c r="CG353" s="29">
        <f t="shared" si="603"/>
        <v>4.8117838470449212E-3</v>
      </c>
      <c r="CH353" s="24">
        <f t="shared" si="537"/>
        <v>5379.1039351658173</v>
      </c>
      <c r="CI353" s="24">
        <f t="shared" si="604"/>
        <v>4.8745387669589499</v>
      </c>
      <c r="CJ353" s="24">
        <f t="shared" si="605"/>
        <v>17.338290184279668</v>
      </c>
      <c r="CK353" s="24">
        <f t="shared" si="538"/>
        <v>50.642629215450384</v>
      </c>
      <c r="CL353" s="24">
        <f t="shared" si="606"/>
        <v>1.4131841183793523</v>
      </c>
      <c r="CM353" s="24" t="str">
        <f t="shared" si="607"/>
        <v>NO</v>
      </c>
      <c r="CN353" s="46" t="str">
        <f t="shared" si="539"/>
        <v>ANNULAR</v>
      </c>
      <c r="CO353" s="21">
        <f t="shared" si="516"/>
        <v>1.0001286362981312</v>
      </c>
      <c r="CP353" s="21">
        <f t="shared" si="540"/>
        <v>0</v>
      </c>
      <c r="CQ353" s="7">
        <f t="shared" si="541"/>
        <v>0.99964914020374429</v>
      </c>
      <c r="CR353" s="7">
        <f>IF(J353="yes",rho_ph(F353,H353),IF(K353="yes",rho_ph(F353,H353),L353*CQ353+P353*(1-CQ353)))</f>
        <v>0.45626186715611916</v>
      </c>
      <c r="CS353" s="7">
        <f t="shared" si="542"/>
        <v>1.0984314972008868E-5</v>
      </c>
      <c r="CT353" s="7">
        <f t="shared" si="543"/>
        <v>2048756.0456773883</v>
      </c>
      <c r="CU353" s="7">
        <f t="shared" si="544"/>
        <v>1.2555913336255112E-5</v>
      </c>
      <c r="CV353" s="22">
        <f t="shared" si="545"/>
        <v>1.0334930364358634E-2</v>
      </c>
      <c r="CW353" s="7">
        <f t="shared" si="546"/>
        <v>4.2757580446182015E-5</v>
      </c>
      <c r="CX353" s="7">
        <f t="shared" si="547"/>
        <v>3.2297197977205245</v>
      </c>
      <c r="CY353" s="7">
        <f t="shared" si="608"/>
        <v>-943.13562861351556</v>
      </c>
      <c r="CZ353" s="7">
        <f t="shared" si="609"/>
        <v>-3.4244942692377963E-3</v>
      </c>
      <c r="DA353" s="7">
        <f t="shared" si="548"/>
        <v>0.17775751999354439</v>
      </c>
      <c r="DB353" s="7">
        <f>rho_ph(DA353,H353)</f>
        <v>0.35042522845466045</v>
      </c>
      <c r="DC353" s="7">
        <f t="shared" si="549"/>
        <v>5537.3063506797116</v>
      </c>
      <c r="DD353" s="7">
        <f t="shared" si="610"/>
        <v>-2.8113842197260572E-2</v>
      </c>
      <c r="DE353" s="47">
        <f t="shared" si="611"/>
        <v>1997.7256447705236</v>
      </c>
      <c r="DF353" s="7">
        <f t="shared" si="550"/>
        <v>1030.1560115814282</v>
      </c>
      <c r="DG353" s="7">
        <f t="shared" si="612"/>
        <v>57.532389716903481</v>
      </c>
    </row>
    <row r="354" spans="1:111" ht="14.5" x14ac:dyDescent="0.35">
      <c r="A354" s="7">
        <f t="shared" si="613"/>
        <v>747</v>
      </c>
      <c r="B354" s="7">
        <v>3</v>
      </c>
      <c r="C354" s="7">
        <v>17.2</v>
      </c>
      <c r="D354">
        <v>0.253</v>
      </c>
      <c r="E354" s="22">
        <v>0</v>
      </c>
      <c r="F354" s="7">
        <f t="shared" si="551"/>
        <v>0.17775751999354439</v>
      </c>
      <c r="G354" s="7">
        <f t="shared" si="614"/>
        <v>97.5</v>
      </c>
      <c r="H354" s="7">
        <f t="shared" si="552"/>
        <v>1030.1560115814282</v>
      </c>
      <c r="I354" s="7">
        <f t="shared" si="615"/>
        <v>0.33393430867244772</v>
      </c>
      <c r="J354" s="24" t="str">
        <f t="shared" si="553"/>
        <v>NO</v>
      </c>
      <c r="K354" s="24" t="str">
        <f t="shared" si="554"/>
        <v>NO</v>
      </c>
      <c r="L354" s="7">
        <f t="shared" si="555"/>
        <v>0.11705092650322892</v>
      </c>
      <c r="M354" s="7">
        <v>9.81</v>
      </c>
      <c r="N354" s="7">
        <f t="shared" si="556"/>
        <v>5.0247065E-2</v>
      </c>
      <c r="O354" s="7">
        <f t="shared" si="557"/>
        <v>57.532389716903481</v>
      </c>
      <c r="P354" s="7">
        <f t="shared" si="558"/>
        <v>984.42524442687022</v>
      </c>
      <c r="Q354" s="7">
        <f t="shared" si="518"/>
        <v>1.0855115756270854E-5</v>
      </c>
      <c r="R354" s="7">
        <f t="shared" si="519"/>
        <v>4.8428520901819077E-4</v>
      </c>
      <c r="S354" s="7">
        <f t="shared" si="559"/>
        <v>3.2619065812003912E-4</v>
      </c>
      <c r="T354" s="7">
        <f t="shared" si="520"/>
        <v>1.3128896916840356</v>
      </c>
      <c r="U354" s="7">
        <f t="shared" si="521"/>
        <v>5535.7963125642582</v>
      </c>
      <c r="V354" s="7">
        <f t="shared" si="616"/>
        <v>5537.1092022559424</v>
      </c>
      <c r="W354" s="7">
        <f>Surface_Tension_T(T_ph(F354,H354))</f>
        <v>9.0322350245207975E-2</v>
      </c>
      <c r="X354" s="7">
        <v>1</v>
      </c>
      <c r="Y354" s="7">
        <f t="shared" si="560"/>
        <v>1.0001330179004122</v>
      </c>
      <c r="Z354" s="7">
        <f t="shared" si="617"/>
        <v>0.9996299239037183</v>
      </c>
      <c r="AA354" s="24">
        <f t="shared" si="561"/>
        <v>0.48131986029193874</v>
      </c>
      <c r="AB354" s="24">
        <f t="shared" si="562"/>
        <v>2067120.875508266</v>
      </c>
      <c r="AC354" s="24">
        <f t="shared" si="563"/>
        <v>1.245568483741266E-5</v>
      </c>
      <c r="AD354" s="29">
        <f t="shared" si="564"/>
        <v>1.0319954582042856E-2</v>
      </c>
      <c r="AE354" s="24">
        <f t="shared" si="522"/>
        <v>13.445404848898139</v>
      </c>
      <c r="AF354" s="7">
        <f t="shared" si="523"/>
        <v>48.680562240654879</v>
      </c>
      <c r="AG354" s="24" t="str">
        <f t="shared" si="565"/>
        <v>ANNULAR</v>
      </c>
      <c r="AH354" s="24">
        <f t="shared" si="618"/>
        <v>1.1499999999999999</v>
      </c>
      <c r="AI354" s="24">
        <f t="shared" si="618"/>
        <v>1.1499999999999999</v>
      </c>
      <c r="AJ354" s="24">
        <f t="shared" si="566"/>
        <v>0.26500184284737277</v>
      </c>
      <c r="AK354" s="24">
        <f t="shared" si="567"/>
        <v>0.86932285864811187</v>
      </c>
      <c r="AL354" s="24">
        <f t="shared" si="568"/>
        <v>128.74363186237235</v>
      </c>
      <c r="AM354" s="24">
        <f t="shared" si="569"/>
        <v>552914331.95805371</v>
      </c>
      <c r="AN354" s="24">
        <f t="shared" si="570"/>
        <v>8.2303193827478587E-8</v>
      </c>
      <c r="AO354" s="29">
        <f t="shared" si="571"/>
        <v>4.8366742998814599E-3</v>
      </c>
      <c r="AP354" s="24">
        <f t="shared" si="525"/>
        <v>5007.6872925968173</v>
      </c>
      <c r="AQ354" s="24">
        <f t="shared" si="572"/>
        <v>4.8745079729305267</v>
      </c>
      <c r="AR354" s="24">
        <f t="shared" si="573"/>
        <v>17.309487039274956</v>
      </c>
      <c r="AS354" s="24">
        <f t="shared" si="574"/>
        <v>1.4179208670187584</v>
      </c>
      <c r="AT354" s="24" t="str">
        <f t="shared" si="575"/>
        <v>NO</v>
      </c>
      <c r="AU354" s="24">
        <f t="shared" si="526"/>
        <v>1.2</v>
      </c>
      <c r="AV354" s="7">
        <f t="shared" si="576"/>
        <v>1.203900398263051</v>
      </c>
      <c r="AW354" s="7">
        <f t="shared" si="577"/>
        <v>0.26500184284737277</v>
      </c>
      <c r="AX354" s="20">
        <f t="shared" si="527"/>
        <v>0.63042948865934145</v>
      </c>
      <c r="AY354" s="24">
        <f t="shared" si="528"/>
        <v>0.83310251743613484</v>
      </c>
      <c r="AZ354" s="24">
        <f t="shared" si="578"/>
        <v>164.39561048870036</v>
      </c>
      <c r="BA354" s="24">
        <f t="shared" si="579"/>
        <v>706028623.20495367</v>
      </c>
      <c r="BB354" s="24">
        <f t="shared" si="580"/>
        <v>6.608005355648233E-8</v>
      </c>
      <c r="BC354" s="29">
        <f t="shared" si="581"/>
        <v>4.7044185523670429E-3</v>
      </c>
      <c r="BD354" s="24">
        <f t="shared" si="529"/>
        <v>17.470198019421986</v>
      </c>
      <c r="BE354" s="24" t="str">
        <f t="shared" si="582"/>
        <v>NO</v>
      </c>
      <c r="BF354" s="24">
        <f t="shared" si="530"/>
        <v>1.2</v>
      </c>
      <c r="BG354" s="24">
        <f t="shared" si="531"/>
        <v>1.1500158230917452</v>
      </c>
      <c r="BH354" s="7">
        <f t="shared" si="583"/>
        <v>1.203900398263051</v>
      </c>
      <c r="BI354" s="7">
        <f t="shared" si="584"/>
        <v>0.50250652871723023</v>
      </c>
      <c r="BJ354" s="7">
        <f t="shared" si="585"/>
        <v>0.26500184284737277</v>
      </c>
      <c r="BK354" s="20">
        <f t="shared" si="532"/>
        <v>0.63042948865934145</v>
      </c>
      <c r="BL354" s="24">
        <f t="shared" si="586"/>
        <v>0.50250382366541868</v>
      </c>
      <c r="BM354" s="24">
        <f t="shared" si="587"/>
        <v>0.83307274128877151</v>
      </c>
      <c r="BN354" s="24">
        <f t="shared" si="588"/>
        <v>164.42491939452094</v>
      </c>
      <c r="BO354" s="24">
        <f t="shared" si="589"/>
        <v>706154495.94792187</v>
      </c>
      <c r="BP354" s="24">
        <f t="shared" si="590"/>
        <v>6.6069474888302013E-8</v>
      </c>
      <c r="BQ354" s="29">
        <f t="shared" si="591"/>
        <v>4.7043240571070719E-3</v>
      </c>
      <c r="BR354" s="24">
        <f t="shared" si="533"/>
        <v>4952.4187166700658</v>
      </c>
      <c r="BS354" s="24">
        <f t="shared" si="592"/>
        <v>4.8745079729305267</v>
      </c>
      <c r="BT354" s="24">
        <f t="shared" si="593"/>
        <v>17.47031499264564</v>
      </c>
      <c r="BU354" s="24" t="str">
        <f t="shared" si="594"/>
        <v>NO</v>
      </c>
      <c r="BV354" s="24">
        <f t="shared" si="534"/>
        <v>1.1499999999999999</v>
      </c>
      <c r="BW354" s="24">
        <f t="shared" si="535"/>
        <v>1.1500156771421974</v>
      </c>
      <c r="BX354" s="7">
        <f t="shared" si="595"/>
        <v>1.203900398263051</v>
      </c>
      <c r="BY354" s="7">
        <f t="shared" si="596"/>
        <v>0.50250652871723023</v>
      </c>
      <c r="BZ354" s="24">
        <f t="shared" si="597"/>
        <v>0.26500184284737277</v>
      </c>
      <c r="CA354" s="20">
        <f t="shared" si="536"/>
        <v>0.65994322849779774</v>
      </c>
      <c r="CB354" s="24">
        <f t="shared" si="598"/>
        <v>0.50250369701328779</v>
      </c>
      <c r="CC354" s="24">
        <f t="shared" si="599"/>
        <v>0.869290437163034</v>
      </c>
      <c r="CD354" s="24">
        <f t="shared" si="600"/>
        <v>128.77554459577993</v>
      </c>
      <c r="CE354" s="24">
        <f t="shared" si="601"/>
        <v>553051387.34027147</v>
      </c>
      <c r="CF354" s="24">
        <f t="shared" si="602"/>
        <v>8.2284875851802228E-8</v>
      </c>
      <c r="CG354" s="29">
        <f t="shared" si="603"/>
        <v>4.8365374493138371E-3</v>
      </c>
      <c r="CH354" s="24">
        <f t="shared" si="537"/>
        <v>5007.6306164079188</v>
      </c>
      <c r="CI354" s="24">
        <f t="shared" si="604"/>
        <v>4.8745079729305267</v>
      </c>
      <c r="CJ354" s="24">
        <f t="shared" si="605"/>
        <v>17.309650295930474</v>
      </c>
      <c r="CK354" s="24">
        <f t="shared" si="538"/>
        <v>49.240573257384874</v>
      </c>
      <c r="CL354" s="24">
        <f t="shared" si="606"/>
        <v>1.4179208670187584</v>
      </c>
      <c r="CM354" s="24" t="str">
        <f t="shared" si="607"/>
        <v>NO</v>
      </c>
      <c r="CN354" s="46" t="str">
        <f t="shared" si="539"/>
        <v>ANNULAR</v>
      </c>
      <c r="CO354" s="21">
        <f t="shared" si="516"/>
        <v>1.0001330179004122</v>
      </c>
      <c r="CP354" s="21">
        <f t="shared" si="540"/>
        <v>0</v>
      </c>
      <c r="CQ354" s="7">
        <f t="shared" si="541"/>
        <v>0.9996299239037183</v>
      </c>
      <c r="CR354" s="7">
        <f>IF(J354="yes",rho_ph(F354,H354),IF(K354="yes",rho_ph(F354,H354),L354*CQ354+P354*(1-CQ354)))</f>
        <v>0.48131986029193874</v>
      </c>
      <c r="CS354" s="7">
        <f t="shared" si="542"/>
        <v>1.1030320917047508E-5</v>
      </c>
      <c r="CT354" s="7">
        <f t="shared" si="543"/>
        <v>2067120.875508266</v>
      </c>
      <c r="CU354" s="7">
        <f t="shared" si="544"/>
        <v>1.245568483741266E-5</v>
      </c>
      <c r="CV354" s="22">
        <f t="shared" si="545"/>
        <v>1.0319954582042856E-2</v>
      </c>
      <c r="CW354" s="7">
        <f t="shared" si="546"/>
        <v>4.5105835328850242E-5</v>
      </c>
      <c r="CX354" s="7">
        <f t="shared" si="547"/>
        <v>3.0097278607506954</v>
      </c>
      <c r="CY354" s="7">
        <f t="shared" si="608"/>
        <v>-829.179446305542</v>
      </c>
      <c r="CZ354" s="7">
        <f t="shared" si="609"/>
        <v>-3.6298209995390572E-3</v>
      </c>
      <c r="DA354" s="7">
        <f t="shared" si="548"/>
        <v>0.18864698299216157</v>
      </c>
      <c r="DB354" s="7">
        <f>rho_ph(DA354,H354)</f>
        <v>0.37257086063347511</v>
      </c>
      <c r="DC354" s="7">
        <f t="shared" si="549"/>
        <v>5208.1685606360479</v>
      </c>
      <c r="DD354" s="7">
        <f t="shared" si="610"/>
        <v>-2.8113842197260572E-2</v>
      </c>
      <c r="DE354" s="47">
        <f t="shared" si="611"/>
        <v>1767.2792808548379</v>
      </c>
      <c r="DF354" s="7">
        <f t="shared" si="550"/>
        <v>1030.127897739231</v>
      </c>
      <c r="DG354" s="7">
        <f t="shared" si="612"/>
        <v>58.800912652769568</v>
      </c>
    </row>
    <row r="355" spans="1:111" ht="14.5" x14ac:dyDescent="0.35">
      <c r="A355" s="7">
        <f t="shared" si="613"/>
        <v>744</v>
      </c>
      <c r="B355" s="7">
        <v>3</v>
      </c>
      <c r="C355" s="7">
        <v>17.2</v>
      </c>
      <c r="D355">
        <v>0.253</v>
      </c>
      <c r="E355" s="22">
        <v>0</v>
      </c>
      <c r="F355" s="7">
        <f t="shared" si="551"/>
        <v>0.18864698299216157</v>
      </c>
      <c r="G355" s="7">
        <f t="shared" si="614"/>
        <v>97.5</v>
      </c>
      <c r="H355" s="7">
        <f t="shared" si="552"/>
        <v>1030.127897739231</v>
      </c>
      <c r="I355" s="7">
        <f t="shared" si="615"/>
        <v>0.33211203450137422</v>
      </c>
      <c r="J355" s="24" t="str">
        <f t="shared" si="553"/>
        <v>NO</v>
      </c>
      <c r="K355" s="24" t="str">
        <f t="shared" si="554"/>
        <v>NO</v>
      </c>
      <c r="L355" s="7">
        <f t="shared" si="555"/>
        <v>0.12377100929929803</v>
      </c>
      <c r="M355" s="7">
        <v>9.81</v>
      </c>
      <c r="N355" s="7">
        <f t="shared" si="556"/>
        <v>5.0247065E-2</v>
      </c>
      <c r="O355" s="7">
        <f t="shared" si="557"/>
        <v>58.800912652769568</v>
      </c>
      <c r="P355" s="7">
        <f t="shared" si="558"/>
        <v>983.78715258638886</v>
      </c>
      <c r="Q355" s="7">
        <f t="shared" si="518"/>
        <v>1.089583703619081E-5</v>
      </c>
      <c r="R355" s="7">
        <f t="shared" si="519"/>
        <v>4.7492641068932443E-4</v>
      </c>
      <c r="S355" s="7">
        <f t="shared" si="559"/>
        <v>3.2081627280254246E-4</v>
      </c>
      <c r="T355" s="7">
        <f t="shared" si="520"/>
        <v>1.3173354771071215</v>
      </c>
      <c r="U355" s="7">
        <f t="shared" si="521"/>
        <v>5206.6645378788853</v>
      </c>
      <c r="V355" s="7">
        <f t="shared" si="616"/>
        <v>5207.9818733559923</v>
      </c>
      <c r="W355" s="7">
        <f>Surface_Tension_T(T_ph(F355,H355))</f>
        <v>9.0334649518357901E-2</v>
      </c>
      <c r="X355" s="7">
        <v>1</v>
      </c>
      <c r="Y355" s="7">
        <f t="shared" si="560"/>
        <v>1.0001375548532101</v>
      </c>
      <c r="Z355" s="7">
        <f t="shared" si="617"/>
        <v>0.9996095533741729</v>
      </c>
      <c r="AA355" s="24">
        <f t="shared" si="561"/>
        <v>0.50783905758574888</v>
      </c>
      <c r="AB355" s="24">
        <f t="shared" si="562"/>
        <v>2085737.7202106689</v>
      </c>
      <c r="AC355" s="24">
        <f t="shared" si="563"/>
        <v>1.235579143703589E-5</v>
      </c>
      <c r="AD355" s="29">
        <f t="shared" si="564"/>
        <v>1.030494031679732E-2</v>
      </c>
      <c r="AE355" s="24">
        <f t="shared" si="522"/>
        <v>13.45269684801783</v>
      </c>
      <c r="AF355" s="7">
        <f t="shared" si="523"/>
        <v>47.334433268913621</v>
      </c>
      <c r="AG355" s="24" t="str">
        <f t="shared" si="565"/>
        <v>ANNULAR</v>
      </c>
      <c r="AH355" s="24">
        <f t="shared" si="618"/>
        <v>1.1499999999999999</v>
      </c>
      <c r="AI355" s="24">
        <f t="shared" si="618"/>
        <v>1.1499999999999999</v>
      </c>
      <c r="AJ355" s="24">
        <f t="shared" si="566"/>
        <v>0.26505336753752279</v>
      </c>
      <c r="AK355" s="24">
        <f t="shared" si="567"/>
        <v>0.86930679330175809</v>
      </c>
      <c r="AL355" s="24">
        <f t="shared" si="568"/>
        <v>128.68189265924548</v>
      </c>
      <c r="AM355" s="24">
        <f t="shared" si="569"/>
        <v>528507355.66389495</v>
      </c>
      <c r="AN355" s="24">
        <f t="shared" si="570"/>
        <v>8.5708829825621349E-8</v>
      </c>
      <c r="AO355" s="29">
        <f t="shared" si="571"/>
        <v>4.8616975408400515E-3</v>
      </c>
      <c r="AP355" s="24">
        <f t="shared" si="525"/>
        <v>4661.9189237835126</v>
      </c>
      <c r="AQ355" s="24">
        <f t="shared" si="572"/>
        <v>4.8744751049335173</v>
      </c>
      <c r="AR355" s="24">
        <f t="shared" si="573"/>
        <v>17.280721470291525</v>
      </c>
      <c r="AS355" s="24">
        <f t="shared" si="574"/>
        <v>1.4227223152756914</v>
      </c>
      <c r="AT355" s="24" t="str">
        <f t="shared" si="575"/>
        <v>NO</v>
      </c>
      <c r="AU355" s="24">
        <f t="shared" si="526"/>
        <v>1.2</v>
      </c>
      <c r="AV355" s="7">
        <f t="shared" si="576"/>
        <v>1.203900398263051</v>
      </c>
      <c r="AW355" s="7">
        <f t="shared" si="577"/>
        <v>0.26505336753752279</v>
      </c>
      <c r="AX355" s="20">
        <f t="shared" si="527"/>
        <v>0.63227340193656767</v>
      </c>
      <c r="AY355" s="24">
        <f t="shared" si="528"/>
        <v>0.83308721303731803</v>
      </c>
      <c r="AZ355" s="24">
        <f t="shared" si="578"/>
        <v>164.3097674614674</v>
      </c>
      <c r="BA355" s="24">
        <f t="shared" si="579"/>
        <v>674834033.88200378</v>
      </c>
      <c r="BB355" s="24">
        <f t="shared" si="580"/>
        <v>6.8817025342035621E-8</v>
      </c>
      <c r="BC355" s="29">
        <f t="shared" si="581"/>
        <v>4.7284626584035662E-3</v>
      </c>
      <c r="BD355" s="24">
        <f t="shared" si="529"/>
        <v>17.441527939897178</v>
      </c>
      <c r="BE355" s="24" t="str">
        <f t="shared" si="582"/>
        <v>NO</v>
      </c>
      <c r="BF355" s="24">
        <f t="shared" si="530"/>
        <v>1.2</v>
      </c>
      <c r="BG355" s="24">
        <f t="shared" si="531"/>
        <v>1.1500167985619021</v>
      </c>
      <c r="BH355" s="7">
        <f t="shared" si="583"/>
        <v>1.203900398263051</v>
      </c>
      <c r="BI355" s="7">
        <f t="shared" si="584"/>
        <v>0.50250479286252847</v>
      </c>
      <c r="BJ355" s="7">
        <f t="shared" si="585"/>
        <v>0.26505336753752279</v>
      </c>
      <c r="BK355" s="20">
        <f t="shared" si="532"/>
        <v>0.63227340193656767</v>
      </c>
      <c r="BL355" s="24">
        <f t="shared" si="586"/>
        <v>0.5025019090289069</v>
      </c>
      <c r="BM355" s="24">
        <f t="shared" si="587"/>
        <v>0.83305556299124894</v>
      </c>
      <c r="BN355" s="24">
        <f t="shared" si="588"/>
        <v>164.34090045281079</v>
      </c>
      <c r="BO355" s="24">
        <f t="shared" si="589"/>
        <v>674961899.69582391</v>
      </c>
      <c r="BP355" s="24">
        <f t="shared" si="590"/>
        <v>6.8805316876734774E-8</v>
      </c>
      <c r="BQ355" s="29">
        <f t="shared" si="591"/>
        <v>4.728361473697775E-3</v>
      </c>
      <c r="BR355" s="24">
        <f t="shared" si="533"/>
        <v>4610.3490774643424</v>
      </c>
      <c r="BS355" s="24">
        <f t="shared" si="592"/>
        <v>4.8744751049335173</v>
      </c>
      <c r="BT355" s="24">
        <f t="shared" si="593"/>
        <v>17.441652352500739</v>
      </c>
      <c r="BU355" s="24" t="str">
        <f t="shared" si="594"/>
        <v>NO</v>
      </c>
      <c r="BV355" s="24">
        <f t="shared" si="534"/>
        <v>1.1499999999999999</v>
      </c>
      <c r="BW355" s="24">
        <f t="shared" si="535"/>
        <v>1.1500166432423238</v>
      </c>
      <c r="BX355" s="7">
        <f t="shared" si="595"/>
        <v>1.203900398263051</v>
      </c>
      <c r="BY355" s="7">
        <f t="shared" si="596"/>
        <v>0.50250479286252847</v>
      </c>
      <c r="BZ355" s="24">
        <f t="shared" si="597"/>
        <v>0.26505336753752279</v>
      </c>
      <c r="CA355" s="20">
        <f t="shared" si="536"/>
        <v>0.66187346508683642</v>
      </c>
      <c r="CB355" s="24">
        <f t="shared" si="598"/>
        <v>0.50250177400509122</v>
      </c>
      <c r="CC355" s="24">
        <f t="shared" si="599"/>
        <v>0.86927233145142091</v>
      </c>
      <c r="CD355" s="24">
        <f t="shared" si="600"/>
        <v>128.71579151948353</v>
      </c>
      <c r="CE355" s="24">
        <f t="shared" si="601"/>
        <v>528646581.13388294</v>
      </c>
      <c r="CF355" s="24">
        <f t="shared" si="602"/>
        <v>8.5688557230123898E-8</v>
      </c>
      <c r="CG355" s="29">
        <f t="shared" si="603"/>
        <v>4.8615509959657154E-3</v>
      </c>
      <c r="CH355" s="24">
        <f t="shared" si="537"/>
        <v>4661.8627140752697</v>
      </c>
      <c r="CI355" s="24">
        <f t="shared" si="604"/>
        <v>4.8744751049335173</v>
      </c>
      <c r="CJ355" s="24">
        <f t="shared" si="605"/>
        <v>17.280895103199605</v>
      </c>
      <c r="CK355" s="24">
        <f t="shared" si="538"/>
        <v>47.878958699212056</v>
      </c>
      <c r="CL355" s="24">
        <f t="shared" si="606"/>
        <v>1.4227223152756914</v>
      </c>
      <c r="CM355" s="24" t="str">
        <f t="shared" si="607"/>
        <v>NO</v>
      </c>
      <c r="CN355" s="46" t="str">
        <f t="shared" si="539"/>
        <v>ANNULAR</v>
      </c>
      <c r="CO355" s="21">
        <f t="shared" ref="CO355:CO418" si="619">IF(CN355=$J$2,1,IF(CN355=$K$2,1,IF(CN355=$AG$2,Y355,IF(CN355=$AT$2,AI355,IF(CN355=$BE$2,AU355,IF(CN355=$BU$2,BF355,IF(CN355=$CM$2,BW355)))))))</f>
        <v>1.0001375548532101</v>
      </c>
      <c r="CP355" s="21">
        <f t="shared" si="540"/>
        <v>0</v>
      </c>
      <c r="CQ355" s="7">
        <f t="shared" si="541"/>
        <v>0.9996095533741729</v>
      </c>
      <c r="CR355" s="7">
        <f>IF(J355="yes",rho_ph(F355,H355),IF(K355="yes",rho_ph(F355,H355),L355*CQ355+P355*(1-CQ355)))</f>
        <v>0.50783905758574888</v>
      </c>
      <c r="CS355" s="7">
        <f t="shared" si="542"/>
        <v>1.1077016207954289E-5</v>
      </c>
      <c r="CT355" s="7">
        <f t="shared" si="543"/>
        <v>2085737.7202106689</v>
      </c>
      <c r="CU355" s="7">
        <f t="shared" si="544"/>
        <v>1.235579143703589E-5</v>
      </c>
      <c r="CV355" s="22">
        <f t="shared" si="545"/>
        <v>1.030494031679732E-2</v>
      </c>
      <c r="CW355" s="7">
        <f t="shared" si="546"/>
        <v>4.7591023755237569E-5</v>
      </c>
      <c r="CX355" s="7">
        <f t="shared" si="547"/>
        <v>2.8051752022105054</v>
      </c>
      <c r="CY355" s="7">
        <f t="shared" si="608"/>
        <v>-729.15516741748013</v>
      </c>
      <c r="CZ355" s="7">
        <f t="shared" si="609"/>
        <v>-3.8472233601111153E-3</v>
      </c>
      <c r="DA355" s="7">
        <f t="shared" si="548"/>
        <v>0.20018865307249492</v>
      </c>
      <c r="DB355" s="7">
        <f>rho_ph(DA355,H355)</f>
        <v>0.39611714434461665</v>
      </c>
      <c r="DC355" s="7">
        <f t="shared" si="549"/>
        <v>4898.5808129330735</v>
      </c>
      <c r="DD355" s="7">
        <f t="shared" si="610"/>
        <v>-2.8113842197260572E-2</v>
      </c>
      <c r="DE355" s="47">
        <f t="shared" si="611"/>
        <v>1563.4906061842703</v>
      </c>
      <c r="DF355" s="7">
        <f t="shared" si="550"/>
        <v>1030.0997838970338</v>
      </c>
      <c r="DG355" s="7">
        <f t="shared" si="612"/>
        <v>60.079023296537684</v>
      </c>
    </row>
    <row r="356" spans="1:111" ht="14.5" x14ac:dyDescent="0.35">
      <c r="A356" s="7">
        <f t="shared" si="613"/>
        <v>741</v>
      </c>
      <c r="B356" s="7">
        <v>3</v>
      </c>
      <c r="C356" s="7">
        <v>17.2</v>
      </c>
      <c r="D356">
        <v>0.253</v>
      </c>
      <c r="E356" s="22">
        <v>0</v>
      </c>
      <c r="F356" s="7">
        <f t="shared" si="551"/>
        <v>0.20018865307249492</v>
      </c>
      <c r="G356" s="7">
        <f t="shared" si="614"/>
        <v>97.5</v>
      </c>
      <c r="H356" s="7">
        <f t="shared" si="552"/>
        <v>1030.0997838970338</v>
      </c>
      <c r="I356" s="7">
        <f t="shared" si="615"/>
        <v>0.33027167198903379</v>
      </c>
      <c r="J356" s="24" t="str">
        <f t="shared" si="553"/>
        <v>NO</v>
      </c>
      <c r="K356" s="24" t="str">
        <f t="shared" si="554"/>
        <v>NO</v>
      </c>
      <c r="L356" s="7">
        <f t="shared" si="555"/>
        <v>0.13086630796077572</v>
      </c>
      <c r="M356" s="7">
        <v>9.81</v>
      </c>
      <c r="N356" s="7">
        <f t="shared" si="556"/>
        <v>5.0247065E-2</v>
      </c>
      <c r="O356" s="7">
        <f t="shared" si="557"/>
        <v>60.079023296537684</v>
      </c>
      <c r="P356" s="7">
        <f t="shared" si="558"/>
        <v>983.13449480102679</v>
      </c>
      <c r="Q356" s="7">
        <f t="shared" si="518"/>
        <v>1.0936993933192688E-5</v>
      </c>
      <c r="R356" s="7">
        <f t="shared" si="519"/>
        <v>4.6579698425664568E-4</v>
      </c>
      <c r="S356" s="7">
        <f t="shared" si="559"/>
        <v>3.1556961473160311E-4</v>
      </c>
      <c r="T356" s="7">
        <f t="shared" si="520"/>
        <v>1.3218423177202667</v>
      </c>
      <c r="U356" s="7">
        <f t="shared" si="521"/>
        <v>4897.0821727004914</v>
      </c>
      <c r="V356" s="7">
        <f t="shared" si="616"/>
        <v>4898.4040150182118</v>
      </c>
      <c r="W356" s="7">
        <f>Surface_Tension_T(T_ph(F356,H356))</f>
        <v>9.0345774169967877E-2</v>
      </c>
      <c r="X356" s="7">
        <v>1</v>
      </c>
      <c r="Y356" s="7">
        <f t="shared" si="560"/>
        <v>1.0001422532781667</v>
      </c>
      <c r="Z356" s="7">
        <f t="shared" si="617"/>
        <v>0.99958795370475462</v>
      </c>
      <c r="AA356" s="24">
        <f t="shared" si="561"/>
        <v>0.53590931129411234</v>
      </c>
      <c r="AB356" s="24">
        <f t="shared" si="562"/>
        <v>2104608.1450631348</v>
      </c>
      <c r="AC356" s="24">
        <f t="shared" si="563"/>
        <v>1.2256249816642622E-5</v>
      </c>
      <c r="AD356" s="29">
        <f t="shared" si="564"/>
        <v>1.0289889729023808E-2</v>
      </c>
      <c r="AE356" s="24">
        <f t="shared" si="522"/>
        <v>13.460013346108287</v>
      </c>
      <c r="AF356" s="7">
        <f t="shared" si="523"/>
        <v>46.027061263734161</v>
      </c>
      <c r="AG356" s="24" t="str">
        <f t="shared" si="565"/>
        <v>ANNULAR</v>
      </c>
      <c r="AH356" s="24">
        <f t="shared" si="618"/>
        <v>1.1499999999999999</v>
      </c>
      <c r="AI356" s="24">
        <f t="shared" si="618"/>
        <v>1.1499999999999999</v>
      </c>
      <c r="AJ356" s="24">
        <f t="shared" si="566"/>
        <v>0.26510502312458056</v>
      </c>
      <c r="AK356" s="24">
        <f t="shared" si="567"/>
        <v>0.86928965374689759</v>
      </c>
      <c r="AL356" s="24">
        <f t="shared" si="568"/>
        <v>128.61961095634547</v>
      </c>
      <c r="AM356" s="24">
        <f t="shared" si="569"/>
        <v>505111359.56922543</v>
      </c>
      <c r="AN356" s="24">
        <f t="shared" si="570"/>
        <v>8.9265926069673327E-8</v>
      </c>
      <c r="AO356" s="29">
        <f t="shared" si="571"/>
        <v>4.8869854901104591E-3</v>
      </c>
      <c r="AP356" s="24">
        <f t="shared" si="525"/>
        <v>4340.0581045891813</v>
      </c>
      <c r="AQ356" s="24">
        <f t="shared" si="572"/>
        <v>4.8744400200831475</v>
      </c>
      <c r="AR356" s="24">
        <f t="shared" si="573"/>
        <v>17.251838379229632</v>
      </c>
      <c r="AS356" s="24">
        <f t="shared" si="574"/>
        <v>1.4275897031378881</v>
      </c>
      <c r="AT356" s="24" t="str">
        <f t="shared" si="575"/>
        <v>NO</v>
      </c>
      <c r="AU356" s="24">
        <f t="shared" si="526"/>
        <v>1.2</v>
      </c>
      <c r="AV356" s="7">
        <f t="shared" si="576"/>
        <v>1.203900398263051</v>
      </c>
      <c r="AW356" s="7">
        <f t="shared" si="577"/>
        <v>0.26510502312458056</v>
      </c>
      <c r="AX356" s="20">
        <f t="shared" si="527"/>
        <v>0.63414243985110996</v>
      </c>
      <c r="AY356" s="24">
        <f t="shared" si="528"/>
        <v>0.83307088499485049</v>
      </c>
      <c r="AZ356" s="24">
        <f t="shared" si="578"/>
        <v>164.22279205915908</v>
      </c>
      <c r="BA356" s="24">
        <f t="shared" si="579"/>
        <v>644931182.36386359</v>
      </c>
      <c r="BB356" s="24">
        <f t="shared" si="580"/>
        <v>7.1675996356688365E-8</v>
      </c>
      <c r="BC356" s="29">
        <f t="shared" si="581"/>
        <v>4.7527603235128415E-3</v>
      </c>
      <c r="BD356" s="24">
        <f t="shared" si="529"/>
        <v>17.412739095055901</v>
      </c>
      <c r="BE356" s="24" t="str">
        <f t="shared" si="582"/>
        <v>NO</v>
      </c>
      <c r="BF356" s="24">
        <f t="shared" si="530"/>
        <v>1.2</v>
      </c>
      <c r="BG356" s="24">
        <f t="shared" si="531"/>
        <v>1.1500178342525802</v>
      </c>
      <c r="BH356" s="7">
        <f t="shared" si="583"/>
        <v>1.203900398263051</v>
      </c>
      <c r="BI356" s="7">
        <f t="shared" si="584"/>
        <v>0.5025029583508912</v>
      </c>
      <c r="BJ356" s="7">
        <f t="shared" si="585"/>
        <v>0.26510502312458056</v>
      </c>
      <c r="BK356" s="20">
        <f t="shared" si="532"/>
        <v>0.63414243985110996</v>
      </c>
      <c r="BL356" s="24">
        <f t="shared" si="586"/>
        <v>0.50249988381338806</v>
      </c>
      <c r="BM356" s="24">
        <f t="shared" si="587"/>
        <v>0.83303724311186189</v>
      </c>
      <c r="BN356" s="24">
        <f t="shared" si="588"/>
        <v>164.25586215220616</v>
      </c>
      <c r="BO356" s="24">
        <f t="shared" si="589"/>
        <v>645061054.31368434</v>
      </c>
      <c r="BP356" s="24">
        <f t="shared" si="590"/>
        <v>7.1663035985825442E-8</v>
      </c>
      <c r="BQ356" s="29">
        <f t="shared" si="591"/>
        <v>4.7526519723961394E-3</v>
      </c>
      <c r="BR356" s="24">
        <f t="shared" si="533"/>
        <v>4291.9388850062305</v>
      </c>
      <c r="BS356" s="24">
        <f t="shared" si="592"/>
        <v>4.8744400200831475</v>
      </c>
      <c r="BT356" s="24">
        <f t="shared" si="593"/>
        <v>17.412871419450738</v>
      </c>
      <c r="BU356" s="24" t="str">
        <f t="shared" si="594"/>
        <v>NO</v>
      </c>
      <c r="BV356" s="24">
        <f t="shared" si="534"/>
        <v>1.1499999999999999</v>
      </c>
      <c r="BW356" s="24">
        <f t="shared" si="535"/>
        <v>1.1500176689587236</v>
      </c>
      <c r="BX356" s="7">
        <f t="shared" si="595"/>
        <v>1.203900398263051</v>
      </c>
      <c r="BY356" s="7">
        <f t="shared" si="596"/>
        <v>0.5025029583508912</v>
      </c>
      <c r="BZ356" s="24">
        <f t="shared" si="597"/>
        <v>0.26510502312458056</v>
      </c>
      <c r="CA356" s="20">
        <f t="shared" si="536"/>
        <v>0.66383000252986057</v>
      </c>
      <c r="CB356" s="24">
        <f t="shared" si="598"/>
        <v>0.50249973985948282</v>
      </c>
      <c r="CC356" s="24">
        <f t="shared" si="599"/>
        <v>0.86925302311771302</v>
      </c>
      <c r="CD356" s="24">
        <f t="shared" si="600"/>
        <v>128.65561899774789</v>
      </c>
      <c r="CE356" s="24">
        <f t="shared" si="601"/>
        <v>505252769.34813046</v>
      </c>
      <c r="CF356" s="24">
        <f t="shared" si="602"/>
        <v>8.9243487904253391E-8</v>
      </c>
      <c r="CG356" s="29">
        <f t="shared" si="603"/>
        <v>4.8868285596767834E-3</v>
      </c>
      <c r="CH356" s="24">
        <f t="shared" si="537"/>
        <v>4340.0023570316489</v>
      </c>
      <c r="CI356" s="24">
        <f t="shared" si="604"/>
        <v>4.8744400200831475</v>
      </c>
      <c r="CJ356" s="24">
        <f t="shared" si="605"/>
        <v>17.252023046338085</v>
      </c>
      <c r="CK356" s="24">
        <f t="shared" si="538"/>
        <v>46.556546959646511</v>
      </c>
      <c r="CL356" s="24">
        <f t="shared" si="606"/>
        <v>1.4275897031378881</v>
      </c>
      <c r="CM356" s="24" t="str">
        <f t="shared" si="607"/>
        <v>NO</v>
      </c>
      <c r="CN356" s="46" t="str">
        <f t="shared" si="539"/>
        <v>ANNULAR</v>
      </c>
      <c r="CO356" s="21">
        <f t="shared" si="619"/>
        <v>1.0001422532781667</v>
      </c>
      <c r="CP356" s="21">
        <f t="shared" si="540"/>
        <v>0</v>
      </c>
      <c r="CQ356" s="7">
        <f t="shared" si="541"/>
        <v>0.99958795370475462</v>
      </c>
      <c r="CR356" s="7">
        <f>IF(J356="yes",rho_ph(F356,H356),IF(K356="yes",rho_ph(F356,H356),L356*CQ356+P356*(1-CQ356)))</f>
        <v>0.53590931129411234</v>
      </c>
      <c r="CS356" s="7">
        <f t="shared" si="542"/>
        <v>1.1124417307060817E-5</v>
      </c>
      <c r="CT356" s="7">
        <f t="shared" si="543"/>
        <v>2104608.1450631348</v>
      </c>
      <c r="CU356" s="7">
        <f t="shared" si="544"/>
        <v>1.2256249816642622E-5</v>
      </c>
      <c r="CV356" s="22">
        <f t="shared" si="545"/>
        <v>1.0289889729023808E-2</v>
      </c>
      <c r="CW356" s="7">
        <f t="shared" si="546"/>
        <v>5.0221566032550894E-5</v>
      </c>
      <c r="CX356" s="7">
        <f t="shared" si="547"/>
        <v>2.6149338773223283</v>
      </c>
      <c r="CY356" s="7">
        <f t="shared" si="608"/>
        <v>-641.33420627913154</v>
      </c>
      <c r="CZ356" s="7">
        <f t="shared" si="609"/>
        <v>-4.0774124836719322E-3</v>
      </c>
      <c r="DA356" s="7">
        <f t="shared" si="548"/>
        <v>0.21242089052351071</v>
      </c>
      <c r="DB356" s="7">
        <f>rho_ph(DA356,H356)</f>
        <v>0.42115414276486324</v>
      </c>
      <c r="DC356" s="7">
        <f t="shared" si="549"/>
        <v>4607.3673411393729</v>
      </c>
      <c r="DD356" s="7">
        <f t="shared" si="610"/>
        <v>-2.8113842197260572E-2</v>
      </c>
      <c r="DE356" s="47">
        <f t="shared" si="611"/>
        <v>1383.2640390744227</v>
      </c>
      <c r="DF356" s="7">
        <f t="shared" si="550"/>
        <v>1030.0716700548367</v>
      </c>
      <c r="DG356" s="7">
        <f t="shared" si="612"/>
        <v>61.366859830834528</v>
      </c>
    </row>
    <row r="357" spans="1:111" ht="14.5" x14ac:dyDescent="0.35">
      <c r="A357" s="7">
        <f t="shared" si="613"/>
        <v>738</v>
      </c>
      <c r="B357" s="7">
        <v>3</v>
      </c>
      <c r="C357" s="7">
        <v>17.2</v>
      </c>
      <c r="D357">
        <v>0.253</v>
      </c>
      <c r="E357" s="22">
        <v>0</v>
      </c>
      <c r="F357" s="7">
        <f t="shared" si="551"/>
        <v>0.21242089052351071</v>
      </c>
      <c r="G357" s="7">
        <f t="shared" si="614"/>
        <v>97.5</v>
      </c>
      <c r="H357" s="7">
        <f t="shared" si="552"/>
        <v>1030.0716700548367</v>
      </c>
      <c r="I357" s="7">
        <f t="shared" si="615"/>
        <v>0.32841289562482789</v>
      </c>
      <c r="J357" s="24" t="str">
        <f t="shared" si="553"/>
        <v>NO</v>
      </c>
      <c r="K357" s="24" t="str">
        <f t="shared" si="554"/>
        <v>NO</v>
      </c>
      <c r="L357" s="7">
        <f t="shared" si="555"/>
        <v>0.13835731150441899</v>
      </c>
      <c r="M357" s="7">
        <v>9.81</v>
      </c>
      <c r="N357" s="7">
        <f t="shared" si="556"/>
        <v>5.0247065E-2</v>
      </c>
      <c r="O357" s="7">
        <f t="shared" si="557"/>
        <v>61.366859830834528</v>
      </c>
      <c r="P357" s="7">
        <f t="shared" si="558"/>
        <v>982.46710080138359</v>
      </c>
      <c r="Q357" s="7">
        <f t="shared" si="518"/>
        <v>1.0978590151582417E-5</v>
      </c>
      <c r="R357" s="7">
        <f t="shared" si="519"/>
        <v>4.5688981017704588E-4</v>
      </c>
      <c r="S357" s="7">
        <f t="shared" si="559"/>
        <v>3.1044681521688367E-4</v>
      </c>
      <c r="T357" s="7">
        <f t="shared" si="520"/>
        <v>1.3264114084289318</v>
      </c>
      <c r="U357" s="7">
        <f t="shared" si="521"/>
        <v>4605.8734816553151</v>
      </c>
      <c r="V357" s="7">
        <f t="shared" si="616"/>
        <v>4607.1998930637437</v>
      </c>
      <c r="W357" s="7">
        <f>Surface_Tension_T(T_ph(F357,H357))</f>
        <v>9.0355697977058877E-2</v>
      </c>
      <c r="X357" s="7">
        <v>1</v>
      </c>
      <c r="Y357" s="7">
        <f t="shared" si="560"/>
        <v>1.0001471195976936</v>
      </c>
      <c r="Z357" s="7">
        <f t="shared" si="617"/>
        <v>0.99956504470547891</v>
      </c>
      <c r="AA357" s="24">
        <f t="shared" si="561"/>
        <v>0.56562639944559057</v>
      </c>
      <c r="AB357" s="24">
        <f t="shared" si="562"/>
        <v>2123733.6030020309</v>
      </c>
      <c r="AC357" s="24">
        <f t="shared" si="563"/>
        <v>1.2157076693465715E-5</v>
      </c>
      <c r="AD357" s="29">
        <f t="shared" si="564"/>
        <v>1.0274805039475848E-2</v>
      </c>
      <c r="AE357" s="24">
        <f t="shared" si="522"/>
        <v>13.467352937622955</v>
      </c>
      <c r="AF357" s="7">
        <f t="shared" si="523"/>
        <v>44.757258078801414</v>
      </c>
      <c r="AG357" s="24" t="str">
        <f t="shared" si="565"/>
        <v>ANNULAR</v>
      </c>
      <c r="AH357" s="24">
        <f t="shared" si="618"/>
        <v>1.1499999999999999</v>
      </c>
      <c r="AI357" s="24">
        <f t="shared" si="618"/>
        <v>1.1499999999999999</v>
      </c>
      <c r="AJ357" s="24">
        <f t="shared" si="566"/>
        <v>0.26515680278509685</v>
      </c>
      <c r="AK357" s="24">
        <f t="shared" si="567"/>
        <v>0.86927136643196645</v>
      </c>
      <c r="AL357" s="24">
        <f t="shared" si="568"/>
        <v>128.55685166253963</v>
      </c>
      <c r="AM357" s="24">
        <f t="shared" si="569"/>
        <v>482686992.75615346</v>
      </c>
      <c r="AN357" s="24">
        <f t="shared" si="570"/>
        <v>9.2981731582638411E-8</v>
      </c>
      <c r="AO357" s="29">
        <f t="shared" si="571"/>
        <v>4.9125424819230429E-3</v>
      </c>
      <c r="AP357" s="24">
        <f t="shared" si="525"/>
        <v>4040.43392473219</v>
      </c>
      <c r="AQ357" s="24">
        <f t="shared" si="572"/>
        <v>4.8744025651454805</v>
      </c>
      <c r="AR357" s="24">
        <f t="shared" si="573"/>
        <v>17.222835972654188</v>
      </c>
      <c r="AS357" s="24">
        <f t="shared" si="574"/>
        <v>1.4325243211032463</v>
      </c>
      <c r="AT357" s="24" t="str">
        <f t="shared" si="575"/>
        <v>NO</v>
      </c>
      <c r="AU357" s="24">
        <f t="shared" si="526"/>
        <v>1.2</v>
      </c>
      <c r="AV357" s="7">
        <f t="shared" si="576"/>
        <v>1.203900398263051</v>
      </c>
      <c r="AW357" s="7">
        <f t="shared" si="577"/>
        <v>0.26515680278509685</v>
      </c>
      <c r="AX357" s="20">
        <f t="shared" si="527"/>
        <v>0.63603709088733584</v>
      </c>
      <c r="AY357" s="24">
        <f t="shared" si="528"/>
        <v>0.83305346319579632</v>
      </c>
      <c r="AZ357" s="24">
        <f t="shared" si="578"/>
        <v>164.13473904036471</v>
      </c>
      <c r="BA357" s="24">
        <f t="shared" si="579"/>
        <v>616269787.02135825</v>
      </c>
      <c r="BB357" s="24">
        <f t="shared" si="580"/>
        <v>7.4662835094047281E-8</v>
      </c>
      <c r="BC357" s="29">
        <f t="shared" si="581"/>
        <v>4.7773157761296916E-3</v>
      </c>
      <c r="BD357" s="24">
        <f t="shared" si="529"/>
        <v>17.383829571359346</v>
      </c>
      <c r="BE357" s="24" t="str">
        <f t="shared" si="582"/>
        <v>NO</v>
      </c>
      <c r="BF357" s="24">
        <f t="shared" si="530"/>
        <v>1.2</v>
      </c>
      <c r="BG357" s="24">
        <f t="shared" si="531"/>
        <v>1.1500189339604474</v>
      </c>
      <c r="BH357" s="7">
        <f t="shared" si="583"/>
        <v>1.203900398263051</v>
      </c>
      <c r="BI357" s="7">
        <f t="shared" si="584"/>
        <v>0.50250101965642568</v>
      </c>
      <c r="BJ357" s="7">
        <f t="shared" si="585"/>
        <v>0.26515680278509685</v>
      </c>
      <c r="BK357" s="20">
        <f t="shared" si="532"/>
        <v>0.63603709088733584</v>
      </c>
      <c r="BL357" s="24">
        <f t="shared" si="586"/>
        <v>0.50249774167815431</v>
      </c>
      <c r="BM357" s="24">
        <f t="shared" si="587"/>
        <v>0.83301770399881914</v>
      </c>
      <c r="BN357" s="24">
        <f t="shared" si="588"/>
        <v>164.16986632739949</v>
      </c>
      <c r="BO357" s="24">
        <f t="shared" si="589"/>
        <v>616401677.96550655</v>
      </c>
      <c r="BP357" s="24">
        <f t="shared" si="590"/>
        <v>7.4648487302013119E-8</v>
      </c>
      <c r="BQ357" s="29">
        <f t="shared" si="591"/>
        <v>4.7771997470244408E-3</v>
      </c>
      <c r="BR357" s="24">
        <f t="shared" si="533"/>
        <v>3995.5341004464394</v>
      </c>
      <c r="BS357" s="24">
        <f t="shared" si="592"/>
        <v>4.8744025651454805</v>
      </c>
      <c r="BT357" s="24">
        <f t="shared" si="593"/>
        <v>17.383970310283697</v>
      </c>
      <c r="BU357" s="24" t="str">
        <f t="shared" si="594"/>
        <v>NO</v>
      </c>
      <c r="BV357" s="24">
        <f t="shared" si="534"/>
        <v>1.1499999999999999</v>
      </c>
      <c r="BW357" s="24">
        <f t="shared" si="535"/>
        <v>1.1500187580482319</v>
      </c>
      <c r="BX357" s="7">
        <f t="shared" si="595"/>
        <v>1.203900398263051</v>
      </c>
      <c r="BY357" s="7">
        <f t="shared" si="596"/>
        <v>0.50250101965642568</v>
      </c>
      <c r="BZ357" s="24">
        <f t="shared" si="597"/>
        <v>0.26515680278509685</v>
      </c>
      <c r="CA357" s="20">
        <f t="shared" si="536"/>
        <v>0.66581335217976045</v>
      </c>
      <c r="CB357" s="24">
        <f t="shared" si="598"/>
        <v>0.50249758819757129</v>
      </c>
      <c r="CC357" s="24">
        <f t="shared" si="599"/>
        <v>0.86923243040209019</v>
      </c>
      <c r="CD357" s="24">
        <f t="shared" si="600"/>
        <v>128.59509964384449</v>
      </c>
      <c r="CE357" s="24">
        <f t="shared" si="601"/>
        <v>482830600.83955216</v>
      </c>
      <c r="CF357" s="24">
        <f t="shared" si="602"/>
        <v>9.2956893789416878E-8</v>
      </c>
      <c r="CG357" s="29">
        <f t="shared" si="603"/>
        <v>4.9123744245767849E-3</v>
      </c>
      <c r="CH357" s="24">
        <f t="shared" si="537"/>
        <v>4040.3786351077601</v>
      </c>
      <c r="CI357" s="24">
        <f t="shared" si="604"/>
        <v>4.8744025651454805</v>
      </c>
      <c r="CJ357" s="24">
        <f t="shared" si="605"/>
        <v>17.223032374017489</v>
      </c>
      <c r="CK357" s="24">
        <f t="shared" si="538"/>
        <v>45.272136224186184</v>
      </c>
      <c r="CL357" s="24">
        <f t="shared" si="606"/>
        <v>1.4325243211032463</v>
      </c>
      <c r="CM357" s="24" t="str">
        <f t="shared" si="607"/>
        <v>NO</v>
      </c>
      <c r="CN357" s="46" t="str">
        <f t="shared" si="539"/>
        <v>ANNULAR</v>
      </c>
      <c r="CO357" s="21">
        <f t="shared" si="619"/>
        <v>1.0001471195976936</v>
      </c>
      <c r="CP357" s="21">
        <f t="shared" si="540"/>
        <v>0</v>
      </c>
      <c r="CQ357" s="7">
        <f t="shared" si="541"/>
        <v>0.99956504470547891</v>
      </c>
      <c r="CR357" s="7">
        <f>IF(J357="yes",rho_ph(F357,H357),IF(K357="yes",rho_ph(F357,H357),L357*CQ357+P357*(1-CQ357)))</f>
        <v>0.56562639944559057</v>
      </c>
      <c r="CS357" s="7">
        <f t="shared" si="542"/>
        <v>1.1172541597618852E-5</v>
      </c>
      <c r="CT357" s="7">
        <f t="shared" si="543"/>
        <v>2123733.6030020309</v>
      </c>
      <c r="CU357" s="7">
        <f t="shared" si="544"/>
        <v>1.2157076693465715E-5</v>
      </c>
      <c r="CV357" s="22">
        <f t="shared" si="545"/>
        <v>1.0274805039475848E-2</v>
      </c>
      <c r="CW357" s="7">
        <f t="shared" si="546"/>
        <v>5.3006437788726705E-5</v>
      </c>
      <c r="CX357" s="7">
        <f t="shared" si="547"/>
        <v>2.4379615681969282</v>
      </c>
      <c r="CY357" s="7">
        <f t="shared" si="608"/>
        <v>-564.20573094809481</v>
      </c>
      <c r="CZ357" s="7">
        <f t="shared" si="609"/>
        <v>-4.3211446479599954E-3</v>
      </c>
      <c r="DA357" s="7">
        <f t="shared" si="548"/>
        <v>0.22538432446739071</v>
      </c>
      <c r="DB357" s="7">
        <f>rho_ph(DA357,H357)</f>
        <v>0.44777801337986922</v>
      </c>
      <c r="DC357" s="7">
        <f t="shared" si="549"/>
        <v>4333.4236719529272</v>
      </c>
      <c r="DD357" s="7">
        <f t="shared" si="610"/>
        <v>-2.8113842197260572E-2</v>
      </c>
      <c r="DE357" s="47">
        <f t="shared" si="611"/>
        <v>1223.865067002291</v>
      </c>
      <c r="DF357" s="7">
        <f t="shared" si="550"/>
        <v>1030.0435562126395</v>
      </c>
      <c r="DG357" s="7">
        <f t="shared" si="612"/>
        <v>62.664567042576493</v>
      </c>
    </row>
    <row r="358" spans="1:111" ht="14.5" x14ac:dyDescent="0.35">
      <c r="A358" s="7">
        <f t="shared" si="613"/>
        <v>735</v>
      </c>
      <c r="B358" s="7">
        <v>3</v>
      </c>
      <c r="C358" s="7">
        <v>17.2</v>
      </c>
      <c r="D358">
        <v>0.253</v>
      </c>
      <c r="E358" s="22">
        <v>0</v>
      </c>
      <c r="F358" s="7">
        <f t="shared" si="551"/>
        <v>0.22538432446739071</v>
      </c>
      <c r="G358" s="7">
        <f t="shared" si="614"/>
        <v>97.5</v>
      </c>
      <c r="H358" s="7">
        <f t="shared" si="552"/>
        <v>1030.0435562126395</v>
      </c>
      <c r="I358" s="7">
        <f t="shared" si="615"/>
        <v>0.32653536601509237</v>
      </c>
      <c r="J358" s="24" t="str">
        <f t="shared" si="553"/>
        <v>NO</v>
      </c>
      <c r="K358" s="24" t="str">
        <f t="shared" si="554"/>
        <v>NO</v>
      </c>
      <c r="L358" s="7">
        <f t="shared" si="555"/>
        <v>0.14626563755325617</v>
      </c>
      <c r="M358" s="7">
        <v>9.81</v>
      </c>
      <c r="N358" s="7">
        <f t="shared" si="556"/>
        <v>5.0247065E-2</v>
      </c>
      <c r="O358" s="7">
        <f t="shared" si="557"/>
        <v>62.664567042576493</v>
      </c>
      <c r="P358" s="7">
        <f t="shared" si="558"/>
        <v>981.78479216840526</v>
      </c>
      <c r="Q358" s="7">
        <f t="shared" si="518"/>
        <v>1.1020629581826349E-5</v>
      </c>
      <c r="R358" s="7">
        <f t="shared" si="519"/>
        <v>4.481980253936972E-4</v>
      </c>
      <c r="S358" s="7">
        <f t="shared" si="559"/>
        <v>3.0544414443874307E-4</v>
      </c>
      <c r="T358" s="7">
        <f t="shared" si="520"/>
        <v>1.3310439945938146</v>
      </c>
      <c r="U358" s="7">
        <f t="shared" si="521"/>
        <v>4331.9340205958169</v>
      </c>
      <c r="V358" s="7">
        <f t="shared" si="616"/>
        <v>4333.2650645904105</v>
      </c>
      <c r="W358" s="7">
        <f>Surface_Tension_T(T_ph(F358,H358))</f>
        <v>9.0364394052952282E-2</v>
      </c>
      <c r="X358" s="7">
        <v>1</v>
      </c>
      <c r="Y358" s="7">
        <f t="shared" si="560"/>
        <v>1.0001521605558787</v>
      </c>
      <c r="Z358" s="7">
        <f t="shared" si="617"/>
        <v>0.99954074048731378</v>
      </c>
      <c r="AA358" s="24">
        <f t="shared" si="561"/>
        <v>0.59709246888183076</v>
      </c>
      <c r="AB358" s="24">
        <f t="shared" si="562"/>
        <v>2143115.4456863594</v>
      </c>
      <c r="AC358" s="24">
        <f t="shared" si="563"/>
        <v>1.2058288717699021E-5</v>
      </c>
      <c r="AD358" s="29">
        <f t="shared" si="564"/>
        <v>1.0259688515163717E-2</v>
      </c>
      <c r="AE358" s="24">
        <f t="shared" si="522"/>
        <v>13.474714157911686</v>
      </c>
      <c r="AF358" s="7">
        <f t="shared" si="523"/>
        <v>43.52387060586473</v>
      </c>
      <c r="AG358" s="24" t="str">
        <f t="shared" si="565"/>
        <v>ANNULAR</v>
      </c>
      <c r="AH358" s="24">
        <f t="shared" si="618"/>
        <v>1.1499999999999999</v>
      </c>
      <c r="AI358" s="24">
        <f t="shared" si="618"/>
        <v>1.1499999999999999</v>
      </c>
      <c r="AJ358" s="24">
        <f t="shared" si="566"/>
        <v>0.26520869972534217</v>
      </c>
      <c r="AK358" s="24">
        <f t="shared" si="567"/>
        <v>0.86925185249161707</v>
      </c>
      <c r="AL358" s="24">
        <f t="shared" si="568"/>
        <v>128.49368450432078</v>
      </c>
      <c r="AM358" s="24">
        <f t="shared" si="569"/>
        <v>461196237.24287677</v>
      </c>
      <c r="AN358" s="24">
        <f t="shared" si="570"/>
        <v>9.6863889624781171E-8</v>
      </c>
      <c r="AO358" s="29">
        <f t="shared" si="571"/>
        <v>4.9383730821035551E-3</v>
      </c>
      <c r="AP358" s="24">
        <f t="shared" si="525"/>
        <v>3761.4933606669588</v>
      </c>
      <c r="AQ358" s="24">
        <f t="shared" si="572"/>
        <v>4.874362575708191</v>
      </c>
      <c r="AR358" s="24">
        <f t="shared" si="573"/>
        <v>17.193712248932229</v>
      </c>
      <c r="AS358" s="24">
        <f t="shared" si="574"/>
        <v>1.43752751416132</v>
      </c>
      <c r="AT358" s="24" t="str">
        <f t="shared" si="575"/>
        <v>NO</v>
      </c>
      <c r="AU358" s="24">
        <f t="shared" si="526"/>
        <v>1.2</v>
      </c>
      <c r="AV358" s="7">
        <f t="shared" si="576"/>
        <v>1.203900398263051</v>
      </c>
      <c r="AW358" s="7">
        <f t="shared" si="577"/>
        <v>0.26520869972534217</v>
      </c>
      <c r="AX358" s="20">
        <f t="shared" si="527"/>
        <v>0.63795786426531487</v>
      </c>
      <c r="AY358" s="24">
        <f t="shared" si="528"/>
        <v>0.83303487246014052</v>
      </c>
      <c r="AZ358" s="24">
        <f t="shared" si="578"/>
        <v>164.0456674178167</v>
      </c>
      <c r="BA358" s="24">
        <f t="shared" si="579"/>
        <v>588801269.42386317</v>
      </c>
      <c r="BB358" s="24">
        <f t="shared" si="580"/>
        <v>7.7783732288172584E-8</v>
      </c>
      <c r="BC358" s="29">
        <f t="shared" si="581"/>
        <v>4.8021334754106571E-3</v>
      </c>
      <c r="BD358" s="24">
        <f t="shared" si="529"/>
        <v>17.354797239154085</v>
      </c>
      <c r="BE358" s="24" t="str">
        <f t="shared" si="582"/>
        <v>NO</v>
      </c>
      <c r="BF358" s="24">
        <f t="shared" si="530"/>
        <v>1.2</v>
      </c>
      <c r="BG358" s="24">
        <f t="shared" si="531"/>
        <v>1.1500201017370322</v>
      </c>
      <c r="BH358" s="7">
        <f t="shared" si="583"/>
        <v>1.203900398263051</v>
      </c>
      <c r="BI358" s="7">
        <f t="shared" si="584"/>
        <v>0.50249897093836471</v>
      </c>
      <c r="BJ358" s="7">
        <f t="shared" si="585"/>
        <v>0.26520869972534217</v>
      </c>
      <c r="BK358" s="20">
        <f t="shared" si="532"/>
        <v>0.63795786426531487</v>
      </c>
      <c r="BL358" s="24">
        <f t="shared" si="586"/>
        <v>0.50249547590875698</v>
      </c>
      <c r="BM358" s="24">
        <f t="shared" si="587"/>
        <v>0.8329968624268056</v>
      </c>
      <c r="BN358" s="24">
        <f t="shared" si="588"/>
        <v>164.08297953093296</v>
      </c>
      <c r="BO358" s="24">
        <f t="shared" si="589"/>
        <v>588935192.00721192</v>
      </c>
      <c r="BP358" s="24">
        <f t="shared" si="590"/>
        <v>7.7767846644446975E-8</v>
      </c>
      <c r="BQ358" s="29">
        <f t="shared" si="591"/>
        <v>4.8020092195128882E-3</v>
      </c>
      <c r="BR358" s="24">
        <f t="shared" si="533"/>
        <v>3719.5974106766876</v>
      </c>
      <c r="BS358" s="24">
        <f t="shared" si="592"/>
        <v>4.874362575708191</v>
      </c>
      <c r="BT358" s="24">
        <f t="shared" si="593"/>
        <v>17.354946927698567</v>
      </c>
      <c r="BU358" s="24" t="str">
        <f t="shared" si="594"/>
        <v>NO</v>
      </c>
      <c r="BV358" s="24">
        <f t="shared" si="534"/>
        <v>1.1499999999999999</v>
      </c>
      <c r="BW358" s="24">
        <f t="shared" si="535"/>
        <v>1.1500199145197609</v>
      </c>
      <c r="BX358" s="7">
        <f t="shared" si="595"/>
        <v>1.203900398263051</v>
      </c>
      <c r="BY358" s="7">
        <f t="shared" si="596"/>
        <v>0.50249897093836471</v>
      </c>
      <c r="BZ358" s="24">
        <f t="shared" si="597"/>
        <v>0.26520869972534217</v>
      </c>
      <c r="CA358" s="20">
        <f t="shared" si="536"/>
        <v>0.66782404709587584</v>
      </c>
      <c r="CB358" s="24">
        <f t="shared" si="598"/>
        <v>0.5024953122639636</v>
      </c>
      <c r="CC358" s="24">
        <f t="shared" si="599"/>
        <v>0.86921046567956073</v>
      </c>
      <c r="CD358" s="24">
        <f t="shared" si="600"/>
        <v>128.53431139352557</v>
      </c>
      <c r="CE358" s="24">
        <f t="shared" si="601"/>
        <v>461342057.39352787</v>
      </c>
      <c r="CF358" s="24">
        <f t="shared" si="602"/>
        <v>9.6836392448997369E-8</v>
      </c>
      <c r="CG358" s="29">
        <f t="shared" si="603"/>
        <v>4.9381931026213407E-3</v>
      </c>
      <c r="CH358" s="24">
        <f t="shared" si="537"/>
        <v>3761.4385248724006</v>
      </c>
      <c r="CI358" s="24">
        <f t="shared" si="604"/>
        <v>4.874362575708191</v>
      </c>
      <c r="CJ358" s="24">
        <f t="shared" si="605"/>
        <v>17.193921129506542</v>
      </c>
      <c r="CK358" s="24">
        <f t="shared" si="538"/>
        <v>44.024560119464049</v>
      </c>
      <c r="CL358" s="24">
        <f t="shared" si="606"/>
        <v>1.43752751416132</v>
      </c>
      <c r="CM358" s="24" t="str">
        <f t="shared" si="607"/>
        <v>NO</v>
      </c>
      <c r="CN358" s="46" t="str">
        <f t="shared" si="539"/>
        <v>ANNULAR</v>
      </c>
      <c r="CO358" s="21">
        <f t="shared" si="619"/>
        <v>1.0001521605558787</v>
      </c>
      <c r="CP358" s="21">
        <f t="shared" si="540"/>
        <v>0</v>
      </c>
      <c r="CQ358" s="7">
        <f t="shared" si="541"/>
        <v>0.99954074048731378</v>
      </c>
      <c r="CR358" s="7">
        <f>IF(J358="yes",rho_ph(F358,H358),IF(K358="yes",rho_ph(F358,H358),L358*CQ358+P358*(1-CQ358)))</f>
        <v>0.59709246888183076</v>
      </c>
      <c r="CS358" s="7">
        <f t="shared" si="542"/>
        <v>1.1221407459584337E-5</v>
      </c>
      <c r="CT358" s="7">
        <f t="shared" si="543"/>
        <v>2143115.4456863594</v>
      </c>
      <c r="CU358" s="7">
        <f t="shared" si="544"/>
        <v>1.2058288717699021E-5</v>
      </c>
      <c r="CV358" s="22">
        <f t="shared" si="545"/>
        <v>1.0259688515163717E-2</v>
      </c>
      <c r="CW358" s="7">
        <f t="shared" si="546"/>
        <v>5.5955211491055038E-5</v>
      </c>
      <c r="CX358" s="7">
        <f t="shared" si="547"/>
        <v>2.2732948256865839</v>
      </c>
      <c r="CY358" s="7">
        <f t="shared" si="608"/>
        <v>-496.4488108495953</v>
      </c>
      <c r="CZ358" s="7">
        <f t="shared" si="609"/>
        <v>-4.5792249497135203E-3</v>
      </c>
      <c r="DA358" s="7">
        <f t="shared" si="548"/>
        <v>0.23912199931653128</v>
      </c>
      <c r="DB358" s="7">
        <f>rho_ph(DA358,H358)</f>
        <v>0.47609147282207648</v>
      </c>
      <c r="DC358" s="7">
        <f t="shared" si="549"/>
        <v>4075.7122396215336</v>
      </c>
      <c r="DD358" s="7">
        <f t="shared" si="610"/>
        <v>-2.8113842197260572E-2</v>
      </c>
      <c r="DE358" s="47">
        <f t="shared" si="611"/>
        <v>1082.8779298994773</v>
      </c>
      <c r="DF358" s="7">
        <f t="shared" si="550"/>
        <v>1030.0154423704423</v>
      </c>
      <c r="DG358" s="7">
        <f t="shared" si="612"/>
        <v>63.97229705710447</v>
      </c>
    </row>
    <row r="359" spans="1:111" ht="14.5" x14ac:dyDescent="0.35">
      <c r="A359" s="7">
        <f t="shared" si="613"/>
        <v>732</v>
      </c>
      <c r="B359" s="7">
        <v>3</v>
      </c>
      <c r="C359" s="7">
        <v>17.2</v>
      </c>
      <c r="D359">
        <v>0.253</v>
      </c>
      <c r="E359" s="22">
        <v>0</v>
      </c>
      <c r="F359" s="7">
        <f t="shared" si="551"/>
        <v>0.23912199931653128</v>
      </c>
      <c r="G359" s="7">
        <f t="shared" si="614"/>
        <v>97.5</v>
      </c>
      <c r="H359" s="7">
        <f t="shared" si="552"/>
        <v>1030.0154423704423</v>
      </c>
      <c r="I359" s="7">
        <f t="shared" si="615"/>
        <v>0.32463872856195475</v>
      </c>
      <c r="J359" s="24" t="str">
        <f t="shared" si="553"/>
        <v>NO</v>
      </c>
      <c r="K359" s="24" t="str">
        <f t="shared" si="554"/>
        <v>NO</v>
      </c>
      <c r="L359" s="7">
        <f t="shared" si="555"/>
        <v>0.15461410210370599</v>
      </c>
      <c r="M359" s="7">
        <v>9.81</v>
      </c>
      <c r="N359" s="7">
        <f t="shared" si="556"/>
        <v>5.0247065E-2</v>
      </c>
      <c r="O359" s="7">
        <f t="shared" si="557"/>
        <v>63.97229705710447</v>
      </c>
      <c r="P359" s="7">
        <f t="shared" si="558"/>
        <v>981.08738169490175</v>
      </c>
      <c r="Q359" s="7">
        <f t="shared" si="518"/>
        <v>1.1063116325381074E-5</v>
      </c>
      <c r="R359" s="7">
        <f t="shared" si="519"/>
        <v>4.3971500941267867E-4</v>
      </c>
      <c r="S359" s="7">
        <f t="shared" si="559"/>
        <v>3.0055800384514342E-4</v>
      </c>
      <c r="T359" s="7">
        <f t="shared" si="520"/>
        <v>1.3357413761771273</v>
      </c>
      <c r="U359" s="7">
        <f t="shared" si="521"/>
        <v>4074.2262511261451</v>
      </c>
      <c r="V359" s="7">
        <f t="shared" si="616"/>
        <v>4075.5619925023225</v>
      </c>
      <c r="W359" s="7">
        <f>Surface_Tension_T(T_ph(F359,H359))</f>
        <v>9.0371834810116403E-2</v>
      </c>
      <c r="X359" s="7">
        <v>1</v>
      </c>
      <c r="Y359" s="7">
        <f t="shared" si="560"/>
        <v>1.0001573832415054</v>
      </c>
      <c r="Z359" s="7">
        <f t="shared" si="617"/>
        <v>0.99951494900255777</v>
      </c>
      <c r="AA359" s="24">
        <f t="shared" si="561"/>
        <v>0.63041651944835675</v>
      </c>
      <c r="AB359" s="24">
        <f t="shared" si="562"/>
        <v>2162754.9359177132</v>
      </c>
      <c r="AC359" s="24">
        <f t="shared" si="563"/>
        <v>1.1959902371281438E-5</v>
      </c>
      <c r="AD359" s="29">
        <f t="shared" si="564"/>
        <v>1.0244542454950763E-2</v>
      </c>
      <c r="AE359" s="24">
        <f t="shared" si="522"/>
        <v>13.482095486895972</v>
      </c>
      <c r="AF359" s="7">
        <f t="shared" si="523"/>
        <v>42.325779489725626</v>
      </c>
      <c r="AG359" s="24" t="str">
        <f t="shared" si="565"/>
        <v>ANNULAR</v>
      </c>
      <c r="AH359" s="24">
        <f t="shared" si="618"/>
        <v>1.1499999999999999</v>
      </c>
      <c r="AI359" s="24">
        <f t="shared" si="618"/>
        <v>1.1499999999999999</v>
      </c>
      <c r="AJ359" s="24">
        <f t="shared" si="566"/>
        <v>0.26526070719365397</v>
      </c>
      <c r="AK359" s="24">
        <f t="shared" si="567"/>
        <v>0.86923102731842394</v>
      </c>
      <c r="AL359" s="24">
        <f t="shared" si="568"/>
        <v>128.4301843899091</v>
      </c>
      <c r="AM359" s="24">
        <f t="shared" si="569"/>
        <v>440602374.20991641</v>
      </c>
      <c r="AN359" s="24">
        <f t="shared" si="570"/>
        <v>1.009204644517843E-7</v>
      </c>
      <c r="AO359" s="29">
        <f t="shared" si="571"/>
        <v>4.9644821068436009E-3</v>
      </c>
      <c r="AP359" s="24">
        <f t="shared" si="525"/>
        <v>3501.7928566985725</v>
      </c>
      <c r="AQ359" s="24">
        <f t="shared" si="572"/>
        <v>4.8743198752719348</v>
      </c>
      <c r="AR359" s="24">
        <f t="shared" si="573"/>
        <v>17.164464982341936</v>
      </c>
      <c r="AS359" s="24">
        <f t="shared" si="574"/>
        <v>1.4426006862712977</v>
      </c>
      <c r="AT359" s="24" t="str">
        <f t="shared" si="575"/>
        <v>NO</v>
      </c>
      <c r="AU359" s="24">
        <f t="shared" si="526"/>
        <v>1.2</v>
      </c>
      <c r="AV359" s="7">
        <f t="shared" si="576"/>
        <v>1.203900398263051</v>
      </c>
      <c r="AW359" s="7">
        <f t="shared" si="577"/>
        <v>0.26526070719365397</v>
      </c>
      <c r="AX359" s="20">
        <f t="shared" si="527"/>
        <v>0.63990529164823107</v>
      </c>
      <c r="AY359" s="24">
        <f t="shared" si="528"/>
        <v>0.83301503213226213</v>
      </c>
      <c r="AZ359" s="24">
        <f t="shared" si="578"/>
        <v>163.95564077899826</v>
      </c>
      <c r="BA359" s="24">
        <f t="shared" si="579"/>
        <v>562478711.18069303</v>
      </c>
      <c r="BB359" s="24">
        <f t="shared" si="580"/>
        <v>8.1045223083571153E-8</v>
      </c>
      <c r="BC359" s="29">
        <f t="shared" si="581"/>
        <v>4.8272181299917269E-3</v>
      </c>
      <c r="BD359" s="24">
        <f t="shared" si="529"/>
        <v>17.32563973618452</v>
      </c>
      <c r="BE359" s="24" t="str">
        <f t="shared" si="582"/>
        <v>NO</v>
      </c>
      <c r="BF359" s="24">
        <f t="shared" si="530"/>
        <v>1.2</v>
      </c>
      <c r="BG359" s="24">
        <f t="shared" si="531"/>
        <v>1.1500213419084038</v>
      </c>
      <c r="BH359" s="7">
        <f t="shared" si="583"/>
        <v>1.203900398263051</v>
      </c>
      <c r="BI359" s="7">
        <f t="shared" si="584"/>
        <v>0.50249680602092506</v>
      </c>
      <c r="BJ359" s="7">
        <f t="shared" si="585"/>
        <v>0.26526070719365397</v>
      </c>
      <c r="BK359" s="20">
        <f t="shared" si="532"/>
        <v>0.63990529164823107</v>
      </c>
      <c r="BL359" s="24">
        <f t="shared" si="586"/>
        <v>0.50249307939210774</v>
      </c>
      <c r="BM359" s="24">
        <f t="shared" si="587"/>
        <v>0.83297462915015108</v>
      </c>
      <c r="BN359" s="24">
        <f t="shared" si="588"/>
        <v>163.99527338805947</v>
      </c>
      <c r="BO359" s="24">
        <f t="shared" si="589"/>
        <v>562614677.82849836</v>
      </c>
      <c r="BP359" s="24">
        <f t="shared" si="590"/>
        <v>8.1027632558686618E-8</v>
      </c>
      <c r="BQ359" s="29">
        <f t="shared" si="591"/>
        <v>4.8270850584426084E-3</v>
      </c>
      <c r="BR359" s="24">
        <f t="shared" si="533"/>
        <v>3462.6998905607393</v>
      </c>
      <c r="BS359" s="24">
        <f t="shared" si="592"/>
        <v>4.8743198752719348</v>
      </c>
      <c r="BT359" s="24">
        <f t="shared" si="593"/>
        <v>17.325798943967648</v>
      </c>
      <c r="BU359" s="24" t="str">
        <f t="shared" si="594"/>
        <v>NO</v>
      </c>
      <c r="BV359" s="24">
        <f t="shared" si="534"/>
        <v>1.1499999999999999</v>
      </c>
      <c r="BW359" s="24">
        <f t="shared" si="535"/>
        <v>1.150021142653759</v>
      </c>
      <c r="BX359" s="7">
        <f t="shared" si="595"/>
        <v>1.203900398263051</v>
      </c>
      <c r="BY359" s="7">
        <f t="shared" si="596"/>
        <v>0.50249680602092506</v>
      </c>
      <c r="BZ359" s="24">
        <f t="shared" si="597"/>
        <v>0.26526070719365397</v>
      </c>
      <c r="CA359" s="20">
        <f t="shared" si="536"/>
        <v>0.66986264383134098</v>
      </c>
      <c r="CB359" s="24">
        <f t="shared" si="598"/>
        <v>0.50249290490164245</v>
      </c>
      <c r="CC359" s="24">
        <f t="shared" si="599"/>
        <v>0.86918703498996719</v>
      </c>
      <c r="CD359" s="24">
        <f t="shared" si="600"/>
        <v>128.47333790641505</v>
      </c>
      <c r="CE359" s="24">
        <f t="shared" si="601"/>
        <v>440750419.95101976</v>
      </c>
      <c r="CF359" s="24">
        <f t="shared" si="602"/>
        <v>1.0089001955164948E-7</v>
      </c>
      <c r="CG359" s="29">
        <f t="shared" si="603"/>
        <v>4.9642893520549765E-3</v>
      </c>
      <c r="CH359" s="24">
        <f t="shared" si="537"/>
        <v>3501.7384707473448</v>
      </c>
      <c r="CI359" s="24">
        <f t="shared" si="604"/>
        <v>4.8743198752719348</v>
      </c>
      <c r="CJ359" s="24">
        <f t="shared" si="605"/>
        <v>17.164687134984838</v>
      </c>
      <c r="CK359" s="24">
        <f t="shared" si="538"/>
        <v>42.812686413453299</v>
      </c>
      <c r="CL359" s="24">
        <f t="shared" si="606"/>
        <v>1.4426006862712977</v>
      </c>
      <c r="CM359" s="24" t="str">
        <f t="shared" si="607"/>
        <v>NO</v>
      </c>
      <c r="CN359" s="46" t="str">
        <f t="shared" si="539"/>
        <v>ANNULAR</v>
      </c>
      <c r="CO359" s="21">
        <f t="shared" si="619"/>
        <v>1.0001573832415054</v>
      </c>
      <c r="CP359" s="21">
        <f t="shared" si="540"/>
        <v>0</v>
      </c>
      <c r="CQ359" s="7">
        <f t="shared" si="541"/>
        <v>0.99951494900255777</v>
      </c>
      <c r="CR359" s="7">
        <f>IF(J359="yes",rho_ph(F359,H359),IF(K359="yes",rho_ph(F359,H359),L359*CQ359+P359*(1-CQ359)))</f>
        <v>0.63041651944835675</v>
      </c>
      <c r="CS359" s="7">
        <f t="shared" si="542"/>
        <v>1.1271034353678567E-5</v>
      </c>
      <c r="CT359" s="7">
        <f t="shared" si="543"/>
        <v>2162754.9359177132</v>
      </c>
      <c r="CU359" s="7">
        <f t="shared" si="544"/>
        <v>1.1959902371281438E-5</v>
      </c>
      <c r="CV359" s="22">
        <f t="shared" si="545"/>
        <v>1.0244542454950763E-2</v>
      </c>
      <c r="CW359" s="7">
        <f t="shared" si="546"/>
        <v>5.9078101821057851E-5</v>
      </c>
      <c r="CX359" s="7">
        <f t="shared" si="547"/>
        <v>2.1200428630699077</v>
      </c>
      <c r="CY359" s="7">
        <f t="shared" si="608"/>
        <v>-436.90818088942001</v>
      </c>
      <c r="CZ359" s="7">
        <f t="shared" si="609"/>
        <v>-4.8525114289593024E-3</v>
      </c>
      <c r="DA359" s="7">
        <f t="shared" si="548"/>
        <v>0.25367953360340917</v>
      </c>
      <c r="DB359" s="7">
        <f>rho_ph(DA359,H359)</f>
        <v>0.50620430592482468</v>
      </c>
      <c r="DC359" s="7">
        <f t="shared" si="549"/>
        <v>3833.2582719052302</v>
      </c>
      <c r="DD359" s="7">
        <f t="shared" si="610"/>
        <v>-2.8113842197260572E-2</v>
      </c>
      <c r="DE359" s="47">
        <f t="shared" si="611"/>
        <v>958.16828779981472</v>
      </c>
      <c r="DF359" s="7">
        <f t="shared" si="550"/>
        <v>1029.9873285282451</v>
      </c>
      <c r="DG359" s="7">
        <f t="shared" si="612"/>
        <v>65.290210173265564</v>
      </c>
    </row>
    <row r="360" spans="1:111" ht="14.5" x14ac:dyDescent="0.35">
      <c r="A360" s="7">
        <f t="shared" si="613"/>
        <v>729</v>
      </c>
      <c r="B360" s="7">
        <v>3</v>
      </c>
      <c r="C360" s="7">
        <v>17.2</v>
      </c>
      <c r="D360">
        <v>0.253</v>
      </c>
      <c r="E360" s="22">
        <v>0</v>
      </c>
      <c r="F360" s="7">
        <f t="shared" si="551"/>
        <v>0.25367953360340917</v>
      </c>
      <c r="G360" s="7">
        <f t="shared" si="614"/>
        <v>97.5</v>
      </c>
      <c r="H360" s="7">
        <f t="shared" si="552"/>
        <v>1029.9873285282451</v>
      </c>
      <c r="I360" s="7">
        <f t="shared" si="615"/>
        <v>0.32272261196872892</v>
      </c>
      <c r="J360" s="24" t="str">
        <f t="shared" si="553"/>
        <v>NO</v>
      </c>
      <c r="K360" s="24" t="str">
        <f t="shared" si="554"/>
        <v>NO</v>
      </c>
      <c r="L360" s="7">
        <f t="shared" si="555"/>
        <v>0.16342679529125048</v>
      </c>
      <c r="M360" s="7">
        <v>9.81</v>
      </c>
      <c r="N360" s="7">
        <f t="shared" si="556"/>
        <v>5.0247065E-2</v>
      </c>
      <c r="O360" s="7">
        <f t="shared" si="557"/>
        <v>65.290210173265564</v>
      </c>
      <c r="P360" s="7">
        <f t="shared" si="558"/>
        <v>980.37467265619114</v>
      </c>
      <c r="Q360" s="7">
        <f t="shared" si="518"/>
        <v>1.1106054723107498E-5</v>
      </c>
      <c r="R360" s="7">
        <f t="shared" si="519"/>
        <v>4.3143437091543873E-4</v>
      </c>
      <c r="S360" s="7">
        <f t="shared" si="559"/>
        <v>2.9578491882943181E-4</v>
      </c>
      <c r="T360" s="7">
        <f t="shared" si="520"/>
        <v>1.3405049124173247</v>
      </c>
      <c r="U360" s="7">
        <f t="shared" si="521"/>
        <v>3831.7754266625766</v>
      </c>
      <c r="V360" s="7">
        <f t="shared" si="616"/>
        <v>3833.1159315749937</v>
      </c>
      <c r="W360" s="7">
        <f>Surface_Tension_T(T_ph(F360,H360))</f>
        <v>9.0377991918220713E-2</v>
      </c>
      <c r="X360" s="7">
        <v>1</v>
      </c>
      <c r="Y360" s="7">
        <f t="shared" si="560"/>
        <v>1.0001627951134735</v>
      </c>
      <c r="Z360" s="7">
        <f t="shared" si="617"/>
        <v>0.99948757154003909</v>
      </c>
      <c r="AA360" s="24">
        <f t="shared" si="561"/>
        <v>0.66571493444411822</v>
      </c>
      <c r="AB360" s="24">
        <f t="shared" si="562"/>
        <v>2182653.261682671</v>
      </c>
      <c r="AC360" s="24">
        <f t="shared" si="563"/>
        <v>1.1861933867441819E-5</v>
      </c>
      <c r="AD360" s="29">
        <f t="shared" si="564"/>
        <v>1.0229369174708694E-2</v>
      </c>
      <c r="AE360" s="24">
        <f t="shared" si="522"/>
        <v>13.48949535280965</v>
      </c>
      <c r="AF360" s="7">
        <f t="shared" si="523"/>
        <v>41.161897865581842</v>
      </c>
      <c r="AG360" s="24" t="str">
        <f t="shared" si="565"/>
        <v>ANNULAR</v>
      </c>
      <c r="AH360" s="24">
        <f t="shared" si="618"/>
        <v>1.1499999999999999</v>
      </c>
      <c r="AI360" s="24">
        <f t="shared" si="618"/>
        <v>1.1499999999999999</v>
      </c>
      <c r="AJ360" s="24">
        <f t="shared" si="566"/>
        <v>0.26531281849518656</v>
      </c>
      <c r="AK360" s="24">
        <f t="shared" si="567"/>
        <v>0.86920880009278489</v>
      </c>
      <c r="AL360" s="24">
        <f t="shared" si="568"/>
        <v>128.36643180398457</v>
      </c>
      <c r="AM360" s="24">
        <f t="shared" si="569"/>
        <v>420869949.8404479</v>
      </c>
      <c r="AN360" s="24">
        <f t="shared" si="570"/>
        <v>1.0515997058997472E-7</v>
      </c>
      <c r="AO360" s="29">
        <f t="shared" si="571"/>
        <v>4.9908746439044317E-3</v>
      </c>
      <c r="AP360" s="24">
        <f t="shared" si="525"/>
        <v>3259.9905134427026</v>
      </c>
      <c r="AQ360" s="24">
        <f t="shared" si="572"/>
        <v>4.8742742742526124</v>
      </c>
      <c r="AR360" s="24">
        <f t="shared" si="573"/>
        <v>17.135091705031499</v>
      </c>
      <c r="AS360" s="24">
        <f t="shared" si="574"/>
        <v>1.4477453054107108</v>
      </c>
      <c r="AT360" s="24" t="str">
        <f t="shared" si="575"/>
        <v>NO</v>
      </c>
      <c r="AU360" s="24">
        <f t="shared" si="526"/>
        <v>1.2</v>
      </c>
      <c r="AV360" s="7">
        <f t="shared" si="576"/>
        <v>1.203900398263051</v>
      </c>
      <c r="AW360" s="7">
        <f t="shared" si="577"/>
        <v>0.26531281849518656</v>
      </c>
      <c r="AX360" s="20">
        <f t="shared" si="527"/>
        <v>0.64187992906769231</v>
      </c>
      <c r="AY360" s="24">
        <f t="shared" si="528"/>
        <v>0.83299385563252837</v>
      </c>
      <c r="AZ360" s="24">
        <f t="shared" si="578"/>
        <v>163.86472763215593</v>
      </c>
      <c r="BA360" s="24">
        <f t="shared" si="579"/>
        <v>537256810.28880477</v>
      </c>
      <c r="BB360" s="24">
        <f t="shared" si="580"/>
        <v>8.445421131316716E-8</v>
      </c>
      <c r="BC360" s="29">
        <f t="shared" si="581"/>
        <v>4.8525747191533811E-3</v>
      </c>
      <c r="BD360" s="24">
        <f t="shared" si="529"/>
        <v>17.296354448902985</v>
      </c>
      <c r="BE360" s="24" t="str">
        <f t="shared" si="582"/>
        <v>NO</v>
      </c>
      <c r="BF360" s="24">
        <f t="shared" si="530"/>
        <v>1.2</v>
      </c>
      <c r="BG360" s="24">
        <f t="shared" si="531"/>
        <v>1.1500226590967786</v>
      </c>
      <c r="BH360" s="7">
        <f t="shared" si="583"/>
        <v>1.203900398263051</v>
      </c>
      <c r="BI360" s="7">
        <f t="shared" si="584"/>
        <v>0.50249451837141601</v>
      </c>
      <c r="BJ360" s="7">
        <f t="shared" si="585"/>
        <v>0.26531281849518656</v>
      </c>
      <c r="BK360" s="20">
        <f t="shared" si="532"/>
        <v>0.64187992906769231</v>
      </c>
      <c r="BL360" s="24">
        <f t="shared" si="586"/>
        <v>0.50249054458936204</v>
      </c>
      <c r="BM360" s="24">
        <f t="shared" si="587"/>
        <v>0.83295090841250263</v>
      </c>
      <c r="BN360" s="24">
        <f t="shared" si="588"/>
        <v>163.90682498020362</v>
      </c>
      <c r="BO360" s="24">
        <f t="shared" si="589"/>
        <v>537394833.20112109</v>
      </c>
      <c r="BP360" s="24">
        <f t="shared" si="590"/>
        <v>8.4434730396397511E-8</v>
      </c>
      <c r="BQ360" s="29">
        <f t="shared" si="591"/>
        <v>4.8524321999752771E-3</v>
      </c>
      <c r="BR360" s="24">
        <f t="shared" si="533"/>
        <v>3223.5132667709549</v>
      </c>
      <c r="BS360" s="24">
        <f t="shared" si="592"/>
        <v>4.8742742742526124</v>
      </c>
      <c r="BT360" s="24">
        <f t="shared" si="593"/>
        <v>17.296523782410066</v>
      </c>
      <c r="BU360" s="24" t="str">
        <f t="shared" si="594"/>
        <v>NO</v>
      </c>
      <c r="BV360" s="24">
        <f t="shared" si="534"/>
        <v>1.1499999999999999</v>
      </c>
      <c r="BW360" s="24">
        <f t="shared" si="535"/>
        <v>1.1500224470235758</v>
      </c>
      <c r="BX360" s="7">
        <f t="shared" si="595"/>
        <v>1.203900398263051</v>
      </c>
      <c r="BY360" s="7">
        <f t="shared" si="596"/>
        <v>0.50249451837141601</v>
      </c>
      <c r="BZ360" s="24">
        <f t="shared" si="597"/>
        <v>0.26531281849518656</v>
      </c>
      <c r="CA360" s="20">
        <f t="shared" si="536"/>
        <v>0.67192972444852839</v>
      </c>
      <c r="CB360" s="24">
        <f t="shared" si="598"/>
        <v>0.50249035852460422</v>
      </c>
      <c r="CC360" s="24">
        <f t="shared" si="599"/>
        <v>0.86916203752224985</v>
      </c>
      <c r="CD360" s="24">
        <f t="shared" si="600"/>
        <v>128.41226900150838</v>
      </c>
      <c r="CE360" s="24">
        <f t="shared" si="601"/>
        <v>421020234.44952804</v>
      </c>
      <c r="CF360" s="24">
        <f t="shared" si="602"/>
        <v>1.0512625780822967E-7</v>
      </c>
      <c r="CG360" s="29">
        <f t="shared" si="603"/>
        <v>4.9906681982782039E-3</v>
      </c>
      <c r="CH360" s="24">
        <f t="shared" si="537"/>
        <v>3259.9365734676157</v>
      </c>
      <c r="CI360" s="24">
        <f t="shared" si="604"/>
        <v>4.8742742742526124</v>
      </c>
      <c r="CJ360" s="24">
        <f t="shared" si="605"/>
        <v>17.135327973724763</v>
      </c>
      <c r="CK360" s="24">
        <f t="shared" si="538"/>
        <v>41.635415738286071</v>
      </c>
      <c r="CL360" s="24">
        <f t="shared" si="606"/>
        <v>1.4477453054107108</v>
      </c>
      <c r="CM360" s="24" t="str">
        <f t="shared" si="607"/>
        <v>NO</v>
      </c>
      <c r="CN360" s="46" t="str">
        <f t="shared" si="539"/>
        <v>ANNULAR</v>
      </c>
      <c r="CO360" s="21">
        <f t="shared" si="619"/>
        <v>1.0001627951134735</v>
      </c>
      <c r="CP360" s="21">
        <f t="shared" si="540"/>
        <v>0</v>
      </c>
      <c r="CQ360" s="7">
        <f t="shared" si="541"/>
        <v>0.99948757154003909</v>
      </c>
      <c r="CR360" s="7">
        <f>IF(J360="yes",rho_ph(F360,H360),IF(K360="yes",rho_ph(F360,H360),L360*CQ360+P360*(1-CQ360)))</f>
        <v>0.66571493444411822</v>
      </c>
      <c r="CS360" s="7">
        <f t="shared" si="542"/>
        <v>1.1321442914851897E-5</v>
      </c>
      <c r="CT360" s="7">
        <f t="shared" si="543"/>
        <v>2182653.261682671</v>
      </c>
      <c r="CU360" s="7">
        <f t="shared" si="544"/>
        <v>1.1861933867441819E-5</v>
      </c>
      <c r="CV360" s="22">
        <f t="shared" si="545"/>
        <v>1.0229369174708694E-2</v>
      </c>
      <c r="CW360" s="7">
        <f t="shared" si="546"/>
        <v>6.2386015384405374E-5</v>
      </c>
      <c r="CX360" s="7">
        <f t="shared" si="547"/>
        <v>1.9773818550386502</v>
      </c>
      <c r="CY360" s="7">
        <f t="shared" si="608"/>
        <v>-384.57314554731124</v>
      </c>
      <c r="CZ360" s="7">
        <f t="shared" si="609"/>
        <v>-5.1419197204729521E-3</v>
      </c>
      <c r="DA360" s="7">
        <f t="shared" si="548"/>
        <v>0.26910529276482803</v>
      </c>
      <c r="DB360" s="7">
        <f>rho_ph(DA360,H360)</f>
        <v>0.53823392462137643</v>
      </c>
      <c r="DC360" s="7">
        <f t="shared" si="549"/>
        <v>3605.1459304156142</v>
      </c>
      <c r="DD360" s="7">
        <f t="shared" si="610"/>
        <v>-2.8113842197260572E-2</v>
      </c>
      <c r="DE360" s="47">
        <f t="shared" si="611"/>
        <v>847.85028265088329</v>
      </c>
      <c r="DF360" s="7">
        <f t="shared" si="550"/>
        <v>1029.959214686048</v>
      </c>
      <c r="DG360" s="7">
        <f t="shared" si="612"/>
        <v>66.618475814859721</v>
      </c>
    </row>
    <row r="361" spans="1:111" ht="14.5" x14ac:dyDescent="0.35">
      <c r="A361" s="7">
        <f t="shared" si="613"/>
        <v>726</v>
      </c>
      <c r="B361" s="7">
        <v>3</v>
      </c>
      <c r="C361" s="7">
        <v>17.2</v>
      </c>
      <c r="D361">
        <v>0.253</v>
      </c>
      <c r="E361" s="22">
        <v>0</v>
      </c>
      <c r="F361" s="7">
        <f t="shared" si="551"/>
        <v>0.26910529276482803</v>
      </c>
      <c r="G361" s="7">
        <f t="shared" si="614"/>
        <v>97.5</v>
      </c>
      <c r="H361" s="7">
        <f t="shared" si="552"/>
        <v>1029.959214686048</v>
      </c>
      <c r="I361" s="7">
        <f t="shared" si="615"/>
        <v>0.32078662654533774</v>
      </c>
      <c r="J361" s="24" t="str">
        <f t="shared" si="553"/>
        <v>NO</v>
      </c>
      <c r="K361" s="24" t="str">
        <f t="shared" si="554"/>
        <v>NO</v>
      </c>
      <c r="L361" s="7">
        <f t="shared" si="555"/>
        <v>0.1727291639552696</v>
      </c>
      <c r="M361" s="7">
        <v>9.81</v>
      </c>
      <c r="N361" s="7">
        <f t="shared" si="556"/>
        <v>5.0247065E-2</v>
      </c>
      <c r="O361" s="7">
        <f t="shared" si="557"/>
        <v>66.618475814859721</v>
      </c>
      <c r="P361" s="7">
        <f t="shared" si="558"/>
        <v>979.64645797609057</v>
      </c>
      <c r="Q361" s="7">
        <f t="shared" si="518"/>
        <v>1.1149449387799291E-5</v>
      </c>
      <c r="R361" s="7">
        <f t="shared" si="519"/>
        <v>4.2334993484453181E-4</v>
      </c>
      <c r="S361" s="7">
        <f t="shared" si="559"/>
        <v>2.9112153165451602E-4</v>
      </c>
      <c r="T361" s="7">
        <f t="shared" si="520"/>
        <v>1.345336027112614</v>
      </c>
      <c r="U361" s="7">
        <f t="shared" si="521"/>
        <v>3603.6657328641691</v>
      </c>
      <c r="V361" s="7">
        <f t="shared" si="616"/>
        <v>3605.0110688912819</v>
      </c>
      <c r="W361" s="7">
        <f>Surface_Tension_T(T_ph(F361,H361))</f>
        <v>9.0382836256597723E-2</v>
      </c>
      <c r="X361" s="7">
        <v>1</v>
      </c>
      <c r="Y361" s="7">
        <f t="shared" si="560"/>
        <v>1.0001684040289598</v>
      </c>
      <c r="Z361" s="7">
        <f t="shared" si="617"/>
        <v>0.99945850216939858</v>
      </c>
      <c r="AA361" s="24">
        <f t="shared" si="561"/>
        <v>0.70311206323812725</v>
      </c>
      <c r="AB361" s="24">
        <f t="shared" si="562"/>
        <v>2202811.5520293368</v>
      </c>
      <c r="AC361" s="24">
        <f t="shared" si="563"/>
        <v>1.1764399050622186E-5</v>
      </c>
      <c r="AD361" s="29">
        <f t="shared" si="564"/>
        <v>1.0214170991955858E-2</v>
      </c>
      <c r="AE361" s="24">
        <f t="shared" si="522"/>
        <v>13.496912136017341</v>
      </c>
      <c r="AF361" s="7">
        <f t="shared" si="523"/>
        <v>40.031170115344231</v>
      </c>
      <c r="AG361" s="24" t="str">
        <f t="shared" si="565"/>
        <v>ANNULAR</v>
      </c>
      <c r="AH361" s="24">
        <f t="shared" si="618"/>
        <v>1.1499999999999999</v>
      </c>
      <c r="AI361" s="24">
        <f t="shared" si="618"/>
        <v>1.1499999999999999</v>
      </c>
      <c r="AJ361" s="24">
        <f t="shared" si="566"/>
        <v>0.26536502700939635</v>
      </c>
      <c r="AK361" s="24">
        <f t="shared" si="567"/>
        <v>0.86918507326572625</v>
      </c>
      <c r="AL361" s="24">
        <f t="shared" si="568"/>
        <v>128.30251323666067</v>
      </c>
      <c r="AM361" s="24">
        <f t="shared" si="569"/>
        <v>401964740.88426262</v>
      </c>
      <c r="AN361" s="24">
        <f t="shared" si="570"/>
        <v>1.0959140496178787E-7</v>
      </c>
      <c r="AO361" s="29">
        <f t="shared" si="571"/>
        <v>5.017556076622914E-3</v>
      </c>
      <c r="AP361" s="24">
        <f t="shared" si="525"/>
        <v>3034.8388391965077</v>
      </c>
      <c r="AQ361" s="24">
        <f t="shared" si="572"/>
        <v>4.8742255688832206</v>
      </c>
      <c r="AR361" s="24">
        <f t="shared" si="573"/>
        <v>17.105589686513518</v>
      </c>
      <c r="AS361" s="24">
        <f t="shared" si="574"/>
        <v>1.4529629092816232</v>
      </c>
      <c r="AT361" s="24" t="str">
        <f t="shared" si="575"/>
        <v>NO</v>
      </c>
      <c r="AU361" s="24">
        <f t="shared" si="526"/>
        <v>1.2</v>
      </c>
      <c r="AV361" s="7">
        <f t="shared" si="576"/>
        <v>1.203900398263051</v>
      </c>
      <c r="AW361" s="7">
        <f t="shared" si="577"/>
        <v>0.26536502700939635</v>
      </c>
      <c r="AX361" s="20">
        <f t="shared" si="527"/>
        <v>0.64388235910004865</v>
      </c>
      <c r="AY361" s="24">
        <f t="shared" si="528"/>
        <v>0.83297124996395666</v>
      </c>
      <c r="AZ361" s="24">
        <f t="shared" si="578"/>
        <v>163.77300178058871</v>
      </c>
      <c r="BA361" s="24">
        <f t="shared" si="579"/>
        <v>513091837.1267097</v>
      </c>
      <c r="BB361" s="24">
        <f t="shared" si="580"/>
        <v>8.8017996163895211E-8</v>
      </c>
      <c r="BC361" s="29">
        <f t="shared" si="581"/>
        <v>4.8782085167553965E-3</v>
      </c>
      <c r="BD361" s="24">
        <f t="shared" si="529"/>
        <v>17.26693849125645</v>
      </c>
      <c r="BE361" s="24" t="str">
        <f t="shared" si="582"/>
        <v>NO</v>
      </c>
      <c r="BF361" s="24">
        <f t="shared" si="530"/>
        <v>1.2</v>
      </c>
      <c r="BG361" s="24">
        <f t="shared" si="531"/>
        <v>1.1500240582443126</v>
      </c>
      <c r="BH361" s="7">
        <f t="shared" si="583"/>
        <v>1.203900398263051</v>
      </c>
      <c r="BI361" s="7">
        <f t="shared" si="584"/>
        <v>0.50249210107637099</v>
      </c>
      <c r="BJ361" s="7">
        <f t="shared" si="585"/>
        <v>0.26536502700939635</v>
      </c>
      <c r="BK361" s="20">
        <f t="shared" si="532"/>
        <v>0.64388235910004865</v>
      </c>
      <c r="BL361" s="24">
        <f t="shared" si="586"/>
        <v>0.50248786350629948</v>
      </c>
      <c r="BM361" s="24">
        <f t="shared" si="587"/>
        <v>0.8329255974074915</v>
      </c>
      <c r="BN361" s="24">
        <f t="shared" si="588"/>
        <v>163.81771726029945</v>
      </c>
      <c r="BO361" s="24">
        <f t="shared" si="589"/>
        <v>513231928.27350032</v>
      </c>
      <c r="BP361" s="24">
        <f t="shared" si="590"/>
        <v>8.7996418757650798E-8</v>
      </c>
      <c r="BQ361" s="29">
        <f t="shared" si="591"/>
        <v>4.8780558715292759E-3</v>
      </c>
      <c r="BR361" s="24">
        <f t="shared" si="533"/>
        <v>3000.8027392095587</v>
      </c>
      <c r="BS361" s="24">
        <f t="shared" si="592"/>
        <v>4.8742255688832206</v>
      </c>
      <c r="BT361" s="24">
        <f t="shared" si="593"/>
        <v>17.267118596357623</v>
      </c>
      <c r="BU361" s="24" t="str">
        <f t="shared" si="594"/>
        <v>NO</v>
      </c>
      <c r="BV361" s="24">
        <f t="shared" si="534"/>
        <v>1.1499999999999999</v>
      </c>
      <c r="BW361" s="24">
        <f t="shared" si="535"/>
        <v>1.1500238325189862</v>
      </c>
      <c r="BX361" s="7">
        <f t="shared" si="595"/>
        <v>1.203900398263051</v>
      </c>
      <c r="BY361" s="7">
        <f t="shared" si="596"/>
        <v>0.50249210107637099</v>
      </c>
      <c r="BZ361" s="24">
        <f t="shared" si="597"/>
        <v>0.26536502700939635</v>
      </c>
      <c r="CA361" s="20">
        <f t="shared" si="536"/>
        <v>0.67402589879725161</v>
      </c>
      <c r="CB361" s="24">
        <f t="shared" si="598"/>
        <v>0.50248766508796916</v>
      </c>
      <c r="CC361" s="24">
        <f t="shared" si="599"/>
        <v>0.86913536504718014</v>
      </c>
      <c r="CD361" s="24">
        <f t="shared" si="600"/>
        <v>128.35120113083264</v>
      </c>
      <c r="CE361" s="24">
        <f t="shared" si="601"/>
        <v>402117277.38780665</v>
      </c>
      <c r="CF361" s="24">
        <f t="shared" si="602"/>
        <v>1.095540687166323E-7</v>
      </c>
      <c r="CG361" s="29">
        <f t="shared" si="603"/>
        <v>5.0173349574839047E-3</v>
      </c>
      <c r="CH361" s="24">
        <f t="shared" si="537"/>
        <v>3034.7853414527435</v>
      </c>
      <c r="CI361" s="24">
        <f t="shared" si="604"/>
        <v>4.8742255688832206</v>
      </c>
      <c r="CJ361" s="24">
        <f t="shared" si="605"/>
        <v>17.105840969829774</v>
      </c>
      <c r="CK361" s="24">
        <f t="shared" si="538"/>
        <v>40.491680332263279</v>
      </c>
      <c r="CL361" s="24">
        <f t="shared" si="606"/>
        <v>1.4529629092816232</v>
      </c>
      <c r="CM361" s="24" t="str">
        <f t="shared" si="607"/>
        <v>NO</v>
      </c>
      <c r="CN361" s="46" t="str">
        <f t="shared" si="539"/>
        <v>ANNULAR</v>
      </c>
      <c r="CO361" s="21">
        <f t="shared" si="619"/>
        <v>1.0001684040289598</v>
      </c>
      <c r="CP361" s="21">
        <f t="shared" si="540"/>
        <v>0</v>
      </c>
      <c r="CQ361" s="7">
        <f t="shared" si="541"/>
        <v>0.99945850216939858</v>
      </c>
      <c r="CR361" s="7">
        <f>IF(J361="yes",rho_ph(F361,H361),IF(K361="yes",rho_ph(F361,H361),L361*CQ361+P361*(1-CQ361)))</f>
        <v>0.70311206323812725</v>
      </c>
      <c r="CS361" s="7">
        <f t="shared" si="542"/>
        <v>1.1372655056446964E-5</v>
      </c>
      <c r="CT361" s="7">
        <f t="shared" si="543"/>
        <v>2202811.5520293368</v>
      </c>
      <c r="CU361" s="7">
        <f t="shared" si="544"/>
        <v>1.1764399050622186E-5</v>
      </c>
      <c r="CV361" s="22">
        <f t="shared" si="545"/>
        <v>1.0214170991955858E-2</v>
      </c>
      <c r="CW361" s="7">
        <f t="shared" si="546"/>
        <v>6.5890605309556691E-5</v>
      </c>
      <c r="CX361" s="7">
        <f t="shared" si="547"/>
        <v>1.8445496994077297</v>
      </c>
      <c r="CY361" s="7">
        <f t="shared" si="608"/>
        <v>-338.55921011088128</v>
      </c>
      <c r="CZ361" s="7">
        <f t="shared" si="609"/>
        <v>-5.448428324867932E-3</v>
      </c>
      <c r="DA361" s="7">
        <f t="shared" si="548"/>
        <v>0.28545057773943183</v>
      </c>
      <c r="DB361" s="7">
        <f>rho_ph(DA361,H361)</f>
        <v>0.57230598325097148</v>
      </c>
      <c r="DC361" s="7">
        <f t="shared" si="549"/>
        <v>3390.5146892540129</v>
      </c>
      <c r="DD361" s="7">
        <f t="shared" si="610"/>
        <v>-2.8113842197260572E-2</v>
      </c>
      <c r="DE361" s="47">
        <f t="shared" si="611"/>
        <v>750.25747439071347</v>
      </c>
      <c r="DF361" s="7">
        <f t="shared" si="550"/>
        <v>1029.9311008438508</v>
      </c>
      <c r="DG361" s="7">
        <f t="shared" si="612"/>
        <v>67.957273616426505</v>
      </c>
    </row>
    <row r="362" spans="1:111" ht="14.5" x14ac:dyDescent="0.35">
      <c r="A362" s="7">
        <f t="shared" si="613"/>
        <v>723</v>
      </c>
      <c r="B362" s="7">
        <v>3</v>
      </c>
      <c r="C362" s="7">
        <v>17.2</v>
      </c>
      <c r="D362">
        <v>0.253</v>
      </c>
      <c r="E362" s="22">
        <v>0</v>
      </c>
      <c r="F362" s="7">
        <f t="shared" si="551"/>
        <v>0.28545057773943183</v>
      </c>
      <c r="G362" s="7">
        <f t="shared" si="614"/>
        <v>97.5</v>
      </c>
      <c r="H362" s="7">
        <f t="shared" si="552"/>
        <v>1029.9311008438508</v>
      </c>
      <c r="I362" s="7">
        <f t="shared" si="615"/>
        <v>0.31883036228279238</v>
      </c>
      <c r="J362" s="24" t="str">
        <f t="shared" si="553"/>
        <v>NO</v>
      </c>
      <c r="K362" s="24" t="str">
        <f t="shared" si="554"/>
        <v>NO</v>
      </c>
      <c r="L362" s="7">
        <f t="shared" si="555"/>
        <v>0.18254810194606458</v>
      </c>
      <c r="M362" s="7">
        <v>9.81</v>
      </c>
      <c r="N362" s="7">
        <f t="shared" si="556"/>
        <v>5.0247065E-2</v>
      </c>
      <c r="O362" s="7">
        <f t="shared" si="557"/>
        <v>67.957273616426505</v>
      </c>
      <c r="P362" s="7">
        <f t="shared" si="558"/>
        <v>978.90251927216502</v>
      </c>
      <c r="Q362" s="7">
        <f t="shared" si="518"/>
        <v>1.1193305241443649E-5</v>
      </c>
      <c r="R362" s="7">
        <f t="shared" si="519"/>
        <v>4.154557299000851E-4</v>
      </c>
      <c r="S362" s="7">
        <f t="shared" si="559"/>
        <v>2.8656459458885038E-4</v>
      </c>
      <c r="T362" s="7">
        <f t="shared" si="520"/>
        <v>1.3502362146072013</v>
      </c>
      <c r="U362" s="7">
        <f t="shared" si="521"/>
        <v>3389.0366663558507</v>
      </c>
      <c r="V362" s="7">
        <f t="shared" si="616"/>
        <v>3390.386902570458</v>
      </c>
      <c r="W362" s="7">
        <f>Surface_Tension_T(T_ph(F362,H362))</f>
        <v>9.0386337860164673E-2</v>
      </c>
      <c r="X362" s="7">
        <v>1</v>
      </c>
      <c r="Y362" s="7">
        <f t="shared" si="560"/>
        <v>1.0001742182747051</v>
      </c>
      <c r="Z362" s="7">
        <f t="shared" si="617"/>
        <v>0.99942762712777311</v>
      </c>
      <c r="AA362" s="24">
        <f t="shared" si="561"/>
        <v>0.74274086295058128</v>
      </c>
      <c r="AB362" s="24">
        <f t="shared" si="562"/>
        <v>2223230.8950560265</v>
      </c>
      <c r="AC362" s="24">
        <f t="shared" si="563"/>
        <v>1.1667313296166557E-5</v>
      </c>
      <c r="AD362" s="29">
        <f t="shared" si="564"/>
        <v>1.0198950209863621E-2</v>
      </c>
      <c r="AE362" s="24">
        <f t="shared" si="522"/>
        <v>13.504344172936392</v>
      </c>
      <c r="AF362" s="7">
        <f t="shared" si="523"/>
        <v>38.932570639300963</v>
      </c>
      <c r="AG362" s="24" t="str">
        <f t="shared" si="565"/>
        <v>ANNULAR</v>
      </c>
      <c r="AH362" s="24">
        <f t="shared" si="618"/>
        <v>1.1499999999999999</v>
      </c>
      <c r="AI362" s="24">
        <f t="shared" si="618"/>
        <v>1.1499999999999999</v>
      </c>
      <c r="AJ362" s="24">
        <f t="shared" si="566"/>
        <v>0.26541732621063385</v>
      </c>
      <c r="AK362" s="24">
        <f t="shared" si="567"/>
        <v>0.86915974198846258</v>
      </c>
      <c r="AL362" s="24">
        <f t="shared" si="568"/>
        <v>128.23852165090199</v>
      </c>
      <c r="AM362" s="24">
        <f t="shared" si="569"/>
        <v>383853720.04174489</v>
      </c>
      <c r="AN362" s="24">
        <f t="shared" si="570"/>
        <v>1.1422428225147406E-7</v>
      </c>
      <c r="AO362" s="29">
        <f t="shared" si="571"/>
        <v>5.0445321111516218E-3</v>
      </c>
      <c r="AP362" s="24">
        <f t="shared" si="525"/>
        <v>2825.1780230758336</v>
      </c>
      <c r="AQ362" s="24">
        <f t="shared" si="572"/>
        <v>4.8741735400021682</v>
      </c>
      <c r="AR362" s="24">
        <f t="shared" si="573"/>
        <v>17.07595591032803</v>
      </c>
      <c r="AS362" s="24">
        <f t="shared" si="574"/>
        <v>1.4582551117757776</v>
      </c>
      <c r="AT362" s="24" t="str">
        <f t="shared" si="575"/>
        <v>NO</v>
      </c>
      <c r="AU362" s="24">
        <f t="shared" si="526"/>
        <v>1.2</v>
      </c>
      <c r="AV362" s="7">
        <f t="shared" si="576"/>
        <v>1.203900398263051</v>
      </c>
      <c r="AW362" s="7">
        <f t="shared" si="577"/>
        <v>0.26541732621063385</v>
      </c>
      <c r="AX362" s="20">
        <f t="shared" si="527"/>
        <v>0.64591319333244246</v>
      </c>
      <c r="AY362" s="24">
        <f t="shared" si="528"/>
        <v>0.83294711516808528</v>
      </c>
      <c r="AZ362" s="24">
        <f t="shared" si="578"/>
        <v>163.68054272853956</v>
      </c>
      <c r="BA362" s="24">
        <f t="shared" si="579"/>
        <v>489941590.21763623</v>
      </c>
      <c r="BB362" s="24">
        <f t="shared" si="580"/>
        <v>9.1744301557160072E-8</v>
      </c>
      <c r="BC362" s="29">
        <f t="shared" si="581"/>
        <v>4.9041251183657283E-3</v>
      </c>
      <c r="BD362" s="24">
        <f t="shared" si="529"/>
        <v>17.237388680576299</v>
      </c>
      <c r="BE362" s="24" t="str">
        <f t="shared" si="582"/>
        <v>NO</v>
      </c>
      <c r="BF362" s="24">
        <f t="shared" si="530"/>
        <v>1.2</v>
      </c>
      <c r="BG362" s="24">
        <f t="shared" si="531"/>
        <v>1.1500255446393648</v>
      </c>
      <c r="BH362" s="7">
        <f t="shared" si="583"/>
        <v>1.203900398263051</v>
      </c>
      <c r="BI362" s="7">
        <f t="shared" si="584"/>
        <v>0.5024895468154319</v>
      </c>
      <c r="BJ362" s="7">
        <f t="shared" si="585"/>
        <v>0.26541732621063385</v>
      </c>
      <c r="BK362" s="20">
        <f t="shared" si="532"/>
        <v>0.64591319333244246</v>
      </c>
      <c r="BL362" s="24">
        <f t="shared" si="586"/>
        <v>0.502485027660862</v>
      </c>
      <c r="BM362" s="24">
        <f t="shared" si="587"/>
        <v>0.83289858568399855</v>
      </c>
      <c r="BN362" s="24">
        <f t="shared" si="588"/>
        <v>163.7280395038058</v>
      </c>
      <c r="BO362" s="24">
        <f t="shared" si="589"/>
        <v>490083761.33471727</v>
      </c>
      <c r="BP362" s="24">
        <f t="shared" si="590"/>
        <v>9.1720398619545048E-8</v>
      </c>
      <c r="BQ362" s="29">
        <f t="shared" si="591"/>
        <v>4.9039616186237599E-3</v>
      </c>
      <c r="BR362" s="24">
        <f t="shared" si="533"/>
        <v>2793.4203192533037</v>
      </c>
      <c r="BS362" s="24">
        <f t="shared" si="592"/>
        <v>4.8741735400021682</v>
      </c>
      <c r="BT362" s="24">
        <f t="shared" si="593"/>
        <v>17.237580245240412</v>
      </c>
      <c r="BU362" s="24" t="str">
        <f t="shared" si="594"/>
        <v>NO</v>
      </c>
      <c r="BV362" s="24">
        <f t="shared" si="534"/>
        <v>1.1499999999999999</v>
      </c>
      <c r="BW362" s="24">
        <f t="shared" si="535"/>
        <v>1.1500253043721613</v>
      </c>
      <c r="BX362" s="7">
        <f t="shared" si="595"/>
        <v>1.203900398263051</v>
      </c>
      <c r="BY362" s="7">
        <f t="shared" si="596"/>
        <v>0.5024895468154319</v>
      </c>
      <c r="BZ362" s="24">
        <f t="shared" si="597"/>
        <v>0.26541732621063385</v>
      </c>
      <c r="CA362" s="20">
        <f t="shared" si="536"/>
        <v>0.67615180709626443</v>
      </c>
      <c r="CB362" s="24">
        <f t="shared" si="598"/>
        <v>0.50248481605522133</v>
      </c>
      <c r="CC362" s="24">
        <f t="shared" si="599"/>
        <v>0.86910690129182855</v>
      </c>
      <c r="CD362" s="24">
        <f t="shared" si="600"/>
        <v>128.29023789598827</v>
      </c>
      <c r="CE362" s="24">
        <f t="shared" si="601"/>
        <v>384008521.21074933</v>
      </c>
      <c r="CF362" s="24">
        <f t="shared" si="602"/>
        <v>1.1418292749861359E-7</v>
      </c>
      <c r="CG362" s="29">
        <f t="shared" si="603"/>
        <v>5.0442952634908505E-3</v>
      </c>
      <c r="CH362" s="24">
        <f t="shared" si="537"/>
        <v>2825.1249639443563</v>
      </c>
      <c r="CI362" s="24">
        <f t="shared" si="604"/>
        <v>4.8741735400021682</v>
      </c>
      <c r="CJ362" s="24">
        <f t="shared" si="605"/>
        <v>17.07622316516434</v>
      </c>
      <c r="CK362" s="24">
        <f t="shared" si="538"/>
        <v>39.380442797388305</v>
      </c>
      <c r="CL362" s="24">
        <f t="shared" si="606"/>
        <v>1.4582551117757776</v>
      </c>
      <c r="CM362" s="24" t="str">
        <f t="shared" si="607"/>
        <v>NO</v>
      </c>
      <c r="CN362" s="46" t="str">
        <f t="shared" si="539"/>
        <v>ANNULAR</v>
      </c>
      <c r="CO362" s="21">
        <f t="shared" si="619"/>
        <v>1.0001742182747051</v>
      </c>
      <c r="CP362" s="21">
        <f t="shared" si="540"/>
        <v>0</v>
      </c>
      <c r="CQ362" s="7">
        <f t="shared" si="541"/>
        <v>0.99942762712777311</v>
      </c>
      <c r="CR362" s="7">
        <f>IF(J362="yes",rho_ph(F362,H362),IF(K362="yes",rho_ph(F362,H362),L362*CQ362+P362*(1-CQ362)))</f>
        <v>0.74274086295058128</v>
      </c>
      <c r="CS362" s="7">
        <f t="shared" si="542"/>
        <v>1.1424694086578922E-5</v>
      </c>
      <c r="CT362" s="7">
        <f t="shared" si="543"/>
        <v>2223230.8950560265</v>
      </c>
      <c r="CU362" s="7">
        <f t="shared" si="544"/>
        <v>1.1667313296166557E-5</v>
      </c>
      <c r="CV362" s="22">
        <f t="shared" si="545"/>
        <v>1.0198950209863621E-2</v>
      </c>
      <c r="CW362" s="7">
        <f t="shared" si="546"/>
        <v>6.9604331381499288E-5</v>
      </c>
      <c r="CX362" s="7">
        <f t="shared" si="547"/>
        <v>1.7208412026865922</v>
      </c>
      <c r="CY362" s="7">
        <f t="shared" si="608"/>
        <v>-298.09208127432629</v>
      </c>
      <c r="CZ362" s="7">
        <f t="shared" si="609"/>
        <v>-5.7730846108396449E-3</v>
      </c>
      <c r="DA362" s="7">
        <f t="shared" si="548"/>
        <v>0.30276983157195075</v>
      </c>
      <c r="DB362" s="7">
        <f>rho_ph(DA362,H362)</f>
        <v>0.60855505795425502</v>
      </c>
      <c r="DC362" s="7">
        <f t="shared" si="549"/>
        <v>3188.555936883266</v>
      </c>
      <c r="DD362" s="7">
        <f t="shared" si="610"/>
        <v>-2.8113842197260572E-2</v>
      </c>
      <c r="DE362" s="47">
        <f t="shared" si="611"/>
        <v>663.91719324389101</v>
      </c>
      <c r="DF362" s="7">
        <f t="shared" si="550"/>
        <v>1029.9029870016536</v>
      </c>
      <c r="DG362" s="7">
        <f t="shared" si="612"/>
        <v>69.306794664393692</v>
      </c>
    </row>
    <row r="363" spans="1:111" ht="14.5" x14ac:dyDescent="0.35">
      <c r="A363" s="7">
        <f t="shared" si="613"/>
        <v>720</v>
      </c>
      <c r="B363" s="7">
        <v>3</v>
      </c>
      <c r="C363" s="7">
        <v>17.2</v>
      </c>
      <c r="D363">
        <v>0.253</v>
      </c>
      <c r="E363" s="22">
        <v>0</v>
      </c>
      <c r="F363" s="7">
        <f t="shared" si="551"/>
        <v>0.30276983157195075</v>
      </c>
      <c r="G363" s="7">
        <f t="shared" si="614"/>
        <v>97.5</v>
      </c>
      <c r="H363" s="7">
        <f t="shared" si="552"/>
        <v>1029.9029870016536</v>
      </c>
      <c r="I363" s="7">
        <f t="shared" si="615"/>
        <v>0.31685338666044932</v>
      </c>
      <c r="J363" s="24" t="str">
        <f t="shared" si="553"/>
        <v>NO</v>
      </c>
      <c r="K363" s="24" t="str">
        <f t="shared" si="554"/>
        <v>NO</v>
      </c>
      <c r="L363" s="7">
        <f t="shared" si="555"/>
        <v>0.19291204928870642</v>
      </c>
      <c r="M363" s="7">
        <v>9.81</v>
      </c>
      <c r="N363" s="7">
        <f t="shared" si="556"/>
        <v>5.0247065E-2</v>
      </c>
      <c r="O363" s="7">
        <f t="shared" si="557"/>
        <v>69.306794664393692</v>
      </c>
      <c r="P363" s="7">
        <f t="shared" si="558"/>
        <v>978.14262576127658</v>
      </c>
      <c r="Q363" s="7">
        <f t="shared" si="518"/>
        <v>1.1237627557937066E-5</v>
      </c>
      <c r="R363" s="7">
        <f t="shared" si="519"/>
        <v>4.0774597638327354E-4</v>
      </c>
      <c r="S363" s="7">
        <f t="shared" si="559"/>
        <v>2.8211096321882287E-4</v>
      </c>
      <c r="T363" s="7">
        <f t="shared" si="520"/>
        <v>1.3552070465906261</v>
      </c>
      <c r="U363" s="7">
        <f t="shared" si="521"/>
        <v>3187.0796366789405</v>
      </c>
      <c r="V363" s="7">
        <f t="shared" si="616"/>
        <v>3188.4348437255312</v>
      </c>
      <c r="W363" s="7">
        <f>Surface_Tension_T(T_ph(F363,H363))</f>
        <v>9.0388465857682496E-2</v>
      </c>
      <c r="X363" s="7">
        <v>1</v>
      </c>
      <c r="Y363" s="7">
        <f t="shared" si="560"/>
        <v>1.000180246601895</v>
      </c>
      <c r="Z363" s="7">
        <f t="shared" si="617"/>
        <v>0.99939482414106218</v>
      </c>
      <c r="AA363" s="24">
        <f t="shared" si="561"/>
        <v>0.78474360728235693</v>
      </c>
      <c r="AB363" s="24">
        <f t="shared" si="562"/>
        <v>2243912.3583581308</v>
      </c>
      <c r="AC363" s="24">
        <f t="shared" si="563"/>
        <v>1.1570691408965301E-5</v>
      </c>
      <c r="AD363" s="29">
        <f t="shared" si="564"/>
        <v>1.0183709100480092E-2</v>
      </c>
      <c r="AE363" s="24">
        <f t="shared" si="522"/>
        <v>13.511789760099715</v>
      </c>
      <c r="AF363" s="7">
        <f t="shared" si="523"/>
        <v>37.865102639199954</v>
      </c>
      <c r="AG363" s="24" t="str">
        <f t="shared" si="565"/>
        <v>ANNULAR</v>
      </c>
      <c r="AH363" s="24">
        <f t="shared" ref="AH363:AI382" si="620">VLOOKUP($AJ$1,$DJ$10:$DK$14,2,FALSE)</f>
        <v>1.1499999999999999</v>
      </c>
      <c r="AI363" s="24">
        <f t="shared" si="620"/>
        <v>1.1499999999999999</v>
      </c>
      <c r="AJ363" s="24">
        <f t="shared" si="566"/>
        <v>0.26546970969228328</v>
      </c>
      <c r="AK363" s="24">
        <f t="shared" si="567"/>
        <v>0.869132693481518</v>
      </c>
      <c r="AL363" s="24">
        <f t="shared" si="568"/>
        <v>128.17455699329713</v>
      </c>
      <c r="AM363" s="24">
        <f t="shared" si="569"/>
        <v>366505021.25193191</v>
      </c>
      <c r="AN363" s="24">
        <f t="shared" si="570"/>
        <v>1.1906867396919601E-7</v>
      </c>
      <c r="AO363" s="29">
        <f t="shared" si="571"/>
        <v>5.0718088074394622E-3</v>
      </c>
      <c r="AP363" s="24">
        <f t="shared" si="525"/>
        <v>2629.9296918126979</v>
      </c>
      <c r="AQ363" s="24">
        <f t="shared" si="572"/>
        <v>4.8741179517127398</v>
      </c>
      <c r="AR363" s="24">
        <f t="shared" si="573"/>
        <v>17.046187047445454</v>
      </c>
      <c r="AS363" s="24">
        <f t="shared" si="574"/>
        <v>1.4636236103178764</v>
      </c>
      <c r="AT363" s="24" t="str">
        <f t="shared" si="575"/>
        <v>NO</v>
      </c>
      <c r="AU363" s="24">
        <f t="shared" si="526"/>
        <v>1.2</v>
      </c>
      <c r="AV363" s="7">
        <f t="shared" si="576"/>
        <v>1.203900398263051</v>
      </c>
      <c r="AW363" s="7">
        <f t="shared" si="577"/>
        <v>0.26546970969228328</v>
      </c>
      <c r="AX363" s="20">
        <f t="shared" si="527"/>
        <v>0.64797307516407121</v>
      </c>
      <c r="AY363" s="24">
        <f t="shared" si="528"/>
        <v>0.83292134372318349</v>
      </c>
      <c r="AZ363" s="24">
        <f t="shared" si="578"/>
        <v>163.58743612258505</v>
      </c>
      <c r="BA363" s="24">
        <f t="shared" si="579"/>
        <v>467765351.86926734</v>
      </c>
      <c r="BB363" s="24">
        <f t="shared" si="580"/>
        <v>9.5641308628428972E-8</v>
      </c>
      <c r="BC363" s="29">
        <f t="shared" si="581"/>
        <v>4.9303304720807895E-3</v>
      </c>
      <c r="BD363" s="24">
        <f t="shared" si="529"/>
        <v>17.207701510133081</v>
      </c>
      <c r="BE363" s="24" t="str">
        <f t="shared" si="582"/>
        <v>NO</v>
      </c>
      <c r="BF363" s="24">
        <f t="shared" si="530"/>
        <v>1.2</v>
      </c>
      <c r="BG363" s="24">
        <f t="shared" si="531"/>
        <v>1.1500271239455835</v>
      </c>
      <c r="BH363" s="7">
        <f t="shared" si="583"/>
        <v>1.203900398263051</v>
      </c>
      <c r="BI363" s="7">
        <f t="shared" si="584"/>
        <v>0.50248684783266706</v>
      </c>
      <c r="BJ363" s="7">
        <f t="shared" si="585"/>
        <v>0.26546970969228328</v>
      </c>
      <c r="BK363" s="20">
        <f t="shared" si="532"/>
        <v>0.64797307516407121</v>
      </c>
      <c r="BL363" s="24">
        <f t="shared" si="586"/>
        <v>0.50248202804744857</v>
      </c>
      <c r="BM363" s="24">
        <f t="shared" si="587"/>
        <v>0.83286975448852385</v>
      </c>
      <c r="BN363" s="24">
        <f t="shared" si="588"/>
        <v>163.63788779985103</v>
      </c>
      <c r="BO363" s="24">
        <f t="shared" si="589"/>
        <v>467909614.45524639</v>
      </c>
      <c r="BP363" s="24">
        <f t="shared" si="590"/>
        <v>9.5614825531327886E-8</v>
      </c>
      <c r="BQ363" s="29">
        <f t="shared" si="591"/>
        <v>4.930155335384552E-3</v>
      </c>
      <c r="BR363" s="24">
        <f t="shared" si="533"/>
        <v>2600.2986470708802</v>
      </c>
      <c r="BS363" s="24">
        <f t="shared" si="592"/>
        <v>4.8741179517127398</v>
      </c>
      <c r="BT363" s="24">
        <f t="shared" si="593"/>
        <v>17.207905267357901</v>
      </c>
      <c r="BU363" s="24" t="str">
        <f t="shared" si="594"/>
        <v>NO</v>
      </c>
      <c r="BV363" s="24">
        <f t="shared" si="534"/>
        <v>1.1499999999999999</v>
      </c>
      <c r="BW363" s="24">
        <f t="shared" si="535"/>
        <v>1.1500268681864276</v>
      </c>
      <c r="BX363" s="7">
        <f t="shared" si="595"/>
        <v>1.203900398263051</v>
      </c>
      <c r="BY363" s="7">
        <f t="shared" si="596"/>
        <v>0.50248684783266706</v>
      </c>
      <c r="BZ363" s="24">
        <f t="shared" si="597"/>
        <v>0.26546970969228328</v>
      </c>
      <c r="CA363" s="20">
        <f t="shared" si="536"/>
        <v>0.67830812286566522</v>
      </c>
      <c r="CB363" s="24">
        <f t="shared" si="598"/>
        <v>0.50248180236217277</v>
      </c>
      <c r="CC363" s="24">
        <f t="shared" si="599"/>
        <v>0.86907652124789747</v>
      </c>
      <c r="CD363" s="24">
        <f t="shared" si="600"/>
        <v>128.22949061308489</v>
      </c>
      <c r="CE363" s="24">
        <f t="shared" si="601"/>
        <v>366662099.59852469</v>
      </c>
      <c r="CF363" s="24">
        <f t="shared" si="602"/>
        <v>1.1902286167991187E-7</v>
      </c>
      <c r="CG363" s="29">
        <f t="shared" si="603"/>
        <v>5.0715550982759717E-3</v>
      </c>
      <c r="CH363" s="24">
        <f t="shared" si="537"/>
        <v>2629.8770678041042</v>
      </c>
      <c r="CI363" s="24">
        <f t="shared" si="604"/>
        <v>4.8741179517127398</v>
      </c>
      <c r="CJ363" s="24">
        <f t="shared" si="605"/>
        <v>17.046471293050466</v>
      </c>
      <c r="CK363" s="24">
        <f t="shared" si="538"/>
        <v>38.300694868450236</v>
      </c>
      <c r="CL363" s="24">
        <f t="shared" si="606"/>
        <v>1.4636236103178764</v>
      </c>
      <c r="CM363" s="24" t="str">
        <f t="shared" si="607"/>
        <v>NO</v>
      </c>
      <c r="CN363" s="46" t="str">
        <f t="shared" si="539"/>
        <v>ANNULAR</v>
      </c>
      <c r="CO363" s="21">
        <f t="shared" si="619"/>
        <v>1.000180246601895</v>
      </c>
      <c r="CP363" s="21">
        <f t="shared" si="540"/>
        <v>0</v>
      </c>
      <c r="CQ363" s="7">
        <f t="shared" si="541"/>
        <v>0.99939482414106218</v>
      </c>
      <c r="CR363" s="7">
        <f>IF(J363="yes",rho_ph(F363,H363),IF(K363="yes",rho_ph(F363,H363),L363*CQ363+P363*(1-CQ363)))</f>
        <v>0.78474360728235693</v>
      </c>
      <c r="CS363" s="7">
        <f t="shared" si="542"/>
        <v>1.1477584838513457E-5</v>
      </c>
      <c r="CT363" s="7">
        <f t="shared" si="543"/>
        <v>2243912.3583581308</v>
      </c>
      <c r="CU363" s="7">
        <f t="shared" si="544"/>
        <v>1.1570691408965301E-5</v>
      </c>
      <c r="CV363" s="22">
        <f t="shared" si="545"/>
        <v>1.0183709100480092E-2</v>
      </c>
      <c r="CW363" s="7">
        <f t="shared" si="546"/>
        <v>7.3540526468150695E-5</v>
      </c>
      <c r="CX363" s="7">
        <f t="shared" si="547"/>
        <v>1.6056036540149596</v>
      </c>
      <c r="CY363" s="7">
        <f t="shared" si="608"/>
        <v>-262.49372693884936</v>
      </c>
      <c r="CZ363" s="7">
        <f t="shared" si="609"/>
        <v>-6.1170116835420106E-3</v>
      </c>
      <c r="DA363" s="7">
        <f t="shared" si="548"/>
        <v>0.32112086662257677</v>
      </c>
      <c r="DB363" s="7">
        <f>rho_ph(DA363,H363)</f>
        <v>0.64712539919052481</v>
      </c>
      <c r="DC363" s="7">
        <f t="shared" si="549"/>
        <v>2998.5097871101939</v>
      </c>
      <c r="DD363" s="7">
        <f t="shared" si="610"/>
        <v>-2.8113842197260572E-2</v>
      </c>
      <c r="DE363" s="47">
        <f t="shared" si="611"/>
        <v>587.52790464371628</v>
      </c>
      <c r="DF363" s="7">
        <f t="shared" si="550"/>
        <v>1029.8748731594565</v>
      </c>
      <c r="DG363" s="7">
        <f t="shared" si="612"/>
        <v>70.667242918233342</v>
      </c>
    </row>
    <row r="364" spans="1:111" ht="14.5" x14ac:dyDescent="0.35">
      <c r="A364" s="7">
        <f t="shared" si="613"/>
        <v>717</v>
      </c>
      <c r="B364" s="7">
        <v>3</v>
      </c>
      <c r="C364" s="7">
        <v>17.2</v>
      </c>
      <c r="D364">
        <v>0.253</v>
      </c>
      <c r="E364" s="22">
        <v>0</v>
      </c>
      <c r="F364" s="7">
        <f t="shared" si="551"/>
        <v>0.32112086662257677</v>
      </c>
      <c r="G364" s="7">
        <f t="shared" si="614"/>
        <v>97.5</v>
      </c>
      <c r="H364" s="7">
        <f t="shared" si="552"/>
        <v>1029.8748731594565</v>
      </c>
      <c r="I364" s="7">
        <f t="shared" si="615"/>
        <v>0.31485524214342098</v>
      </c>
      <c r="J364" s="24" t="str">
        <f t="shared" si="553"/>
        <v>NO</v>
      </c>
      <c r="K364" s="24" t="str">
        <f t="shared" si="554"/>
        <v>NO</v>
      </c>
      <c r="L364" s="7">
        <f t="shared" si="555"/>
        <v>0.20385110152581998</v>
      </c>
      <c r="M364" s="7">
        <v>9.81</v>
      </c>
      <c r="N364" s="7">
        <f t="shared" si="556"/>
        <v>5.0247065E-2</v>
      </c>
      <c r="O364" s="7">
        <f t="shared" si="557"/>
        <v>70.667242918233342</v>
      </c>
      <c r="P364" s="7">
        <f t="shared" si="558"/>
        <v>977.36653300314526</v>
      </c>
      <c r="Q364" s="7">
        <f t="shared" si="518"/>
        <v>1.1282422012103636E-5</v>
      </c>
      <c r="R364" s="7">
        <f t="shared" si="519"/>
        <v>4.0021507432117778E-4</v>
      </c>
      <c r="S364" s="7">
        <f t="shared" si="559"/>
        <v>2.777575899009213E-4</v>
      </c>
      <c r="T364" s="7">
        <f t="shared" si="520"/>
        <v>1.3602501798400022</v>
      </c>
      <c r="U364" s="7">
        <f t="shared" si="521"/>
        <v>2997.0347773463895</v>
      </c>
      <c r="V364" s="7">
        <f t="shared" si="616"/>
        <v>2998.3950275262296</v>
      </c>
      <c r="W364" s="7">
        <f>Surface_Tension_T(T_ph(F364,H364))</f>
        <v>9.0389188401017645E-2</v>
      </c>
      <c r="X364" s="7">
        <v>1</v>
      </c>
      <c r="Y364" s="7">
        <f t="shared" si="560"/>
        <v>1.000186498265174</v>
      </c>
      <c r="Z364" s="7">
        <f t="shared" si="617"/>
        <v>0.99935996167061802</v>
      </c>
      <c r="AA364" s="24">
        <f t="shared" si="561"/>
        <v>0.82927267198454335</v>
      </c>
      <c r="AB364" s="24">
        <f t="shared" si="562"/>
        <v>2264857.0122900545</v>
      </c>
      <c r="AC364" s="24">
        <f t="shared" si="563"/>
        <v>1.1474547520346954E-5</v>
      </c>
      <c r="AD364" s="29">
        <f t="shared" si="564"/>
        <v>1.0168449887030461E-2</v>
      </c>
      <c r="AE364" s="24">
        <f t="shared" si="522"/>
        <v>13.519247158387296</v>
      </c>
      <c r="AF364" s="7">
        <f t="shared" si="523"/>
        <v>36.827796908439794</v>
      </c>
      <c r="AG364" s="24" t="str">
        <f t="shared" si="565"/>
        <v>ANNULAR</v>
      </c>
      <c r="AH364" s="24">
        <f t="shared" si="620"/>
        <v>1.1499999999999999</v>
      </c>
      <c r="AI364" s="24">
        <f t="shared" si="620"/>
        <v>1.1499999999999999</v>
      </c>
      <c r="AJ364" s="24">
        <f t="shared" si="566"/>
        <v>0.26552217119495247</v>
      </c>
      <c r="AK364" s="24">
        <f t="shared" si="567"/>
        <v>0.86910380633497319</v>
      </c>
      <c r="AL364" s="24">
        <f t="shared" si="568"/>
        <v>128.11072675395718</v>
      </c>
      <c r="AM364" s="24">
        <f t="shared" si="569"/>
        <v>349887904.95640868</v>
      </c>
      <c r="AN364" s="24">
        <f t="shared" si="570"/>
        <v>1.2413525175386483E-7</v>
      </c>
      <c r="AO364" s="29">
        <f t="shared" si="571"/>
        <v>5.0993926145486822E-3</v>
      </c>
      <c r="AP364" s="24">
        <f t="shared" si="525"/>
        <v>2448.0911149140597</v>
      </c>
      <c r="AQ364" s="24">
        <f t="shared" si="572"/>
        <v>4.8740585498956976</v>
      </c>
      <c r="AR364" s="24">
        <f t="shared" si="573"/>
        <v>17.016279425906692</v>
      </c>
      <c r="AS364" s="24">
        <f t="shared" si="574"/>
        <v>1.4690701942272024</v>
      </c>
      <c r="AT364" s="24" t="str">
        <f t="shared" si="575"/>
        <v>NO</v>
      </c>
      <c r="AU364" s="24">
        <f t="shared" si="526"/>
        <v>1.2</v>
      </c>
      <c r="AV364" s="7">
        <f t="shared" si="576"/>
        <v>1.203900398263051</v>
      </c>
      <c r="AW364" s="7">
        <f t="shared" si="577"/>
        <v>0.26552217119495247</v>
      </c>
      <c r="AX364" s="20">
        <f t="shared" si="527"/>
        <v>0.65006268299615944</v>
      </c>
      <c r="AY364" s="24">
        <f t="shared" si="528"/>
        <v>0.83289381987675892</v>
      </c>
      <c r="AZ364" s="24">
        <f t="shared" si="578"/>
        <v>163.49377423308718</v>
      </c>
      <c r="BA364" s="24">
        <f t="shared" si="579"/>
        <v>446523843.78159785</v>
      </c>
      <c r="BB364" s="24">
        <f t="shared" si="580"/>
        <v>9.9717691759005641E-8</v>
      </c>
      <c r="BC364" s="29">
        <f t="shared" si="581"/>
        <v>4.9568309136221941E-3</v>
      </c>
      <c r="BD364" s="24">
        <f t="shared" si="529"/>
        <v>17.177873117844445</v>
      </c>
      <c r="BE364" s="24" t="str">
        <f t="shared" si="582"/>
        <v>NO</v>
      </c>
      <c r="BF364" s="24">
        <f t="shared" si="530"/>
        <v>1.2</v>
      </c>
      <c r="BG364" s="24">
        <f t="shared" si="531"/>
        <v>1.15002880223422</v>
      </c>
      <c r="BH364" s="7">
        <f t="shared" si="583"/>
        <v>1.203900398263051</v>
      </c>
      <c r="BI364" s="7">
        <f t="shared" si="584"/>
        <v>0.50248399590495008</v>
      </c>
      <c r="BJ364" s="7">
        <f t="shared" si="585"/>
        <v>0.26552217119495247</v>
      </c>
      <c r="BK364" s="20">
        <f t="shared" si="532"/>
        <v>0.65006268299615944</v>
      </c>
      <c r="BL364" s="24">
        <f t="shared" si="586"/>
        <v>0.50247885509750112</v>
      </c>
      <c r="BM364" s="24">
        <f t="shared" si="587"/>
        <v>0.83283897603588208</v>
      </c>
      <c r="BN364" s="24">
        <f t="shared" si="588"/>
        <v>163.54736558772416</v>
      </c>
      <c r="BO364" s="24">
        <f t="shared" si="589"/>
        <v>446670209.095985</v>
      </c>
      <c r="BP364" s="24">
        <f t="shared" si="590"/>
        <v>9.9688345324267671E-8</v>
      </c>
      <c r="BQ364" s="29">
        <f t="shared" si="591"/>
        <v>4.9566432992928719E-3</v>
      </c>
      <c r="BR364" s="24">
        <f t="shared" si="533"/>
        <v>2420.4452530436506</v>
      </c>
      <c r="BS364" s="24">
        <f t="shared" si="592"/>
        <v>4.8740585498956976</v>
      </c>
      <c r="BT364" s="24">
        <f t="shared" si="593"/>
        <v>17.178089848824673</v>
      </c>
      <c r="BU364" s="24" t="str">
        <f t="shared" si="594"/>
        <v>NO</v>
      </c>
      <c r="BV364" s="24">
        <f t="shared" si="534"/>
        <v>1.1499999999999999</v>
      </c>
      <c r="BW364" s="24">
        <f t="shared" si="535"/>
        <v>1.1500285299682182</v>
      </c>
      <c r="BX364" s="7">
        <f t="shared" si="595"/>
        <v>1.203900398263051</v>
      </c>
      <c r="BY364" s="7">
        <f t="shared" si="596"/>
        <v>0.50248399590495008</v>
      </c>
      <c r="BZ364" s="24">
        <f t="shared" si="597"/>
        <v>0.26552217119495247</v>
      </c>
      <c r="CA364" s="20">
        <f t="shared" si="536"/>
        <v>0.68049555626620906</v>
      </c>
      <c r="CB364" s="24">
        <f t="shared" si="598"/>
        <v>0.50247861437718344</v>
      </c>
      <c r="CC364" s="24">
        <f t="shared" si="599"/>
        <v>0.86904409040467878</v>
      </c>
      <c r="CD364" s="24">
        <f t="shared" si="600"/>
        <v>128.16907893255592</v>
      </c>
      <c r="CE364" s="24">
        <f t="shared" si="601"/>
        <v>350047272.73174548</v>
      </c>
      <c r="CF364" s="24">
        <f t="shared" si="602"/>
        <v>1.2408449384598599E-7</v>
      </c>
      <c r="CG364" s="29">
        <f t="shared" si="603"/>
        <v>5.0991208267956124E-3</v>
      </c>
      <c r="CH364" s="24">
        <f t="shared" si="537"/>
        <v>2448.0389226729226</v>
      </c>
      <c r="CI364" s="24">
        <f t="shared" si="604"/>
        <v>4.8740585498956976</v>
      </c>
      <c r="CJ364" s="24">
        <f t="shared" si="605"/>
        <v>17.016581748231225</v>
      </c>
      <c r="CK364" s="24">
        <f t="shared" si="538"/>
        <v>37.251456189297429</v>
      </c>
      <c r="CL364" s="24">
        <f t="shared" si="606"/>
        <v>1.4690701942272024</v>
      </c>
      <c r="CM364" s="24" t="str">
        <f t="shared" si="607"/>
        <v>NO</v>
      </c>
      <c r="CN364" s="46" t="str">
        <f t="shared" si="539"/>
        <v>ANNULAR</v>
      </c>
      <c r="CO364" s="21">
        <f t="shared" si="619"/>
        <v>1.000186498265174</v>
      </c>
      <c r="CP364" s="21">
        <f t="shared" si="540"/>
        <v>0</v>
      </c>
      <c r="CQ364" s="7">
        <f t="shared" si="541"/>
        <v>0.99935996167061802</v>
      </c>
      <c r="CR364" s="7">
        <f>IF(J364="yes",rho_ph(F364,H364),IF(K364="yes",rho_ph(F364,H364),L364*CQ364+P364*(1-CQ364)))</f>
        <v>0.82927267198454335</v>
      </c>
      <c r="CS364" s="7">
        <f t="shared" si="542"/>
        <v>1.1531353817129636E-5</v>
      </c>
      <c r="CT364" s="7">
        <f t="shared" si="543"/>
        <v>2264857.0122900545</v>
      </c>
      <c r="CU364" s="7">
        <f t="shared" si="544"/>
        <v>1.1474547520346954E-5</v>
      </c>
      <c r="CV364" s="22">
        <f t="shared" si="545"/>
        <v>1.0168449887030461E-2</v>
      </c>
      <c r="CW364" s="7">
        <f t="shared" si="546"/>
        <v>7.7713470128913615E-5</v>
      </c>
      <c r="CX364" s="7">
        <f t="shared" si="547"/>
        <v>1.4982327549864598</v>
      </c>
      <c r="CY364" s="7">
        <f t="shared" si="608"/>
        <v>-231.17022623156672</v>
      </c>
      <c r="CZ364" s="7">
        <f t="shared" si="609"/>
        <v>-6.4814162830628044E-3</v>
      </c>
      <c r="DA364" s="7">
        <f t="shared" si="548"/>
        <v>0.34056511547176516</v>
      </c>
      <c r="DB364" s="7">
        <f>rho_ph(DA364,H364)</f>
        <v>0.68817176804348357</v>
      </c>
      <c r="DC364" s="7">
        <f t="shared" si="549"/>
        <v>2819.6620859310965</v>
      </c>
      <c r="DD364" s="7">
        <f t="shared" si="610"/>
        <v>-2.8113842197260572E-2</v>
      </c>
      <c r="DE364" s="47">
        <f t="shared" si="611"/>
        <v>519.93923112835876</v>
      </c>
      <c r="DF364" s="7">
        <f t="shared" si="550"/>
        <v>1029.8467593172593</v>
      </c>
      <c r="DG364" s="7">
        <f t="shared" si="612"/>
        <v>72.038836840635099</v>
      </c>
    </row>
    <row r="365" spans="1:111" ht="14.5" x14ac:dyDescent="0.35">
      <c r="A365" s="7">
        <f t="shared" si="613"/>
        <v>714</v>
      </c>
      <c r="B365" s="7">
        <v>3</v>
      </c>
      <c r="C365" s="7">
        <v>17.2</v>
      </c>
      <c r="D365">
        <v>0.253</v>
      </c>
      <c r="E365" s="22">
        <v>0</v>
      </c>
      <c r="F365" s="7">
        <f t="shared" si="551"/>
        <v>0.34056511547176516</v>
      </c>
      <c r="G365" s="7">
        <f t="shared" si="614"/>
        <v>97.5</v>
      </c>
      <c r="H365" s="7">
        <f t="shared" si="552"/>
        <v>1029.8467593172593</v>
      </c>
      <c r="I365" s="7">
        <f t="shared" si="615"/>
        <v>0.312835443319889</v>
      </c>
      <c r="J365" s="24" t="str">
        <f t="shared" si="553"/>
        <v>NO</v>
      </c>
      <c r="K365" s="24" t="str">
        <f t="shared" si="554"/>
        <v>NO</v>
      </c>
      <c r="L365" s="7">
        <f t="shared" si="555"/>
        <v>0.21539713081315295</v>
      </c>
      <c r="M365" s="7">
        <v>9.81</v>
      </c>
      <c r="N365" s="7">
        <f t="shared" si="556"/>
        <v>5.0247065E-2</v>
      </c>
      <c r="O365" s="7">
        <f t="shared" si="557"/>
        <v>72.038836840635099</v>
      </c>
      <c r="P365" s="7">
        <f t="shared" si="558"/>
        <v>976.57398145554214</v>
      </c>
      <c r="Q365" s="7">
        <f t="shared" si="518"/>
        <v>1.1327694736014059E-5</v>
      </c>
      <c r="R365" s="7">
        <f t="shared" si="519"/>
        <v>3.9285759180435952E-4</v>
      </c>
      <c r="S365" s="7">
        <f t="shared" si="559"/>
        <v>2.7350151731519204E-4</v>
      </c>
      <c r="T365" s="7">
        <f t="shared" si="520"/>
        <v>1.365367365058566</v>
      </c>
      <c r="U365" s="7">
        <f t="shared" si="521"/>
        <v>2818.1879527552451</v>
      </c>
      <c r="V365" s="7">
        <f t="shared" si="616"/>
        <v>2819.5533201203039</v>
      </c>
      <c r="W365" s="7">
        <f>Surface_Tension_T(T_ph(F365,H365))</f>
        <v>9.038847258381906E-2</v>
      </c>
      <c r="X365" s="7">
        <v>1</v>
      </c>
      <c r="Y365" s="7">
        <f t="shared" si="560"/>
        <v>1.0001929830664391</v>
      </c>
      <c r="Z365" s="7">
        <f t="shared" si="617"/>
        <v>0.99932289807454688</v>
      </c>
      <c r="AA365" s="24">
        <f t="shared" si="561"/>
        <v>0.8764914081921058</v>
      </c>
      <c r="AB365" s="24">
        <f t="shared" si="562"/>
        <v>2286065.9565035184</v>
      </c>
      <c r="AC365" s="24">
        <f t="shared" si="563"/>
        <v>1.1378894982189564E-5</v>
      </c>
      <c r="AD365" s="29">
        <f t="shared" si="564"/>
        <v>1.0153174725096215E-2</v>
      </c>
      <c r="AE365" s="24">
        <f t="shared" si="522"/>
        <v>13.526714597472997</v>
      </c>
      <c r="AF365" s="7">
        <f t="shared" si="523"/>
        <v>35.819710624580068</v>
      </c>
      <c r="AG365" s="24" t="str">
        <f t="shared" si="565"/>
        <v>ANNULAR</v>
      </c>
      <c r="AH365" s="24">
        <f t="shared" si="620"/>
        <v>1.1499999999999999</v>
      </c>
      <c r="AI365" s="24">
        <f t="shared" si="620"/>
        <v>1.1499999999999999</v>
      </c>
      <c r="AJ365" s="24">
        <f t="shared" si="566"/>
        <v>0.2655747046393051</v>
      </c>
      <c r="AK365" s="24">
        <f t="shared" si="567"/>
        <v>0.86907294972989146</v>
      </c>
      <c r="AL365" s="24">
        <f t="shared" si="568"/>
        <v>128.04714658234894</v>
      </c>
      <c r="AM365" s="24">
        <f t="shared" si="569"/>
        <v>333972723.39852262</v>
      </c>
      <c r="AN365" s="24">
        <f t="shared" si="570"/>
        <v>1.2943533555451133E-7</v>
      </c>
      <c r="AO365" s="29">
        <f t="shared" si="571"/>
        <v>5.1272904110115152E-3</v>
      </c>
      <c r="AP365" s="24">
        <f t="shared" si="525"/>
        <v>2278.7298254746502</v>
      </c>
      <c r="AQ365" s="24">
        <f t="shared" si="572"/>
        <v>4.8739950605538489</v>
      </c>
      <c r="AR365" s="24">
        <f t="shared" si="573"/>
        <v>16.986228996108409</v>
      </c>
      <c r="AS365" s="24">
        <f t="shared" si="574"/>
        <v>1.4745967542632514</v>
      </c>
      <c r="AT365" s="24" t="str">
        <f t="shared" si="575"/>
        <v>NO</v>
      </c>
      <c r="AU365" s="24">
        <f t="shared" si="526"/>
        <v>1.2</v>
      </c>
      <c r="AV365" s="7">
        <f t="shared" si="576"/>
        <v>1.203900398263051</v>
      </c>
      <c r="AW365" s="7">
        <f t="shared" si="577"/>
        <v>0.2655747046393051</v>
      </c>
      <c r="AX365" s="20">
        <f t="shared" si="527"/>
        <v>0.65218273387385806</v>
      </c>
      <c r="AY365" s="24">
        <f t="shared" si="528"/>
        <v>0.83286441890287144</v>
      </c>
      <c r="AZ365" s="24">
        <f t="shared" si="578"/>
        <v>163.39965648109654</v>
      </c>
      <c r="BA365" s="24">
        <f t="shared" si="579"/>
        <v>426179182.69876844</v>
      </c>
      <c r="BB365" s="24">
        <f t="shared" si="580"/>
        <v>1.0398265869623382E-7</v>
      </c>
      <c r="BC365" s="29">
        <f t="shared" si="581"/>
        <v>4.9836332064003407E-3</v>
      </c>
      <c r="BD365" s="24">
        <f t="shared" si="529"/>
        <v>17.147899250531839</v>
      </c>
      <c r="BE365" s="24" t="str">
        <f t="shared" si="582"/>
        <v>NO</v>
      </c>
      <c r="BF365" s="24">
        <f t="shared" si="530"/>
        <v>1.2</v>
      </c>
      <c r="BG365" s="24">
        <f t="shared" si="531"/>
        <v>1.1500305860201476</v>
      </c>
      <c r="BH365" s="7">
        <f t="shared" si="583"/>
        <v>1.203900398263051</v>
      </c>
      <c r="BI365" s="7">
        <f t="shared" si="584"/>
        <v>0.5024809823069466</v>
      </c>
      <c r="BJ365" s="7">
        <f t="shared" si="585"/>
        <v>0.2655747046393051</v>
      </c>
      <c r="BK365" s="20">
        <f t="shared" si="532"/>
        <v>0.65218273387385806</v>
      </c>
      <c r="BL365" s="24">
        <f t="shared" si="586"/>
        <v>0.50247549863581453</v>
      </c>
      <c r="BM365" s="24">
        <f t="shared" si="587"/>
        <v>0.83280611269786542</v>
      </c>
      <c r="BN365" s="24">
        <f t="shared" si="588"/>
        <v>163.45658424487354</v>
      </c>
      <c r="BO365" s="24">
        <f t="shared" si="589"/>
        <v>426327661.76146555</v>
      </c>
      <c r="BP365" s="24">
        <f t="shared" si="590"/>
        <v>1.0395013386690449E-7</v>
      </c>
      <c r="BQ365" s="29">
        <f t="shared" si="591"/>
        <v>4.9834322108626202E-3</v>
      </c>
      <c r="BR365" s="24">
        <f t="shared" si="533"/>
        <v>2252.9372308881589</v>
      </c>
      <c r="BS365" s="24">
        <f t="shared" si="592"/>
        <v>4.8739950605538489</v>
      </c>
      <c r="BT365" s="24">
        <f t="shared" si="593"/>
        <v>17.148129788090962</v>
      </c>
      <c r="BU365" s="24" t="str">
        <f t="shared" si="594"/>
        <v>NO</v>
      </c>
      <c r="BV365" s="24">
        <f t="shared" si="534"/>
        <v>1.1499999999999999</v>
      </c>
      <c r="BW365" s="24">
        <f t="shared" si="535"/>
        <v>1.1500302961626891</v>
      </c>
      <c r="BX365" s="7">
        <f t="shared" si="595"/>
        <v>1.203900398263051</v>
      </c>
      <c r="BY365" s="7">
        <f t="shared" si="596"/>
        <v>0.5024809823069466</v>
      </c>
      <c r="BZ365" s="24">
        <f t="shared" si="597"/>
        <v>0.2655747046393051</v>
      </c>
      <c r="CA365" s="20">
        <f t="shared" si="536"/>
        <v>0.68271485791170206</v>
      </c>
      <c r="CB365" s="24">
        <f t="shared" si="598"/>
        <v>0.50247524185706327</v>
      </c>
      <c r="CC365" s="24">
        <f t="shared" si="599"/>
        <v>0.86900946389574585</v>
      </c>
      <c r="CD365" s="24">
        <f t="shared" si="600"/>
        <v>128.10913152150005</v>
      </c>
      <c r="CE365" s="24">
        <f t="shared" si="601"/>
        <v>334134392.59217912</v>
      </c>
      <c r="CF365" s="24">
        <f t="shared" si="602"/>
        <v>1.2937908920380326E-7</v>
      </c>
      <c r="CG365" s="29">
        <f t="shared" si="603"/>
        <v>5.1269992367923983E-3</v>
      </c>
      <c r="CH365" s="24">
        <f t="shared" si="537"/>
        <v>2278.6780617843838</v>
      </c>
      <c r="CI365" s="24">
        <f t="shared" si="604"/>
        <v>4.8739950605538489</v>
      </c>
      <c r="CJ365" s="24">
        <f t="shared" si="605"/>
        <v>16.986550552513858</v>
      </c>
      <c r="CK365" s="24">
        <f t="shared" si="538"/>
        <v>36.2317730914571</v>
      </c>
      <c r="CL365" s="24">
        <f t="shared" si="606"/>
        <v>1.4745967542632514</v>
      </c>
      <c r="CM365" s="24" t="str">
        <f t="shared" si="607"/>
        <v>NO</v>
      </c>
      <c r="CN365" s="46" t="str">
        <f t="shared" si="539"/>
        <v>ANNULAR</v>
      </c>
      <c r="CO365" s="21">
        <f t="shared" si="619"/>
        <v>1.0001929830664391</v>
      </c>
      <c r="CP365" s="21">
        <f t="shared" si="540"/>
        <v>0</v>
      </c>
      <c r="CQ365" s="7">
        <f t="shared" si="541"/>
        <v>0.99932289807454688</v>
      </c>
      <c r="CR365" s="7">
        <f>IF(J365="yes",rho_ph(F365,H365),IF(K365="yes",rho_ph(F365,H365),L365*CQ365+P365*(1-CQ365)))</f>
        <v>0.8764914081921058</v>
      </c>
      <c r="CS365" s="7">
        <f t="shared" si="542"/>
        <v>1.1586029363936965E-5</v>
      </c>
      <c r="CT365" s="7">
        <f t="shared" si="543"/>
        <v>2286065.9565035184</v>
      </c>
      <c r="CU365" s="7">
        <f t="shared" si="544"/>
        <v>1.1378894982189564E-5</v>
      </c>
      <c r="CV365" s="22">
        <f t="shared" si="545"/>
        <v>1.0153174725096215E-2</v>
      </c>
      <c r="CW365" s="7">
        <f t="shared" si="546"/>
        <v>8.2138470457225238E-5</v>
      </c>
      <c r="CX365" s="7">
        <f t="shared" si="547"/>
        <v>1.3981688756924007</v>
      </c>
      <c r="CY365" s="7">
        <f t="shared" si="608"/>
        <v>-203.60117640826755</v>
      </c>
      <c r="CZ365" s="7">
        <f t="shared" si="609"/>
        <v>-6.8675979128874996E-3</v>
      </c>
      <c r="DA365" s="7">
        <f t="shared" si="548"/>
        <v>0.36116790921042763</v>
      </c>
      <c r="DB365" s="7">
        <f>rho_ph(DA365,H365)</f>
        <v>0.73186036896907025</v>
      </c>
      <c r="DC365" s="7">
        <f t="shared" si="549"/>
        <v>2651.3416018054468</v>
      </c>
      <c r="DD365" s="7">
        <f t="shared" si="610"/>
        <v>-2.8113842197260572E-2</v>
      </c>
      <c r="DE365" s="47">
        <f t="shared" si="611"/>
        <v>460.13431776857794</v>
      </c>
      <c r="DF365" s="7">
        <f t="shared" si="550"/>
        <v>1029.8186454750621</v>
      </c>
      <c r="DG365" s="7">
        <f t="shared" si="612"/>
        <v>73.421811270942271</v>
      </c>
    </row>
    <row r="366" spans="1:111" ht="14.5" x14ac:dyDescent="0.35">
      <c r="A366" s="7">
        <f t="shared" si="613"/>
        <v>711</v>
      </c>
      <c r="B366" s="7">
        <v>3</v>
      </c>
      <c r="C366" s="7">
        <v>17.2</v>
      </c>
      <c r="D366">
        <v>0.253</v>
      </c>
      <c r="E366" s="22">
        <v>0</v>
      </c>
      <c r="F366" s="7">
        <f t="shared" si="551"/>
        <v>0.36116790921042763</v>
      </c>
      <c r="G366" s="7">
        <f t="shared" si="614"/>
        <v>97.5</v>
      </c>
      <c r="H366" s="7">
        <f t="shared" si="552"/>
        <v>1029.8186454750621</v>
      </c>
      <c r="I366" s="7">
        <f t="shared" si="615"/>
        <v>0.31079347361888732</v>
      </c>
      <c r="J366" s="24" t="str">
        <f t="shared" si="553"/>
        <v>NO</v>
      </c>
      <c r="K366" s="24" t="str">
        <f t="shared" si="554"/>
        <v>NO</v>
      </c>
      <c r="L366" s="7">
        <f t="shared" si="555"/>
        <v>0.22758392064832619</v>
      </c>
      <c r="M366" s="7">
        <v>9.81</v>
      </c>
      <c r="N366" s="7">
        <f t="shared" si="556"/>
        <v>5.0247065E-2</v>
      </c>
      <c r="O366" s="7">
        <f t="shared" si="557"/>
        <v>73.421811270942271</v>
      </c>
      <c r="P366" s="7">
        <f t="shared" si="558"/>
        <v>975.76469480989533</v>
      </c>
      <c r="Q366" s="7">
        <f t="shared" si="518"/>
        <v>1.1373452383784251E-5</v>
      </c>
      <c r="R366" s="7">
        <f t="shared" si="519"/>
        <v>3.8566825346393911E-4</v>
      </c>
      <c r="S366" s="7">
        <f t="shared" si="559"/>
        <v>2.6933987207874733E-4</v>
      </c>
      <c r="T366" s="7">
        <f t="shared" si="520"/>
        <v>1.3705604569921916</v>
      </c>
      <c r="U366" s="7">
        <f t="shared" si="521"/>
        <v>2649.8679485216026</v>
      </c>
      <c r="V366" s="7">
        <f t="shared" si="616"/>
        <v>2651.2385089785948</v>
      </c>
      <c r="W366" s="7">
        <f>Surface_Tension_T(T_ph(F366,H366))</f>
        <v>9.0386284347715118E-2</v>
      </c>
      <c r="X366" s="7">
        <v>1</v>
      </c>
      <c r="Y366" s="7">
        <f t="shared" si="560"/>
        <v>1.0001997114041734</v>
      </c>
      <c r="Z366" s="7">
        <f t="shared" si="617"/>
        <v>0.99928348067082862</v>
      </c>
      <c r="AA366" s="24">
        <f t="shared" si="561"/>
        <v>0.92657511692447891</v>
      </c>
      <c r="AB366" s="24">
        <f t="shared" si="562"/>
        <v>2307540.3502661595</v>
      </c>
      <c r="AC366" s="24">
        <f t="shared" si="563"/>
        <v>1.1283746257235504E-5</v>
      </c>
      <c r="AD366" s="29">
        <f t="shared" si="564"/>
        <v>1.0137885682468897E-2</v>
      </c>
      <c r="AE366" s="24">
        <f t="shared" si="522"/>
        <v>13.534190280528426</v>
      </c>
      <c r="AF366" s="7">
        <f t="shared" si="523"/>
        <v>34.839926138786694</v>
      </c>
      <c r="AG366" s="24" t="str">
        <f t="shared" si="565"/>
        <v>ANNULAR</v>
      </c>
      <c r="AH366" s="24">
        <f t="shared" si="620"/>
        <v>1.1499999999999999</v>
      </c>
      <c r="AI366" s="24">
        <f t="shared" si="620"/>
        <v>1.1499999999999999</v>
      </c>
      <c r="AJ366" s="24">
        <f t="shared" si="566"/>
        <v>0.26562730416422259</v>
      </c>
      <c r="AK366" s="24">
        <f t="shared" si="567"/>
        <v>0.86903998256914738</v>
      </c>
      <c r="AL366" s="24">
        <f t="shared" si="568"/>
        <v>127.98394096714772</v>
      </c>
      <c r="AM366" s="24">
        <f t="shared" si="569"/>
        <v>318730886.00526971</v>
      </c>
      <c r="AN366" s="24">
        <f t="shared" si="570"/>
        <v>1.3498094745081007E-7</v>
      </c>
      <c r="AO366" s="29">
        <f t="shared" si="571"/>
        <v>5.1555095510589961E-3</v>
      </c>
      <c r="AP366" s="24">
        <f t="shared" si="525"/>
        <v>2120.9786263303245</v>
      </c>
      <c r="AQ366" s="24">
        <f t="shared" si="572"/>
        <v>4.8739271879634423</v>
      </c>
      <c r="AR366" s="24">
        <f t="shared" si="573"/>
        <v>16.9560312910349</v>
      </c>
      <c r="AS366" s="24">
        <f t="shared" si="574"/>
        <v>1.480205293551567</v>
      </c>
      <c r="AT366" s="24" t="str">
        <f t="shared" si="575"/>
        <v>NO</v>
      </c>
      <c r="AU366" s="24">
        <f t="shared" si="526"/>
        <v>1.2</v>
      </c>
      <c r="AV366" s="7">
        <f t="shared" si="576"/>
        <v>1.203900398263051</v>
      </c>
      <c r="AW366" s="7">
        <f t="shared" si="577"/>
        <v>0.26562730416422259</v>
      </c>
      <c r="AX366" s="20">
        <f t="shared" si="527"/>
        <v>0.65433398765492512</v>
      </c>
      <c r="AY366" s="24">
        <f t="shared" si="528"/>
        <v>0.83283300627301893</v>
      </c>
      <c r="AZ366" s="24">
        <f t="shared" si="578"/>
        <v>163.30519001710832</v>
      </c>
      <c r="BA366" s="24">
        <f t="shared" si="579"/>
        <v>406694836.16520852</v>
      </c>
      <c r="BB366" s="24">
        <f t="shared" si="580"/>
        <v>1.0844599539939524E-7</v>
      </c>
      <c r="BC366" s="29">
        <f t="shared" si="581"/>
        <v>5.0107445873620385E-3</v>
      </c>
      <c r="BD366" s="24">
        <f t="shared" si="529"/>
        <v>17.11777522301335</v>
      </c>
      <c r="BE366" s="24" t="str">
        <f t="shared" si="582"/>
        <v>NO</v>
      </c>
      <c r="BF366" s="24">
        <f t="shared" si="530"/>
        <v>1.2</v>
      </c>
      <c r="BG366" s="24">
        <f t="shared" si="531"/>
        <v>1.1500324823021582</v>
      </c>
      <c r="BH366" s="7">
        <f t="shared" si="583"/>
        <v>1.203900398263051</v>
      </c>
      <c r="BI366" s="7">
        <f t="shared" si="584"/>
        <v>0.50247779777217916</v>
      </c>
      <c r="BJ366" s="7">
        <f t="shared" si="585"/>
        <v>0.26562730416422259</v>
      </c>
      <c r="BK366" s="20">
        <f t="shared" si="532"/>
        <v>0.65433398765492512</v>
      </c>
      <c r="BL366" s="24">
        <f t="shared" si="586"/>
        <v>0.50247194783191029</v>
      </c>
      <c r="BM366" s="24">
        <f t="shared" si="587"/>
        <v>0.83277101609760551</v>
      </c>
      <c r="BN366" s="24">
        <f t="shared" si="588"/>
        <v>163.36566373373464</v>
      </c>
      <c r="BO366" s="24">
        <f t="shared" si="589"/>
        <v>406845439.75761771</v>
      </c>
      <c r="BP366" s="24">
        <f t="shared" si="590"/>
        <v>1.084099414963328E-7</v>
      </c>
      <c r="BQ366" s="29">
        <f t="shared" si="591"/>
        <v>5.0105292390578001E-3</v>
      </c>
      <c r="BR366" s="24">
        <f t="shared" si="533"/>
        <v>2096.9162924505822</v>
      </c>
      <c r="BS366" s="24">
        <f t="shared" si="592"/>
        <v>4.8739271879634423</v>
      </c>
      <c r="BT366" s="24">
        <f t="shared" si="593"/>
        <v>17.11802045532853</v>
      </c>
      <c r="BU366" s="24" t="str">
        <f t="shared" si="594"/>
        <v>NO</v>
      </c>
      <c r="BV366" s="24">
        <f t="shared" si="534"/>
        <v>1.1499999999999999</v>
      </c>
      <c r="BW366" s="24">
        <f t="shared" si="535"/>
        <v>1.1500321736935633</v>
      </c>
      <c r="BX366" s="7">
        <f t="shared" si="595"/>
        <v>1.203900398263051</v>
      </c>
      <c r="BY366" s="7">
        <f t="shared" si="596"/>
        <v>0.50247779777217916</v>
      </c>
      <c r="BZ366" s="24">
        <f t="shared" si="597"/>
        <v>0.26562730416422259</v>
      </c>
      <c r="CA366" s="20">
        <f t="shared" si="536"/>
        <v>0.68496682323284175</v>
      </c>
      <c r="CB366" s="24">
        <f t="shared" si="598"/>
        <v>0.50247167389798941</v>
      </c>
      <c r="CC366" s="24">
        <f t="shared" si="599"/>
        <v>0.86897248554647832</v>
      </c>
      <c r="CD366" s="24">
        <f t="shared" si="600"/>
        <v>128.04978681763592</v>
      </c>
      <c r="CE366" s="24">
        <f t="shared" si="601"/>
        <v>318894868.34639221</v>
      </c>
      <c r="CF366" s="24">
        <f t="shared" si="602"/>
        <v>1.349186086992321E-7</v>
      </c>
      <c r="CG366" s="29">
        <f t="shared" si="603"/>
        <v>5.1551975844124666E-3</v>
      </c>
      <c r="CH366" s="24">
        <f t="shared" si="537"/>
        <v>2120.927288118658</v>
      </c>
      <c r="CI366" s="24">
        <f t="shared" si="604"/>
        <v>4.8739271879634423</v>
      </c>
      <c r="CJ366" s="24">
        <f t="shared" si="605"/>
        <v>16.956373315398654</v>
      </c>
      <c r="CK366" s="24">
        <f t="shared" si="538"/>
        <v>35.240717369654725</v>
      </c>
      <c r="CL366" s="24">
        <f t="shared" si="606"/>
        <v>1.480205293551567</v>
      </c>
      <c r="CM366" s="24" t="str">
        <f t="shared" si="607"/>
        <v>NO</v>
      </c>
      <c r="CN366" s="46" t="str">
        <f t="shared" si="539"/>
        <v>ANNULAR</v>
      </c>
      <c r="CO366" s="21">
        <f t="shared" si="619"/>
        <v>1.0001997114041734</v>
      </c>
      <c r="CP366" s="21">
        <f t="shared" si="540"/>
        <v>0</v>
      </c>
      <c r="CQ366" s="7">
        <f t="shared" si="541"/>
        <v>0.99928348067082862</v>
      </c>
      <c r="CR366" s="7">
        <f>IF(J366="yes",rho_ph(F366,H366),IF(K366="yes",rho_ph(F366,H366),L366*CQ366+P366*(1-CQ366)))</f>
        <v>0.92657511692447891</v>
      </c>
      <c r="CS366" s="7">
        <f t="shared" si="542"/>
        <v>1.164164184356654E-5</v>
      </c>
      <c r="CT366" s="7">
        <f t="shared" si="543"/>
        <v>2307540.3502661595</v>
      </c>
      <c r="CU366" s="7">
        <f t="shared" si="544"/>
        <v>1.1283746257235504E-5</v>
      </c>
      <c r="CV366" s="22">
        <f t="shared" si="545"/>
        <v>1.0137885682468897E-2</v>
      </c>
      <c r="CW366" s="7">
        <f t="shared" si="546"/>
        <v>8.6831955403743569E-5</v>
      </c>
      <c r="CX366" s="7">
        <f t="shared" si="547"/>
        <v>1.3048936098256836</v>
      </c>
      <c r="CY366" s="7">
        <f t="shared" si="608"/>
        <v>-179.33045415377697</v>
      </c>
      <c r="CZ366" s="7">
        <f t="shared" si="609"/>
        <v>-7.2769594430517563E-3</v>
      </c>
      <c r="DA366" s="7">
        <f t="shared" si="548"/>
        <v>0.38299878753958289</v>
      </c>
      <c r="DB366" s="7">
        <f>rho_ph(DA366,H366)</f>
        <v>0.77836989406609747</v>
      </c>
      <c r="DC366" s="7">
        <f t="shared" si="549"/>
        <v>2492.9173876753307</v>
      </c>
      <c r="DD366" s="7">
        <f t="shared" si="610"/>
        <v>-2.8113842197260572E-2</v>
      </c>
      <c r="DE366" s="47">
        <f t="shared" si="611"/>
        <v>407.21426485852385</v>
      </c>
      <c r="DF366" s="7">
        <f t="shared" si="550"/>
        <v>1029.7905316328649</v>
      </c>
      <c r="DG366" s="7">
        <f t="shared" si="612"/>
        <v>74.816419582461606</v>
      </c>
    </row>
    <row r="367" spans="1:111" ht="14.5" x14ac:dyDescent="0.35">
      <c r="A367" s="7">
        <f t="shared" si="613"/>
        <v>708</v>
      </c>
      <c r="B367" s="7">
        <v>3</v>
      </c>
      <c r="C367" s="7">
        <v>17.2</v>
      </c>
      <c r="D367">
        <v>0.253</v>
      </c>
      <c r="E367" s="22">
        <v>0</v>
      </c>
      <c r="F367" s="7">
        <f t="shared" si="551"/>
        <v>0.38299878753958289</v>
      </c>
      <c r="G367" s="7">
        <f t="shared" si="614"/>
        <v>97.5</v>
      </c>
      <c r="H367" s="7">
        <f t="shared" si="552"/>
        <v>1029.7905316328649</v>
      </c>
      <c r="I367" s="7">
        <f t="shared" si="615"/>
        <v>0.30872878153797106</v>
      </c>
      <c r="J367" s="24" t="str">
        <f t="shared" si="553"/>
        <v>NO</v>
      </c>
      <c r="K367" s="24" t="str">
        <f t="shared" si="554"/>
        <v>NO</v>
      </c>
      <c r="L367" s="7">
        <f t="shared" si="555"/>
        <v>0.24044731648798737</v>
      </c>
      <c r="M367" s="7">
        <v>9.81</v>
      </c>
      <c r="N367" s="7">
        <f t="shared" si="556"/>
        <v>5.0247065E-2</v>
      </c>
      <c r="O367" s="7">
        <f t="shared" si="557"/>
        <v>74.816419582461606</v>
      </c>
      <c r="P367" s="7">
        <f t="shared" si="558"/>
        <v>974.9383780701346</v>
      </c>
      <c r="Q367" s="7">
        <f t="shared" si="518"/>
        <v>1.14197022062525E-5</v>
      </c>
      <c r="R367" s="7">
        <f t="shared" si="519"/>
        <v>3.7864192900933364E-4</v>
      </c>
      <c r="S367" s="7">
        <f t="shared" si="559"/>
        <v>2.6526985837475793E-4</v>
      </c>
      <c r="T367" s="7">
        <f t="shared" si="520"/>
        <v>1.3758314260400153</v>
      </c>
      <c r="U367" s="7">
        <f t="shared" si="521"/>
        <v>2491.4438335556792</v>
      </c>
      <c r="V367" s="7">
        <f t="shared" si="616"/>
        <v>2492.8196649817191</v>
      </c>
      <c r="W367" s="7">
        <f>Surface_Tension_T(T_ph(F367,H367))</f>
        <v>9.0382588373762118E-2</v>
      </c>
      <c r="X367" s="7">
        <v>1</v>
      </c>
      <c r="Y367" s="7">
        <f t="shared" si="560"/>
        <v>1.0002066943292347</v>
      </c>
      <c r="Z367" s="7">
        <f t="shared" si="617"/>
        <v>0.99924154468701631</v>
      </c>
      <c r="AA367" s="24">
        <f t="shared" si="561"/>
        <v>0.97971214062229528</v>
      </c>
      <c r="AB367" s="24">
        <f t="shared" si="562"/>
        <v>2329281.4471922601</v>
      </c>
      <c r="AC367" s="24">
        <f t="shared" si="563"/>
        <v>1.1189112804252368E-5</v>
      </c>
      <c r="AD367" s="29">
        <f t="shared" si="564"/>
        <v>1.0122584717409953E-2</v>
      </c>
      <c r="AE367" s="24">
        <f t="shared" si="522"/>
        <v>13.54167238924466</v>
      </c>
      <c r="AF367" s="7">
        <f t="shared" si="523"/>
        <v>33.887549756083573</v>
      </c>
      <c r="AG367" s="24" t="str">
        <f t="shared" si="565"/>
        <v>ANNULAR</v>
      </c>
      <c r="AH367" s="24">
        <f t="shared" si="620"/>
        <v>1.1499999999999999</v>
      </c>
      <c r="AI367" s="24">
        <f t="shared" si="620"/>
        <v>1.1499999999999999</v>
      </c>
      <c r="AJ367" s="24">
        <f t="shared" si="566"/>
        <v>0.2656799641711074</v>
      </c>
      <c r="AK367" s="24">
        <f t="shared" si="567"/>
        <v>0.86900475250363218</v>
      </c>
      <c r="AL367" s="24">
        <f t="shared" si="568"/>
        <v>127.9212439897595</v>
      </c>
      <c r="AM367" s="24">
        <f t="shared" si="569"/>
        <v>304134824.88625646</v>
      </c>
      <c r="AN367" s="24">
        <f t="shared" si="570"/>
        <v>1.407848720209617E-7</v>
      </c>
      <c r="AO367" s="29">
        <f t="shared" si="571"/>
        <v>5.1840579177120458E-3</v>
      </c>
      <c r="AP367" s="24">
        <f t="shared" si="525"/>
        <v>1974.0309534481298</v>
      </c>
      <c r="AQ367" s="24">
        <f t="shared" si="572"/>
        <v>4.8738546126025435</v>
      </c>
      <c r="AR367" s="24">
        <f t="shared" si="573"/>
        <v>16.925681380606488</v>
      </c>
      <c r="AS367" s="24">
        <f t="shared" si="574"/>
        <v>1.4858979401232166</v>
      </c>
      <c r="AT367" s="24" t="str">
        <f t="shared" si="575"/>
        <v>NO</v>
      </c>
      <c r="AU367" s="24">
        <f t="shared" si="526"/>
        <v>1.2</v>
      </c>
      <c r="AV367" s="7">
        <f t="shared" si="576"/>
        <v>1.203900398263051</v>
      </c>
      <c r="AW367" s="7">
        <f t="shared" si="577"/>
        <v>0.2656799641711074</v>
      </c>
      <c r="AX367" s="20">
        <f t="shared" si="527"/>
        <v>0.65651725179425569</v>
      </c>
      <c r="AY367" s="24">
        <f t="shared" si="528"/>
        <v>0.83279943672721746</v>
      </c>
      <c r="AZ367" s="24">
        <f t="shared" si="578"/>
        <v>163.2104903593133</v>
      </c>
      <c r="BA367" s="24">
        <f t="shared" si="579"/>
        <v>388035578.42983043</v>
      </c>
      <c r="BB367" s="24">
        <f t="shared" si="580"/>
        <v>1.1311811637201219E-7</v>
      </c>
      <c r="BC367" s="29">
        <f t="shared" si="581"/>
        <v>5.0381728195940147E-3</v>
      </c>
      <c r="BD367" s="24">
        <f t="shared" si="529"/>
        <v>17.087495871186665</v>
      </c>
      <c r="BE367" s="24" t="str">
        <f t="shared" si="582"/>
        <v>NO</v>
      </c>
      <c r="BF367" s="24">
        <f t="shared" si="530"/>
        <v>1.2</v>
      </c>
      <c r="BG367" s="24">
        <f t="shared" si="531"/>
        <v>1.1500344986082147</v>
      </c>
      <c r="BH367" s="7">
        <f t="shared" si="583"/>
        <v>1.203900398263051</v>
      </c>
      <c r="BI367" s="7">
        <f t="shared" si="584"/>
        <v>0.50247443244952827</v>
      </c>
      <c r="BJ367" s="7">
        <f t="shared" si="585"/>
        <v>0.2656799641711074</v>
      </c>
      <c r="BK367" s="20">
        <f t="shared" si="532"/>
        <v>0.65651725179425569</v>
      </c>
      <c r="BL367" s="24">
        <f t="shared" si="586"/>
        <v>0.50246819114567365</v>
      </c>
      <c r="BM367" s="24">
        <f t="shared" si="587"/>
        <v>0.83273352609503204</v>
      </c>
      <c r="BN367" s="24">
        <f t="shared" si="588"/>
        <v>163.27473331611907</v>
      </c>
      <c r="BO367" s="24">
        <f t="shared" si="589"/>
        <v>388188317.09784919</v>
      </c>
      <c r="BP367" s="24">
        <f t="shared" si="590"/>
        <v>1.1307814287837082E-7</v>
      </c>
      <c r="BQ367" s="29">
        <f t="shared" si="591"/>
        <v>5.0379420734153113E-3</v>
      </c>
      <c r="BR367" s="24">
        <f t="shared" si="533"/>
        <v>1951.5841763326432</v>
      </c>
      <c r="BS367" s="24">
        <f t="shared" si="592"/>
        <v>4.8738546126025435</v>
      </c>
      <c r="BT367" s="24">
        <f t="shared" si="593"/>
        <v>17.087756745840323</v>
      </c>
      <c r="BU367" s="24" t="str">
        <f t="shared" si="594"/>
        <v>NO</v>
      </c>
      <c r="BV367" s="24">
        <f t="shared" si="534"/>
        <v>1.1499999999999999</v>
      </c>
      <c r="BW367" s="24">
        <f t="shared" si="535"/>
        <v>1.1500341700078782</v>
      </c>
      <c r="BX367" s="7">
        <f t="shared" si="595"/>
        <v>1.203900398263051</v>
      </c>
      <c r="BY367" s="7">
        <f t="shared" si="596"/>
        <v>0.50247443244952827</v>
      </c>
      <c r="BZ367" s="24">
        <f t="shared" si="597"/>
        <v>0.2656799641711074</v>
      </c>
      <c r="CA367" s="20">
        <f t="shared" si="536"/>
        <v>0.68725229748573469</v>
      </c>
      <c r="CB367" s="24">
        <f t="shared" si="598"/>
        <v>0.50246789888063337</v>
      </c>
      <c r="CC367" s="24">
        <f t="shared" si="599"/>
        <v>0.86893298680705988</v>
      </c>
      <c r="CD367" s="24">
        <f t="shared" si="600"/>
        <v>127.99119386570761</v>
      </c>
      <c r="CE367" s="24">
        <f t="shared" si="601"/>
        <v>304301131.84676409</v>
      </c>
      <c r="CF367" s="24">
        <f t="shared" si="602"/>
        <v>1.4071576858520157E-7</v>
      </c>
      <c r="CG367" s="29">
        <f t="shared" si="603"/>
        <v>5.183723646613893E-3</v>
      </c>
      <c r="CH367" s="24">
        <f t="shared" si="537"/>
        <v>1973.9800377932511</v>
      </c>
      <c r="CI367" s="24">
        <f t="shared" si="604"/>
        <v>4.8738546126025435</v>
      </c>
      <c r="CJ367" s="24">
        <f t="shared" si="605"/>
        <v>16.926045188869875</v>
      </c>
      <c r="CK367" s="24">
        <f t="shared" si="538"/>
        <v>34.277385048033914</v>
      </c>
      <c r="CL367" s="24">
        <f t="shared" si="606"/>
        <v>1.4858979401232166</v>
      </c>
      <c r="CM367" s="24" t="str">
        <f t="shared" si="607"/>
        <v>NO</v>
      </c>
      <c r="CN367" s="46" t="str">
        <f t="shared" si="539"/>
        <v>ANNULAR</v>
      </c>
      <c r="CO367" s="21">
        <f t="shared" si="619"/>
        <v>1.0002066943292347</v>
      </c>
      <c r="CP367" s="21">
        <f t="shared" si="540"/>
        <v>0</v>
      </c>
      <c r="CQ367" s="7">
        <f t="shared" si="541"/>
        <v>0.99924154468701631</v>
      </c>
      <c r="CR367" s="7">
        <f>IF(J367="yes",rho_ph(F367,H367),IF(K367="yes",rho_ph(F367,H367),L367*CQ367+P367*(1-CQ367)))</f>
        <v>0.97971214062229528</v>
      </c>
      <c r="CS367" s="7">
        <f t="shared" si="542"/>
        <v>1.1698223855216995E-5</v>
      </c>
      <c r="CT367" s="7">
        <f t="shared" si="543"/>
        <v>2329281.4471922601</v>
      </c>
      <c r="CU367" s="7">
        <f t="shared" si="544"/>
        <v>1.1189112804252368E-5</v>
      </c>
      <c r="CV367" s="22">
        <f t="shared" si="545"/>
        <v>1.0122584717409953E-2</v>
      </c>
      <c r="CW367" s="7">
        <f t="shared" si="546"/>
        <v>9.1811575067318559E-5</v>
      </c>
      <c r="CX367" s="7">
        <f t="shared" si="547"/>
        <v>1.2179266040115668</v>
      </c>
      <c r="CY367" s="7">
        <f t="shared" si="608"/>
        <v>-157.95815551452489</v>
      </c>
      <c r="CZ367" s="7">
        <f t="shared" si="609"/>
        <v>-7.7110194887951341E-3</v>
      </c>
      <c r="DA367" s="7">
        <f t="shared" si="548"/>
        <v>0.4061318460059683</v>
      </c>
      <c r="DB367" s="7">
        <f>rho_ph(DA367,H367)</f>
        <v>0.82789269692987932</v>
      </c>
      <c r="DC367" s="7">
        <f t="shared" si="549"/>
        <v>2343.7963037433683</v>
      </c>
      <c r="DD367" s="7">
        <f t="shared" si="610"/>
        <v>-2.8113842197260572E-2</v>
      </c>
      <c r="DE367" s="47">
        <f t="shared" si="611"/>
        <v>360.38438433924784</v>
      </c>
      <c r="DF367" s="7">
        <f t="shared" si="550"/>
        <v>1029.7624177906678</v>
      </c>
      <c r="DG367" s="7">
        <f t="shared" si="612"/>
        <v>76.222936171999891</v>
      </c>
    </row>
    <row r="368" spans="1:111" ht="14.5" x14ac:dyDescent="0.35">
      <c r="A368" s="7">
        <f t="shared" si="613"/>
        <v>705</v>
      </c>
      <c r="B368" s="7">
        <v>3</v>
      </c>
      <c r="C368" s="7">
        <v>17.2</v>
      </c>
      <c r="D368">
        <v>0.253</v>
      </c>
      <c r="E368" s="22">
        <v>0</v>
      </c>
      <c r="F368" s="7">
        <f t="shared" si="551"/>
        <v>0.4061318460059683</v>
      </c>
      <c r="G368" s="7">
        <f t="shared" si="614"/>
        <v>97.5</v>
      </c>
      <c r="H368" s="7">
        <f t="shared" si="552"/>
        <v>1029.7624177906678</v>
      </c>
      <c r="I368" s="7">
        <f t="shared" si="615"/>
        <v>0.3066407762965962</v>
      </c>
      <c r="J368" s="24" t="str">
        <f t="shared" si="553"/>
        <v>NO</v>
      </c>
      <c r="K368" s="24" t="str">
        <f t="shared" si="554"/>
        <v>NO</v>
      </c>
      <c r="L368" s="7">
        <f t="shared" si="555"/>
        <v>0.25402539496885007</v>
      </c>
      <c r="M368" s="7">
        <v>9.81</v>
      </c>
      <c r="N368" s="7">
        <f t="shared" si="556"/>
        <v>5.0247065E-2</v>
      </c>
      <c r="O368" s="7">
        <f t="shared" si="557"/>
        <v>76.222936171999891</v>
      </c>
      <c r="P368" s="7">
        <f t="shared" si="558"/>
        <v>974.09471533041506</v>
      </c>
      <c r="Q368" s="7">
        <f t="shared" si="518"/>
        <v>1.1466452137202486E-5</v>
      </c>
      <c r="R368" s="7">
        <f t="shared" si="519"/>
        <v>3.7177362173950427E-4</v>
      </c>
      <c r="S368" s="7">
        <f t="shared" si="559"/>
        <v>2.6128875154742513E-4</v>
      </c>
      <c r="T368" s="7">
        <f t="shared" si="520"/>
        <v>1.3811823716172578</v>
      </c>
      <c r="U368" s="7">
        <f t="shared" si="521"/>
        <v>2342.3224828897246</v>
      </c>
      <c r="V368" s="7">
        <f t="shared" si="616"/>
        <v>2343.7036652613419</v>
      </c>
      <c r="W368" s="7">
        <f>Surface_Tension_T(T_ph(F368,H368))</f>
        <v>9.0377347956421883E-2</v>
      </c>
      <c r="X368" s="7">
        <v>1</v>
      </c>
      <c r="Y368" s="7">
        <f t="shared" si="560"/>
        <v>1.0002139436081863</v>
      </c>
      <c r="Z368" s="7">
        <f t="shared" si="617"/>
        <v>0.99919691207830619</v>
      </c>
      <c r="AA368" s="24">
        <f t="shared" si="561"/>
        <v>1.036105090709976</v>
      </c>
      <c r="AB368" s="24">
        <f t="shared" si="562"/>
        <v>2351290.6350956904</v>
      </c>
      <c r="AC368" s="24">
        <f t="shared" si="563"/>
        <v>1.1095004956621488E-5</v>
      </c>
      <c r="AD368" s="29">
        <f t="shared" si="564"/>
        <v>1.0107273655026314E-2</v>
      </c>
      <c r="AE368" s="24">
        <f t="shared" si="522"/>
        <v>13.549159089230518</v>
      </c>
      <c r="AF368" s="7">
        <f t="shared" si="523"/>
        <v>32.961710499355924</v>
      </c>
      <c r="AG368" s="24" t="str">
        <f t="shared" si="565"/>
        <v>ANNULAR</v>
      </c>
      <c r="AH368" s="24">
        <f t="shared" si="620"/>
        <v>1.1499999999999999</v>
      </c>
      <c r="AI368" s="24">
        <f t="shared" si="620"/>
        <v>1.1499999999999999</v>
      </c>
      <c r="AJ368" s="24">
        <f t="shared" si="566"/>
        <v>0.26573267937528117</v>
      </c>
      <c r="AK368" s="24">
        <f t="shared" si="567"/>
        <v>0.86896709483707468</v>
      </c>
      <c r="AL368" s="24">
        <f t="shared" si="568"/>
        <v>127.85920016307793</v>
      </c>
      <c r="AM368" s="24">
        <f t="shared" si="569"/>
        <v>290157960.47123486</v>
      </c>
      <c r="AN368" s="24">
        <f t="shared" si="570"/>
        <v>1.4686072434596403E-7</v>
      </c>
      <c r="AO368" s="29">
        <f t="shared" si="571"/>
        <v>5.2129439839159845E-3</v>
      </c>
      <c r="AP368" s="24">
        <f t="shared" si="525"/>
        <v>1837.1365704882801</v>
      </c>
      <c r="AQ368" s="24">
        <f t="shared" si="572"/>
        <v>4.8737769888206444</v>
      </c>
      <c r="AR368" s="24">
        <f t="shared" si="573"/>
        <v>16.895173819157087</v>
      </c>
      <c r="AS368" s="24">
        <f t="shared" si="574"/>
        <v>1.4916769613466385</v>
      </c>
      <c r="AT368" s="24" t="str">
        <f t="shared" si="575"/>
        <v>NO</v>
      </c>
      <c r="AU368" s="24">
        <f t="shared" si="526"/>
        <v>1.2</v>
      </c>
      <c r="AV368" s="7">
        <f t="shared" si="576"/>
        <v>1.203900398263051</v>
      </c>
      <c r="AW368" s="7">
        <f t="shared" si="577"/>
        <v>0.26573267937528117</v>
      </c>
      <c r="AX368" s="20">
        <f t="shared" si="527"/>
        <v>0.65873338685059901</v>
      </c>
      <c r="AY368" s="24">
        <f t="shared" si="528"/>
        <v>0.83276355322928441</v>
      </c>
      <c r="AZ368" s="24">
        <f t="shared" si="578"/>
        <v>163.11568210051504</v>
      </c>
      <c r="BA368" s="24">
        <f t="shared" si="579"/>
        <v>370167446.52550322</v>
      </c>
      <c r="BB368" s="24">
        <f t="shared" si="580"/>
        <v>1.1801012139241371E-7</v>
      </c>
      <c r="BC368" s="29">
        <f t="shared" si="581"/>
        <v>5.0659262528415377E-3</v>
      </c>
      <c r="BD368" s="24">
        <f t="shared" si="529"/>
        <v>17.057055498093916</v>
      </c>
      <c r="BE368" s="24" t="str">
        <f t="shared" si="582"/>
        <v>NO</v>
      </c>
      <c r="BF368" s="24">
        <f t="shared" si="530"/>
        <v>1.2</v>
      </c>
      <c r="BG368" s="24">
        <f t="shared" si="531"/>
        <v>1.1500366430464743</v>
      </c>
      <c r="BH368" s="7">
        <f t="shared" si="583"/>
        <v>1.203900398263051</v>
      </c>
      <c r="BI368" s="7">
        <f t="shared" si="584"/>
        <v>0.50247087585439931</v>
      </c>
      <c r="BJ368" s="7">
        <f t="shared" si="585"/>
        <v>0.26573267937528117</v>
      </c>
      <c r="BK368" s="20">
        <f t="shared" si="532"/>
        <v>0.65873338685059901</v>
      </c>
      <c r="BL368" s="24">
        <f t="shared" si="586"/>
        <v>0.50246421626629501</v>
      </c>
      <c r="BM368" s="24">
        <f t="shared" si="587"/>
        <v>0.83269346964596158</v>
      </c>
      <c r="BN368" s="24">
        <f t="shared" si="588"/>
        <v>163.1839323456513</v>
      </c>
      <c r="BO368" s="24">
        <f t="shared" si="589"/>
        <v>370322330.58472729</v>
      </c>
      <c r="BP368" s="24">
        <f t="shared" si="590"/>
        <v>1.1796579319915459E-7</v>
      </c>
      <c r="BQ368" s="29">
        <f t="shared" si="591"/>
        <v>5.0656789840244579E-3</v>
      </c>
      <c r="BR368" s="24">
        <f t="shared" si="533"/>
        <v>1816.1983845287534</v>
      </c>
      <c r="BS368" s="24">
        <f t="shared" si="592"/>
        <v>4.8737769888206444</v>
      </c>
      <c r="BT368" s="24">
        <f t="shared" si="593"/>
        <v>17.057333026491438</v>
      </c>
      <c r="BU368" s="24" t="str">
        <f t="shared" si="594"/>
        <v>NO</v>
      </c>
      <c r="BV368" s="24">
        <f t="shared" si="534"/>
        <v>1.1499999999999999</v>
      </c>
      <c r="BW368" s="24">
        <f t="shared" si="535"/>
        <v>1.1500362931264372</v>
      </c>
      <c r="BX368" s="7">
        <f t="shared" si="595"/>
        <v>1.203900398263051</v>
      </c>
      <c r="BY368" s="7">
        <f t="shared" si="596"/>
        <v>0.50247087585439931</v>
      </c>
      <c r="BZ368" s="24">
        <f t="shared" si="597"/>
        <v>0.26573267937528117</v>
      </c>
      <c r="CA368" s="20">
        <f t="shared" si="536"/>
        <v>0.68957218151641286</v>
      </c>
      <c r="CB368" s="24">
        <f t="shared" si="598"/>
        <v>0.50246390440852584</v>
      </c>
      <c r="CC368" s="24">
        <f t="shared" si="599"/>
        <v>0.86889078555258548</v>
      </c>
      <c r="CD368" s="24">
        <f t="shared" si="600"/>
        <v>127.93351324933339</v>
      </c>
      <c r="CE368" s="24">
        <f t="shared" si="601"/>
        <v>290326603.27141428</v>
      </c>
      <c r="CF368" s="24">
        <f t="shared" si="602"/>
        <v>1.467841075141172E-7</v>
      </c>
      <c r="CG368" s="29">
        <f t="shared" si="603"/>
        <v>5.2125857815364185E-3</v>
      </c>
      <c r="CH368" s="24">
        <f t="shared" si="537"/>
        <v>1837.0860746257356</v>
      </c>
      <c r="CI368" s="24">
        <f t="shared" si="604"/>
        <v>4.8737769888206444</v>
      </c>
      <c r="CJ368" s="24">
        <f t="shared" si="605"/>
        <v>16.895560815368327</v>
      </c>
      <c r="CK368" s="24">
        <f t="shared" si="538"/>
        <v>33.340895129941153</v>
      </c>
      <c r="CL368" s="24">
        <f t="shared" si="606"/>
        <v>1.4916769613466385</v>
      </c>
      <c r="CM368" s="24" t="str">
        <f t="shared" si="607"/>
        <v>NO</v>
      </c>
      <c r="CN368" s="46" t="str">
        <f t="shared" si="539"/>
        <v>ANNULAR</v>
      </c>
      <c r="CO368" s="21">
        <f t="shared" si="619"/>
        <v>1.0002139436081863</v>
      </c>
      <c r="CP368" s="21">
        <f t="shared" si="540"/>
        <v>0</v>
      </c>
      <c r="CQ368" s="7">
        <f t="shared" si="541"/>
        <v>0.99919691207830619</v>
      </c>
      <c r="CR368" s="7">
        <f>IF(J368="yes",rho_ph(F368,H368),IF(K368="yes",rho_ph(F368,H368),L368*CQ368+P368*(1-CQ368)))</f>
        <v>1.036105090709976</v>
      </c>
      <c r="CS368" s="7">
        <f t="shared" si="542"/>
        <v>1.1755810473209778E-5</v>
      </c>
      <c r="CT368" s="7">
        <f t="shared" si="543"/>
        <v>2351290.6350956904</v>
      </c>
      <c r="CU368" s="7">
        <f t="shared" si="544"/>
        <v>1.1095004956621488E-5</v>
      </c>
      <c r="CV368" s="22">
        <f t="shared" si="545"/>
        <v>1.0107273655026314E-2</v>
      </c>
      <c r="CW368" s="7">
        <f t="shared" si="546"/>
        <v>9.7096316733328726E-5</v>
      </c>
      <c r="CX368" s="7">
        <f t="shared" si="547"/>
        <v>1.1368226386092704</v>
      </c>
      <c r="CY368" s="7">
        <f t="shared" si="608"/>
        <v>-139.13356183603591</v>
      </c>
      <c r="CZ368" s="7">
        <f t="shared" si="609"/>
        <v>-8.1714269362687941E-3</v>
      </c>
      <c r="DA368" s="7">
        <f t="shared" si="548"/>
        <v>0.43064612681477465</v>
      </c>
      <c r="DB368" s="7">
        <f>rho_ph(DA368,H368)</f>
        <v>0.88063611782574436</v>
      </c>
      <c r="DC368" s="7">
        <f t="shared" si="549"/>
        <v>2203.4206906607237</v>
      </c>
      <c r="DD368" s="7">
        <f t="shared" si="610"/>
        <v>-2.8113842197260572E-2</v>
      </c>
      <c r="DE368" s="47">
        <f t="shared" si="611"/>
        <v>318.94206526383385</v>
      </c>
      <c r="DF368" s="7">
        <f t="shared" si="550"/>
        <v>1029.7343039484706</v>
      </c>
      <c r="DG368" s="7">
        <f t="shared" si="612"/>
        <v>77.641659339470948</v>
      </c>
    </row>
    <row r="369" spans="1:111" ht="14.5" x14ac:dyDescent="0.35">
      <c r="A369" s="7">
        <f t="shared" si="613"/>
        <v>702</v>
      </c>
      <c r="B369" s="7">
        <v>3</v>
      </c>
      <c r="C369" s="7">
        <v>17.2</v>
      </c>
      <c r="D369">
        <v>0.253</v>
      </c>
      <c r="E369" s="22">
        <v>0</v>
      </c>
      <c r="F369" s="7">
        <f t="shared" si="551"/>
        <v>0.43064612681477465</v>
      </c>
      <c r="G369" s="7">
        <f t="shared" si="614"/>
        <v>97.5</v>
      </c>
      <c r="H369" s="7">
        <f t="shared" si="552"/>
        <v>1029.7343039484706</v>
      </c>
      <c r="I369" s="7">
        <f t="shared" si="615"/>
        <v>0.30452882281438354</v>
      </c>
      <c r="J369" s="24" t="str">
        <f t="shared" si="553"/>
        <v>NO</v>
      </c>
      <c r="K369" s="24" t="str">
        <f t="shared" si="554"/>
        <v>NO</v>
      </c>
      <c r="L369" s="7">
        <f t="shared" si="555"/>
        <v>0.26835865501599598</v>
      </c>
      <c r="M369" s="7">
        <v>9.81</v>
      </c>
      <c r="N369" s="7">
        <f t="shared" si="556"/>
        <v>5.0247065E-2</v>
      </c>
      <c r="O369" s="7">
        <f t="shared" si="557"/>
        <v>77.641659339470948</v>
      </c>
      <c r="P369" s="7">
        <f t="shared" si="558"/>
        <v>973.23336719849863</v>
      </c>
      <c r="Q369" s="7">
        <f t="shared" si="518"/>
        <v>1.151371089312678E-5</v>
      </c>
      <c r="R369" s="7">
        <f t="shared" si="519"/>
        <v>3.6505845693067253E-4</v>
      </c>
      <c r="S369" s="7">
        <f t="shared" si="559"/>
        <v>2.5739389160764852E-4</v>
      </c>
      <c r="T369" s="7">
        <f t="shared" si="520"/>
        <v>1.3866155375798224</v>
      </c>
      <c r="U369" s="7">
        <f t="shared" si="521"/>
        <v>2201.9462509103373</v>
      </c>
      <c r="V369" s="7">
        <f t="shared" si="616"/>
        <v>2203.3328664479172</v>
      </c>
      <c r="W369" s="7">
        <f>Surface_Tension_T(T_ph(F369,H369))</f>
        <v>9.0370524856786857E-2</v>
      </c>
      <c r="X369" s="7">
        <v>1</v>
      </c>
      <c r="Y369" s="7">
        <f t="shared" si="560"/>
        <v>1.0002214717954874</v>
      </c>
      <c r="Z369" s="7">
        <f t="shared" si="617"/>
        <v>0.99914939019207516</v>
      </c>
      <c r="AA369" s="24">
        <f t="shared" si="561"/>
        <v>1.0959722340507583</v>
      </c>
      <c r="AB369" s="24">
        <f t="shared" si="562"/>
        <v>2373569.481838617</v>
      </c>
      <c r="AC369" s="24">
        <f t="shared" si="563"/>
        <v>1.1001431792553061E-5</v>
      </c>
      <c r="AD369" s="29">
        <f t="shared" si="564"/>
        <v>1.0091954161395517E-2</v>
      </c>
      <c r="AE369" s="24">
        <f t="shared" si="522"/>
        <v>13.556648535865349</v>
      </c>
      <c r="AF369" s="7">
        <f t="shared" si="523"/>
        <v>32.061558848889533</v>
      </c>
      <c r="AG369" s="24" t="str">
        <f t="shared" si="565"/>
        <v>ANNULAR</v>
      </c>
      <c r="AH369" s="24">
        <f t="shared" si="620"/>
        <v>1.1499999999999999</v>
      </c>
      <c r="AI369" s="24">
        <f t="shared" si="620"/>
        <v>1.1499999999999999</v>
      </c>
      <c r="AJ369" s="24">
        <f t="shared" si="566"/>
        <v>0.26578544486561428</v>
      </c>
      <c r="AK369" s="24">
        <f t="shared" si="567"/>
        <v>0.86892683128931758</v>
      </c>
      <c r="AL369" s="24">
        <f t="shared" si="568"/>
        <v>127.79796536942646</v>
      </c>
      <c r="AM369" s="24">
        <f t="shared" si="569"/>
        <v>276774667.29315925</v>
      </c>
      <c r="AN369" s="24">
        <f t="shared" si="570"/>
        <v>1.5322302696242079E-7</v>
      </c>
      <c r="AO369" s="29">
        <f t="shared" si="571"/>
        <v>5.2421768831351903E-3</v>
      </c>
      <c r="AP369" s="24">
        <f t="shared" si="525"/>
        <v>1709.5975703534184</v>
      </c>
      <c r="AQ369" s="24">
        <f t="shared" si="572"/>
        <v>4.8736939422065726</v>
      </c>
      <c r="AR369" s="24">
        <f t="shared" si="573"/>
        <v>16.864502584857973</v>
      </c>
      <c r="AS369" s="24">
        <f t="shared" si="574"/>
        <v>1.4975447805862083</v>
      </c>
      <c r="AT369" s="24" t="str">
        <f t="shared" si="575"/>
        <v>NO</v>
      </c>
      <c r="AU369" s="24">
        <f t="shared" si="526"/>
        <v>1.2</v>
      </c>
      <c r="AV369" s="7">
        <f t="shared" si="576"/>
        <v>1.203900398263051</v>
      </c>
      <c r="AW369" s="7">
        <f t="shared" si="577"/>
        <v>0.26578544486561428</v>
      </c>
      <c r="AX369" s="20">
        <f t="shared" si="527"/>
        <v>0.66098331284302336</v>
      </c>
      <c r="AY369" s="24">
        <f t="shared" si="528"/>
        <v>0.83272518578709365</v>
      </c>
      <c r="AZ369" s="24">
        <f t="shared" si="578"/>
        <v>163.0208996947859</v>
      </c>
      <c r="BA369" s="24">
        <f t="shared" si="579"/>
        <v>353057696.53239</v>
      </c>
      <c r="BB369" s="24">
        <f t="shared" si="580"/>
        <v>1.2313385974095924E-7</v>
      </c>
      <c r="BC369" s="29">
        <f t="shared" si="581"/>
        <v>5.0940138933326159E-3</v>
      </c>
      <c r="BD369" s="24">
        <f t="shared" si="529"/>
        <v>17.026447811761987</v>
      </c>
      <c r="BE369" s="24" t="str">
        <f t="shared" si="582"/>
        <v>NO</v>
      </c>
      <c r="BF369" s="24">
        <f t="shared" si="530"/>
        <v>1.2</v>
      </c>
      <c r="BG369" s="24">
        <f t="shared" si="531"/>
        <v>1.1500389243630624</v>
      </c>
      <c r="BH369" s="7">
        <f t="shared" si="583"/>
        <v>1.203900398263051</v>
      </c>
      <c r="BI369" s="7">
        <f t="shared" si="584"/>
        <v>0.50246711681362688</v>
      </c>
      <c r="BJ369" s="7">
        <f t="shared" si="585"/>
        <v>0.26578544486561428</v>
      </c>
      <c r="BK369" s="20">
        <f t="shared" si="532"/>
        <v>0.66098331284302336</v>
      </c>
      <c r="BL369" s="24">
        <f t="shared" si="586"/>
        <v>0.50246001004336061</v>
      </c>
      <c r="BM369" s="24">
        <f t="shared" si="587"/>
        <v>0.83265065951381811</v>
      </c>
      <c r="BN369" s="24">
        <f t="shared" si="588"/>
        <v>163.09341115090012</v>
      </c>
      <c r="BO369" s="24">
        <f t="shared" si="589"/>
        <v>353214736.07588309</v>
      </c>
      <c r="BP369" s="24">
        <f t="shared" si="590"/>
        <v>1.2308469177538239E-7</v>
      </c>
      <c r="BQ369" s="29">
        <f t="shared" si="591"/>
        <v>5.0937488907441403E-3</v>
      </c>
      <c r="BR369" s="24">
        <f t="shared" si="533"/>
        <v>1690.0682231170376</v>
      </c>
      <c r="BS369" s="24">
        <f t="shared" si="592"/>
        <v>4.8736939422065726</v>
      </c>
      <c r="BT369" s="24">
        <f t="shared" si="593"/>
        <v>17.026743073961143</v>
      </c>
      <c r="BU369" s="24" t="str">
        <f t="shared" si="594"/>
        <v>NO</v>
      </c>
      <c r="BV369" s="24">
        <f t="shared" si="534"/>
        <v>1.1499999999999999</v>
      </c>
      <c r="BW369" s="24">
        <f t="shared" si="535"/>
        <v>1.1500385517009379</v>
      </c>
      <c r="BX369" s="7">
        <f t="shared" si="595"/>
        <v>1.203900398263051</v>
      </c>
      <c r="BY369" s="7">
        <f t="shared" si="596"/>
        <v>0.50246711681362688</v>
      </c>
      <c r="BZ369" s="24">
        <f t="shared" si="597"/>
        <v>0.26578544486561428</v>
      </c>
      <c r="CA369" s="20">
        <f t="shared" si="536"/>
        <v>0.69192743841487758</v>
      </c>
      <c r="CB369" s="24">
        <f t="shared" si="598"/>
        <v>0.50245967723849883</v>
      </c>
      <c r="CC369" s="24">
        <f t="shared" si="599"/>
        <v>0.86884568472818713</v>
      </c>
      <c r="CD369" s="24">
        <f t="shared" si="600"/>
        <v>127.87691813397002</v>
      </c>
      <c r="CE369" s="24">
        <f t="shared" si="601"/>
        <v>276945656.91005379</v>
      </c>
      <c r="CF369" s="24">
        <f t="shared" si="602"/>
        <v>1.5313806244813902E-7</v>
      </c>
      <c r="CG369" s="29">
        <f t="shared" si="603"/>
        <v>5.2417929982358745E-3</v>
      </c>
      <c r="CH369" s="24">
        <f t="shared" si="537"/>
        <v>1709.5474916838598</v>
      </c>
      <c r="CI369" s="24">
        <f t="shared" si="604"/>
        <v>4.8736939422065726</v>
      </c>
      <c r="CJ369" s="24">
        <f t="shared" si="605"/>
        <v>16.864914267771496</v>
      </c>
      <c r="CK369" s="24">
        <f t="shared" si="538"/>
        <v>32.430388322964923</v>
      </c>
      <c r="CL369" s="24">
        <f t="shared" si="606"/>
        <v>1.4975447805862083</v>
      </c>
      <c r="CM369" s="24" t="str">
        <f t="shared" si="607"/>
        <v>NO</v>
      </c>
      <c r="CN369" s="46" t="str">
        <f t="shared" si="539"/>
        <v>ANNULAR</v>
      </c>
      <c r="CO369" s="21">
        <f t="shared" si="619"/>
        <v>1.0002214717954874</v>
      </c>
      <c r="CP369" s="21">
        <f t="shared" si="540"/>
        <v>0</v>
      </c>
      <c r="CQ369" s="7">
        <f t="shared" si="541"/>
        <v>0.99914939019207516</v>
      </c>
      <c r="CR369" s="7">
        <f>IF(J369="yes",rho_ph(F369,H369),IF(K369="yes",rho_ph(F369,H369),L369*CQ369+P369*(1-CQ369)))</f>
        <v>1.0959722340507583</v>
      </c>
      <c r="CS369" s="7">
        <f t="shared" si="542"/>
        <v>1.1814439521646613E-5</v>
      </c>
      <c r="CT369" s="7">
        <f t="shared" si="543"/>
        <v>2373569.481838617</v>
      </c>
      <c r="CU369" s="7">
        <f t="shared" si="544"/>
        <v>1.1001431792553061E-5</v>
      </c>
      <c r="CV369" s="22">
        <f t="shared" si="545"/>
        <v>1.0091954161395517E-2</v>
      </c>
      <c r="CW369" s="7">
        <f t="shared" si="546"/>
        <v>1.0270663480227386E-4</v>
      </c>
      <c r="CX369" s="7">
        <f t="shared" si="547"/>
        <v>1.0611689391535368</v>
      </c>
      <c r="CY369" s="7">
        <f t="shared" si="608"/>
        <v>-122.54899913296748</v>
      </c>
      <c r="CZ369" s="7">
        <f t="shared" si="609"/>
        <v>-8.659978076498558E-3</v>
      </c>
      <c r="DA369" s="7">
        <f t="shared" si="548"/>
        <v>0.45662606104427034</v>
      </c>
      <c r="DB369" s="7">
        <f>rho_ph(DA369,H369)</f>
        <v>0.93682398648141696</v>
      </c>
      <c r="DC369" s="7">
        <f t="shared" si="549"/>
        <v>2071.2661833609768</v>
      </c>
      <c r="DD369" s="7">
        <f t="shared" si="610"/>
        <v>-2.8113842197260572E-2</v>
      </c>
      <c r="DE369" s="47">
        <f t="shared" si="611"/>
        <v>282.26605901742352</v>
      </c>
      <c r="DF369" s="7">
        <f t="shared" si="550"/>
        <v>1029.7061901062734</v>
      </c>
      <c r="DG369" s="7">
        <f t="shared" si="612"/>
        <v>79.072914627120895</v>
      </c>
    </row>
    <row r="370" spans="1:111" ht="14.5" x14ac:dyDescent="0.35">
      <c r="A370" s="7">
        <f t="shared" si="613"/>
        <v>699</v>
      </c>
      <c r="B370" s="7">
        <v>3</v>
      </c>
      <c r="C370" s="7">
        <v>17.2</v>
      </c>
      <c r="D370">
        <v>0.253</v>
      </c>
      <c r="E370" s="22">
        <v>0</v>
      </c>
      <c r="F370" s="7">
        <f t="shared" si="551"/>
        <v>0.45662606104427034</v>
      </c>
      <c r="G370" s="7">
        <f t="shared" si="614"/>
        <v>97.5</v>
      </c>
      <c r="H370" s="7">
        <f t="shared" si="552"/>
        <v>1029.7061901062734</v>
      </c>
      <c r="I370" s="7">
        <f t="shared" si="615"/>
        <v>0.302392235892885</v>
      </c>
      <c r="J370" s="24" t="str">
        <f t="shared" si="553"/>
        <v>NO</v>
      </c>
      <c r="K370" s="24" t="str">
        <f t="shared" si="554"/>
        <v>NO</v>
      </c>
      <c r="L370" s="7">
        <f t="shared" si="555"/>
        <v>0.28349023482602254</v>
      </c>
      <c r="M370" s="7">
        <v>9.81</v>
      </c>
      <c r="N370" s="7">
        <f t="shared" si="556"/>
        <v>5.0247065E-2</v>
      </c>
      <c r="O370" s="7">
        <f t="shared" si="557"/>
        <v>79.072914627120895</v>
      </c>
      <c r="P370" s="7">
        <f t="shared" si="558"/>
        <v>972.35396780069129</v>
      </c>
      <c r="Q370" s="7">
        <f t="shared" si="518"/>
        <v>1.1561488088931708E-5</v>
      </c>
      <c r="R370" s="7">
        <f t="shared" si="519"/>
        <v>3.5849166998991192E-4</v>
      </c>
      <c r="S370" s="7">
        <f t="shared" si="559"/>
        <v>2.5358267658614922E-4</v>
      </c>
      <c r="T370" s="7">
        <f t="shared" si="520"/>
        <v>1.3921333300837841</v>
      </c>
      <c r="U370" s="7">
        <f t="shared" si="521"/>
        <v>2069.7907852308208</v>
      </c>
      <c r="V370" s="7">
        <f t="shared" si="616"/>
        <v>2071.1829185609045</v>
      </c>
      <c r="W370" s="7">
        <f>Surface_Tension_T(T_ph(F370,H370))</f>
        <v>9.0362079131084447E-2</v>
      </c>
      <c r="X370" s="7">
        <v>1</v>
      </c>
      <c r="Y370" s="7">
        <f t="shared" si="560"/>
        <v>1.0002292923161258</v>
      </c>
      <c r="Z370" s="7">
        <f t="shared" si="617"/>
        <v>0.99909877025241833</v>
      </c>
      <c r="AA370" s="24">
        <f t="shared" si="561"/>
        <v>1.1595490659542973</v>
      </c>
      <c r="AB370" s="24">
        <f t="shared" si="562"/>
        <v>2396119.7882101289</v>
      </c>
      <c r="AC370" s="24">
        <f t="shared" si="563"/>
        <v>1.0908400994839672E-5</v>
      </c>
      <c r="AD370" s="29">
        <f t="shared" si="564"/>
        <v>1.0076627715010254E-2</v>
      </c>
      <c r="AE370" s="24">
        <f t="shared" si="522"/>
        <v>13.564138880694326</v>
      </c>
      <c r="AF370" s="7">
        <f t="shared" si="523"/>
        <v>31.18626544777646</v>
      </c>
      <c r="AG370" s="24" t="str">
        <f t="shared" si="565"/>
        <v>ANNULAR</v>
      </c>
      <c r="AH370" s="24">
        <f t="shared" si="620"/>
        <v>1.1499999999999999</v>
      </c>
      <c r="AI370" s="24">
        <f t="shared" si="620"/>
        <v>1.1499999999999999</v>
      </c>
      <c r="AJ370" s="24">
        <f t="shared" si="566"/>
        <v>0.26583825617373846</v>
      </c>
      <c r="AK370" s="24">
        <f t="shared" si="567"/>
        <v>0.86888376859367844</v>
      </c>
      <c r="AL370" s="24">
        <f t="shared" si="568"/>
        <v>127.73770791460552</v>
      </c>
      <c r="AM370" s="24">
        <f t="shared" si="569"/>
        <v>263960239.9083434</v>
      </c>
      <c r="AN370" s="24">
        <f t="shared" si="570"/>
        <v>1.5988729735234273E-7</v>
      </c>
      <c r="AO370" s="29">
        <f t="shared" si="571"/>
        <v>5.2717664911141274E-3</v>
      </c>
      <c r="AP370" s="24">
        <f t="shared" si="525"/>
        <v>1590.7646612721019</v>
      </c>
      <c r="AQ370" s="24">
        <f t="shared" si="572"/>
        <v>4.8736050666027815</v>
      </c>
      <c r="AR370" s="24">
        <f t="shared" si="573"/>
        <v>16.833661009664084</v>
      </c>
      <c r="AS370" s="24">
        <f t="shared" si="574"/>
        <v>1.503503996490487</v>
      </c>
      <c r="AT370" s="24" t="str">
        <f t="shared" si="575"/>
        <v>NO</v>
      </c>
      <c r="AU370" s="24">
        <f t="shared" si="526"/>
        <v>1.2</v>
      </c>
      <c r="AV370" s="7">
        <f t="shared" si="576"/>
        <v>1.203900398263051</v>
      </c>
      <c r="AW370" s="7">
        <f t="shared" si="577"/>
        <v>0.26583825617373846</v>
      </c>
      <c r="AX370" s="20">
        <f t="shared" si="527"/>
        <v>0.66326801661085455</v>
      </c>
      <c r="AY370" s="24">
        <f t="shared" si="528"/>
        <v>0.83268415011455776</v>
      </c>
      <c r="AZ370" s="24">
        <f t="shared" si="578"/>
        <v>162.92628833730649</v>
      </c>
      <c r="BA370" s="24">
        <f t="shared" si="579"/>
        <v>336674760.01402444</v>
      </c>
      <c r="BB370" s="24">
        <f t="shared" si="580"/>
        <v>1.2850200325329515E-7</v>
      </c>
      <c r="BC370" s="29">
        <f t="shared" si="581"/>
        <v>5.1224454845824581E-3</v>
      </c>
      <c r="BD370" s="24">
        <f t="shared" si="529"/>
        <v>16.995665853365495</v>
      </c>
      <c r="BE370" s="24" t="str">
        <f t="shared" si="582"/>
        <v>NO</v>
      </c>
      <c r="BF370" s="24">
        <f t="shared" si="530"/>
        <v>1.2</v>
      </c>
      <c r="BG370" s="24">
        <f t="shared" si="531"/>
        <v>1.1500413520077855</v>
      </c>
      <c r="BH370" s="7">
        <f t="shared" si="583"/>
        <v>1.203900398263051</v>
      </c>
      <c r="BI370" s="7">
        <f t="shared" si="584"/>
        <v>0.50246314340298515</v>
      </c>
      <c r="BJ370" s="7">
        <f t="shared" si="585"/>
        <v>0.26583825617373846</v>
      </c>
      <c r="BK370" s="20">
        <f t="shared" si="532"/>
        <v>0.66326801661085455</v>
      </c>
      <c r="BL370" s="24">
        <f t="shared" si="586"/>
        <v>0.50245555840868816</v>
      </c>
      <c r="BM370" s="24">
        <f t="shared" si="587"/>
        <v>0.83260489280859395</v>
      </c>
      <c r="BN370" s="24">
        <f t="shared" si="588"/>
        <v>163.00333202456531</v>
      </c>
      <c r="BO370" s="24">
        <f t="shared" si="589"/>
        <v>336833964.92308587</v>
      </c>
      <c r="BP370" s="24">
        <f t="shared" si="590"/>
        <v>1.2844745439915506E-7</v>
      </c>
      <c r="BQ370" s="29">
        <f t="shared" si="591"/>
        <v>5.1221614433209382E-3</v>
      </c>
      <c r="BR370" s="24">
        <f t="shared" si="533"/>
        <v>1572.5511247625668</v>
      </c>
      <c r="BS370" s="24">
        <f t="shared" si="592"/>
        <v>4.8736050666027815</v>
      </c>
      <c r="BT370" s="24">
        <f t="shared" si="593"/>
        <v>16.995980003371113</v>
      </c>
      <c r="BU370" s="24" t="str">
        <f t="shared" si="594"/>
        <v>NO</v>
      </c>
      <c r="BV370" s="24">
        <f t="shared" si="534"/>
        <v>1.1499999999999999</v>
      </c>
      <c r="BW370" s="24">
        <f t="shared" si="535"/>
        <v>1.1500409550789512</v>
      </c>
      <c r="BX370" s="7">
        <f t="shared" si="595"/>
        <v>1.203900398263051</v>
      </c>
      <c r="BY370" s="7">
        <f t="shared" si="596"/>
        <v>0.50246314340298515</v>
      </c>
      <c r="BZ370" s="24">
        <f t="shared" si="597"/>
        <v>0.26583825617373846</v>
      </c>
      <c r="CA370" s="20">
        <f t="shared" si="536"/>
        <v>0.69431910121959606</v>
      </c>
      <c r="CB370" s="24">
        <f t="shared" si="598"/>
        <v>0.50245520320178216</v>
      </c>
      <c r="CC370" s="24">
        <f t="shared" si="599"/>
        <v>0.86879747081247971</v>
      </c>
      <c r="CD370" s="24">
        <f t="shared" si="600"/>
        <v>127.82159543998826</v>
      </c>
      <c r="CE370" s="24">
        <f t="shared" si="601"/>
        <v>264133587.08739367</v>
      </c>
      <c r="CF370" s="24">
        <f t="shared" si="602"/>
        <v>1.5979305495347573E-7</v>
      </c>
      <c r="CG370" s="29">
        <f t="shared" si="603"/>
        <v>5.2713550374735886E-3</v>
      </c>
      <c r="CH370" s="24">
        <f t="shared" si="537"/>
        <v>1590.7149973700075</v>
      </c>
      <c r="CI370" s="24">
        <f t="shared" si="604"/>
        <v>4.8736050666027815</v>
      </c>
      <c r="CJ370" s="24">
        <f t="shared" si="605"/>
        <v>16.834098979968076</v>
      </c>
      <c r="CK370" s="24">
        <f t="shared" si="538"/>
        <v>31.545025729448707</v>
      </c>
      <c r="CL370" s="24">
        <f t="shared" si="606"/>
        <v>1.503503996490487</v>
      </c>
      <c r="CM370" s="24" t="str">
        <f t="shared" si="607"/>
        <v>NO</v>
      </c>
      <c r="CN370" s="46" t="str">
        <f t="shared" si="539"/>
        <v>ANNULAR</v>
      </c>
      <c r="CO370" s="21">
        <f t="shared" si="619"/>
        <v>1.0002292923161258</v>
      </c>
      <c r="CP370" s="21">
        <f t="shared" si="540"/>
        <v>0</v>
      </c>
      <c r="CQ370" s="7">
        <f t="shared" si="541"/>
        <v>0.99909877025241833</v>
      </c>
      <c r="CR370" s="7">
        <f>IF(J370="yes",rho_ph(F370,H370),IF(K370="yes",rho_ph(F370,H370),L370*CQ370+P370*(1-CQ370)))</f>
        <v>1.1595490659542973</v>
      </c>
      <c r="CS370" s="7">
        <f t="shared" si="542"/>
        <v>1.187415188919479E-5</v>
      </c>
      <c r="CT370" s="7">
        <f t="shared" si="543"/>
        <v>2396119.7882101289</v>
      </c>
      <c r="CU370" s="7">
        <f t="shared" si="544"/>
        <v>1.0908400994839672E-5</v>
      </c>
      <c r="CV370" s="22">
        <f t="shared" si="545"/>
        <v>1.0076627715010254E-2</v>
      </c>
      <c r="CW370" s="7">
        <f t="shared" si="546"/>
        <v>1.0866459820073336E-4</v>
      </c>
      <c r="CX370" s="7">
        <f t="shared" si="547"/>
        <v>0.99058269933522092</v>
      </c>
      <c r="CY370" s="7">
        <f t="shared" si="608"/>
        <v>-107.93447569834123</v>
      </c>
      <c r="CZ370" s="7">
        <f t="shared" si="609"/>
        <v>-9.178636923222178E-3</v>
      </c>
      <c r="DA370" s="7">
        <f t="shared" si="548"/>
        <v>0.48416197181393689</v>
      </c>
      <c r="DB370" s="7">
        <f>rho_ph(DA370,H370)</f>
        <v>0.9966983344912369</v>
      </c>
      <c r="DC370" s="7">
        <f t="shared" si="549"/>
        <v>1946.8396563046933</v>
      </c>
      <c r="DD370" s="7">
        <f t="shared" si="610"/>
        <v>-2.8113842197260572E-2</v>
      </c>
      <c r="DE370" s="47">
        <f t="shared" si="611"/>
        <v>249.80701738894498</v>
      </c>
      <c r="DF370" s="7">
        <f t="shared" si="550"/>
        <v>1029.6780762640763</v>
      </c>
      <c r="DG370" s="7">
        <f t="shared" si="612"/>
        <v>80.517058702453483</v>
      </c>
    </row>
    <row r="371" spans="1:111" ht="14.5" x14ac:dyDescent="0.35">
      <c r="A371" s="7">
        <f t="shared" si="613"/>
        <v>696</v>
      </c>
      <c r="B371" s="7">
        <v>3</v>
      </c>
      <c r="C371" s="7">
        <v>17.2</v>
      </c>
      <c r="D371">
        <v>0.253</v>
      </c>
      <c r="E371" s="22">
        <v>0</v>
      </c>
      <c r="F371" s="7">
        <f t="shared" si="551"/>
        <v>0.48416197181393689</v>
      </c>
      <c r="G371" s="7">
        <f t="shared" si="614"/>
        <v>97.5</v>
      </c>
      <c r="H371" s="7">
        <f t="shared" si="552"/>
        <v>1029.6780762640763</v>
      </c>
      <c r="I371" s="7">
        <f t="shared" si="615"/>
        <v>0.3002302734539547</v>
      </c>
      <c r="J371" s="24" t="str">
        <f t="shared" si="553"/>
        <v>NO</v>
      </c>
      <c r="K371" s="24" t="str">
        <f t="shared" si="554"/>
        <v>NO</v>
      </c>
      <c r="L371" s="7">
        <f t="shared" si="555"/>
        <v>0.29946615959071443</v>
      </c>
      <c r="M371" s="7">
        <v>9.81</v>
      </c>
      <c r="N371" s="7">
        <f t="shared" si="556"/>
        <v>5.0247065E-2</v>
      </c>
      <c r="O371" s="7">
        <f t="shared" si="557"/>
        <v>80.517058702453483</v>
      </c>
      <c r="P371" s="7">
        <f t="shared" si="558"/>
        <v>971.45612129068184</v>
      </c>
      <c r="Q371" s="7">
        <f t="shared" si="518"/>
        <v>1.1609794372486903E-5</v>
      </c>
      <c r="R371" s="7">
        <f t="shared" si="519"/>
        <v>3.5206859424706207E-4</v>
      </c>
      <c r="S371" s="7">
        <f t="shared" si="559"/>
        <v>2.4985255566091312E-4</v>
      </c>
      <c r="T371" s="7">
        <f t="shared" si="520"/>
        <v>1.3977383383317996</v>
      </c>
      <c r="U371" s="7">
        <f t="shared" si="521"/>
        <v>1945.3629719681719</v>
      </c>
      <c r="V371" s="7">
        <f t="shared" si="616"/>
        <v>1946.7607103065036</v>
      </c>
      <c r="W371" s="7">
        <f>Surface_Tension_T(T_ph(F371,H371))</f>
        <v>9.0351968929638302E-2</v>
      </c>
      <c r="X371" s="7">
        <v>1</v>
      </c>
      <c r="Y371" s="7">
        <f t="shared" si="560"/>
        <v>1.0002374195606267</v>
      </c>
      <c r="Z371" s="7">
        <f t="shared" si="617"/>
        <v>0.99904482563251518</v>
      </c>
      <c r="AA371" s="24">
        <f t="shared" si="561"/>
        <v>1.2270901033842312</v>
      </c>
      <c r="AB371" s="24">
        <f t="shared" si="562"/>
        <v>2418943.6490801671</v>
      </c>
      <c r="AC371" s="24">
        <f t="shared" si="563"/>
        <v>1.0815918697648972E-5</v>
      </c>
      <c r="AD371" s="29">
        <f t="shared" si="564"/>
        <v>1.0061295575023676E-2</v>
      </c>
      <c r="AE371" s="24">
        <f t="shared" si="522"/>
        <v>13.571628278471447</v>
      </c>
      <c r="AF371" s="7">
        <f t="shared" si="523"/>
        <v>30.335019761685299</v>
      </c>
      <c r="AG371" s="24" t="str">
        <f t="shared" si="565"/>
        <v>ANNULAR</v>
      </c>
      <c r="AH371" s="24">
        <f t="shared" si="620"/>
        <v>1.1499999999999999</v>
      </c>
      <c r="AI371" s="24">
        <f t="shared" si="620"/>
        <v>1.1499999999999999</v>
      </c>
      <c r="AJ371" s="24">
        <f t="shared" si="566"/>
        <v>0.26589110935447202</v>
      </c>
      <c r="AK371" s="24">
        <f t="shared" si="567"/>
        <v>0.86883769689877943</v>
      </c>
      <c r="AL371" s="24">
        <f t="shared" si="568"/>
        <v>127.67860971866241</v>
      </c>
      <c r="AM371" s="24">
        <f t="shared" si="569"/>
        <v>251690858.92760745</v>
      </c>
      <c r="AN371" s="24">
        <f t="shared" si="570"/>
        <v>1.6687014790296443E-7</v>
      </c>
      <c r="AO371" s="29">
        <f t="shared" si="571"/>
        <v>5.3017235208714176E-3</v>
      </c>
      <c r="AP371" s="24">
        <f t="shared" si="525"/>
        <v>1480.0337165563149</v>
      </c>
      <c r="AQ371" s="24">
        <f t="shared" si="572"/>
        <v>4.873509920702932</v>
      </c>
      <c r="AR371" s="24">
        <f t="shared" si="573"/>
        <v>16.802641698061443</v>
      </c>
      <c r="AS371" s="24">
        <f t="shared" si="574"/>
        <v>1.5095574053983436</v>
      </c>
      <c r="AT371" s="24" t="str">
        <f t="shared" si="575"/>
        <v>NO</v>
      </c>
      <c r="AU371" s="24">
        <f t="shared" si="526"/>
        <v>1.2</v>
      </c>
      <c r="AV371" s="7">
        <f t="shared" si="576"/>
        <v>1.203900398263051</v>
      </c>
      <c r="AW371" s="7">
        <f t="shared" si="577"/>
        <v>0.26589110935447202</v>
      </c>
      <c r="AX371" s="20">
        <f t="shared" si="527"/>
        <v>0.66558856036333114</v>
      </c>
      <c r="AY371" s="24">
        <f t="shared" si="528"/>
        <v>0.83264024610707998</v>
      </c>
      <c r="AZ371" s="24">
        <f t="shared" si="578"/>
        <v>162.83200495380152</v>
      </c>
      <c r="BA371" s="24">
        <f t="shared" si="579"/>
        <v>320988200.59235281</v>
      </c>
      <c r="BB371" s="24">
        <f t="shared" si="580"/>
        <v>1.3412812981703537E-7</v>
      </c>
      <c r="BC371" s="29">
        <f t="shared" si="581"/>
        <v>5.1512316012065629E-3</v>
      </c>
      <c r="BD371" s="24">
        <f t="shared" si="529"/>
        <v>16.964701913955178</v>
      </c>
      <c r="BE371" s="24" t="str">
        <f t="shared" si="582"/>
        <v>NO</v>
      </c>
      <c r="BF371" s="24">
        <f t="shared" si="530"/>
        <v>1.2</v>
      </c>
      <c r="BG371" s="24">
        <f t="shared" si="531"/>
        <v>1.1500439362092241</v>
      </c>
      <c r="BH371" s="7">
        <f t="shared" si="583"/>
        <v>1.203900398263051</v>
      </c>
      <c r="BI371" s="7">
        <f t="shared" si="584"/>
        <v>0.50245894287592818</v>
      </c>
      <c r="BJ371" s="7">
        <f t="shared" si="585"/>
        <v>0.26589110935447202</v>
      </c>
      <c r="BK371" s="20">
        <f t="shared" si="532"/>
        <v>0.66558856036333114</v>
      </c>
      <c r="BL371" s="24">
        <f t="shared" si="586"/>
        <v>0.50245084628719561</v>
      </c>
      <c r="BM371" s="24">
        <f t="shared" si="587"/>
        <v>0.83255594932219301</v>
      </c>
      <c r="BN371" s="24">
        <f t="shared" si="588"/>
        <v>162.91387033745067</v>
      </c>
      <c r="BO371" s="24">
        <f t="shared" si="589"/>
        <v>321149580.55076945</v>
      </c>
      <c r="BP371" s="24">
        <f t="shared" si="590"/>
        <v>1.3406759601854901E-7</v>
      </c>
      <c r="BQ371" s="29">
        <f t="shared" si="591"/>
        <v>5.1509271144225951E-3</v>
      </c>
      <c r="BR371" s="24">
        <f t="shared" si="533"/>
        <v>1463.0492323693306</v>
      </c>
      <c r="BS371" s="24">
        <f t="shared" si="592"/>
        <v>4.873509920702932</v>
      </c>
      <c r="BT371" s="24">
        <f t="shared" si="593"/>
        <v>16.965036185542413</v>
      </c>
      <c r="BU371" s="24" t="str">
        <f t="shared" si="594"/>
        <v>NO</v>
      </c>
      <c r="BV371" s="24">
        <f t="shared" si="534"/>
        <v>1.1499999999999999</v>
      </c>
      <c r="BW371" s="24">
        <f t="shared" si="535"/>
        <v>1.1500435133781761</v>
      </c>
      <c r="BX371" s="7">
        <f t="shared" si="595"/>
        <v>1.203900398263051</v>
      </c>
      <c r="BY371" s="7">
        <f t="shared" si="596"/>
        <v>0.50245894287592818</v>
      </c>
      <c r="BZ371" s="24">
        <f t="shared" si="597"/>
        <v>0.26589110935447202</v>
      </c>
      <c r="CA371" s="20">
        <f t="shared" si="536"/>
        <v>0.69674828186741045</v>
      </c>
      <c r="CB371" s="24">
        <f t="shared" si="598"/>
        <v>0.50245046711403196</v>
      </c>
      <c r="CC371" s="24">
        <f t="shared" si="599"/>
        <v>0.86874591206687168</v>
      </c>
      <c r="CD371" s="24">
        <f t="shared" si="600"/>
        <v>127.76774716900972</v>
      </c>
      <c r="CE371" s="24">
        <f t="shared" si="601"/>
        <v>251866574.19808203</v>
      </c>
      <c r="CF371" s="24">
        <f t="shared" si="602"/>
        <v>1.6676558978476294E-7</v>
      </c>
      <c r="CG371" s="29">
        <f t="shared" si="603"/>
        <v>5.3012824656079142E-3</v>
      </c>
      <c r="CH371" s="24">
        <f t="shared" si="537"/>
        <v>1479.9844651798119</v>
      </c>
      <c r="CI371" s="24">
        <f t="shared" si="604"/>
        <v>4.873509920702932</v>
      </c>
      <c r="CJ371" s="24">
        <f t="shared" si="605"/>
        <v>16.80310766631824</v>
      </c>
      <c r="CK371" s="24">
        <f t="shared" si="538"/>
        <v>30.683987490843499</v>
      </c>
      <c r="CL371" s="24">
        <f t="shared" si="606"/>
        <v>1.5095574053983436</v>
      </c>
      <c r="CM371" s="24" t="str">
        <f t="shared" si="607"/>
        <v>NO</v>
      </c>
      <c r="CN371" s="46" t="str">
        <f t="shared" si="539"/>
        <v>ANNULAR</v>
      </c>
      <c r="CO371" s="21">
        <f t="shared" si="619"/>
        <v>1.0002374195606267</v>
      </c>
      <c r="CP371" s="21">
        <f t="shared" si="540"/>
        <v>0</v>
      </c>
      <c r="CQ371" s="7">
        <f t="shared" si="541"/>
        <v>0.99904482563251518</v>
      </c>
      <c r="CR371" s="7">
        <f>IF(J371="yes",rho_ph(F371,H371),IF(K371="yes",rho_ph(F371,H371),L371*CQ371+P371*(1-CQ371)))</f>
        <v>1.2270901033842312</v>
      </c>
      <c r="CS371" s="7">
        <f t="shared" si="542"/>
        <v>1.1934991891311742E-5</v>
      </c>
      <c r="CT371" s="7">
        <f t="shared" si="543"/>
        <v>2418943.6490801671</v>
      </c>
      <c r="CU371" s="7">
        <f t="shared" si="544"/>
        <v>1.0815918697648972E-5</v>
      </c>
      <c r="CV371" s="22">
        <f t="shared" si="545"/>
        <v>1.0061295575023676E-2</v>
      </c>
      <c r="CW371" s="7">
        <f t="shared" si="546"/>
        <v>1.1499405842788147E-4</v>
      </c>
      <c r="CX371" s="7">
        <f t="shared" si="547"/>
        <v>0.9247087979983496</v>
      </c>
      <c r="CY371" s="7">
        <f t="shared" si="608"/>
        <v>-95.052997828014853</v>
      </c>
      <c r="CZ371" s="7">
        <f t="shared" si="609"/>
        <v>-9.7295594372532809E-3</v>
      </c>
      <c r="DA371" s="7">
        <f t="shared" si="548"/>
        <v>0.51335065012569669</v>
      </c>
      <c r="DB371" s="7">
        <f>rho_ph(DA371,H371)</f>
        <v>1.0605213564765363</v>
      </c>
      <c r="DC371" s="7">
        <f t="shared" si="549"/>
        <v>1829.6772913722184</v>
      </c>
      <c r="DD371" s="7">
        <f t="shared" si="610"/>
        <v>-2.8113842197260572E-2</v>
      </c>
      <c r="DE371" s="47">
        <f t="shared" si="611"/>
        <v>221.07913631495228</v>
      </c>
      <c r="DF371" s="7">
        <f t="shared" si="550"/>
        <v>1029.6499624218791</v>
      </c>
      <c r="DG371" s="7">
        <f t="shared" si="612"/>
        <v>81.974483887099495</v>
      </c>
    </row>
    <row r="372" spans="1:111" ht="14.5" x14ac:dyDescent="0.35">
      <c r="A372" s="7">
        <f t="shared" si="613"/>
        <v>693</v>
      </c>
      <c r="B372" s="7">
        <v>3</v>
      </c>
      <c r="C372" s="7">
        <v>17.2</v>
      </c>
      <c r="D372">
        <v>0.253</v>
      </c>
      <c r="E372" s="22">
        <v>0</v>
      </c>
      <c r="F372" s="7">
        <f t="shared" si="551"/>
        <v>0.51335065012569669</v>
      </c>
      <c r="G372" s="7">
        <f t="shared" si="614"/>
        <v>97.5</v>
      </c>
      <c r="H372" s="7">
        <f t="shared" si="552"/>
        <v>1029.6499624218791</v>
      </c>
      <c r="I372" s="7">
        <f t="shared" si="615"/>
        <v>0.29804212865592628</v>
      </c>
      <c r="J372" s="24" t="str">
        <f t="shared" si="553"/>
        <v>NO</v>
      </c>
      <c r="K372" s="24" t="str">
        <f t="shared" si="554"/>
        <v>NO</v>
      </c>
      <c r="L372" s="7">
        <f t="shared" si="555"/>
        <v>0.31633562592840309</v>
      </c>
      <c r="M372" s="7">
        <v>9.81</v>
      </c>
      <c r="N372" s="7">
        <f t="shared" si="556"/>
        <v>5.0247065E-2</v>
      </c>
      <c r="O372" s="7">
        <f t="shared" si="557"/>
        <v>81.974483887099495</v>
      </c>
      <c r="P372" s="7">
        <f t="shared" si="558"/>
        <v>970.53939776774041</v>
      </c>
      <c r="Q372" s="7">
        <f t="shared" si="518"/>
        <v>1.1658641581551213E-5</v>
      </c>
      <c r="R372" s="7">
        <f t="shared" si="519"/>
        <v>3.4578464823544196E-4</v>
      </c>
      <c r="S372" s="7">
        <f t="shared" si="559"/>
        <v>2.4620102197301215E-4</v>
      </c>
      <c r="T372" s="7">
        <f t="shared" si="520"/>
        <v>1.4034333587571273</v>
      </c>
      <c r="U372" s="7">
        <f t="shared" si="521"/>
        <v>1828.1990036619331</v>
      </c>
      <c r="V372" s="7">
        <f t="shared" si="616"/>
        <v>1829.6024370206903</v>
      </c>
      <c r="W372" s="7">
        <f>Surface_Tension_T(T_ph(F372,H372))</f>
        <v>9.034015026039903E-2</v>
      </c>
      <c r="X372" s="7">
        <v>1</v>
      </c>
      <c r="Y372" s="7">
        <f t="shared" si="560"/>
        <v>1.0002458689947953</v>
      </c>
      <c r="Z372" s="7">
        <f t="shared" si="617"/>
        <v>0.99898730987548856</v>
      </c>
      <c r="AA372" s="24">
        <f t="shared" si="561"/>
        <v>1.2988709395326647</v>
      </c>
      <c r="AB372" s="24">
        <f t="shared" si="562"/>
        <v>2442043.5243401132</v>
      </c>
      <c r="AC372" s="24">
        <f t="shared" si="563"/>
        <v>1.0723989317330783E-5</v>
      </c>
      <c r="AD372" s="29">
        <f t="shared" si="564"/>
        <v>1.0045958745665046E-2</v>
      </c>
      <c r="AE372" s="24">
        <f t="shared" si="522"/>
        <v>13.579114894975842</v>
      </c>
      <c r="AF372" s="7">
        <f t="shared" si="523"/>
        <v>29.507028679175079</v>
      </c>
      <c r="AG372" s="24" t="str">
        <f t="shared" si="565"/>
        <v>ANNULAR</v>
      </c>
      <c r="AH372" s="24">
        <f t="shared" si="620"/>
        <v>1.1499999999999999</v>
      </c>
      <c r="AI372" s="24">
        <f t="shared" si="620"/>
        <v>1.1499999999999999</v>
      </c>
      <c r="AJ372" s="24">
        <f t="shared" si="566"/>
        <v>0.26594400107942368</v>
      </c>
      <c r="AK372" s="24">
        <f t="shared" si="567"/>
        <v>0.86878838793862523</v>
      </c>
      <c r="AL372" s="24">
        <f t="shared" si="568"/>
        <v>127.62086766867894</v>
      </c>
      <c r="AM372" s="24">
        <f t="shared" si="569"/>
        <v>239943557.11206996</v>
      </c>
      <c r="AN372" s="24">
        <f t="shared" si="570"/>
        <v>1.74189400701704E-7</v>
      </c>
      <c r="AO372" s="29">
        <f t="shared" si="571"/>
        <v>5.3320596334437741E-3</v>
      </c>
      <c r="AP372" s="24">
        <f t="shared" si="525"/>
        <v>1376.8425686336527</v>
      </c>
      <c r="AQ372" s="24">
        <f t="shared" si="572"/>
        <v>4.8734080241556077</v>
      </c>
      <c r="AR372" s="24">
        <f t="shared" si="573"/>
        <v>16.771436432519117</v>
      </c>
      <c r="AS372" s="24">
        <f t="shared" si="574"/>
        <v>1.5157080274576975</v>
      </c>
      <c r="AT372" s="24" t="str">
        <f t="shared" si="575"/>
        <v>NO</v>
      </c>
      <c r="AU372" s="24">
        <f t="shared" si="526"/>
        <v>1.2</v>
      </c>
      <c r="AV372" s="7">
        <f t="shared" si="576"/>
        <v>1.203900398263051</v>
      </c>
      <c r="AW372" s="7">
        <f t="shared" si="577"/>
        <v>0.26594400107942368</v>
      </c>
      <c r="AX372" s="20">
        <f t="shared" si="527"/>
        <v>0.6679460916458575</v>
      </c>
      <c r="AY372" s="24">
        <f t="shared" si="528"/>
        <v>0.83259325609593404</v>
      </c>
      <c r="AZ372" s="24">
        <f t="shared" si="578"/>
        <v>162.7382193197214</v>
      </c>
      <c r="BA372" s="24">
        <f t="shared" si="579"/>
        <v>305968670.60198969</v>
      </c>
      <c r="BB372" s="24">
        <f t="shared" si="580"/>
        <v>1.4002681929048057E-7</v>
      </c>
      <c r="BC372" s="29">
        <f t="shared" si="581"/>
        <v>5.1803837582129631E-3</v>
      </c>
      <c r="BD372" s="24">
        <f t="shared" si="529"/>
        <v>16.933547437612134</v>
      </c>
      <c r="BE372" s="24" t="str">
        <f t="shared" si="582"/>
        <v>NO</v>
      </c>
      <c r="BF372" s="24">
        <f t="shared" si="530"/>
        <v>1.2</v>
      </c>
      <c r="BG372" s="24">
        <f t="shared" si="531"/>
        <v>1.1500466880609788</v>
      </c>
      <c r="BH372" s="7">
        <f t="shared" si="583"/>
        <v>1.203900398263051</v>
      </c>
      <c r="BI372" s="7">
        <f t="shared" si="584"/>
        <v>0.50245450158187077</v>
      </c>
      <c r="BJ372" s="7">
        <f t="shared" si="585"/>
        <v>0.26594400107942368</v>
      </c>
      <c r="BK372" s="20">
        <f t="shared" si="532"/>
        <v>0.6679460916458575</v>
      </c>
      <c r="BL372" s="24">
        <f t="shared" si="586"/>
        <v>0.50244585749470849</v>
      </c>
      <c r="BM372" s="24">
        <f t="shared" si="587"/>
        <v>0.83250358962241766</v>
      </c>
      <c r="BN372" s="24">
        <f t="shared" si="588"/>
        <v>162.82521580022794</v>
      </c>
      <c r="BO372" s="24">
        <f t="shared" si="589"/>
        <v>306132235.11436361</v>
      </c>
      <c r="BP372" s="24">
        <f t="shared" si="590"/>
        <v>1.3995962571273787E-7</v>
      </c>
      <c r="BQ372" s="29">
        <f t="shared" si="591"/>
        <v>5.1800573080403953E-3</v>
      </c>
      <c r="BR372" s="24">
        <f t="shared" si="533"/>
        <v>1361.0062246649773</v>
      </c>
      <c r="BS372" s="24">
        <f t="shared" si="592"/>
        <v>4.8734080241556077</v>
      </c>
      <c r="BT372" s="24">
        <f t="shared" si="593"/>
        <v>16.933903150752847</v>
      </c>
      <c r="BU372" s="24" t="str">
        <f t="shared" si="594"/>
        <v>NO</v>
      </c>
      <c r="BV372" s="24">
        <f t="shared" si="534"/>
        <v>1.1499999999999999</v>
      </c>
      <c r="BW372" s="24">
        <f t="shared" si="535"/>
        <v>1.1500462375717244</v>
      </c>
      <c r="BX372" s="7">
        <f t="shared" si="595"/>
        <v>1.203900398263051</v>
      </c>
      <c r="BY372" s="7">
        <f t="shared" si="596"/>
        <v>0.50245450158187077</v>
      </c>
      <c r="BZ372" s="24">
        <f t="shared" si="597"/>
        <v>0.26594400107942368</v>
      </c>
      <c r="CA372" s="20">
        <f t="shared" si="536"/>
        <v>0.69921618162636412</v>
      </c>
      <c r="CB372" s="24">
        <f t="shared" si="598"/>
        <v>0.50244545267217366</v>
      </c>
      <c r="CC372" s="24">
        <f t="shared" si="599"/>
        <v>0.86869075653104832</v>
      </c>
      <c r="CD372" s="24">
        <f t="shared" si="600"/>
        <v>127.71559191189944</v>
      </c>
      <c r="CE372" s="24">
        <f t="shared" si="601"/>
        <v>240121650.80691993</v>
      </c>
      <c r="CF372" s="24">
        <f t="shared" si="602"/>
        <v>1.7407336809185253E-7</v>
      </c>
      <c r="CG372" s="29">
        <f t="shared" si="603"/>
        <v>5.3315867840809878E-3</v>
      </c>
      <c r="CH372" s="24">
        <f t="shared" si="537"/>
        <v>1376.7937277356032</v>
      </c>
      <c r="CI372" s="24">
        <f t="shared" si="604"/>
        <v>4.8734080241556077</v>
      </c>
      <c r="CJ372" s="24">
        <f t="shared" si="605"/>
        <v>16.771932227918569</v>
      </c>
      <c r="CK372" s="24">
        <f t="shared" si="538"/>
        <v>29.846471371920028</v>
      </c>
      <c r="CL372" s="24">
        <f t="shared" si="606"/>
        <v>1.5157080274576975</v>
      </c>
      <c r="CM372" s="24" t="str">
        <f t="shared" si="607"/>
        <v>NO</v>
      </c>
      <c r="CN372" s="46" t="str">
        <f t="shared" si="539"/>
        <v>ANNULAR</v>
      </c>
      <c r="CO372" s="21">
        <f t="shared" si="619"/>
        <v>1.0002458689947953</v>
      </c>
      <c r="CP372" s="21">
        <f t="shared" si="540"/>
        <v>0</v>
      </c>
      <c r="CQ372" s="7">
        <f t="shared" si="541"/>
        <v>0.99898730987548856</v>
      </c>
      <c r="CR372" s="7">
        <f>IF(J372="yes",rho_ph(F372,H372),IF(K372="yes",rho_ph(F372,H372),L372*CQ372+P372*(1-CQ372)))</f>
        <v>1.2988709395326647</v>
      </c>
      <c r="CS372" s="7">
        <f t="shared" si="542"/>
        <v>1.1997007688832051E-5</v>
      </c>
      <c r="CT372" s="7">
        <f t="shared" si="543"/>
        <v>2442043.5243401132</v>
      </c>
      <c r="CU372" s="7">
        <f t="shared" si="544"/>
        <v>1.0723989317330783E-5</v>
      </c>
      <c r="CV372" s="22">
        <f t="shared" si="545"/>
        <v>1.0045958745665046E-2</v>
      </c>
      <c r="CW372" s="7">
        <f t="shared" si="546"/>
        <v>1.2172084209542973E-4</v>
      </c>
      <c r="CX372" s="7">
        <f t="shared" si="547"/>
        <v>0.8632176940625913</v>
      </c>
      <c r="CY372" s="7">
        <f t="shared" si="608"/>
        <v>-83.696476606183651</v>
      </c>
      <c r="CZ372" s="7">
        <f t="shared" si="609"/>
        <v>-1.0315122570415367E-2</v>
      </c>
      <c r="DA372" s="7">
        <f t="shared" si="548"/>
        <v>0.54429601783694281</v>
      </c>
      <c r="DB372" s="7">
        <f>rho_ph(DA372,H372)</f>
        <v>1.1285776681882429</v>
      </c>
      <c r="DC372" s="7">
        <f t="shared" si="549"/>
        <v>1719.3427600560369</v>
      </c>
      <c r="DD372" s="7">
        <f t="shared" si="610"/>
        <v>-2.8113842197260572E-2</v>
      </c>
      <c r="DE372" s="47">
        <f t="shared" si="611"/>
        <v>195.65277549746889</v>
      </c>
      <c r="DF372" s="7">
        <f t="shared" si="550"/>
        <v>1029.6218485796819</v>
      </c>
      <c r="DG372" s="7">
        <f t="shared" si="612"/>
        <v>83.445623456758312</v>
      </c>
    </row>
    <row r="373" spans="1:111" ht="14.5" x14ac:dyDescent="0.35">
      <c r="A373" s="7">
        <f t="shared" si="613"/>
        <v>690</v>
      </c>
      <c r="B373" s="7">
        <v>3</v>
      </c>
      <c r="C373" s="7">
        <v>17.2</v>
      </c>
      <c r="D373">
        <v>0.253</v>
      </c>
      <c r="E373" s="22">
        <v>0</v>
      </c>
      <c r="F373" s="7">
        <f t="shared" si="551"/>
        <v>0.54429601783694281</v>
      </c>
      <c r="G373" s="7">
        <f t="shared" si="614"/>
        <v>97.5</v>
      </c>
      <c r="H373" s="7">
        <f t="shared" si="552"/>
        <v>1029.6218485796819</v>
      </c>
      <c r="I373" s="7">
        <f t="shared" si="615"/>
        <v>0.29582692066862182</v>
      </c>
      <c r="J373" s="24" t="str">
        <f t="shared" si="553"/>
        <v>NO</v>
      </c>
      <c r="K373" s="24" t="str">
        <f t="shared" si="554"/>
        <v>NO</v>
      </c>
      <c r="L373" s="7">
        <f t="shared" si="555"/>
        <v>0.33415133038083655</v>
      </c>
      <c r="M373" s="7">
        <v>9.81</v>
      </c>
      <c r="N373" s="7">
        <f t="shared" si="556"/>
        <v>5.0247065E-2</v>
      </c>
      <c r="O373" s="7">
        <f t="shared" si="557"/>
        <v>83.445623456758312</v>
      </c>
      <c r="P373" s="7">
        <f t="shared" si="558"/>
        <v>969.60332848844325</v>
      </c>
      <c r="Q373" s="7">
        <f t="shared" si="518"/>
        <v>1.1708042927398846E-5</v>
      </c>
      <c r="R373" s="7">
        <f t="shared" si="519"/>
        <v>3.39635322283553E-4</v>
      </c>
      <c r="S373" s="7">
        <f t="shared" si="559"/>
        <v>2.42625605028383E-4</v>
      </c>
      <c r="T373" s="7">
        <f t="shared" si="520"/>
        <v>1.4092214233201978</v>
      </c>
      <c r="U373" s="7">
        <f t="shared" si="521"/>
        <v>1717.8625614857488</v>
      </c>
      <c r="V373" s="7">
        <f t="shared" si="616"/>
        <v>1719.2717829090689</v>
      </c>
      <c r="W373" s="7">
        <f>Surface_Tension_T(T_ph(F373,H373))</f>
        <v>9.0326576709817308E-2</v>
      </c>
      <c r="X373" s="7">
        <v>1</v>
      </c>
      <c r="Y373" s="7">
        <f t="shared" si="560"/>
        <v>1.000254657287089</v>
      </c>
      <c r="Z373" s="7">
        <f t="shared" si="617"/>
        <v>0.99892595441536458</v>
      </c>
      <c r="AA373" s="24">
        <f t="shared" si="561"/>
        <v>1.3751906104306595</v>
      </c>
      <c r="AB373" s="24">
        <f t="shared" si="562"/>
        <v>2465422.3214679314</v>
      </c>
      <c r="AC373" s="24">
        <f t="shared" si="563"/>
        <v>1.0632615363587087E-5</v>
      </c>
      <c r="AD373" s="29">
        <f t="shared" si="564"/>
        <v>1.003061793605947E-2</v>
      </c>
      <c r="AE373" s="24">
        <f t="shared" si="522"/>
        <v>13.586596915752086</v>
      </c>
      <c r="AF373" s="7">
        <f t="shared" si="523"/>
        <v>28.70151503577992</v>
      </c>
      <c r="AG373" s="24" t="str">
        <f t="shared" si="565"/>
        <v>ANNULAR</v>
      </c>
      <c r="AH373" s="24">
        <f t="shared" si="620"/>
        <v>1.1499999999999999</v>
      </c>
      <c r="AI373" s="24">
        <f t="shared" si="620"/>
        <v>1.1499999999999999</v>
      </c>
      <c r="AJ373" s="24">
        <f t="shared" si="566"/>
        <v>0.26599692874617514</v>
      </c>
      <c r="AK373" s="24">
        <f t="shared" si="567"/>
        <v>0.86873559292636382</v>
      </c>
      <c r="AL373" s="24">
        <f t="shared" si="568"/>
        <v>127.56469516478512</v>
      </c>
      <c r="AM373" s="24">
        <f t="shared" si="569"/>
        <v>228696185.46335435</v>
      </c>
      <c r="AN373" s="24">
        <f t="shared" si="570"/>
        <v>1.8186422007697848E-7</v>
      </c>
      <c r="AO373" s="29">
        <f t="shared" si="571"/>
        <v>5.3627875674638718E-3</v>
      </c>
      <c r="AP373" s="24">
        <f t="shared" si="525"/>
        <v>1280.6680292905858</v>
      </c>
      <c r="AQ373" s="24">
        <f t="shared" si="572"/>
        <v>4.8732988530792536</v>
      </c>
      <c r="AR373" s="24">
        <f t="shared" si="573"/>
        <v>16.740036063078367</v>
      </c>
      <c r="AS373" s="24">
        <f t="shared" si="574"/>
        <v>1.5219591371858137</v>
      </c>
      <c r="AT373" s="24" t="str">
        <f t="shared" si="575"/>
        <v>NO</v>
      </c>
      <c r="AU373" s="24">
        <f t="shared" si="526"/>
        <v>1.2</v>
      </c>
      <c r="AV373" s="7">
        <f t="shared" si="576"/>
        <v>1.203900398263051</v>
      </c>
      <c r="AW373" s="7">
        <f t="shared" si="577"/>
        <v>0.26599692874617514</v>
      </c>
      <c r="AX373" s="20">
        <f t="shared" si="527"/>
        <v>0.6703418550009248</v>
      </c>
      <c r="AY373" s="24">
        <f t="shared" si="528"/>
        <v>0.83254294283904839</v>
      </c>
      <c r="AZ373" s="24">
        <f t="shared" si="578"/>
        <v>162.64511533408702</v>
      </c>
      <c r="BA373" s="24">
        <f t="shared" si="579"/>
        <v>291587867.73333853</v>
      </c>
      <c r="BB373" s="24">
        <f t="shared" si="580"/>
        <v>1.4621376427806909E-7</v>
      </c>
      <c r="BC373" s="29">
        <f t="shared" si="581"/>
        <v>5.2099145388009764E-3</v>
      </c>
      <c r="BD373" s="24">
        <f t="shared" si="529"/>
        <v>16.902192908407091</v>
      </c>
      <c r="BE373" s="24" t="str">
        <f t="shared" si="582"/>
        <v>NO</v>
      </c>
      <c r="BF373" s="24">
        <f t="shared" si="530"/>
        <v>1.2</v>
      </c>
      <c r="BG373" s="24">
        <f t="shared" si="531"/>
        <v>1.1500496196212404</v>
      </c>
      <c r="BH373" s="7">
        <f t="shared" si="583"/>
        <v>1.203900398263051</v>
      </c>
      <c r="BI373" s="7">
        <f t="shared" si="584"/>
        <v>0.50244980487192892</v>
      </c>
      <c r="BJ373" s="7">
        <f t="shared" si="585"/>
        <v>0.26599692874617514</v>
      </c>
      <c r="BK373" s="20">
        <f t="shared" si="532"/>
        <v>0.6703418550009248</v>
      </c>
      <c r="BL373" s="24">
        <f t="shared" si="586"/>
        <v>0.50244057462012259</v>
      </c>
      <c r="BM373" s="24">
        <f t="shared" si="587"/>
        <v>0.83244755285915895</v>
      </c>
      <c r="BN373" s="24">
        <f t="shared" si="588"/>
        <v>162.73757390140358</v>
      </c>
      <c r="BO373" s="24">
        <f t="shared" si="589"/>
        <v>291753626.14816791</v>
      </c>
      <c r="BP373" s="24">
        <f t="shared" si="590"/>
        <v>1.4613915637207711E-7</v>
      </c>
      <c r="BQ373" s="29">
        <f t="shared" si="591"/>
        <v>5.2095644862669467E-3</v>
      </c>
      <c r="BR373" s="24">
        <f t="shared" si="533"/>
        <v>1265.9043658259059</v>
      </c>
      <c r="BS373" s="24">
        <f t="shared" si="592"/>
        <v>4.8732988530792536</v>
      </c>
      <c r="BT373" s="24">
        <f t="shared" si="593"/>
        <v>16.902571476388935</v>
      </c>
      <c r="BU373" s="24" t="str">
        <f t="shared" si="594"/>
        <v>NO</v>
      </c>
      <c r="BV373" s="24">
        <f t="shared" si="534"/>
        <v>1.1499999999999999</v>
      </c>
      <c r="BW373" s="24">
        <f t="shared" si="535"/>
        <v>1.1500491395865811</v>
      </c>
      <c r="BX373" s="7">
        <f t="shared" si="595"/>
        <v>1.203900398263051</v>
      </c>
      <c r="BY373" s="7">
        <f t="shared" si="596"/>
        <v>0.50244980487192892</v>
      </c>
      <c r="BZ373" s="24">
        <f t="shared" si="597"/>
        <v>0.26599692874617514</v>
      </c>
      <c r="CA373" s="20">
        <f t="shared" si="536"/>
        <v>0.70172410330253132</v>
      </c>
      <c r="CB373" s="24">
        <f t="shared" si="598"/>
        <v>0.50244014233545475</v>
      </c>
      <c r="CC373" s="24">
        <f t="shared" si="599"/>
        <v>0.86863172971579028</v>
      </c>
      <c r="CD373" s="24">
        <f t="shared" si="600"/>
        <v>127.66536657343474</v>
      </c>
      <c r="CE373" s="24">
        <f t="shared" si="601"/>
        <v>228876667.74423659</v>
      </c>
      <c r="CF373" s="24">
        <f t="shared" si="602"/>
        <v>1.8173541811954185E-7</v>
      </c>
      <c r="CG373" s="29">
        <f t="shared" si="603"/>
        <v>5.362280557555563E-3</v>
      </c>
      <c r="CH373" s="24">
        <f t="shared" si="537"/>
        <v>1280.6195970311255</v>
      </c>
      <c r="CI373" s="24">
        <f t="shared" si="604"/>
        <v>4.8732988530792536</v>
      </c>
      <c r="CJ373" s="24">
        <f t="shared" si="605"/>
        <v>16.740563643124208</v>
      </c>
      <c r="CK373" s="24">
        <f t="shared" si="538"/>
        <v>29.03169126787477</v>
      </c>
      <c r="CL373" s="24">
        <f t="shared" si="606"/>
        <v>1.5219591371858137</v>
      </c>
      <c r="CM373" s="24" t="str">
        <f t="shared" si="607"/>
        <v>NO</v>
      </c>
      <c r="CN373" s="46" t="str">
        <f t="shared" si="539"/>
        <v>ANNULAR</v>
      </c>
      <c r="CO373" s="21">
        <f t="shared" si="619"/>
        <v>1.000254657287089</v>
      </c>
      <c r="CP373" s="21">
        <f t="shared" si="540"/>
        <v>0</v>
      </c>
      <c r="CQ373" s="7">
        <f t="shared" si="541"/>
        <v>0.99892595441536458</v>
      </c>
      <c r="CR373" s="7">
        <f>IF(J373="yes",rho_ph(F373,H373),IF(K373="yes",rho_ph(F373,H373),L373*CQ373+P373*(1-CQ373)))</f>
        <v>1.3751906104306595</v>
      </c>
      <c r="CS373" s="7">
        <f t="shared" si="542"/>
        <v>1.2060251773872829E-5</v>
      </c>
      <c r="CT373" s="7">
        <f t="shared" si="543"/>
        <v>2465422.3214679314</v>
      </c>
      <c r="CU373" s="7">
        <f t="shared" si="544"/>
        <v>1.0632615363587087E-5</v>
      </c>
      <c r="CV373" s="22">
        <f t="shared" si="545"/>
        <v>1.003061793605947E-2</v>
      </c>
      <c r="CW373" s="7">
        <f t="shared" si="546"/>
        <v>1.2887297270934003E-4</v>
      </c>
      <c r="CX373" s="7">
        <f t="shared" si="547"/>
        <v>0.80580348457226958</v>
      </c>
      <c r="CY373" s="7">
        <f t="shared" si="608"/>
        <v>-73.68215003637242</v>
      </c>
      <c r="CZ373" s="7">
        <f t="shared" si="609"/>
        <v>-1.0937959290644192E-2</v>
      </c>
      <c r="DA373" s="7">
        <f t="shared" si="548"/>
        <v>0.57710989570887539</v>
      </c>
      <c r="DB373" s="7">
        <f>rho_ph(DA373,H373)</f>
        <v>1.2011769212518868</v>
      </c>
      <c r="DC373" s="7">
        <f t="shared" si="549"/>
        <v>1615.4255119537677</v>
      </c>
      <c r="DD373" s="7">
        <f t="shared" si="610"/>
        <v>-2.8113842197260572E-2</v>
      </c>
      <c r="DE373" s="47">
        <f t="shared" si="611"/>
        <v>173.14793941811797</v>
      </c>
      <c r="DF373" s="7">
        <f t="shared" si="550"/>
        <v>1029.5937347374847</v>
      </c>
      <c r="DG373" s="7">
        <f t="shared" si="612"/>
        <v>84.930957866390145</v>
      </c>
    </row>
    <row r="374" spans="1:111" ht="14.5" x14ac:dyDescent="0.35">
      <c r="A374" s="7">
        <f t="shared" si="613"/>
        <v>687</v>
      </c>
      <c r="B374" s="7">
        <v>3</v>
      </c>
      <c r="C374" s="7">
        <v>17.2</v>
      </c>
      <c r="D374">
        <v>0.253</v>
      </c>
      <c r="E374" s="22">
        <v>0</v>
      </c>
      <c r="F374" s="7">
        <f t="shared" si="551"/>
        <v>0.57710989570887539</v>
      </c>
      <c r="G374" s="7">
        <f t="shared" si="614"/>
        <v>97.5</v>
      </c>
      <c r="H374" s="7">
        <f t="shared" si="552"/>
        <v>1029.5937347374847</v>
      </c>
      <c r="I374" s="7">
        <f t="shared" si="615"/>
        <v>0.29358368383720329</v>
      </c>
      <c r="J374" s="24" t="str">
        <f t="shared" si="553"/>
        <v>NO</v>
      </c>
      <c r="K374" s="24" t="str">
        <f t="shared" si="554"/>
        <v>NO</v>
      </c>
      <c r="L374" s="7">
        <f t="shared" si="555"/>
        <v>0.35296985110148527</v>
      </c>
      <c r="M374" s="7">
        <v>9.81</v>
      </c>
      <c r="N374" s="7">
        <f t="shared" si="556"/>
        <v>5.0247065E-2</v>
      </c>
      <c r="O374" s="7">
        <f t="shared" si="557"/>
        <v>84.930957866390145</v>
      </c>
      <c r="P374" s="7">
        <f t="shared" si="558"/>
        <v>968.64740022908313</v>
      </c>
      <c r="Q374" s="7">
        <f t="shared" si="518"/>
        <v>1.1758013210474201E-5</v>
      </c>
      <c r="R374" s="7">
        <f t="shared" si="519"/>
        <v>3.3361616420346068E-4</v>
      </c>
      <c r="S374" s="7">
        <f t="shared" si="559"/>
        <v>2.3912386256190891E-4</v>
      </c>
      <c r="T374" s="7">
        <f t="shared" si="520"/>
        <v>1.4151058327504498</v>
      </c>
      <c r="U374" s="7">
        <f t="shared" si="521"/>
        <v>1613.9431037520928</v>
      </c>
      <c r="V374" s="7">
        <f t="shared" si="616"/>
        <v>1615.3582095848433</v>
      </c>
      <c r="W374" s="7">
        <f>Surface_Tension_T(T_ph(F374,H374))</f>
        <v>9.0311199112134574E-2</v>
      </c>
      <c r="X374" s="7">
        <v>1</v>
      </c>
      <c r="Y374" s="7">
        <f t="shared" si="560"/>
        <v>1.0002638024572155</v>
      </c>
      <c r="Z374" s="7">
        <f t="shared" si="617"/>
        <v>0.998860465938191</v>
      </c>
      <c r="AA374" s="24">
        <f t="shared" si="561"/>
        <v>1.4563743363771386</v>
      </c>
      <c r="AB374" s="24">
        <f t="shared" si="562"/>
        <v>2489083.4919967982</v>
      </c>
      <c r="AC374" s="24">
        <f t="shared" si="563"/>
        <v>1.0541797226447263E-5</v>
      </c>
      <c r="AD374" s="29">
        <f t="shared" si="564"/>
        <v>1.0015273514495486E-2</v>
      </c>
      <c r="AE374" s="24">
        <f t="shared" si="522"/>
        <v>13.594072555963042</v>
      </c>
      <c r="AF374" s="7">
        <f t="shared" si="523"/>
        <v>27.917716041310705</v>
      </c>
      <c r="AG374" s="24" t="str">
        <f t="shared" si="565"/>
        <v>ANNULAR</v>
      </c>
      <c r="AH374" s="24">
        <f t="shared" si="620"/>
        <v>1.1499999999999999</v>
      </c>
      <c r="AI374" s="24">
        <f t="shared" si="620"/>
        <v>1.1499999999999999</v>
      </c>
      <c r="AJ374" s="24">
        <f t="shared" si="566"/>
        <v>0.26604989060598605</v>
      </c>
      <c r="AK374" s="24">
        <f t="shared" si="567"/>
        <v>0.8686790401165313</v>
      </c>
      <c r="AL374" s="24">
        <f t="shared" si="568"/>
        <v>127.5103238981546</v>
      </c>
      <c r="AM374" s="24">
        <f t="shared" si="569"/>
        <v>217927379.20909956</v>
      </c>
      <c r="AN374" s="24">
        <f t="shared" si="570"/>
        <v>1.8991526648939261E-7</v>
      </c>
      <c r="AO374" s="29">
        <f t="shared" si="571"/>
        <v>5.3939212913761215E-3</v>
      </c>
      <c r="AP374" s="24">
        <f t="shared" si="525"/>
        <v>1191.0231192779861</v>
      </c>
      <c r="AQ374" s="24">
        <f t="shared" si="572"/>
        <v>4.8731818348707527</v>
      </c>
      <c r="AR374" s="24">
        <f t="shared" si="573"/>
        <v>16.708430377913249</v>
      </c>
      <c r="AS374" s="24">
        <f t="shared" si="574"/>
        <v>1.5283142993704859</v>
      </c>
      <c r="AT374" s="24" t="str">
        <f t="shared" si="575"/>
        <v>NO</v>
      </c>
      <c r="AU374" s="24">
        <f t="shared" si="526"/>
        <v>1.2</v>
      </c>
      <c r="AV374" s="7">
        <f t="shared" si="576"/>
        <v>1.203900398263051</v>
      </c>
      <c r="AW374" s="7">
        <f t="shared" si="577"/>
        <v>0.26604989060598605</v>
      </c>
      <c r="AX374" s="20">
        <f t="shared" si="527"/>
        <v>0.67277720566676813</v>
      </c>
      <c r="AY374" s="24">
        <f t="shared" si="528"/>
        <v>0.83248904719555061</v>
      </c>
      <c r="AZ374" s="24">
        <f t="shared" si="578"/>
        <v>162.55289247895877</v>
      </c>
      <c r="BA374" s="24">
        <f t="shared" si="579"/>
        <v>277818491.53714466</v>
      </c>
      <c r="BB374" s="24">
        <f t="shared" si="580"/>
        <v>1.5270589877730013E-7</v>
      </c>
      <c r="BC374" s="29">
        <f t="shared" si="581"/>
        <v>5.2398377444008949E-3</v>
      </c>
      <c r="BD374" s="24">
        <f t="shared" si="529"/>
        <v>16.870627717932177</v>
      </c>
      <c r="BE374" s="24" t="str">
        <f t="shared" si="582"/>
        <v>NO</v>
      </c>
      <c r="BF374" s="24">
        <f t="shared" si="530"/>
        <v>1.2</v>
      </c>
      <c r="BG374" s="24">
        <f t="shared" si="531"/>
        <v>1.1500527440283883</v>
      </c>
      <c r="BH374" s="7">
        <f t="shared" si="583"/>
        <v>1.203900398263051</v>
      </c>
      <c r="BI374" s="7">
        <f t="shared" si="584"/>
        <v>0.50244483698953546</v>
      </c>
      <c r="BJ374" s="7">
        <f t="shared" si="585"/>
        <v>0.26604989060598605</v>
      </c>
      <c r="BK374" s="20">
        <f t="shared" si="532"/>
        <v>0.67277720566676813</v>
      </c>
      <c r="BL374" s="24">
        <f t="shared" si="586"/>
        <v>0.5024349788887158</v>
      </c>
      <c r="BM374" s="24">
        <f t="shared" si="587"/>
        <v>0.83238755422527622</v>
      </c>
      <c r="BN374" s="24">
        <f t="shared" si="588"/>
        <v>162.65116755679799</v>
      </c>
      <c r="BO374" s="24">
        <f t="shared" si="589"/>
        <v>277986453.07547611</v>
      </c>
      <c r="BP374" s="24">
        <f t="shared" si="590"/>
        <v>1.5262303206791726E-7</v>
      </c>
      <c r="BQ374" s="29">
        <f t="shared" si="591"/>
        <v>5.2394623181579196E-3</v>
      </c>
      <c r="BR374" s="24">
        <f t="shared" si="533"/>
        <v>1177.2617624540787</v>
      </c>
      <c r="BS374" s="24">
        <f t="shared" si="592"/>
        <v>4.8731818348707527</v>
      </c>
      <c r="BT374" s="24">
        <f t="shared" si="593"/>
        <v>16.871030655277366</v>
      </c>
      <c r="BU374" s="24" t="str">
        <f t="shared" si="594"/>
        <v>NO</v>
      </c>
      <c r="BV374" s="24">
        <f t="shared" si="534"/>
        <v>1.1499999999999999</v>
      </c>
      <c r="BW374" s="24">
        <f t="shared" si="535"/>
        <v>1.1500522324179157</v>
      </c>
      <c r="BX374" s="7">
        <f t="shared" si="595"/>
        <v>1.203900398263051</v>
      </c>
      <c r="BY374" s="7">
        <f t="shared" si="596"/>
        <v>0.50244483698953546</v>
      </c>
      <c r="BZ374" s="24">
        <f t="shared" si="597"/>
        <v>0.26604989060598605</v>
      </c>
      <c r="CA374" s="20">
        <f t="shared" si="536"/>
        <v>0.70427346557998127</v>
      </c>
      <c r="CB374" s="24">
        <f t="shared" si="598"/>
        <v>0.50243451718747001</v>
      </c>
      <c r="CC374" s="24">
        <f t="shared" si="599"/>
        <v>0.86856853193263739</v>
      </c>
      <c r="CD374" s="24">
        <f t="shared" si="600"/>
        <v>127.61732835713026</v>
      </c>
      <c r="CE374" s="24">
        <f t="shared" si="601"/>
        <v>218110260.0974493</v>
      </c>
      <c r="CF374" s="24">
        <f t="shared" si="602"/>
        <v>1.8977224695519649E-7</v>
      </c>
      <c r="CG374" s="29">
        <f t="shared" si="603"/>
        <v>5.3933775644697613E-3</v>
      </c>
      <c r="CH374" s="24">
        <f t="shared" si="537"/>
        <v>1190.9750940387594</v>
      </c>
      <c r="CI374" s="24">
        <f t="shared" si="604"/>
        <v>4.8731818348707527</v>
      </c>
      <c r="CJ374" s="24">
        <f t="shared" si="605"/>
        <v>16.708991839185344</v>
      </c>
      <c r="CK374" s="24">
        <f t="shared" si="538"/>
        <v>28.238875613539655</v>
      </c>
      <c r="CL374" s="24">
        <f t="shared" si="606"/>
        <v>1.5283142993704859</v>
      </c>
      <c r="CM374" s="24" t="str">
        <f t="shared" si="607"/>
        <v>NO</v>
      </c>
      <c r="CN374" s="46" t="str">
        <f t="shared" si="539"/>
        <v>ANNULAR</v>
      </c>
      <c r="CO374" s="21">
        <f t="shared" si="619"/>
        <v>1.0002638024572155</v>
      </c>
      <c r="CP374" s="21">
        <f t="shared" si="540"/>
        <v>0</v>
      </c>
      <c r="CQ374" s="7">
        <f t="shared" si="541"/>
        <v>0.998860465938191</v>
      </c>
      <c r="CR374" s="7">
        <f>IF(J374="yes",rho_ph(F374,H374),IF(K374="yes",rho_ph(F374,H374),L374*CQ374+P374*(1-CQ374)))</f>
        <v>1.4563743363771386</v>
      </c>
      <c r="CS374" s="7">
        <f t="shared" si="542"/>
        <v>1.2124781536601573E-5</v>
      </c>
      <c r="CT374" s="7">
        <f t="shared" si="543"/>
        <v>2489083.4919967982</v>
      </c>
      <c r="CU374" s="7">
        <f t="shared" si="544"/>
        <v>1.0541797226447263E-5</v>
      </c>
      <c r="CV374" s="22">
        <f t="shared" si="545"/>
        <v>1.0015273514495486E-2</v>
      </c>
      <c r="CW374" s="7">
        <f t="shared" si="546"/>
        <v>1.3648092757682323E-4</v>
      </c>
      <c r="CX374" s="7">
        <f t="shared" si="547"/>
        <v>0.75218211224458198</v>
      </c>
      <c r="CY374" s="7">
        <f t="shared" si="608"/>
        <v>-64.849454643445924</v>
      </c>
      <c r="CZ374" s="7">
        <f t="shared" si="609"/>
        <v>-1.1601001077164689E-2</v>
      </c>
      <c r="DA374" s="7">
        <f t="shared" si="548"/>
        <v>0.61191289894036949</v>
      </c>
      <c r="DB374" s="7">
        <f>rho_ph(DA374,H374)</f>
        <v>1.2786568490302979</v>
      </c>
      <c r="DC374" s="7">
        <f t="shared" si="549"/>
        <v>1517.5391618415379</v>
      </c>
      <c r="DD374" s="7">
        <f t="shared" si="610"/>
        <v>-2.8113842197260572E-2</v>
      </c>
      <c r="DE374" s="47">
        <f t="shared" si="611"/>
        <v>153.22851877521654</v>
      </c>
      <c r="DF374" s="7">
        <f t="shared" si="550"/>
        <v>1029.5656208952876</v>
      </c>
      <c r="DG374" s="7">
        <f t="shared" si="612"/>
        <v>86.431022092010778</v>
      </c>
    </row>
    <row r="375" spans="1:111" ht="14.5" x14ac:dyDescent="0.35">
      <c r="A375" s="7">
        <f t="shared" si="613"/>
        <v>684</v>
      </c>
      <c r="B375" s="7">
        <v>3</v>
      </c>
      <c r="C375" s="7">
        <v>17.2</v>
      </c>
      <c r="D375">
        <v>0.253</v>
      </c>
      <c r="E375" s="22">
        <v>0</v>
      </c>
      <c r="F375" s="7">
        <f t="shared" si="551"/>
        <v>0.61191289894036949</v>
      </c>
      <c r="G375" s="7">
        <f t="shared" si="614"/>
        <v>97.5</v>
      </c>
      <c r="H375" s="7">
        <f t="shared" si="552"/>
        <v>1029.5656208952876</v>
      </c>
      <c r="I375" s="7">
        <f t="shared" si="615"/>
        <v>0.29131135489963533</v>
      </c>
      <c r="J375" s="24" t="str">
        <f t="shared" si="553"/>
        <v>NO</v>
      </c>
      <c r="K375" s="24" t="str">
        <f t="shared" si="554"/>
        <v>NO</v>
      </c>
      <c r="L375" s="7">
        <f t="shared" si="555"/>
        <v>0.37285209412631598</v>
      </c>
      <c r="M375" s="7">
        <v>9.81</v>
      </c>
      <c r="N375" s="7">
        <f t="shared" si="556"/>
        <v>5.0247065E-2</v>
      </c>
      <c r="O375" s="7">
        <f t="shared" si="557"/>
        <v>86.431022092010778</v>
      </c>
      <c r="P375" s="7">
        <f t="shared" si="558"/>
        <v>967.67104862137876</v>
      </c>
      <c r="Q375" s="7">
        <f t="shared" si="518"/>
        <v>1.1808569074689096E-5</v>
      </c>
      <c r="R375" s="7">
        <f t="shared" si="519"/>
        <v>3.2772276381433764E-4</v>
      </c>
      <c r="S375" s="7">
        <f t="shared" si="559"/>
        <v>2.3569337171270338E-4</v>
      </c>
      <c r="T375" s="7">
        <f t="shared" si="520"/>
        <v>1.4210901957679092</v>
      </c>
      <c r="U375" s="7">
        <f t="shared" si="521"/>
        <v>1516.0542529890815</v>
      </c>
      <c r="V375" s="7">
        <f t="shared" si="616"/>
        <v>1517.4753431848494</v>
      </c>
      <c r="W375" s="7">
        <f>Surface_Tension_T(T_ph(F375,H375))</f>
        <v>9.0293965155998857E-2</v>
      </c>
      <c r="X375" s="7">
        <v>1</v>
      </c>
      <c r="Y375" s="7">
        <f t="shared" si="560"/>
        <v>1.0002733240504189</v>
      </c>
      <c r="Z375" s="7">
        <f t="shared" si="617"/>
        <v>0.99879052330857576</v>
      </c>
      <c r="AA375" s="24">
        <f t="shared" si="561"/>
        <v>1.54277671648273</v>
      </c>
      <c r="AB375" s="24">
        <f t="shared" si="562"/>
        <v>2513031.144674906</v>
      </c>
      <c r="AC375" s="24">
        <f t="shared" si="563"/>
        <v>1.0451532933553066E-5</v>
      </c>
      <c r="AD375" s="29">
        <f t="shared" si="564"/>
        <v>9.9999254559775871E-3</v>
      </c>
      <c r="AE375" s="24">
        <f t="shared" si="522"/>
        <v>13.601540071576586</v>
      </c>
      <c r="AF375" s="7">
        <f t="shared" si="523"/>
        <v>27.154881584942917</v>
      </c>
      <c r="AG375" s="24" t="str">
        <f t="shared" si="565"/>
        <v>ANNULAR</v>
      </c>
      <c r="AH375" s="24">
        <f t="shared" si="620"/>
        <v>1.1499999999999999</v>
      </c>
      <c r="AI375" s="24">
        <f t="shared" si="620"/>
        <v>1.1499999999999999</v>
      </c>
      <c r="AJ375" s="24">
        <f t="shared" si="566"/>
        <v>0.26610288591367059</v>
      </c>
      <c r="AK375" s="24">
        <f t="shared" si="567"/>
        <v>0.868618431966941</v>
      </c>
      <c r="AL375" s="24">
        <f t="shared" si="568"/>
        <v>127.4580059094268</v>
      </c>
      <c r="AM375" s="24">
        <f t="shared" si="569"/>
        <v>207616523.54904029</v>
      </c>
      <c r="AN375" s="24">
        <f t="shared" si="570"/>
        <v>1.9836487626696889E-7</v>
      </c>
      <c r="AO375" s="29">
        <f t="shared" si="571"/>
        <v>5.4254761830159134E-3</v>
      </c>
      <c r="AP375" s="24">
        <f t="shared" si="525"/>
        <v>1107.4544915263236</v>
      </c>
      <c r="AQ375" s="24">
        <f t="shared" si="572"/>
        <v>4.8730563421610231</v>
      </c>
      <c r="AR375" s="24">
        <f t="shared" si="573"/>
        <v>16.676607950928585</v>
      </c>
      <c r="AS375" s="24">
        <f t="shared" si="574"/>
        <v>1.534777411429342</v>
      </c>
      <c r="AT375" s="24" t="str">
        <f t="shared" si="575"/>
        <v>NO</v>
      </c>
      <c r="AU375" s="24">
        <f t="shared" si="526"/>
        <v>1.2</v>
      </c>
      <c r="AV375" s="7">
        <f t="shared" si="576"/>
        <v>1.203900398263051</v>
      </c>
      <c r="AW375" s="7">
        <f t="shared" si="577"/>
        <v>0.26610288591367059</v>
      </c>
      <c r="AX375" s="20">
        <f t="shared" si="527"/>
        <v>0.67525362573994474</v>
      </c>
      <c r="AY375" s="24">
        <f t="shared" si="528"/>
        <v>0.83243128541839817</v>
      </c>
      <c r="AZ375" s="24">
        <f t="shared" si="578"/>
        <v>162.46176750329965</v>
      </c>
      <c r="BA375" s="24">
        <f t="shared" si="579"/>
        <v>264634199.61737272</v>
      </c>
      <c r="BB375" s="24">
        <f t="shared" si="580"/>
        <v>1.5952154845527967E-7</v>
      </c>
      <c r="BC375" s="29">
        <f t="shared" si="581"/>
        <v>5.2701685715940989E-3</v>
      </c>
      <c r="BD375" s="24">
        <f t="shared" si="529"/>
        <v>16.838840009389223</v>
      </c>
      <c r="BE375" s="24" t="str">
        <f t="shared" si="582"/>
        <v>NO</v>
      </c>
      <c r="BF375" s="24">
        <f t="shared" si="530"/>
        <v>1.2</v>
      </c>
      <c r="BG375" s="24">
        <f t="shared" si="531"/>
        <v>1.1500560756359799</v>
      </c>
      <c r="BH375" s="7">
        <f t="shared" si="583"/>
        <v>1.203900398263051</v>
      </c>
      <c r="BI375" s="7">
        <f t="shared" si="584"/>
        <v>0.50243958094271202</v>
      </c>
      <c r="BJ375" s="7">
        <f t="shared" si="585"/>
        <v>0.26610288591367059</v>
      </c>
      <c r="BK375" s="20">
        <f t="shared" si="532"/>
        <v>0.67525362573994474</v>
      </c>
      <c r="BL375" s="24">
        <f t="shared" si="586"/>
        <v>0.50242905000261551</v>
      </c>
      <c r="BM375" s="24">
        <f t="shared" si="587"/>
        <v>0.83232328200042993</v>
      </c>
      <c r="BN375" s="24">
        <f t="shared" si="588"/>
        <v>162.56623901471914</v>
      </c>
      <c r="BO375" s="24">
        <f t="shared" si="589"/>
        <v>264804373.40799552</v>
      </c>
      <c r="BP375" s="24">
        <f t="shared" si="590"/>
        <v>1.5942947683298858E-7</v>
      </c>
      <c r="BQ375" s="29">
        <f t="shared" si="591"/>
        <v>5.2697658552850329E-3</v>
      </c>
      <c r="BR375" s="24">
        <f t="shared" si="533"/>
        <v>1094.62981230324</v>
      </c>
      <c r="BS375" s="24">
        <f t="shared" si="592"/>
        <v>4.8730563421610231</v>
      </c>
      <c r="BT375" s="24">
        <f t="shared" si="593"/>
        <v>16.839268940702226</v>
      </c>
      <c r="BU375" s="24" t="str">
        <f t="shared" si="594"/>
        <v>NO</v>
      </c>
      <c r="BV375" s="24">
        <f t="shared" si="534"/>
        <v>1.1499999999999999</v>
      </c>
      <c r="BW375" s="24">
        <f t="shared" si="535"/>
        <v>1.150055530262571</v>
      </c>
      <c r="BX375" s="7">
        <f t="shared" si="595"/>
        <v>1.203900398263051</v>
      </c>
      <c r="BY375" s="7">
        <f t="shared" si="596"/>
        <v>0.50243958094271202</v>
      </c>
      <c r="BZ375" s="24">
        <f t="shared" si="597"/>
        <v>0.26610288591367059</v>
      </c>
      <c r="CA375" s="20">
        <f t="shared" si="536"/>
        <v>0.70686581994001141</v>
      </c>
      <c r="CB375" s="24">
        <f t="shared" si="598"/>
        <v>0.5024285567751321</v>
      </c>
      <c r="CC375" s="24">
        <f t="shared" si="599"/>
        <v>0.86850083518494992</v>
      </c>
      <c r="CD375" s="24">
        <f t="shared" si="600"/>
        <v>127.5717570645642</v>
      </c>
      <c r="CE375" s="24">
        <f t="shared" si="601"/>
        <v>207801812.96425444</v>
      </c>
      <c r="CF375" s="24">
        <f t="shared" si="602"/>
        <v>1.9820601775628949E-7</v>
      </c>
      <c r="CG375" s="29">
        <f t="shared" si="603"/>
        <v>5.4248929746902267E-3</v>
      </c>
      <c r="CH375" s="24">
        <f t="shared" si="537"/>
        <v>1107.4068719266702</v>
      </c>
      <c r="CI375" s="24">
        <f t="shared" si="604"/>
        <v>4.8730563421610231</v>
      </c>
      <c r="CJ375" s="24">
        <f t="shared" si="605"/>
        <v>16.677205541095226</v>
      </c>
      <c r="CK375" s="24">
        <f t="shared" si="538"/>
        <v>27.467265668971972</v>
      </c>
      <c r="CL375" s="24">
        <f t="shared" si="606"/>
        <v>1.534777411429342</v>
      </c>
      <c r="CM375" s="24" t="str">
        <f t="shared" si="607"/>
        <v>NO</v>
      </c>
      <c r="CN375" s="46" t="str">
        <f t="shared" si="539"/>
        <v>ANNULAR</v>
      </c>
      <c r="CO375" s="21">
        <f t="shared" si="619"/>
        <v>1.0002733240504189</v>
      </c>
      <c r="CP375" s="21">
        <f t="shared" si="540"/>
        <v>0</v>
      </c>
      <c r="CQ375" s="7">
        <f t="shared" si="541"/>
        <v>0.99879052330857576</v>
      </c>
      <c r="CR375" s="7">
        <f>IF(J375="yes",rho_ph(F375,H375),IF(K375="yes",rho_ph(F375,H375),L375*CQ375+P375*(1-CQ375)))</f>
        <v>1.54277671648273</v>
      </c>
      <c r="CS375" s="7">
        <f t="shared" si="542"/>
        <v>1.2190659929716759E-5</v>
      </c>
      <c r="CT375" s="7">
        <f t="shared" si="543"/>
        <v>2513031.144674906</v>
      </c>
      <c r="CU375" s="7">
        <f t="shared" si="544"/>
        <v>1.0451532933553066E-5</v>
      </c>
      <c r="CV375" s="22">
        <f t="shared" si="545"/>
        <v>9.9999254559775871E-3</v>
      </c>
      <c r="CW375" s="7">
        <f t="shared" si="546"/>
        <v>1.4457793717601096E-4</v>
      </c>
      <c r="CX375" s="7">
        <f t="shared" si="547"/>
        <v>0.70208970992426833</v>
      </c>
      <c r="CY375" s="7">
        <f t="shared" si="608"/>
        <v>-57.057289213566492</v>
      </c>
      <c r="CZ375" s="7">
        <f t="shared" si="609"/>
        <v>-1.2307529809784135E-2</v>
      </c>
      <c r="DA375" s="7">
        <f t="shared" si="548"/>
        <v>0.64883548836972194</v>
      </c>
      <c r="DB375" s="7">
        <f>rho_ph(DA375,H375)</f>
        <v>1.3613868371966522</v>
      </c>
      <c r="DC375" s="7">
        <f t="shared" si="549"/>
        <v>1425.3199678028673</v>
      </c>
      <c r="DD375" s="7">
        <f t="shared" si="610"/>
        <v>-2.8113842197260572E-2</v>
      </c>
      <c r="DE375" s="47">
        <f t="shared" si="611"/>
        <v>135.597203278205</v>
      </c>
      <c r="DF375" s="7">
        <f t="shared" si="550"/>
        <v>1029.5375070530904</v>
      </c>
      <c r="DG375" s="7">
        <f t="shared" si="612"/>
        <v>87.946414328471803</v>
      </c>
    </row>
    <row r="376" spans="1:111" ht="14.5" x14ac:dyDescent="0.35">
      <c r="A376" s="7">
        <f t="shared" si="613"/>
        <v>681</v>
      </c>
      <c r="B376" s="7">
        <v>3</v>
      </c>
      <c r="C376" s="7">
        <v>17.2</v>
      </c>
      <c r="D376">
        <v>0.253</v>
      </c>
      <c r="E376" s="22">
        <v>0</v>
      </c>
      <c r="F376" s="7">
        <f t="shared" si="551"/>
        <v>0.64883548836972194</v>
      </c>
      <c r="G376" s="7">
        <f t="shared" si="614"/>
        <v>97.5</v>
      </c>
      <c r="H376" s="7">
        <f t="shared" si="552"/>
        <v>1029.5375070530904</v>
      </c>
      <c r="I376" s="7">
        <f t="shared" si="615"/>
        <v>0.28900875783823354</v>
      </c>
      <c r="J376" s="24" t="str">
        <f t="shared" si="553"/>
        <v>NO</v>
      </c>
      <c r="K376" s="24" t="str">
        <f t="shared" si="554"/>
        <v>NO</v>
      </c>
      <c r="L376" s="7">
        <f t="shared" si="555"/>
        <v>0.39386381854384211</v>
      </c>
      <c r="M376" s="7">
        <v>9.81</v>
      </c>
      <c r="N376" s="7">
        <f t="shared" si="556"/>
        <v>5.0247065E-2</v>
      </c>
      <c r="O376" s="7">
        <f t="shared" si="557"/>
        <v>87.946414328471803</v>
      </c>
      <c r="P376" s="7">
        <f t="shared" si="558"/>
        <v>966.67365023954051</v>
      </c>
      <c r="Q376" s="7">
        <f t="shared" si="518"/>
        <v>1.1859729308636665E-5</v>
      </c>
      <c r="R376" s="7">
        <f t="shared" si="519"/>
        <v>3.2195073597771057E-4</v>
      </c>
      <c r="S376" s="7">
        <f t="shared" si="559"/>
        <v>2.3233171932347414E-4</v>
      </c>
      <c r="T376" s="7">
        <f t="shared" si="520"/>
        <v>1.4271784755795671</v>
      </c>
      <c r="U376" s="7">
        <f t="shared" si="521"/>
        <v>1423.8322740634096</v>
      </c>
      <c r="V376" s="7">
        <f t="shared" si="616"/>
        <v>1425.2594525389891</v>
      </c>
      <c r="W376" s="7">
        <f>Surface_Tension_T(T_ph(F376,H376))</f>
        <v>9.0274818914518634E-2</v>
      </c>
      <c r="X376" s="7">
        <v>1</v>
      </c>
      <c r="Y376" s="7">
        <f t="shared" si="560"/>
        <v>1.0002832433430688</v>
      </c>
      <c r="Z376" s="7">
        <f t="shared" si="617"/>
        <v>0.99871577396771893</v>
      </c>
      <c r="AA376" s="24">
        <f t="shared" si="561"/>
        <v>1.6347854747326747</v>
      </c>
      <c r="AB376" s="24">
        <f t="shared" si="562"/>
        <v>2537270.1788321598</v>
      </c>
      <c r="AC376" s="24">
        <f t="shared" si="563"/>
        <v>1.0361817870756737E-5</v>
      </c>
      <c r="AD376" s="29">
        <f t="shared" si="564"/>
        <v>9.9845732815860254E-3</v>
      </c>
      <c r="AE376" s="24">
        <f t="shared" si="522"/>
        <v>13.608997772171094</v>
      </c>
      <c r="AF376" s="7">
        <f t="shared" si="523"/>
        <v>26.412272386319923</v>
      </c>
      <c r="AG376" s="24" t="str">
        <f t="shared" si="565"/>
        <v>ANNULAR</v>
      </c>
      <c r="AH376" s="24">
        <f t="shared" si="620"/>
        <v>1.1499999999999999</v>
      </c>
      <c r="AI376" s="24">
        <f t="shared" si="620"/>
        <v>1.1499999999999999</v>
      </c>
      <c r="AJ376" s="24">
        <f t="shared" si="566"/>
        <v>0.26615591510419734</v>
      </c>
      <c r="AK376" s="24">
        <f t="shared" si="567"/>
        <v>0.86855344181370053</v>
      </c>
      <c r="AL376" s="24">
        <f t="shared" si="568"/>
        <v>127.40801598857639</v>
      </c>
      <c r="AM376" s="24">
        <f t="shared" si="569"/>
        <v>197743718.98236239</v>
      </c>
      <c r="AN376" s="24">
        <f t="shared" si="570"/>
        <v>2.0723727282686994E-7</v>
      </c>
      <c r="AO376" s="29">
        <f t="shared" si="571"/>
        <v>5.4574692424672168E-3</v>
      </c>
      <c r="AP376" s="24">
        <f t="shared" si="525"/>
        <v>1029.54003319451</v>
      </c>
      <c r="AQ376" s="24">
        <f t="shared" si="572"/>
        <v>4.8729216857333428</v>
      </c>
      <c r="AR376" s="24">
        <f t="shared" si="573"/>
        <v>16.644555961471749</v>
      </c>
      <c r="AS376" s="24">
        <f t="shared" si="574"/>
        <v>1.5413527536259326</v>
      </c>
      <c r="AT376" s="24" t="str">
        <f t="shared" si="575"/>
        <v>NO</v>
      </c>
      <c r="AU376" s="24">
        <f t="shared" si="526"/>
        <v>1.2</v>
      </c>
      <c r="AV376" s="7">
        <f t="shared" si="576"/>
        <v>1.203900398263051</v>
      </c>
      <c r="AW376" s="7">
        <f t="shared" si="577"/>
        <v>0.26615591510419734</v>
      </c>
      <c r="AX376" s="20">
        <f t="shared" si="527"/>
        <v>0.6777727433353703</v>
      </c>
      <c r="AY376" s="24">
        <f t="shared" si="528"/>
        <v>0.83236934598257006</v>
      </c>
      <c r="AZ376" s="24">
        <f t="shared" si="578"/>
        <v>162.37197638011801</v>
      </c>
      <c r="BA376" s="24">
        <f t="shared" si="579"/>
        <v>252009563.28210694</v>
      </c>
      <c r="BB376" s="24">
        <f t="shared" si="580"/>
        <v>1.6668060727362305E-7</v>
      </c>
      <c r="BC376" s="29">
        <f t="shared" si="581"/>
        <v>5.3009238217212101E-3</v>
      </c>
      <c r="BD376" s="24">
        <f t="shared" si="529"/>
        <v>16.806816493206099</v>
      </c>
      <c r="BE376" s="24" t="str">
        <f t="shared" si="582"/>
        <v>NO</v>
      </c>
      <c r="BF376" s="24">
        <f t="shared" si="530"/>
        <v>1.2</v>
      </c>
      <c r="BG376" s="24">
        <f t="shared" si="531"/>
        <v>1.1500596301713681</v>
      </c>
      <c r="BH376" s="7">
        <f t="shared" si="583"/>
        <v>1.203900398263051</v>
      </c>
      <c r="BI376" s="7">
        <f t="shared" si="584"/>
        <v>0.50243401835394086</v>
      </c>
      <c r="BJ376" s="7">
        <f t="shared" si="585"/>
        <v>0.26615591510419734</v>
      </c>
      <c r="BK376" s="20">
        <f t="shared" si="532"/>
        <v>0.6777727433353703</v>
      </c>
      <c r="BL376" s="24">
        <f t="shared" si="586"/>
        <v>0.50242276595339219</v>
      </c>
      <c r="BM376" s="24">
        <f t="shared" si="587"/>
        <v>0.83225439408771817</v>
      </c>
      <c r="BN376" s="24">
        <f t="shared" si="588"/>
        <v>162.48305207252417</v>
      </c>
      <c r="BO376" s="24">
        <f t="shared" si="589"/>
        <v>252181958.40445861</v>
      </c>
      <c r="BP376" s="24">
        <f t="shared" si="590"/>
        <v>1.6657826952430246E-7</v>
      </c>
      <c r="BQ376" s="29">
        <f t="shared" si="591"/>
        <v>5.3004917397474647E-3</v>
      </c>
      <c r="BR376" s="24">
        <f t="shared" si="533"/>
        <v>1017.5908301201745</v>
      </c>
      <c r="BS376" s="24">
        <f t="shared" si="592"/>
        <v>4.8729216857333428</v>
      </c>
      <c r="BT376" s="24">
        <f t="shared" si="593"/>
        <v>16.807273163107944</v>
      </c>
      <c r="BU376" s="24" t="str">
        <f t="shared" si="594"/>
        <v>NO</v>
      </c>
      <c r="BV376" s="24">
        <f t="shared" si="534"/>
        <v>1.1499999999999999</v>
      </c>
      <c r="BW376" s="24">
        <f t="shared" si="535"/>
        <v>1.150059048675917</v>
      </c>
      <c r="BX376" s="7">
        <f t="shared" si="595"/>
        <v>1.203900398263051</v>
      </c>
      <c r="BY376" s="7">
        <f t="shared" si="596"/>
        <v>0.50243401835394086</v>
      </c>
      <c r="BZ376" s="24">
        <f t="shared" si="597"/>
        <v>0.26615591510419734</v>
      </c>
      <c r="CA376" s="20">
        <f t="shared" si="536"/>
        <v>0.70950287071816576</v>
      </c>
      <c r="CB376" s="24">
        <f t="shared" si="598"/>
        <v>0.50242223891950766</v>
      </c>
      <c r="CC376" s="24">
        <f t="shared" si="599"/>
        <v>0.86842827952555834</v>
      </c>
      <c r="CD376" s="24">
        <f t="shared" si="600"/>
        <v>127.52895777763041</v>
      </c>
      <c r="CE376" s="24">
        <f t="shared" si="601"/>
        <v>197931426.78836152</v>
      </c>
      <c r="CF376" s="24">
        <f t="shared" si="602"/>
        <v>2.0706075802307466E-7</v>
      </c>
      <c r="CG376" s="29">
        <f t="shared" si="603"/>
        <v>5.4568435601220211E-3</v>
      </c>
      <c r="CH376" s="24">
        <f t="shared" si="537"/>
        <v>1029.4928181099613</v>
      </c>
      <c r="CI376" s="24">
        <f t="shared" si="604"/>
        <v>4.8729216857333428</v>
      </c>
      <c r="CJ376" s="24">
        <f t="shared" si="605"/>
        <v>16.645192092761924</v>
      </c>
      <c r="CK376" s="24">
        <f t="shared" si="538"/>
        <v>26.716113649288324</v>
      </c>
      <c r="CL376" s="24">
        <f t="shared" si="606"/>
        <v>1.5413527536259326</v>
      </c>
      <c r="CM376" s="24" t="str">
        <f t="shared" si="607"/>
        <v>NO</v>
      </c>
      <c r="CN376" s="46" t="str">
        <f t="shared" si="539"/>
        <v>ANNULAR</v>
      </c>
      <c r="CO376" s="21">
        <f t="shared" si="619"/>
        <v>1.0002832433430688</v>
      </c>
      <c r="CP376" s="21">
        <f t="shared" si="540"/>
        <v>0</v>
      </c>
      <c r="CQ376" s="7">
        <f t="shared" si="541"/>
        <v>0.99871577396771893</v>
      </c>
      <c r="CR376" s="7">
        <f>IF(J376="yes",rho_ph(F376,H376),IF(K376="yes",rho_ph(F376,H376),L376*CQ376+P376*(1-CQ376)))</f>
        <v>1.6347854747326747</v>
      </c>
      <c r="CS376" s="7">
        <f t="shared" si="542"/>
        <v>1.2257956251777331E-5</v>
      </c>
      <c r="CT376" s="7">
        <f t="shared" si="543"/>
        <v>2537270.1788321598</v>
      </c>
      <c r="CU376" s="7">
        <f t="shared" si="544"/>
        <v>1.0361817870756737E-5</v>
      </c>
      <c r="CV376" s="22">
        <f t="shared" si="545"/>
        <v>9.9845732815860254E-3</v>
      </c>
      <c r="CW376" s="7">
        <f t="shared" si="546"/>
        <v>1.5320033621002711E-4</v>
      </c>
      <c r="CX376" s="7">
        <f t="shared" si="547"/>
        <v>0.65528107028683902</v>
      </c>
      <c r="CY376" s="7">
        <f t="shared" si="608"/>
        <v>-50.181620758132553</v>
      </c>
      <c r="CZ376" s="7">
        <f t="shared" si="609"/>
        <v>-1.3061241560573306E-2</v>
      </c>
      <c r="DA376" s="7">
        <f t="shared" si="548"/>
        <v>0.68801921305144187</v>
      </c>
      <c r="DB376" s="7">
        <f>rho_ph(DA376,H376)</f>
        <v>1.4497721375666115</v>
      </c>
      <c r="DC376" s="7">
        <f t="shared" si="549"/>
        <v>1338.4253929843683</v>
      </c>
      <c r="DD376" s="7">
        <f t="shared" si="610"/>
        <v>-2.8113842197260572E-2</v>
      </c>
      <c r="DE376" s="47">
        <f t="shared" si="611"/>
        <v>119.99098723318917</v>
      </c>
      <c r="DF376" s="7">
        <f t="shared" si="550"/>
        <v>1029.5093932108932</v>
      </c>
      <c r="DG376" s="7">
        <f t="shared" si="612"/>
        <v>89.477806345195518</v>
      </c>
    </row>
    <row r="377" spans="1:111" ht="14.5" x14ac:dyDescent="0.35">
      <c r="A377" s="7">
        <f t="shared" si="613"/>
        <v>678</v>
      </c>
      <c r="B377" s="7">
        <v>3</v>
      </c>
      <c r="C377" s="7">
        <v>17.2</v>
      </c>
      <c r="D377">
        <v>0.253</v>
      </c>
      <c r="E377" s="22">
        <v>0</v>
      </c>
      <c r="F377" s="7">
        <f t="shared" si="551"/>
        <v>0.68801921305144187</v>
      </c>
      <c r="G377" s="7">
        <f t="shared" si="614"/>
        <v>97.5</v>
      </c>
      <c r="H377" s="7">
        <f t="shared" si="552"/>
        <v>1029.5093932108932</v>
      </c>
      <c r="I377" s="7">
        <f t="shared" si="615"/>
        <v>0.28667458583596167</v>
      </c>
      <c r="J377" s="24" t="str">
        <f t="shared" si="553"/>
        <v>NO</v>
      </c>
      <c r="K377" s="24" t="str">
        <f t="shared" si="554"/>
        <v>NO</v>
      </c>
      <c r="L377" s="7">
        <f t="shared" si="555"/>
        <v>0.41607625869410275</v>
      </c>
      <c r="M377" s="7">
        <v>9.81</v>
      </c>
      <c r="N377" s="7">
        <f t="shared" si="556"/>
        <v>5.0247065E-2</v>
      </c>
      <c r="O377" s="7">
        <f t="shared" si="557"/>
        <v>89.477806345195518</v>
      </c>
      <c r="P377" s="7">
        <f t="shared" si="558"/>
        <v>965.65451315864004</v>
      </c>
      <c r="Q377" s="7">
        <f t="shared" si="518"/>
        <v>1.1911515204158966E-5</v>
      </c>
      <c r="R377" s="7">
        <f t="shared" si="519"/>
        <v>3.1629570173996189E-4</v>
      </c>
      <c r="S377" s="7">
        <f t="shared" si="559"/>
        <v>2.290364911297945E-4</v>
      </c>
      <c r="T377" s="7">
        <f t="shared" si="520"/>
        <v>1.4333750452850909</v>
      </c>
      <c r="U377" s="7">
        <f t="shared" si="521"/>
        <v>1336.9346359192934</v>
      </c>
      <c r="V377" s="7">
        <f t="shared" si="616"/>
        <v>1338.3680109645786</v>
      </c>
      <c r="W377" s="7">
        <f>Surface_Tension_T(T_ph(F377,H377))</f>
        <v>9.02537002812345E-2</v>
      </c>
      <c r="X377" s="7">
        <v>1</v>
      </c>
      <c r="Y377" s="7">
        <f t="shared" si="560"/>
        <v>1.0002935835866513</v>
      </c>
      <c r="Z377" s="7">
        <f t="shared" si="617"/>
        <v>0.99863582968397679</v>
      </c>
      <c r="AA377" s="24">
        <f t="shared" si="561"/>
        <v>1.732825882197647</v>
      </c>
      <c r="AB377" s="24">
        <f t="shared" si="562"/>
        <v>2561806.4423699519</v>
      </c>
      <c r="AC377" s="24">
        <f t="shared" si="563"/>
        <v>1.0272644457275379E-5</v>
      </c>
      <c r="AD377" s="29">
        <f t="shared" si="564"/>
        <v>9.9692159877884292E-3</v>
      </c>
      <c r="AE377" s="24">
        <f t="shared" si="522"/>
        <v>13.616444035712266</v>
      </c>
      <c r="AF377" s="7">
        <f t="shared" si="523"/>
        <v>25.689157952591554</v>
      </c>
      <c r="AG377" s="24" t="str">
        <f t="shared" si="565"/>
        <v>ANNULAR</v>
      </c>
      <c r="AH377" s="24">
        <f t="shared" si="620"/>
        <v>1.1499999999999999</v>
      </c>
      <c r="AI377" s="24">
        <f t="shared" si="620"/>
        <v>1.1499999999999999</v>
      </c>
      <c r="AJ377" s="24">
        <f t="shared" si="566"/>
        <v>0.26620898000175541</v>
      </c>
      <c r="AK377" s="24">
        <f t="shared" si="567"/>
        <v>0.86848370994978064</v>
      </c>
      <c r="AL377" s="24">
        <f t="shared" si="568"/>
        <v>127.36065449364776</v>
      </c>
      <c r="AM377" s="24">
        <f t="shared" si="569"/>
        <v>188289745.97983614</v>
      </c>
      <c r="AN377" s="24">
        <f t="shared" si="570"/>
        <v>2.1655881652391568E-7</v>
      </c>
      <c r="AO377" s="29">
        <f t="shared" si="571"/>
        <v>5.4899193456639924E-3</v>
      </c>
      <c r="AP377" s="24">
        <f t="shared" si="525"/>
        <v>956.8866326302026</v>
      </c>
      <c r="AQ377" s="24">
        <f t="shared" si="572"/>
        <v>4.8727771061710081</v>
      </c>
      <c r="AR377" s="24">
        <f t="shared" si="573"/>
        <v>16.61225997994076</v>
      </c>
      <c r="AS377" s="24">
        <f t="shared" si="574"/>
        <v>1.5480450489078983</v>
      </c>
      <c r="AT377" s="24" t="str">
        <f t="shared" si="575"/>
        <v>NO</v>
      </c>
      <c r="AU377" s="24">
        <f t="shared" si="526"/>
        <v>1.2</v>
      </c>
      <c r="AV377" s="7">
        <f t="shared" si="576"/>
        <v>1.203900398263051</v>
      </c>
      <c r="AW377" s="7">
        <f t="shared" si="577"/>
        <v>0.26620898000175541</v>
      </c>
      <c r="AX377" s="20">
        <f t="shared" si="527"/>
        <v>0.68033635541720328</v>
      </c>
      <c r="AY377" s="24">
        <f t="shared" si="528"/>
        <v>0.83230288584428935</v>
      </c>
      <c r="AZ377" s="24">
        <f t="shared" si="578"/>
        <v>162.28377659898405</v>
      </c>
      <c r="BA377" s="24">
        <f t="shared" si="579"/>
        <v>239920022.34877974</v>
      </c>
      <c r="BB377" s="24">
        <f t="shared" si="580"/>
        <v>1.7420474643310006E-7</v>
      </c>
      <c r="BC377" s="29">
        <f t="shared" si="581"/>
        <v>5.332122150509001E-3</v>
      </c>
      <c r="BD377" s="24">
        <f t="shared" si="529"/>
        <v>16.774542227832779</v>
      </c>
      <c r="BE377" s="24" t="str">
        <f t="shared" si="582"/>
        <v>NO</v>
      </c>
      <c r="BF377" s="24">
        <f t="shared" si="530"/>
        <v>1.2</v>
      </c>
      <c r="BG377" s="24">
        <f t="shared" si="531"/>
        <v>1.1500634249233121</v>
      </c>
      <c r="BH377" s="7">
        <f t="shared" si="583"/>
        <v>1.203900398263051</v>
      </c>
      <c r="BI377" s="7">
        <f t="shared" si="584"/>
        <v>0.50242812928251213</v>
      </c>
      <c r="BJ377" s="7">
        <f t="shared" si="585"/>
        <v>0.26620898000175541</v>
      </c>
      <c r="BK377" s="20">
        <f t="shared" si="532"/>
        <v>0.68033635541720328</v>
      </c>
      <c r="BL377" s="24">
        <f t="shared" si="586"/>
        <v>0.50241610280042015</v>
      </c>
      <c r="BM377" s="24">
        <f t="shared" si="587"/>
        <v>0.83218051392893455</v>
      </c>
      <c r="BN377" s="24">
        <f t="shared" si="588"/>
        <v>162.40189467528157</v>
      </c>
      <c r="BO377" s="24">
        <f t="shared" si="589"/>
        <v>240094647.88497934</v>
      </c>
      <c r="BP377" s="24">
        <f t="shared" si="590"/>
        <v>1.740909506807657E-7</v>
      </c>
      <c r="BQ377" s="29">
        <f t="shared" si="591"/>
        <v>5.3316584519211684E-3</v>
      </c>
      <c r="BR377" s="24">
        <f t="shared" si="533"/>
        <v>945.75583681304829</v>
      </c>
      <c r="BS377" s="24">
        <f t="shared" si="592"/>
        <v>4.8727771061710081</v>
      </c>
      <c r="BT377" s="24">
        <f t="shared" si="593"/>
        <v>16.775028512174238</v>
      </c>
      <c r="BU377" s="24" t="str">
        <f t="shared" si="594"/>
        <v>NO</v>
      </c>
      <c r="BV377" s="24">
        <f t="shared" si="534"/>
        <v>1.1499999999999999</v>
      </c>
      <c r="BW377" s="24">
        <f t="shared" si="535"/>
        <v>1.1500628047573784</v>
      </c>
      <c r="BX377" s="7">
        <f t="shared" si="595"/>
        <v>1.203900398263051</v>
      </c>
      <c r="BY377" s="7">
        <f t="shared" si="596"/>
        <v>0.50242812928251213</v>
      </c>
      <c r="BZ377" s="24">
        <f t="shared" si="597"/>
        <v>0.26620898000175541</v>
      </c>
      <c r="CA377" s="20">
        <f t="shared" si="536"/>
        <v>0.71218649900395381</v>
      </c>
      <c r="CB377" s="24">
        <f t="shared" si="598"/>
        <v>0.50241553949210582</v>
      </c>
      <c r="CC377" s="24">
        <f t="shared" si="599"/>
        <v>0.86835046876091615</v>
      </c>
      <c r="CD377" s="24">
        <f t="shared" si="600"/>
        <v>127.48926401051801</v>
      </c>
      <c r="CE377" s="24">
        <f t="shared" si="601"/>
        <v>188479882.04154503</v>
      </c>
      <c r="CF377" s="24">
        <f t="shared" si="602"/>
        <v>2.1636260595906426E-7</v>
      </c>
      <c r="CG377" s="29">
        <f t="shared" si="603"/>
        <v>5.4892479456691142E-3</v>
      </c>
      <c r="CH377" s="24">
        <f t="shared" si="537"/>
        <v>956.83982121368729</v>
      </c>
      <c r="CI377" s="24">
        <f t="shared" si="604"/>
        <v>4.8727771061710081</v>
      </c>
      <c r="CJ377" s="24">
        <f t="shared" si="605"/>
        <v>16.612937244335495</v>
      </c>
      <c r="CK377" s="24">
        <f t="shared" si="538"/>
        <v>25.984680658201427</v>
      </c>
      <c r="CL377" s="24">
        <f t="shared" si="606"/>
        <v>1.5480450489078983</v>
      </c>
      <c r="CM377" s="24" t="str">
        <f t="shared" si="607"/>
        <v>NO</v>
      </c>
      <c r="CN377" s="46" t="str">
        <f t="shared" si="539"/>
        <v>ANNULAR</v>
      </c>
      <c r="CO377" s="21">
        <f t="shared" si="619"/>
        <v>1.0002935835866513</v>
      </c>
      <c r="CP377" s="21">
        <f t="shared" si="540"/>
        <v>0</v>
      </c>
      <c r="CQ377" s="7">
        <f t="shared" si="541"/>
        <v>0.99863582968397679</v>
      </c>
      <c r="CR377" s="7">
        <f>IF(J377="yes",rho_ph(F377,H377),IF(K377="yes",rho_ph(F377,H377),L377*CQ377+P377*(1-CQ377)))</f>
        <v>1.732825882197647</v>
      </c>
      <c r="CS377" s="7">
        <f t="shared" si="542"/>
        <v>1.2326747076097979E-5</v>
      </c>
      <c r="CT377" s="7">
        <f t="shared" si="543"/>
        <v>2561806.4423699519</v>
      </c>
      <c r="CU377" s="7">
        <f t="shared" si="544"/>
        <v>1.0272644457275379E-5</v>
      </c>
      <c r="CV377" s="22">
        <f t="shared" si="545"/>
        <v>9.9692159877884292E-3</v>
      </c>
      <c r="CW377" s="7">
        <f t="shared" si="546"/>
        <v>1.6238797802477833E-4</v>
      </c>
      <c r="CX377" s="7">
        <f t="shared" si="547"/>
        <v>0.61152822993787415</v>
      </c>
      <c r="CY377" s="7">
        <f t="shared" si="608"/>
        <v>-44.113389230581582</v>
      </c>
      <c r="CZ377" s="7">
        <f t="shared" si="609"/>
        <v>-1.3866325589235043E-2</v>
      </c>
      <c r="DA377" s="7">
        <f t="shared" si="548"/>
        <v>0.72961818981914695</v>
      </c>
      <c r="DB377" s="7">
        <f>rho_ph(DA377,H377)</f>
        <v>1.5442588766307315</v>
      </c>
      <c r="DC377" s="7">
        <f t="shared" si="549"/>
        <v>1256.5327435215888</v>
      </c>
      <c r="DD377" s="7">
        <f t="shared" si="610"/>
        <v>-2.8113842197260572E-2</v>
      </c>
      <c r="DE377" s="47">
        <f t="shared" si="611"/>
        <v>106.17719861569581</v>
      </c>
      <c r="DF377" s="7">
        <f t="shared" si="550"/>
        <v>1029.4812793686961</v>
      </c>
      <c r="DG377" s="7">
        <f t="shared" si="612"/>
        <v>91.025955884264022</v>
      </c>
    </row>
    <row r="378" spans="1:111" ht="14.5" x14ac:dyDescent="0.35">
      <c r="A378" s="7">
        <f t="shared" si="613"/>
        <v>675</v>
      </c>
      <c r="B378" s="7">
        <v>3</v>
      </c>
      <c r="C378" s="7">
        <v>17.2</v>
      </c>
      <c r="D378">
        <v>0.253</v>
      </c>
      <c r="E378" s="22">
        <v>0</v>
      </c>
      <c r="F378" s="7">
        <f t="shared" si="551"/>
        <v>0.72961818981914695</v>
      </c>
      <c r="G378" s="7">
        <f t="shared" si="614"/>
        <v>97.5</v>
      </c>
      <c r="H378" s="7">
        <f t="shared" si="552"/>
        <v>1029.4812793686961</v>
      </c>
      <c r="I378" s="7">
        <f t="shared" si="615"/>
        <v>0.28430737966357755</v>
      </c>
      <c r="J378" s="24" t="str">
        <f t="shared" si="553"/>
        <v>NO</v>
      </c>
      <c r="K378" s="24" t="str">
        <f t="shared" si="554"/>
        <v>NO</v>
      </c>
      <c r="L378" s="7">
        <f t="shared" si="555"/>
        <v>0.43956686654315869</v>
      </c>
      <c r="M378" s="7">
        <v>9.81</v>
      </c>
      <c r="N378" s="7">
        <f t="shared" si="556"/>
        <v>5.0247065E-2</v>
      </c>
      <c r="O378" s="7">
        <f t="shared" si="557"/>
        <v>91.025955884264022</v>
      </c>
      <c r="P378" s="7">
        <f t="shared" si="558"/>
        <v>964.61286562785153</v>
      </c>
      <c r="Q378" s="7">
        <f t="shared" si="518"/>
        <v>1.1963950985553494E-5</v>
      </c>
      <c r="R378" s="7">
        <f t="shared" si="519"/>
        <v>3.1075326706988681E-4</v>
      </c>
      <c r="S378" s="7">
        <f t="shared" si="559"/>
        <v>2.2580525954247758E-4</v>
      </c>
      <c r="T378" s="7">
        <f t="shared" si="520"/>
        <v>1.4396847542731379</v>
      </c>
      <c r="U378" s="7">
        <f t="shared" si="521"/>
        <v>1255.0386494748989</v>
      </c>
      <c r="V378" s="7">
        <f t="shared" si="616"/>
        <v>1256.4783342291721</v>
      </c>
      <c r="W378" s="7">
        <f>Surface_Tension_T(T_ph(F378,H378))</f>
        <v>9.0230544289713333E-2</v>
      </c>
      <c r="X378" s="7">
        <v>1</v>
      </c>
      <c r="Y378" s="7">
        <f t="shared" si="560"/>
        <v>1.0003043702992134</v>
      </c>
      <c r="Z378" s="7">
        <f t="shared" si="617"/>
        <v>0.99855026150399329</v>
      </c>
      <c r="AA378" s="24">
        <f t="shared" si="561"/>
        <v>1.8373660145792099</v>
      </c>
      <c r="AB378" s="24">
        <f t="shared" si="562"/>
        <v>2586646.9199765185</v>
      </c>
      <c r="AC378" s="24">
        <f t="shared" si="563"/>
        <v>1.0184001764309216E-5</v>
      </c>
      <c r="AD378" s="29">
        <f t="shared" si="564"/>
        <v>9.9538519633480486E-3</v>
      </c>
      <c r="AE378" s="24">
        <f t="shared" si="522"/>
        <v>13.6238773257441</v>
      </c>
      <c r="AF378" s="7">
        <f t="shared" si="523"/>
        <v>24.98481429031569</v>
      </c>
      <c r="AG378" s="24" t="str">
        <f t="shared" si="565"/>
        <v>ANNULAR</v>
      </c>
      <c r="AH378" s="24">
        <f t="shared" si="620"/>
        <v>1.1499999999999999</v>
      </c>
      <c r="AI378" s="24">
        <f t="shared" si="620"/>
        <v>1.1499999999999999</v>
      </c>
      <c r="AJ378" s="24">
        <f t="shared" si="566"/>
        <v>0.26626208406859087</v>
      </c>
      <c r="AK378" s="24">
        <f t="shared" si="567"/>
        <v>0.86840883896713472</v>
      </c>
      <c r="AL378" s="24">
        <f t="shared" si="568"/>
        <v>127.31625068743142</v>
      </c>
      <c r="AM378" s="24">
        <f t="shared" si="569"/>
        <v>179236028.69024628</v>
      </c>
      <c r="AN378" s="24">
        <f t="shared" si="570"/>
        <v>2.2635830223772565E-7</v>
      </c>
      <c r="AO378" s="29">
        <f t="shared" si="571"/>
        <v>5.5228475482409283E-3</v>
      </c>
      <c r="AP378" s="24">
        <f t="shared" si="525"/>
        <v>889.12809804064432</v>
      </c>
      <c r="AQ378" s="24">
        <f t="shared" si="572"/>
        <v>4.872621763936074</v>
      </c>
      <c r="AR378" s="24">
        <f t="shared" si="573"/>
        <v>16.579703711369771</v>
      </c>
      <c r="AS378" s="24">
        <f t="shared" si="574"/>
        <v>1.5548595346149892</v>
      </c>
      <c r="AT378" s="24" t="str">
        <f t="shared" si="575"/>
        <v>NO</v>
      </c>
      <c r="AU378" s="24">
        <f t="shared" si="526"/>
        <v>1.2</v>
      </c>
      <c r="AV378" s="7">
        <f t="shared" si="576"/>
        <v>1.203900398263051</v>
      </c>
      <c r="AW378" s="7">
        <f t="shared" si="577"/>
        <v>0.26626208406859087</v>
      </c>
      <c r="AX378" s="20">
        <f t="shared" si="527"/>
        <v>0.68294645515801444</v>
      </c>
      <c r="AY378" s="24">
        <f t="shared" si="528"/>
        <v>0.83223152599773231</v>
      </c>
      <c r="AZ378" s="24">
        <f t="shared" si="578"/>
        <v>162.19744987346039</v>
      </c>
      <c r="BA378" s="24">
        <f t="shared" si="579"/>
        <v>228341838.70507476</v>
      </c>
      <c r="BB378" s="24">
        <f t="shared" si="580"/>
        <v>1.8211766325836033E-7</v>
      </c>
      <c r="BC378" s="29">
        <f t="shared" si="581"/>
        <v>5.3637843670507508E-3</v>
      </c>
      <c r="BD378" s="24">
        <f t="shared" si="529"/>
        <v>16.742000357628562</v>
      </c>
      <c r="BE378" s="24" t="str">
        <f t="shared" si="582"/>
        <v>NO</v>
      </c>
      <c r="BF378" s="24">
        <f t="shared" si="530"/>
        <v>1.2</v>
      </c>
      <c r="BG378" s="24">
        <f t="shared" si="531"/>
        <v>1.150067478965437</v>
      </c>
      <c r="BH378" s="7">
        <f t="shared" si="583"/>
        <v>1.203900398263051</v>
      </c>
      <c r="BI378" s="7">
        <f t="shared" si="584"/>
        <v>0.50242189201279075</v>
      </c>
      <c r="BJ378" s="7">
        <f t="shared" si="585"/>
        <v>0.26626208406859087</v>
      </c>
      <c r="BK378" s="20">
        <f t="shared" si="532"/>
        <v>0.68294645515801444</v>
      </c>
      <c r="BL378" s="24">
        <f t="shared" si="586"/>
        <v>0.50240903440687168</v>
      </c>
      <c r="BM378" s="24">
        <f t="shared" si="587"/>
        <v>0.8321012256525685</v>
      </c>
      <c r="BN378" s="24">
        <f t="shared" si="588"/>
        <v>162.32308198708674</v>
      </c>
      <c r="BO378" s="24">
        <f t="shared" si="589"/>
        <v>228518703.8028197</v>
      </c>
      <c r="BP378" s="24">
        <f t="shared" si="590"/>
        <v>1.8199106892027799E-7</v>
      </c>
      <c r="BQ378" s="29">
        <f t="shared" si="591"/>
        <v>5.3632866072153822E-3</v>
      </c>
      <c r="BR378" s="24">
        <f t="shared" si="533"/>
        <v>878.76249887413871</v>
      </c>
      <c r="BS378" s="24">
        <f t="shared" si="592"/>
        <v>4.872621763936074</v>
      </c>
      <c r="BT378" s="24">
        <f t="shared" si="593"/>
        <v>16.742518276220796</v>
      </c>
      <c r="BU378" s="24" t="str">
        <f t="shared" si="594"/>
        <v>NO</v>
      </c>
      <c r="BV378" s="24">
        <f t="shared" si="534"/>
        <v>1.1499999999999999</v>
      </c>
      <c r="BW378" s="24">
        <f t="shared" si="535"/>
        <v>1.1500668173714137</v>
      </c>
      <c r="BX378" s="7">
        <f t="shared" si="595"/>
        <v>1.203900398263051</v>
      </c>
      <c r="BY378" s="7">
        <f t="shared" si="596"/>
        <v>0.50242189201279075</v>
      </c>
      <c r="BZ378" s="24">
        <f t="shared" si="597"/>
        <v>0.26626208406859087</v>
      </c>
      <c r="CA378" s="20">
        <f t="shared" si="536"/>
        <v>0.71491879128084612</v>
      </c>
      <c r="CB378" s="24">
        <f t="shared" si="598"/>
        <v>0.50240843214841013</v>
      </c>
      <c r="CC378" s="24">
        <f t="shared" si="599"/>
        <v>0.86826696534833059</v>
      </c>
      <c r="CD378" s="24">
        <f t="shared" si="600"/>
        <v>127.45304144248101</v>
      </c>
      <c r="CE378" s="24">
        <f t="shared" si="601"/>
        <v>179428602.94187754</v>
      </c>
      <c r="CF378" s="24">
        <f t="shared" si="602"/>
        <v>2.2614010390658885E-7</v>
      </c>
      <c r="CG378" s="29">
        <f t="shared" si="603"/>
        <v>5.5221269099595379E-3</v>
      </c>
      <c r="CH378" s="24">
        <f t="shared" si="537"/>
        <v>889.08168974692467</v>
      </c>
      <c r="CI378" s="24">
        <f t="shared" si="604"/>
        <v>4.872621763936074</v>
      </c>
      <c r="CJ378" s="24">
        <f t="shared" si="605"/>
        <v>16.580424897830706</v>
      </c>
      <c r="CK378" s="24">
        <f t="shared" si="538"/>
        <v>25.272234373599872</v>
      </c>
      <c r="CL378" s="24">
        <f t="shared" si="606"/>
        <v>1.5548595346149892</v>
      </c>
      <c r="CM378" s="24" t="str">
        <f t="shared" si="607"/>
        <v>NO</v>
      </c>
      <c r="CN378" s="46" t="str">
        <f t="shared" si="539"/>
        <v>ANNULAR</v>
      </c>
      <c r="CO378" s="21">
        <f t="shared" si="619"/>
        <v>1.0003043702992134</v>
      </c>
      <c r="CP378" s="21">
        <f t="shared" si="540"/>
        <v>0</v>
      </c>
      <c r="CQ378" s="7">
        <f t="shared" si="541"/>
        <v>0.99855026150399329</v>
      </c>
      <c r="CR378" s="7">
        <f>IF(J378="yes",rho_ph(F378,H378),IF(K378="yes",rho_ph(F378,H378),L378*CQ378+P378*(1-CQ378)))</f>
        <v>1.8373660145792099</v>
      </c>
      <c r="CS378" s="7">
        <f t="shared" si="542"/>
        <v>1.2397117359276472E-5</v>
      </c>
      <c r="CT378" s="7">
        <f t="shared" si="543"/>
        <v>2586646.9199765185</v>
      </c>
      <c r="CU378" s="7">
        <f t="shared" si="544"/>
        <v>1.0184001764309216E-5</v>
      </c>
      <c r="CV378" s="22">
        <f t="shared" si="545"/>
        <v>9.9538519633480486E-3</v>
      </c>
      <c r="CW378" s="7">
        <f t="shared" si="546"/>
        <v>1.7218472730829828E-4</v>
      </c>
      <c r="CX378" s="7">
        <f t="shared" si="547"/>
        <v>0.5706191577417975</v>
      </c>
      <c r="CY378" s="7">
        <f t="shared" si="608"/>
        <v>-38.75667312285163</v>
      </c>
      <c r="CZ378" s="7">
        <f t="shared" si="609"/>
        <v>-1.4727562932447804E-2</v>
      </c>
      <c r="DA378" s="7">
        <f t="shared" si="548"/>
        <v>0.77380087861649038</v>
      </c>
      <c r="DB378" s="7">
        <f>rho_ph(DA378,H378)</f>
        <v>1.6453400540332659</v>
      </c>
      <c r="DC378" s="7">
        <f t="shared" si="549"/>
        <v>1179.3378749905205</v>
      </c>
      <c r="DD378" s="7">
        <f t="shared" si="610"/>
        <v>-2.8113842197260572E-2</v>
      </c>
      <c r="DE378" s="47">
        <f t="shared" si="611"/>
        <v>93.949990500079352</v>
      </c>
      <c r="DF378" s="7">
        <f t="shared" si="550"/>
        <v>1029.4531655264989</v>
      </c>
      <c r="DG378" s="7">
        <f t="shared" si="612"/>
        <v>92.591721594938463</v>
      </c>
    </row>
    <row r="379" spans="1:111" ht="14.5" x14ac:dyDescent="0.35">
      <c r="A379" s="7">
        <f t="shared" si="613"/>
        <v>672</v>
      </c>
      <c r="B379" s="7">
        <v>3</v>
      </c>
      <c r="C379" s="7">
        <v>17.2</v>
      </c>
      <c r="D379">
        <v>0.253</v>
      </c>
      <c r="E379" s="22">
        <v>0</v>
      </c>
      <c r="F379" s="7">
        <f t="shared" si="551"/>
        <v>0.77380087861649038</v>
      </c>
      <c r="G379" s="7">
        <f t="shared" si="614"/>
        <v>97.5</v>
      </c>
      <c r="H379" s="7">
        <f t="shared" si="552"/>
        <v>1029.4531655264989</v>
      </c>
      <c r="I379" s="7">
        <f t="shared" si="615"/>
        <v>0.28190550163140116</v>
      </c>
      <c r="J379" s="24" t="str">
        <f t="shared" si="553"/>
        <v>NO</v>
      </c>
      <c r="K379" s="24" t="str">
        <f t="shared" si="554"/>
        <v>NO</v>
      </c>
      <c r="L379" s="7">
        <f t="shared" si="555"/>
        <v>0.46442020405022494</v>
      </c>
      <c r="M379" s="7">
        <v>9.81</v>
      </c>
      <c r="N379" s="7">
        <f t="shared" si="556"/>
        <v>5.0247065E-2</v>
      </c>
      <c r="O379" s="7">
        <f t="shared" si="557"/>
        <v>92.591721594938463</v>
      </c>
      <c r="P379" s="7">
        <f t="shared" si="558"/>
        <v>963.5478424005056</v>
      </c>
      <c r="Q379" s="7">
        <f t="shared" si="518"/>
        <v>1.2017064326492414E-5</v>
      </c>
      <c r="R379" s="7">
        <f t="shared" si="519"/>
        <v>3.0531899853528208E-4</v>
      </c>
      <c r="S379" s="7">
        <f t="shared" si="559"/>
        <v>2.2263556964269301E-4</v>
      </c>
      <c r="T379" s="7">
        <f t="shared" si="520"/>
        <v>1.4461130082837608</v>
      </c>
      <c r="U379" s="7">
        <f t="shared" si="521"/>
        <v>1177.8401740293377</v>
      </c>
      <c r="V379" s="7">
        <f t="shared" si="616"/>
        <v>1179.2862870376216</v>
      </c>
      <c r="W379" s="7">
        <f>Surface_Tension_T(T_ph(F379,H379))</f>
        <v>9.0205280288129311E-2</v>
      </c>
      <c r="X379" s="7">
        <v>1</v>
      </c>
      <c r="Y379" s="7">
        <f t="shared" si="560"/>
        <v>1.0003156316159327</v>
      </c>
      <c r="Z379" s="7">
        <f t="shared" si="617"/>
        <v>0.99845859370842927</v>
      </c>
      <c r="AA379" s="24">
        <f t="shared" si="561"/>
        <v>1.9489230503313155</v>
      </c>
      <c r="AB379" s="24">
        <f t="shared" si="562"/>
        <v>2611799.9587993482</v>
      </c>
      <c r="AC379" s="24">
        <f t="shared" si="563"/>
        <v>1.0095875062736582E-5</v>
      </c>
      <c r="AD379" s="29">
        <f t="shared" si="564"/>
        <v>9.9384788907763734E-3</v>
      </c>
      <c r="AE379" s="24">
        <f t="shared" si="522"/>
        <v>13.631296211571286</v>
      </c>
      <c r="AF379" s="7">
        <f t="shared" si="523"/>
        <v>24.298521306462757</v>
      </c>
      <c r="AG379" s="24" t="str">
        <f t="shared" si="565"/>
        <v>ANNULAR</v>
      </c>
      <c r="AH379" s="24">
        <f t="shared" si="620"/>
        <v>1.1499999999999999</v>
      </c>
      <c r="AI379" s="24">
        <f t="shared" si="620"/>
        <v>1.1499999999999999</v>
      </c>
      <c r="AJ379" s="24">
        <f t="shared" si="566"/>
        <v>0.26631523270300655</v>
      </c>
      <c r="AK379" s="24">
        <f t="shared" si="567"/>
        <v>0.86832838818184233</v>
      </c>
      <c r="AL379" s="24">
        <f t="shared" si="568"/>
        <v>127.27516672000476</v>
      </c>
      <c r="AM379" s="24">
        <f t="shared" si="569"/>
        <v>170564597.27282608</v>
      </c>
      <c r="AN379" s="24">
        <f t="shared" si="570"/>
        <v>2.3666731643286369E-7</v>
      </c>
      <c r="AO379" s="29">
        <f t="shared" si="571"/>
        <v>5.5562774518536839E-3</v>
      </c>
      <c r="AP379" s="24">
        <f t="shared" si="525"/>
        <v>825.92321524663214</v>
      </c>
      <c r="AQ379" s="24">
        <f t="shared" si="572"/>
        <v>4.8724547274946106</v>
      </c>
      <c r="AR379" s="24">
        <f t="shared" si="573"/>
        <v>16.546868686805674</v>
      </c>
      <c r="AS379" s="24">
        <f t="shared" si="574"/>
        <v>1.5618020489464617</v>
      </c>
      <c r="AT379" s="24" t="str">
        <f t="shared" si="575"/>
        <v>NO</v>
      </c>
      <c r="AU379" s="24">
        <f t="shared" si="526"/>
        <v>1.2</v>
      </c>
      <c r="AV379" s="7">
        <f t="shared" si="576"/>
        <v>1.203900398263051</v>
      </c>
      <c r="AW379" s="7">
        <f t="shared" si="577"/>
        <v>0.26631523270300655</v>
      </c>
      <c r="AX379" s="20">
        <f t="shared" si="527"/>
        <v>0.6856052649284774</v>
      </c>
      <c r="AY379" s="24">
        <f t="shared" si="528"/>
        <v>0.83215484615701163</v>
      </c>
      <c r="AZ379" s="24">
        <f t="shared" si="578"/>
        <v>162.11330536624601</v>
      </c>
      <c r="BA379" s="24">
        <f t="shared" si="579"/>
        <v>217252048.10133907</v>
      </c>
      <c r="BB379" s="24">
        <f t="shared" si="580"/>
        <v>1.9044537983688484E-7</v>
      </c>
      <c r="BC379" s="29">
        <f t="shared" si="581"/>
        <v>5.3959337941414118E-3</v>
      </c>
      <c r="BD379" s="24">
        <f t="shared" si="529"/>
        <v>16.709171797438209</v>
      </c>
      <c r="BE379" s="24" t="str">
        <f t="shared" si="582"/>
        <v>NO</v>
      </c>
      <c r="BF379" s="24">
        <f t="shared" si="530"/>
        <v>1.2</v>
      </c>
      <c r="BG379" s="24">
        <f t="shared" si="531"/>
        <v>1.1500718134243948</v>
      </c>
      <c r="BH379" s="7">
        <f t="shared" si="583"/>
        <v>1.203900398263051</v>
      </c>
      <c r="BI379" s="7">
        <f t="shared" si="584"/>
        <v>0.5024152827999665</v>
      </c>
      <c r="BJ379" s="7">
        <f t="shared" si="585"/>
        <v>0.26631523270300655</v>
      </c>
      <c r="BK379" s="20">
        <f t="shared" si="532"/>
        <v>0.6856052649284774</v>
      </c>
      <c r="BL379" s="24">
        <f t="shared" si="586"/>
        <v>0.50240153212287808</v>
      </c>
      <c r="BM379" s="24">
        <f t="shared" si="587"/>
        <v>0.83201606826644392</v>
      </c>
      <c r="BN379" s="24">
        <f t="shared" si="588"/>
        <v>162.24696005201915</v>
      </c>
      <c r="BO379" s="24">
        <f t="shared" si="589"/>
        <v>217431162.04980218</v>
      </c>
      <c r="BP379" s="24">
        <f t="shared" si="590"/>
        <v>1.9030447659303663E-7</v>
      </c>
      <c r="BQ379" s="29">
        <f t="shared" si="591"/>
        <v>5.3953993137534724E-3</v>
      </c>
      <c r="BR379" s="24">
        <f t="shared" si="533"/>
        <v>816.27320555337542</v>
      </c>
      <c r="BS379" s="24">
        <f t="shared" si="592"/>
        <v>4.8724547274946106</v>
      </c>
      <c r="BT379" s="24">
        <f t="shared" si="593"/>
        <v>16.709723528596687</v>
      </c>
      <c r="BU379" s="24" t="str">
        <f t="shared" si="594"/>
        <v>NO</v>
      </c>
      <c r="BV379" s="24">
        <f t="shared" si="534"/>
        <v>1.1499999999999999</v>
      </c>
      <c r="BW379" s="24">
        <f t="shared" si="535"/>
        <v>1.1500711074127028</v>
      </c>
      <c r="BX379" s="7">
        <f t="shared" si="595"/>
        <v>1.203900398263051</v>
      </c>
      <c r="BY379" s="7">
        <f t="shared" si="596"/>
        <v>0.5024152827999665</v>
      </c>
      <c r="BZ379" s="24">
        <f t="shared" si="597"/>
        <v>0.26631523270300655</v>
      </c>
      <c r="CA379" s="20">
        <f t="shared" si="536"/>
        <v>0.71770207396038699</v>
      </c>
      <c r="CB379" s="24">
        <f t="shared" si="598"/>
        <v>0.50240088800808924</v>
      </c>
      <c r="CC379" s="24">
        <f t="shared" si="599"/>
        <v>0.86817728428844343</v>
      </c>
      <c r="CD379" s="24">
        <f t="shared" si="600"/>
        <v>127.42069237476657</v>
      </c>
      <c r="CE379" s="24">
        <f t="shared" si="601"/>
        <v>170759619.80029145</v>
      </c>
      <c r="CF379" s="24">
        <f t="shared" si="602"/>
        <v>2.3642455043135419E-7</v>
      </c>
      <c r="CG379" s="29">
        <f t="shared" si="603"/>
        <v>5.5555037479375902E-3</v>
      </c>
      <c r="CH379" s="24">
        <f t="shared" si="537"/>
        <v>825.87720986059151</v>
      </c>
      <c r="CI379" s="24">
        <f t="shared" si="604"/>
        <v>4.8724547274946106</v>
      </c>
      <c r="CJ379" s="24">
        <f t="shared" si="605"/>
        <v>16.547636800938267</v>
      </c>
      <c r="CK379" s="24">
        <f t="shared" si="538"/>
        <v>24.578046418654321</v>
      </c>
      <c r="CL379" s="24">
        <f t="shared" si="606"/>
        <v>1.5618020489464617</v>
      </c>
      <c r="CM379" s="24" t="str">
        <f t="shared" si="607"/>
        <v>NO</v>
      </c>
      <c r="CN379" s="46" t="str">
        <f t="shared" si="539"/>
        <v>ANNULAR</v>
      </c>
      <c r="CO379" s="21">
        <f t="shared" si="619"/>
        <v>1.0003156316159327</v>
      </c>
      <c r="CP379" s="21">
        <f t="shared" si="540"/>
        <v>0</v>
      </c>
      <c r="CQ379" s="7">
        <f t="shared" si="541"/>
        <v>0.99845859370842927</v>
      </c>
      <c r="CR379" s="7">
        <f>IF(J379="yes",rho_ph(F379,H379),IF(K379="yes",rho_ph(F379,H379),L379*CQ379+P379*(1-CQ379)))</f>
        <v>1.9489230503313155</v>
      </c>
      <c r="CS379" s="7">
        <f t="shared" si="542"/>
        <v>1.2469161773211708E-5</v>
      </c>
      <c r="CT379" s="7">
        <f t="shared" si="543"/>
        <v>2611799.9587993482</v>
      </c>
      <c r="CU379" s="7">
        <f t="shared" si="544"/>
        <v>1.0095875062736582E-5</v>
      </c>
      <c r="CV379" s="22">
        <f t="shared" si="545"/>
        <v>9.9384788907763734E-3</v>
      </c>
      <c r="CW379" s="7">
        <f t="shared" si="546"/>
        <v>1.8263905030539444E-4</v>
      </c>
      <c r="CX379" s="7">
        <f t="shared" si="547"/>
        <v>0.53235653778109848</v>
      </c>
      <c r="CY379" s="7">
        <f t="shared" si="608"/>
        <v>-34.027082933825511</v>
      </c>
      <c r="CZ379" s="7">
        <f t="shared" si="609"/>
        <v>-1.565045049165879E-2</v>
      </c>
      <c r="DA379" s="7">
        <f t="shared" si="548"/>
        <v>0.82075223009146669</v>
      </c>
      <c r="DB379" s="7">
        <f>rho_ph(DA379,H379)</f>
        <v>1.7535627852405085</v>
      </c>
      <c r="DC379" s="7">
        <f t="shared" si="549"/>
        <v>1106.5539593406941</v>
      </c>
      <c r="DD379" s="7">
        <f t="shared" si="610"/>
        <v>-2.8113842197260572E-2</v>
      </c>
      <c r="DE379" s="47">
        <f t="shared" si="611"/>
        <v>83.127240931206615</v>
      </c>
      <c r="DF379" s="7">
        <f t="shared" si="550"/>
        <v>1029.4250516843017</v>
      </c>
      <c r="DG379" s="7">
        <f t="shared" si="612"/>
        <v>94.176081146359252</v>
      </c>
    </row>
    <row r="380" spans="1:111" ht="14.5" x14ac:dyDescent="0.35">
      <c r="A380" s="7">
        <f t="shared" si="613"/>
        <v>669</v>
      </c>
      <c r="B380" s="7">
        <v>3</v>
      </c>
      <c r="C380" s="7">
        <v>17.2</v>
      </c>
      <c r="D380">
        <v>0.253</v>
      </c>
      <c r="E380" s="22">
        <v>0</v>
      </c>
      <c r="F380" s="7">
        <f t="shared" si="551"/>
        <v>0.82075223009146669</v>
      </c>
      <c r="G380" s="7">
        <f t="shared" si="614"/>
        <v>97.5</v>
      </c>
      <c r="H380" s="7">
        <f t="shared" si="552"/>
        <v>1029.4250516843017</v>
      </c>
      <c r="I380" s="7">
        <f t="shared" si="615"/>
        <v>0.27946710398061969</v>
      </c>
      <c r="J380" s="24" t="str">
        <f t="shared" si="553"/>
        <v>NO</v>
      </c>
      <c r="K380" s="24" t="str">
        <f t="shared" si="554"/>
        <v>NO</v>
      </c>
      <c r="L380" s="7">
        <f t="shared" si="555"/>
        <v>0.4907290243143711</v>
      </c>
      <c r="M380" s="7">
        <v>9.81</v>
      </c>
      <c r="N380" s="7">
        <f t="shared" si="556"/>
        <v>5.0247065E-2</v>
      </c>
      <c r="O380" s="7">
        <f t="shared" si="557"/>
        <v>94.176081146359252</v>
      </c>
      <c r="P380" s="7">
        <f t="shared" si="558"/>
        <v>962.4584681261482</v>
      </c>
      <c r="Q380" s="7">
        <f t="shared" si="518"/>
        <v>1.2070886976828246E-5</v>
      </c>
      <c r="R380" s="7">
        <f t="shared" si="519"/>
        <v>2.999883950678137E-4</v>
      </c>
      <c r="S380" s="7">
        <f t="shared" si="559"/>
        <v>2.1952492289630936E-4</v>
      </c>
      <c r="T380" s="7">
        <f t="shared" si="520"/>
        <v>1.4526658666120171</v>
      </c>
      <c r="U380" s="7">
        <f t="shared" si="521"/>
        <v>1105.0523841329543</v>
      </c>
      <c r="V380" s="7">
        <f t="shared" si="616"/>
        <v>1106.5050499995664</v>
      </c>
      <c r="W380" s="7">
        <f>Surface_Tension_T(T_ph(F380,H380))</f>
        <v>9.0177830931676362E-2</v>
      </c>
      <c r="X380" s="7">
        <v>1</v>
      </c>
      <c r="Y380" s="7">
        <f t="shared" si="560"/>
        <v>1.0003273987139805</v>
      </c>
      <c r="Z380" s="7">
        <f t="shared" si="617"/>
        <v>0.99836029651708114</v>
      </c>
      <c r="AA380" s="24">
        <f t="shared" si="561"/>
        <v>2.0680708765752329</v>
      </c>
      <c r="AB380" s="24">
        <f t="shared" si="562"/>
        <v>2637275.540925276</v>
      </c>
      <c r="AC380" s="24">
        <f t="shared" si="563"/>
        <v>1.0008245281330552E-5</v>
      </c>
      <c r="AD380" s="29">
        <f t="shared" si="564"/>
        <v>9.9230936283855719E-3</v>
      </c>
      <c r="AE380" s="24">
        <f t="shared" si="522"/>
        <v>13.638699392169761</v>
      </c>
      <c r="AF380" s="7">
        <f t="shared" si="523"/>
        <v>23.629559812926676</v>
      </c>
      <c r="AG380" s="24" t="str">
        <f t="shared" si="565"/>
        <v>ANNULAR</v>
      </c>
      <c r="AH380" s="24">
        <f t="shared" si="620"/>
        <v>1.1499999999999999</v>
      </c>
      <c r="AI380" s="24">
        <f t="shared" si="620"/>
        <v>1.1499999999999999</v>
      </c>
      <c r="AJ380" s="24">
        <f t="shared" si="566"/>
        <v>0.26636843359873463</v>
      </c>
      <c r="AK380" s="24">
        <f t="shared" si="567"/>
        <v>0.86824186690714744</v>
      </c>
      <c r="AL380" s="24">
        <f t="shared" si="568"/>
        <v>127.23780242392426</v>
      </c>
      <c r="AM380" s="24">
        <f t="shared" si="569"/>
        <v>162258048.31669712</v>
      </c>
      <c r="AN380" s="24">
        <f t="shared" si="570"/>
        <v>2.4752066895412335E-7</v>
      </c>
      <c r="AO380" s="29">
        <f t="shared" si="571"/>
        <v>5.5902356488410727E-3</v>
      </c>
      <c r="AP380" s="24">
        <f t="shared" si="525"/>
        <v>766.95393229192177</v>
      </c>
      <c r="AQ380" s="24">
        <f t="shared" si="572"/>
        <v>4.8722749589875241</v>
      </c>
      <c r="AR380" s="24">
        <f t="shared" si="573"/>
        <v>16.513733889238445</v>
      </c>
      <c r="AS380" s="24">
        <f t="shared" si="574"/>
        <v>1.5688791359409786</v>
      </c>
      <c r="AT380" s="24" t="str">
        <f t="shared" si="575"/>
        <v>NO</v>
      </c>
      <c r="AU380" s="24">
        <f t="shared" si="526"/>
        <v>1.2</v>
      </c>
      <c r="AV380" s="7">
        <f t="shared" si="576"/>
        <v>1.203900398263051</v>
      </c>
      <c r="AW380" s="7">
        <f t="shared" si="577"/>
        <v>0.26636843359873463</v>
      </c>
      <c r="AX380" s="20">
        <f t="shared" si="527"/>
        <v>0.68831527634925549</v>
      </c>
      <c r="AY380" s="24">
        <f t="shared" si="528"/>
        <v>0.83207237833914416</v>
      </c>
      <c r="AZ380" s="24">
        <f t="shared" si="578"/>
        <v>162.031683566156</v>
      </c>
      <c r="BA380" s="24">
        <f t="shared" si="579"/>
        <v>206628409.48257124</v>
      </c>
      <c r="BB380" s="24">
        <f t="shared" si="580"/>
        <v>1.9921660417774999E-7</v>
      </c>
      <c r="BC380" s="29">
        <f t="shared" si="581"/>
        <v>5.4285967055570416E-3</v>
      </c>
      <c r="BD380" s="24">
        <f t="shared" si="529"/>
        <v>16.676034850336087</v>
      </c>
      <c r="BE380" s="24" t="str">
        <f t="shared" si="582"/>
        <v>NO</v>
      </c>
      <c r="BF380" s="24">
        <f t="shared" si="530"/>
        <v>1.2</v>
      </c>
      <c r="BG380" s="24">
        <f t="shared" si="531"/>
        <v>1.150076451804249</v>
      </c>
      <c r="BH380" s="7">
        <f t="shared" si="583"/>
        <v>1.203900398263051</v>
      </c>
      <c r="BI380" s="7">
        <f t="shared" si="584"/>
        <v>0.50240827556230494</v>
      </c>
      <c r="BJ380" s="7">
        <f t="shared" si="585"/>
        <v>0.26636843359873463</v>
      </c>
      <c r="BK380" s="20">
        <f t="shared" si="532"/>
        <v>0.68831527634925549</v>
      </c>
      <c r="BL380" s="24">
        <f t="shared" si="586"/>
        <v>0.50239356440222449</v>
      </c>
      <c r="BM380" s="24">
        <f t="shared" si="587"/>
        <v>0.83192452865000865</v>
      </c>
      <c r="BN380" s="24">
        <f t="shared" si="588"/>
        <v>162.17391019734058</v>
      </c>
      <c r="BO380" s="24">
        <f t="shared" si="589"/>
        <v>206809781.803965</v>
      </c>
      <c r="BP380" s="24">
        <f t="shared" si="590"/>
        <v>1.9905968732971082E-7</v>
      </c>
      <c r="BQ380" s="29">
        <f t="shared" si="591"/>
        <v>5.4280226064578035E-3</v>
      </c>
      <c r="BR380" s="24">
        <f t="shared" si="533"/>
        <v>757.97327167638173</v>
      </c>
      <c r="BS380" s="24">
        <f t="shared" si="592"/>
        <v>4.8722749589875241</v>
      </c>
      <c r="BT380" s="24">
        <f t="shared" si="593"/>
        <v>16.676622747610246</v>
      </c>
      <c r="BU380" s="24" t="str">
        <f t="shared" si="594"/>
        <v>NO</v>
      </c>
      <c r="BV380" s="24">
        <f t="shared" si="534"/>
        <v>1.1499999999999999</v>
      </c>
      <c r="BW380" s="24">
        <f t="shared" si="535"/>
        <v>1.1500756981269349</v>
      </c>
      <c r="BX380" s="7">
        <f t="shared" si="595"/>
        <v>1.203900398263051</v>
      </c>
      <c r="BY380" s="7">
        <f t="shared" si="596"/>
        <v>0.50240827556230494</v>
      </c>
      <c r="BZ380" s="24">
        <f t="shared" si="597"/>
        <v>0.26636843359873463</v>
      </c>
      <c r="CA380" s="20">
        <f t="shared" si="536"/>
        <v>0.72053895530911993</v>
      </c>
      <c r="CB380" s="24">
        <f t="shared" si="598"/>
        <v>0.50239287526813015</v>
      </c>
      <c r="CC380" s="24">
        <f t="shared" si="599"/>
        <v>0.86808088575530618</v>
      </c>
      <c r="CD380" s="24">
        <f t="shared" si="600"/>
        <v>127.39266109859901</v>
      </c>
      <c r="CE380" s="24">
        <f t="shared" si="601"/>
        <v>162455529.45704183</v>
      </c>
      <c r="CF380" s="24">
        <f t="shared" si="602"/>
        <v>2.4725042610925524E-7</v>
      </c>
      <c r="CG380" s="29">
        <f t="shared" si="603"/>
        <v>5.589404711042187E-3</v>
      </c>
      <c r="CH380" s="24">
        <f t="shared" si="537"/>
        <v>766.90832996150914</v>
      </c>
      <c r="CI380" s="24">
        <f t="shared" si="604"/>
        <v>4.8722749589875241</v>
      </c>
      <c r="CJ380" s="24">
        <f t="shared" si="605"/>
        <v>16.514552175888266</v>
      </c>
      <c r="CK380" s="24">
        <f t="shared" si="538"/>
        <v>23.901389331869002</v>
      </c>
      <c r="CL380" s="24">
        <f t="shared" si="606"/>
        <v>1.5688791359409786</v>
      </c>
      <c r="CM380" s="24" t="str">
        <f t="shared" si="607"/>
        <v>NO</v>
      </c>
      <c r="CN380" s="46" t="str">
        <f t="shared" si="539"/>
        <v>ANNULAR</v>
      </c>
      <c r="CO380" s="21">
        <f t="shared" si="619"/>
        <v>1.0003273987139805</v>
      </c>
      <c r="CP380" s="21">
        <f t="shared" si="540"/>
        <v>0</v>
      </c>
      <c r="CQ380" s="7">
        <f t="shared" si="541"/>
        <v>0.99836029651708114</v>
      </c>
      <c r="CR380" s="7">
        <f>IF(J380="yes",rho_ph(F380,H380),IF(K380="yes",rho_ph(F380,H380),L380*CQ380+P380*(1-CQ380)))</f>
        <v>2.0680708765752329</v>
      </c>
      <c r="CS380" s="7">
        <f t="shared" si="542"/>
        <v>1.2542986317638355E-5</v>
      </c>
      <c r="CT380" s="7">
        <f t="shared" si="543"/>
        <v>2637275.540925276</v>
      </c>
      <c r="CU380" s="7">
        <f t="shared" si="544"/>
        <v>1.0008245281330552E-5</v>
      </c>
      <c r="CV380" s="22">
        <f t="shared" si="545"/>
        <v>9.9230936283855719E-3</v>
      </c>
      <c r="CW380" s="7">
        <f t="shared" si="546"/>
        <v>1.9380472758928819E-4</v>
      </c>
      <c r="CX380" s="7">
        <f t="shared" si="547"/>
        <v>0.49655663775599779</v>
      </c>
      <c r="CY380" s="7">
        <f t="shared" si="608"/>
        <v>-29.850353729656796</v>
      </c>
      <c r="CZ380" s="7">
        <f t="shared" si="609"/>
        <v>-1.6641358658006714E-2</v>
      </c>
      <c r="DA380" s="7">
        <f t="shared" si="548"/>
        <v>0.87067630606548685</v>
      </c>
      <c r="DB380" s="7">
        <f>rho_ph(DA380,H380)</f>
        <v>1.8695371230765443</v>
      </c>
      <c r="DC380" s="7">
        <f t="shared" si="549"/>
        <v>1037.9103035767498</v>
      </c>
      <c r="DD380" s="7">
        <f t="shared" si="610"/>
        <v>-2.8113842197260572E-2</v>
      </c>
      <c r="DE380" s="47">
        <f t="shared" si="611"/>
        <v>73.54781370188087</v>
      </c>
      <c r="DF380" s="7">
        <f t="shared" si="550"/>
        <v>1029.3969378421045</v>
      </c>
      <c r="DG380" s="7">
        <f t="shared" si="612"/>
        <v>95.780153361404473</v>
      </c>
    </row>
    <row r="381" spans="1:111" ht="14.5" x14ac:dyDescent="0.35">
      <c r="A381" s="7">
        <f t="shared" si="613"/>
        <v>666</v>
      </c>
      <c r="B381" s="7">
        <v>3</v>
      </c>
      <c r="C381" s="7">
        <v>17.2</v>
      </c>
      <c r="D381">
        <v>0.253</v>
      </c>
      <c r="E381" s="22">
        <v>0</v>
      </c>
      <c r="F381" s="7">
        <f t="shared" si="551"/>
        <v>0.87067630606548685</v>
      </c>
      <c r="G381" s="7">
        <f t="shared" si="614"/>
        <v>97.5</v>
      </c>
      <c r="H381" s="7">
        <f t="shared" si="552"/>
        <v>1029.3969378421045</v>
      </c>
      <c r="I381" s="7">
        <f t="shared" si="615"/>
        <v>0.27699009023638815</v>
      </c>
      <c r="J381" s="24" t="str">
        <f t="shared" si="553"/>
        <v>NO</v>
      </c>
      <c r="K381" s="24" t="str">
        <f t="shared" si="554"/>
        <v>NO</v>
      </c>
      <c r="L381" s="7">
        <f t="shared" si="555"/>
        <v>0.51859559249864451</v>
      </c>
      <c r="M381" s="7">
        <v>9.81</v>
      </c>
      <c r="N381" s="7">
        <f t="shared" si="556"/>
        <v>5.0247065E-2</v>
      </c>
      <c r="O381" s="7">
        <f t="shared" si="557"/>
        <v>95.780153361404473</v>
      </c>
      <c r="P381" s="7">
        <f t="shared" si="558"/>
        <v>961.34363702361054</v>
      </c>
      <c r="Q381" s="7">
        <f t="shared" si="518"/>
        <v>1.2125455528409987E-5</v>
      </c>
      <c r="R381" s="7">
        <f t="shared" si="519"/>
        <v>2.9475685469942204E-4</v>
      </c>
      <c r="S381" s="7">
        <f t="shared" si="559"/>
        <v>2.1647075793940679E-4</v>
      </c>
      <c r="T381" s="7">
        <f t="shared" si="520"/>
        <v>1.4593501610169515</v>
      </c>
      <c r="U381" s="7">
        <f t="shared" si="521"/>
        <v>1036.4045881835309</v>
      </c>
      <c r="V381" s="7">
        <f t="shared" si="616"/>
        <v>1037.8639383445479</v>
      </c>
      <c r="W381" s="7">
        <f>Surface_Tension_T(T_ph(F381,H381))</f>
        <v>9.0148110944066134E-2</v>
      </c>
      <c r="X381" s="7">
        <v>1</v>
      </c>
      <c r="Y381" s="7">
        <f t="shared" si="560"/>
        <v>1.0003397063316397</v>
      </c>
      <c r="Z381" s="7">
        <f t="shared" si="617"/>
        <v>0.99825477720733535</v>
      </c>
      <c r="AA381" s="24">
        <f t="shared" si="561"/>
        <v>2.1954493545671747</v>
      </c>
      <c r="AB381" s="24">
        <f t="shared" si="562"/>
        <v>2663085.6149810175</v>
      </c>
      <c r="AC381" s="24">
        <f t="shared" si="563"/>
        <v>9.9210883509839474E-6</v>
      </c>
      <c r="AD381" s="29">
        <f t="shared" si="564"/>
        <v>9.9076920677323918E-3</v>
      </c>
      <c r="AE381" s="24">
        <f t="shared" si="522"/>
        <v>13.646085724802065</v>
      </c>
      <c r="AF381" s="7">
        <f t="shared" si="523"/>
        <v>22.977208021830833</v>
      </c>
      <c r="AG381" s="24" t="str">
        <f t="shared" si="565"/>
        <v>ANNULAR</v>
      </c>
      <c r="AH381" s="24">
        <f t="shared" si="620"/>
        <v>1.1499999999999999</v>
      </c>
      <c r="AI381" s="24">
        <f t="shared" si="620"/>
        <v>1.1499999999999999</v>
      </c>
      <c r="AJ381" s="24">
        <f t="shared" si="566"/>
        <v>0.26642169718173314</v>
      </c>
      <c r="AK381" s="24">
        <f t="shared" si="567"/>
        <v>0.86814872626478901</v>
      </c>
      <c r="AL381" s="24">
        <f t="shared" si="568"/>
        <v>127.20460114187763</v>
      </c>
      <c r="AM381" s="24">
        <f t="shared" si="569"/>
        <v>154299502.63057518</v>
      </c>
      <c r="AN381" s="24">
        <f t="shared" si="570"/>
        <v>2.5895691962332083E-7</v>
      </c>
      <c r="AO381" s="29">
        <f t="shared" si="571"/>
        <v>5.6247522660781268E-3</v>
      </c>
      <c r="AP381" s="24">
        <f t="shared" si="525"/>
        <v>711.92365886599202</v>
      </c>
      <c r="AQ381" s="24">
        <f t="shared" si="572"/>
        <v>4.8720812967872931</v>
      </c>
      <c r="AR381" s="24">
        <f t="shared" si="573"/>
        <v>16.480275296687509</v>
      </c>
      <c r="AS381" s="24">
        <f t="shared" si="574"/>
        <v>1.5760981738983078</v>
      </c>
      <c r="AT381" s="24" t="str">
        <f t="shared" si="575"/>
        <v>NO</v>
      </c>
      <c r="AU381" s="24">
        <f t="shared" si="526"/>
        <v>1.2</v>
      </c>
      <c r="AV381" s="7">
        <f t="shared" si="576"/>
        <v>1.203900398263051</v>
      </c>
      <c r="AW381" s="7">
        <f t="shared" si="577"/>
        <v>0.26642169718173314</v>
      </c>
      <c r="AX381" s="20">
        <f t="shared" si="527"/>
        <v>0.69107929928542189</v>
      </c>
      <c r="AY381" s="24">
        <f t="shared" si="528"/>
        <v>0.83198359905266472</v>
      </c>
      <c r="AZ381" s="24">
        <f t="shared" si="578"/>
        <v>161.95296099382836</v>
      </c>
      <c r="BA381" s="24">
        <f t="shared" si="579"/>
        <v>196449350.93994662</v>
      </c>
      <c r="BB381" s="24">
        <f t="shared" si="580"/>
        <v>2.0846317067578712E-7</v>
      </c>
      <c r="BC381" s="29">
        <f t="shared" si="581"/>
        <v>5.4618028607568148E-3</v>
      </c>
      <c r="BD381" s="24">
        <f t="shared" si="529"/>
        <v>16.642564740768595</v>
      </c>
      <c r="BE381" s="24" t="str">
        <f t="shared" si="582"/>
        <v>NO</v>
      </c>
      <c r="BF381" s="24">
        <f t="shared" si="530"/>
        <v>1.2</v>
      </c>
      <c r="BG381" s="24">
        <f t="shared" si="531"/>
        <v>1.1500814203822756</v>
      </c>
      <c r="BH381" s="7">
        <f t="shared" si="583"/>
        <v>1.203900398263051</v>
      </c>
      <c r="BI381" s="7">
        <f t="shared" si="584"/>
        <v>0.50240084150545972</v>
      </c>
      <c r="BJ381" s="7">
        <f t="shared" si="585"/>
        <v>0.26642169718173314</v>
      </c>
      <c r="BK381" s="20">
        <f t="shared" si="532"/>
        <v>0.69107929928542189</v>
      </c>
      <c r="BL381" s="24">
        <f t="shared" si="586"/>
        <v>0.50238509633465089</v>
      </c>
      <c r="BM381" s="24">
        <f t="shared" si="587"/>
        <v>0.83182603302369806</v>
      </c>
      <c r="BN381" s="24">
        <f t="shared" si="588"/>
        <v>162.1043543801384</v>
      </c>
      <c r="BO381" s="24">
        <f t="shared" si="589"/>
        <v>196632991.50011113</v>
      </c>
      <c r="BP381" s="24">
        <f t="shared" si="590"/>
        <v>2.0828831210287706E-7</v>
      </c>
      <c r="BQ381" s="29">
        <f t="shared" si="591"/>
        <v>5.4611859778726218E-3</v>
      </c>
      <c r="BR381" s="24">
        <f t="shared" si="533"/>
        <v>703.56925418631897</v>
      </c>
      <c r="BS381" s="24">
        <f t="shared" si="592"/>
        <v>4.8720812967872931</v>
      </c>
      <c r="BT381" s="24">
        <f t="shared" si="593"/>
        <v>16.643191352328977</v>
      </c>
      <c r="BU381" s="24" t="str">
        <f t="shared" si="594"/>
        <v>NO</v>
      </c>
      <c r="BV381" s="24">
        <f t="shared" si="534"/>
        <v>1.1499999999999999</v>
      </c>
      <c r="BW381" s="24">
        <f t="shared" si="535"/>
        <v>1.1500806155022247</v>
      </c>
      <c r="BX381" s="7">
        <f t="shared" si="595"/>
        <v>1.203900398263051</v>
      </c>
      <c r="BY381" s="7">
        <f t="shared" si="596"/>
        <v>0.50240084150545972</v>
      </c>
      <c r="BZ381" s="24">
        <f t="shared" si="597"/>
        <v>0.26642169718173314</v>
      </c>
      <c r="CA381" s="20">
        <f t="shared" si="536"/>
        <v>0.72343237673669625</v>
      </c>
      <c r="CB381" s="24">
        <f t="shared" si="598"/>
        <v>0.50238435873080212</v>
      </c>
      <c r="CC381" s="24">
        <f t="shared" si="599"/>
        <v>0.86797716612479647</v>
      </c>
      <c r="CD381" s="24">
        <f t="shared" si="600"/>
        <v>127.36944042049387</v>
      </c>
      <c r="CE381" s="24">
        <f t="shared" si="601"/>
        <v>154499453.09208483</v>
      </c>
      <c r="CF381" s="24">
        <f t="shared" si="602"/>
        <v>2.5865591280678867E-7</v>
      </c>
      <c r="CG381" s="29">
        <f t="shared" si="603"/>
        <v>5.6238595456185115E-3</v>
      </c>
      <c r="CH381" s="24">
        <f t="shared" si="537"/>
        <v>711.87846014083004</v>
      </c>
      <c r="CI381" s="24">
        <f t="shared" si="604"/>
        <v>4.8720812967872931</v>
      </c>
      <c r="CJ381" s="24">
        <f t="shared" si="605"/>
        <v>16.481147266101679</v>
      </c>
      <c r="CK381" s="24">
        <f t="shared" si="538"/>
        <v>23.241533022070371</v>
      </c>
      <c r="CL381" s="24">
        <f t="shared" si="606"/>
        <v>1.5760981738983078</v>
      </c>
      <c r="CM381" s="24" t="str">
        <f t="shared" si="607"/>
        <v>NO</v>
      </c>
      <c r="CN381" s="46" t="str">
        <f t="shared" si="539"/>
        <v>ANNULAR</v>
      </c>
      <c r="CO381" s="21">
        <f t="shared" si="619"/>
        <v>1.0003397063316397</v>
      </c>
      <c r="CP381" s="21">
        <f t="shared" si="540"/>
        <v>0</v>
      </c>
      <c r="CQ381" s="7">
        <f t="shared" si="541"/>
        <v>0.99825477720733535</v>
      </c>
      <c r="CR381" s="7">
        <f>IF(J381="yes",rho_ph(F381,H381),IF(K381="yes",rho_ph(F381,H381),L381*CQ381+P381*(1-CQ381)))</f>
        <v>2.1954493545671747</v>
      </c>
      <c r="CS381" s="7">
        <f t="shared" si="542"/>
        <v>1.2618710288165937E-5</v>
      </c>
      <c r="CT381" s="7">
        <f t="shared" si="543"/>
        <v>2663085.6149810175</v>
      </c>
      <c r="CU381" s="7">
        <f t="shared" si="544"/>
        <v>9.9210883509839474E-6</v>
      </c>
      <c r="CV381" s="22">
        <f t="shared" si="545"/>
        <v>9.9076920677323918E-3</v>
      </c>
      <c r="CW381" s="7">
        <f t="shared" si="546"/>
        <v>2.0574172235459713E-4</v>
      </c>
      <c r="CX381" s="7">
        <f t="shared" si="547"/>
        <v>0.46304825388693699</v>
      </c>
      <c r="CY381" s="7">
        <f t="shared" si="608"/>
        <v>-26.161111691593216</v>
      </c>
      <c r="CZ381" s="7">
        <f t="shared" si="609"/>
        <v>-1.770773356539572E-2</v>
      </c>
      <c r="DA381" s="7">
        <f t="shared" si="548"/>
        <v>0.92379950676167399</v>
      </c>
      <c r="DB381" s="7">
        <f>rho_ph(DA381,H381)</f>
        <v>1.9939469039344568</v>
      </c>
      <c r="DC381" s="7">
        <f t="shared" si="549"/>
        <v>973.15121036149878</v>
      </c>
      <c r="DD381" s="7">
        <f t="shared" si="610"/>
        <v>-2.8113842197260572E-2</v>
      </c>
      <c r="DE381" s="47">
        <f t="shared" si="611"/>
        <v>65.069138144002764</v>
      </c>
      <c r="DF381" s="7">
        <f t="shared" si="550"/>
        <v>1029.3688239999074</v>
      </c>
      <c r="DG381" s="7">
        <f t="shared" si="612"/>
        <v>97.405225492674731</v>
      </c>
    </row>
    <row r="382" spans="1:111" ht="14.5" x14ac:dyDescent="0.35">
      <c r="A382" s="7">
        <f t="shared" si="613"/>
        <v>663</v>
      </c>
      <c r="B382" s="7">
        <v>3</v>
      </c>
      <c r="C382" s="7">
        <v>17.2</v>
      </c>
      <c r="D382">
        <v>0.253</v>
      </c>
      <c r="E382" s="22">
        <v>0</v>
      </c>
      <c r="F382" s="7">
        <f t="shared" si="551"/>
        <v>0.92379950676167399</v>
      </c>
      <c r="G382" s="7">
        <f t="shared" si="614"/>
        <v>97.5</v>
      </c>
      <c r="H382" s="7">
        <f t="shared" si="552"/>
        <v>1029.3688239999074</v>
      </c>
      <c r="I382" s="7">
        <f t="shared" si="615"/>
        <v>0.27447206755791481</v>
      </c>
      <c r="J382" s="24" t="str">
        <f t="shared" si="553"/>
        <v>NO</v>
      </c>
      <c r="K382" s="24" t="str">
        <f t="shared" si="554"/>
        <v>NO</v>
      </c>
      <c r="L382" s="7">
        <f t="shared" si="555"/>
        <v>0.54813331437590418</v>
      </c>
      <c r="M382" s="7">
        <v>9.81</v>
      </c>
      <c r="N382" s="7">
        <f t="shared" si="556"/>
        <v>5.0247065E-2</v>
      </c>
      <c r="O382" s="7">
        <f t="shared" si="557"/>
        <v>97.405225492674731</v>
      </c>
      <c r="P382" s="7">
        <f t="shared" si="558"/>
        <v>960.20208779695622</v>
      </c>
      <c r="Q382" s="7">
        <f t="shared" si="518"/>
        <v>1.2180812358631476E-5</v>
      </c>
      <c r="R382" s="7">
        <f t="shared" si="519"/>
        <v>2.8961963478477397E-4</v>
      </c>
      <c r="S382" s="7">
        <f t="shared" si="559"/>
        <v>2.1347042757263745E-4</v>
      </c>
      <c r="T382" s="7">
        <f t="shared" si="520"/>
        <v>1.4661736424039913</v>
      </c>
      <c r="U382" s="7">
        <f t="shared" si="521"/>
        <v>971.64108891574392</v>
      </c>
      <c r="V382" s="7">
        <f t="shared" si="616"/>
        <v>973.10726255814791</v>
      </c>
      <c r="W382" s="7">
        <f>Surface_Tension_T(T_ph(F382,H382))</f>
        <v>9.0116025583380777E-2</v>
      </c>
      <c r="X382" s="7">
        <v>1</v>
      </c>
      <c r="Y382" s="7">
        <f t="shared" si="560"/>
        <v>1.0003525934082491</v>
      </c>
      <c r="Z382" s="7">
        <f t="shared" si="617"/>
        <v>0.99814136919820107</v>
      </c>
      <c r="AA382" s="24">
        <f t="shared" si="561"/>
        <v>2.3317757132453791</v>
      </c>
      <c r="AB382" s="24">
        <f t="shared" si="562"/>
        <v>2689244.5032099513</v>
      </c>
      <c r="AC382" s="24">
        <f t="shared" si="563"/>
        <v>9.8343744023695769E-6</v>
      </c>
      <c r="AD382" s="29">
        <f t="shared" si="564"/>
        <v>9.8922689595292955E-3</v>
      </c>
      <c r="AE382" s="24">
        <f t="shared" si="522"/>
        <v>13.653454259630259</v>
      </c>
      <c r="AF382" s="7">
        <f t="shared" si="523"/>
        <v>22.340737381375217</v>
      </c>
      <c r="AG382" s="24" t="str">
        <f t="shared" si="565"/>
        <v>ANNULAR</v>
      </c>
      <c r="AH382" s="24">
        <f t="shared" si="620"/>
        <v>1.1499999999999999</v>
      </c>
      <c r="AI382" s="24">
        <f t="shared" si="620"/>
        <v>1.1499999999999999</v>
      </c>
      <c r="AJ382" s="24">
        <f t="shared" si="566"/>
        <v>0.26647503714578252</v>
      </c>
      <c r="AK382" s="24">
        <f t="shared" si="567"/>
        <v>0.86804834912209317</v>
      </c>
      <c r="AL382" s="24">
        <f t="shared" si="568"/>
        <v>127.17605687986405</v>
      </c>
      <c r="AM382" s="24">
        <f t="shared" si="569"/>
        <v>146672559.44101179</v>
      </c>
      <c r="AN382" s="24">
        <f t="shared" si="570"/>
        <v>2.7101902633400787E-7</v>
      </c>
      <c r="AO382" s="29">
        <f t="shared" si="571"/>
        <v>5.6598616357395075E-3</v>
      </c>
      <c r="AP382" s="24">
        <f t="shared" si="525"/>
        <v>660.55566840670997</v>
      </c>
      <c r="AQ382" s="24">
        <f t="shared" si="572"/>
        <v>4.8718724340615722</v>
      </c>
      <c r="AR382" s="24">
        <f t="shared" si="573"/>
        <v>16.446465319299008</v>
      </c>
      <c r="AS382" s="24">
        <f t="shared" si="574"/>
        <v>1.5834675337963107</v>
      </c>
      <c r="AT382" s="24" t="str">
        <f t="shared" si="575"/>
        <v>NO</v>
      </c>
      <c r="AU382" s="24">
        <f t="shared" si="526"/>
        <v>1.2</v>
      </c>
      <c r="AV382" s="7">
        <f t="shared" si="576"/>
        <v>1.203900398263051</v>
      </c>
      <c r="AW382" s="7">
        <f t="shared" si="577"/>
        <v>0.26647503714578252</v>
      </c>
      <c r="AX382" s="20">
        <f t="shared" si="527"/>
        <v>0.69390052228333421</v>
      </c>
      <c r="AY382" s="24">
        <f t="shared" si="528"/>
        <v>0.83188791969836429</v>
      </c>
      <c r="AZ382" s="24">
        <f t="shared" si="578"/>
        <v>161.87755597213371</v>
      </c>
      <c r="BA382" s="24">
        <f t="shared" si="579"/>
        <v>186693911.04740056</v>
      </c>
      <c r="BB382" s="24">
        <f t="shared" si="580"/>
        <v>2.1822058221537215E-7</v>
      </c>
      <c r="BC382" s="29">
        <f t="shared" si="581"/>
        <v>5.4955861642359827E-3</v>
      </c>
      <c r="BD382" s="24">
        <f t="shared" si="529"/>
        <v>16.608733039454172</v>
      </c>
      <c r="BE382" s="24" t="str">
        <f t="shared" si="582"/>
        <v>NO</v>
      </c>
      <c r="BF382" s="24">
        <f t="shared" si="530"/>
        <v>1.2</v>
      </c>
      <c r="BG382" s="24">
        <f t="shared" si="531"/>
        <v>1.1500867486964215</v>
      </c>
      <c r="BH382" s="7">
        <f t="shared" si="583"/>
        <v>1.203900398263051</v>
      </c>
      <c r="BI382" s="7">
        <f t="shared" si="584"/>
        <v>0.5023929486596318</v>
      </c>
      <c r="BJ382" s="7">
        <f t="shared" si="585"/>
        <v>0.26647503714578252</v>
      </c>
      <c r="BK382" s="20">
        <f t="shared" si="532"/>
        <v>0.69390052228333421</v>
      </c>
      <c r="BL382" s="24">
        <f t="shared" si="586"/>
        <v>0.50237608906989673</v>
      </c>
      <c r="BM382" s="24">
        <f t="shared" si="587"/>
        <v>0.8317199364655733</v>
      </c>
      <c r="BN382" s="24">
        <f t="shared" si="588"/>
        <v>162.03876174576834</v>
      </c>
      <c r="BO382" s="24">
        <f t="shared" si="589"/>
        <v>186879830.18969631</v>
      </c>
      <c r="BP382" s="24">
        <f t="shared" si="590"/>
        <v>2.1802559591284593E-7</v>
      </c>
      <c r="BQ382" s="29">
        <f t="shared" si="591"/>
        <v>5.4949230327610531E-3</v>
      </c>
      <c r="BR382" s="24">
        <f t="shared" si="533"/>
        <v>652.78737040072929</v>
      </c>
      <c r="BS382" s="24">
        <f t="shared" si="592"/>
        <v>4.8718724340615722</v>
      </c>
      <c r="BT382" s="24">
        <f t="shared" si="593"/>
        <v>16.609401130742015</v>
      </c>
      <c r="BU382" s="24" t="str">
        <f t="shared" si="594"/>
        <v>NO</v>
      </c>
      <c r="BV382" s="24">
        <f t="shared" si="534"/>
        <v>1.1499999999999999</v>
      </c>
      <c r="BW382" s="24">
        <f t="shared" si="535"/>
        <v>1.1500858887511713</v>
      </c>
      <c r="BX382" s="7">
        <f t="shared" si="595"/>
        <v>1.203900398263051</v>
      </c>
      <c r="BY382" s="7">
        <f t="shared" si="596"/>
        <v>0.5023929486596318</v>
      </c>
      <c r="BZ382" s="24">
        <f t="shared" si="597"/>
        <v>0.26647503714578252</v>
      </c>
      <c r="CA382" s="20">
        <f t="shared" si="536"/>
        <v>0.7263856760621169</v>
      </c>
      <c r="CB382" s="24">
        <f t="shared" si="598"/>
        <v>0.50237529922236934</v>
      </c>
      <c r="CC382" s="24">
        <f t="shared" si="599"/>
        <v>0.86786544694935863</v>
      </c>
      <c r="CD382" s="24">
        <f t="shared" si="600"/>
        <v>127.35157967321219</v>
      </c>
      <c r="CE382" s="24">
        <f t="shared" si="601"/>
        <v>146874990.44864184</v>
      </c>
      <c r="CF382" s="24">
        <f t="shared" si="602"/>
        <v>2.7068353278484833E-7</v>
      </c>
      <c r="CG382" s="29">
        <f t="shared" si="603"/>
        <v>5.6589021570138884E-3</v>
      </c>
      <c r="CH382" s="24">
        <f t="shared" si="537"/>
        <v>660.51087428365543</v>
      </c>
      <c r="CI382" s="24">
        <f t="shared" si="604"/>
        <v>4.8718724340615722</v>
      </c>
      <c r="CJ382" s="24">
        <f t="shared" si="605"/>
        <v>16.447394777663074</v>
      </c>
      <c r="CK382" s="24">
        <f t="shared" si="538"/>
        <v>22.597740556350736</v>
      </c>
      <c r="CL382" s="24">
        <f t="shared" si="606"/>
        <v>1.5834675337963107</v>
      </c>
      <c r="CM382" s="24" t="str">
        <f t="shared" si="607"/>
        <v>NO</v>
      </c>
      <c r="CN382" s="46" t="str">
        <f t="shared" si="539"/>
        <v>ANNULAR</v>
      </c>
      <c r="CO382" s="21">
        <f t="shared" si="619"/>
        <v>1.0003525934082491</v>
      </c>
      <c r="CP382" s="21">
        <f t="shared" si="540"/>
        <v>0</v>
      </c>
      <c r="CQ382" s="7">
        <f t="shared" si="541"/>
        <v>0.99814136919820107</v>
      </c>
      <c r="CR382" s="7">
        <f>IF(J382="yes",rho_ph(F382,H382),IF(K382="yes",rho_ph(F382,H382),L382*CQ382+P382*(1-CQ382)))</f>
        <v>2.3317757132453791</v>
      </c>
      <c r="CS382" s="7">
        <f t="shared" si="542"/>
        <v>1.2696468699607529E-5</v>
      </c>
      <c r="CT382" s="7">
        <f t="shared" si="543"/>
        <v>2689244.5032099513</v>
      </c>
      <c r="CU382" s="7">
        <f t="shared" si="544"/>
        <v>9.8343744023695769E-6</v>
      </c>
      <c r="CV382" s="22">
        <f t="shared" si="545"/>
        <v>9.8922689595292955E-3</v>
      </c>
      <c r="CW382" s="7">
        <f t="shared" si="546"/>
        <v>2.1851724813861772E-4</v>
      </c>
      <c r="CX382" s="7">
        <f t="shared" si="547"/>
        <v>0.43167172341293109</v>
      </c>
      <c r="CY382" s="7">
        <f t="shared" si="608"/>
        <v>-22.901792740598964</v>
      </c>
      <c r="CZ382" s="7">
        <f t="shared" si="609"/>
        <v>-1.8858359498443972E-2</v>
      </c>
      <c r="DA382" s="7">
        <f t="shared" si="548"/>
        <v>0.98037458525700594</v>
      </c>
      <c r="DB382" s="7">
        <f>rho_ph(DA382,H382)</f>
        <v>2.127563220257374</v>
      </c>
      <c r="DC382" s="7">
        <f t="shared" si="549"/>
        <v>912.03486903935379</v>
      </c>
      <c r="DD382" s="7">
        <f t="shared" si="610"/>
        <v>-2.8113842197260572E-2</v>
      </c>
      <c r="DE382" s="47">
        <f t="shared" si="611"/>
        <v>57.565071049890484</v>
      </c>
      <c r="DF382" s="7">
        <f t="shared" si="550"/>
        <v>1029.3407101577102</v>
      </c>
      <c r="DG382" s="7">
        <f t="shared" si="612"/>
        <v>99.05278715110876</v>
      </c>
    </row>
    <row r="383" spans="1:111" ht="14.5" x14ac:dyDescent="0.35">
      <c r="A383" s="7">
        <f t="shared" si="613"/>
        <v>660</v>
      </c>
      <c r="B383" s="7">
        <v>3</v>
      </c>
      <c r="C383" s="7">
        <v>17.2</v>
      </c>
      <c r="D383">
        <v>0.253</v>
      </c>
      <c r="E383" s="22">
        <v>0</v>
      </c>
      <c r="F383" s="7">
        <f t="shared" si="551"/>
        <v>0.98037458525700594</v>
      </c>
      <c r="G383" s="7">
        <f t="shared" si="614"/>
        <v>97.5</v>
      </c>
      <c r="H383" s="7">
        <f t="shared" si="552"/>
        <v>1029.3407101577102</v>
      </c>
      <c r="I383" s="7">
        <f t="shared" si="615"/>
        <v>0.27191028743835688</v>
      </c>
      <c r="J383" s="24" t="str">
        <f t="shared" si="553"/>
        <v>NO</v>
      </c>
      <c r="K383" s="24" t="str">
        <f t="shared" si="554"/>
        <v>NO</v>
      </c>
      <c r="L383" s="7">
        <f t="shared" si="555"/>
        <v>0.57946876392400826</v>
      </c>
      <c r="M383" s="7">
        <v>9.81</v>
      </c>
      <c r="N383" s="7">
        <f t="shared" si="556"/>
        <v>5.0247065E-2</v>
      </c>
      <c r="O383" s="7">
        <f t="shared" si="557"/>
        <v>99.05278715110876</v>
      </c>
      <c r="P383" s="7">
        <f t="shared" si="558"/>
        <v>959.0323723960397</v>
      </c>
      <c r="Q383" s="7">
        <f t="shared" si="518"/>
        <v>1.2237006803885182E-5</v>
      </c>
      <c r="R383" s="7">
        <f t="shared" si="519"/>
        <v>2.845718037066498E-4</v>
      </c>
      <c r="S383" s="7">
        <f t="shared" si="559"/>
        <v>2.1052117080135253E-4</v>
      </c>
      <c r="T383" s="7">
        <f t="shared" si="520"/>
        <v>1.4731451634552406</v>
      </c>
      <c r="U383" s="7">
        <f t="shared" si="521"/>
        <v>910.52007427503156</v>
      </c>
      <c r="V383" s="7">
        <f t="shared" si="616"/>
        <v>911.99321943848679</v>
      </c>
      <c r="W383" s="7">
        <f>Surface_Tension_T(T_ph(F383,H383))</f>
        <v>9.0081468725180053E-2</v>
      </c>
      <c r="X383" s="7">
        <v>1</v>
      </c>
      <c r="Y383" s="7">
        <f t="shared" si="560"/>
        <v>1.0003661038807976</v>
      </c>
      <c r="Z383" s="7">
        <f t="shared" si="617"/>
        <v>0.99801931849548975</v>
      </c>
      <c r="AA383" s="24">
        <f t="shared" si="561"/>
        <v>2.4778587030922861</v>
      </c>
      <c r="AB383" s="24">
        <f t="shared" si="562"/>
        <v>2715769.4060804131</v>
      </c>
      <c r="AC383" s="24">
        <f t="shared" si="563"/>
        <v>9.7480667730424808E-6</v>
      </c>
      <c r="AD383" s="29">
        <f t="shared" si="564"/>
        <v>9.8768176986721492E-3</v>
      </c>
      <c r="AE383" s="24">
        <f t="shared" si="522"/>
        <v>13.660804282073437</v>
      </c>
      <c r="AF383" s="7">
        <f t="shared" si="523"/>
        <v>21.719407549243648</v>
      </c>
      <c r="AG383" s="24" t="str">
        <f t="shared" si="565"/>
        <v>ANNULAR</v>
      </c>
      <c r="AH383" s="24">
        <f t="shared" ref="AH383:AI402" si="621">VLOOKUP($AJ$1,$DJ$10:$DK$14,2,FALSE)</f>
        <v>1.1499999999999999</v>
      </c>
      <c r="AI383" s="24">
        <f t="shared" si="621"/>
        <v>1.1499999999999999</v>
      </c>
      <c r="AJ383" s="24">
        <f t="shared" si="566"/>
        <v>0.26652847111572064</v>
      </c>
      <c r="AK383" s="24">
        <f t="shared" si="567"/>
        <v>0.86794003759794769</v>
      </c>
      <c r="AL383" s="24">
        <f t="shared" si="568"/>
        <v>127.15272318171907</v>
      </c>
      <c r="AM383" s="24">
        <f t="shared" si="569"/>
        <v>139361245.69402584</v>
      </c>
      <c r="AN383" s="24">
        <f t="shared" si="570"/>
        <v>2.8375515062443203E-7</v>
      </c>
      <c r="AO383" s="29">
        <f t="shared" si="571"/>
        <v>5.6956031303188074E-3</v>
      </c>
      <c r="AP383" s="24">
        <f t="shared" si="525"/>
        <v>612.59159028321733</v>
      </c>
      <c r="AQ383" s="24">
        <f t="shared" si="572"/>
        <v>4.8716468921569485</v>
      </c>
      <c r="AR383" s="24">
        <f t="shared" si="573"/>
        <v>16.412272099253741</v>
      </c>
      <c r="AS383" s="24">
        <f t="shared" si="574"/>
        <v>1.5909967765316599</v>
      </c>
      <c r="AT383" s="24" t="str">
        <f t="shared" si="575"/>
        <v>NO</v>
      </c>
      <c r="AU383" s="24">
        <f t="shared" si="526"/>
        <v>1.2</v>
      </c>
      <c r="AV383" s="7">
        <f t="shared" si="576"/>
        <v>1.203900398263051</v>
      </c>
      <c r="AW383" s="7">
        <f t="shared" si="577"/>
        <v>0.26652847111572064</v>
      </c>
      <c r="AX383" s="20">
        <f t="shared" si="527"/>
        <v>0.6967825878177123</v>
      </c>
      <c r="AY383" s="24">
        <f t="shared" si="528"/>
        <v>0.83178467465093386</v>
      </c>
      <c r="AZ383" s="24">
        <f t="shared" si="578"/>
        <v>161.80593578015748</v>
      </c>
      <c r="BA383" s="24">
        <f t="shared" si="579"/>
        <v>177341673.90802896</v>
      </c>
      <c r="BB383" s="24">
        <f t="shared" si="580"/>
        <v>2.2852868401895439E-7</v>
      </c>
      <c r="BC383" s="29">
        <f t="shared" si="581"/>
        <v>5.5299854862153669E-3</v>
      </c>
      <c r="BD383" s="24">
        <f t="shared" si="529"/>
        <v>16.574506948172171</v>
      </c>
      <c r="BE383" s="24" t="str">
        <f t="shared" si="582"/>
        <v>NO</v>
      </c>
      <c r="BF383" s="24">
        <f t="shared" si="530"/>
        <v>1.2</v>
      </c>
      <c r="BG383" s="24">
        <f t="shared" si="531"/>
        <v>1.1500924701517665</v>
      </c>
      <c r="BH383" s="7">
        <f t="shared" si="583"/>
        <v>1.203900398263051</v>
      </c>
      <c r="BI383" s="7">
        <f t="shared" si="584"/>
        <v>0.50238456130368303</v>
      </c>
      <c r="BJ383" s="7">
        <f t="shared" si="585"/>
        <v>0.26652847111572064</v>
      </c>
      <c r="BK383" s="20">
        <f t="shared" si="532"/>
        <v>0.6967825878177123</v>
      </c>
      <c r="BL383" s="24">
        <f t="shared" si="586"/>
        <v>0.50236649910132125</v>
      </c>
      <c r="BM383" s="24">
        <f t="shared" si="587"/>
        <v>0.83160550989507465</v>
      </c>
      <c r="BN383" s="24">
        <f t="shared" si="588"/>
        <v>161.97765676063929</v>
      </c>
      <c r="BO383" s="24">
        <f t="shared" si="589"/>
        <v>177529882.61605275</v>
      </c>
      <c r="BP383" s="24">
        <f t="shared" si="590"/>
        <v>2.283110849015504E-7</v>
      </c>
      <c r="BQ383" s="29">
        <f t="shared" si="591"/>
        <v>5.5292723029024653E-3</v>
      </c>
      <c r="BR383" s="24">
        <f t="shared" si="533"/>
        <v>605.3720055160685</v>
      </c>
      <c r="BS383" s="24">
        <f t="shared" si="592"/>
        <v>4.8716468921569485</v>
      </c>
      <c r="BT383" s="24">
        <f t="shared" si="593"/>
        <v>16.575219528595159</v>
      </c>
      <c r="BU383" s="24" t="str">
        <f t="shared" si="594"/>
        <v>NO</v>
      </c>
      <c r="BV383" s="24">
        <f t="shared" si="534"/>
        <v>1.1499999999999999</v>
      </c>
      <c r="BW383" s="24">
        <f t="shared" si="535"/>
        <v>1.1500915509106047</v>
      </c>
      <c r="BX383" s="7">
        <f t="shared" si="595"/>
        <v>1.203900398263051</v>
      </c>
      <c r="BY383" s="7">
        <f t="shared" si="596"/>
        <v>0.50238456130368303</v>
      </c>
      <c r="BZ383" s="24">
        <f t="shared" si="597"/>
        <v>0.26652847111572064</v>
      </c>
      <c r="CA383" s="20">
        <f t="shared" si="536"/>
        <v>0.72940266628352279</v>
      </c>
      <c r="CB383" s="24">
        <f t="shared" si="598"/>
        <v>0.50236565287008539</v>
      </c>
      <c r="CC383" s="24">
        <f t="shared" si="599"/>
        <v>0.86774496126891676</v>
      </c>
      <c r="CD383" s="24">
        <f t="shared" si="600"/>
        <v>127.33969465570866</v>
      </c>
      <c r="CE383" s="24">
        <f t="shared" si="601"/>
        <v>139566169.16615</v>
      </c>
      <c r="CF383" s="24">
        <f t="shared" si="602"/>
        <v>2.8338094311103603E-7</v>
      </c>
      <c r="CG383" s="29">
        <f t="shared" si="603"/>
        <v>5.6945714363410525E-3</v>
      </c>
      <c r="CH383" s="24">
        <f t="shared" si="537"/>
        <v>612.54720226055133</v>
      </c>
      <c r="CI383" s="24">
        <f t="shared" si="604"/>
        <v>4.8716468921569485</v>
      </c>
      <c r="CJ383" s="24">
        <f t="shared" si="605"/>
        <v>16.413263184653793</v>
      </c>
      <c r="CK383" s="24">
        <f t="shared" si="538"/>
        <v>21.969263075650595</v>
      </c>
      <c r="CL383" s="24">
        <f t="shared" si="606"/>
        <v>1.5909967765316599</v>
      </c>
      <c r="CM383" s="24" t="str">
        <f t="shared" si="607"/>
        <v>NO</v>
      </c>
      <c r="CN383" s="46" t="str">
        <f t="shared" si="539"/>
        <v>ANNULAR</v>
      </c>
      <c r="CO383" s="21">
        <f t="shared" si="619"/>
        <v>1.0003661038807976</v>
      </c>
      <c r="CP383" s="21">
        <f t="shared" si="540"/>
        <v>0</v>
      </c>
      <c r="CQ383" s="7">
        <f t="shared" si="541"/>
        <v>0.99801931849548975</v>
      </c>
      <c r="CR383" s="7">
        <f>IF(J383="yes",rho_ph(F383,H383),IF(K383="yes",rho_ph(F383,H383),L383*CQ383+P383*(1-CQ383)))</f>
        <v>2.4778587030922861</v>
      </c>
      <c r="CS383" s="7">
        <f t="shared" si="542"/>
        <v>1.2776415299145043E-5</v>
      </c>
      <c r="CT383" s="7">
        <f t="shared" si="543"/>
        <v>2715769.4060804131</v>
      </c>
      <c r="CU383" s="7">
        <f t="shared" si="544"/>
        <v>9.7480667730424808E-6</v>
      </c>
      <c r="CV383" s="22">
        <f t="shared" si="545"/>
        <v>9.8768176986721492E-3</v>
      </c>
      <c r="CW383" s="7">
        <f t="shared" si="546"/>
        <v>2.3220709521948424E-4</v>
      </c>
      <c r="CX383" s="7">
        <f t="shared" si="547"/>
        <v>0.40227799553479288</v>
      </c>
      <c r="CY383" s="7">
        <f t="shared" si="608"/>
        <v>-20.021694102727466</v>
      </c>
      <c r="CZ383" s="7">
        <f t="shared" si="609"/>
        <v>-2.0103703541009561E-2</v>
      </c>
      <c r="DA383" s="7">
        <f t="shared" si="548"/>
        <v>1.0406856958800346</v>
      </c>
      <c r="DB383" s="7">
        <f>rho_ph(DA383,H383)</f>
        <v>2.2712613427761874</v>
      </c>
      <c r="DC383" s="7">
        <f t="shared" si="549"/>
        <v>854.33226305370624</v>
      </c>
      <c r="DD383" s="7">
        <f t="shared" si="610"/>
        <v>-2.8113842197260572E-2</v>
      </c>
      <c r="DE383" s="47">
        <f t="shared" si="611"/>
        <v>50.924008303654439</v>
      </c>
      <c r="DF383" s="7">
        <f t="shared" si="550"/>
        <v>1029.312596315513</v>
      </c>
      <c r="DG383" s="7">
        <f t="shared" si="612"/>
        <v>100.72457295241531</v>
      </c>
    </row>
    <row r="384" spans="1:111" ht="14.5" x14ac:dyDescent="0.35">
      <c r="A384" s="7">
        <f t="shared" si="613"/>
        <v>657</v>
      </c>
      <c r="B384" s="7">
        <v>3</v>
      </c>
      <c r="C384" s="7">
        <v>17.2</v>
      </c>
      <c r="D384">
        <v>0.253</v>
      </c>
      <c r="E384" s="22">
        <v>0</v>
      </c>
      <c r="F384" s="7">
        <f t="shared" si="551"/>
        <v>1.0406856958800346</v>
      </c>
      <c r="G384" s="7">
        <f t="shared" si="614"/>
        <v>97.5</v>
      </c>
      <c r="H384" s="7">
        <f t="shared" si="552"/>
        <v>1029.312596315513</v>
      </c>
      <c r="I384" s="7">
        <f t="shared" si="615"/>
        <v>0.26930157113586983</v>
      </c>
      <c r="J384" s="24" t="str">
        <f t="shared" si="553"/>
        <v>NO</v>
      </c>
      <c r="K384" s="24" t="str">
        <f t="shared" si="554"/>
        <v>NO</v>
      </c>
      <c r="L384" s="7">
        <f t="shared" si="555"/>
        <v>0.61274423494326802</v>
      </c>
      <c r="M384" s="7">
        <v>9.81</v>
      </c>
      <c r="N384" s="7">
        <f t="shared" si="556"/>
        <v>5.0247065E-2</v>
      </c>
      <c r="O384" s="7">
        <f t="shared" si="557"/>
        <v>100.72457295241531</v>
      </c>
      <c r="P384" s="7">
        <f t="shared" si="558"/>
        <v>957.83281671081227</v>
      </c>
      <c r="Q384" s="7">
        <f t="shared" si="518"/>
        <v>1.2294096634245939E-5</v>
      </c>
      <c r="R384" s="7">
        <f t="shared" si="519"/>
        <v>2.7960818132249942E-4</v>
      </c>
      <c r="S384" s="7">
        <f t="shared" si="559"/>
        <v>2.076200783292058E-4</v>
      </c>
      <c r="T384" s="7">
        <f t="shared" si="520"/>
        <v>1.4802749083805702</v>
      </c>
      <c r="U384" s="7">
        <f t="shared" si="521"/>
        <v>852.81252463886631</v>
      </c>
      <c r="V384" s="7">
        <f t="shared" si="616"/>
        <v>854.29279954724689</v>
      </c>
      <c r="W384" s="7">
        <f>Surface_Tension_T(T_ph(F384,H384))</f>
        <v>9.0044320443949361E-2</v>
      </c>
      <c r="X384" s="7">
        <v>1</v>
      </c>
      <c r="Y384" s="7">
        <f t="shared" si="560"/>
        <v>1.0003802876861991</v>
      </c>
      <c r="Z384" s="7">
        <f t="shared" si="617"/>
        <v>0.99788776667049262</v>
      </c>
      <c r="AA384" s="24">
        <f t="shared" si="561"/>
        <v>2.634616375700273</v>
      </c>
      <c r="AB384" s="24">
        <f t="shared" si="562"/>
        <v>2742681.0345750153</v>
      </c>
      <c r="AC384" s="24">
        <f t="shared" si="563"/>
        <v>9.6621207637905369E-6</v>
      </c>
      <c r="AD384" s="29">
        <f t="shared" si="564"/>
        <v>9.8613300555900757E-3</v>
      </c>
      <c r="AE384" s="24">
        <f t="shared" si="522"/>
        <v>13.668135365296919</v>
      </c>
      <c r="AF384" s="7">
        <f t="shared" si="523"/>
        <v>21.112460225374626</v>
      </c>
      <c r="AG384" s="24" t="str">
        <f t="shared" si="565"/>
        <v>ANNULAR</v>
      </c>
      <c r="AH384" s="24">
        <f t="shared" si="621"/>
        <v>1.1499999999999999</v>
      </c>
      <c r="AI384" s="24">
        <f t="shared" si="621"/>
        <v>1.1499999999999999</v>
      </c>
      <c r="AJ384" s="24">
        <f t="shared" si="566"/>
        <v>0.26658202147780496</v>
      </c>
      <c r="AK384" s="24">
        <f t="shared" si="567"/>
        <v>0.8678229973751258</v>
      </c>
      <c r="AL384" s="24">
        <f t="shared" si="568"/>
        <v>127.13522426716847</v>
      </c>
      <c r="AM384" s="24">
        <f t="shared" si="569"/>
        <v>132349958.66573672</v>
      </c>
      <c r="AN384" s="24">
        <f t="shared" si="570"/>
        <v>2.9721966991781555E-7</v>
      </c>
      <c r="AO384" s="29">
        <f t="shared" si="571"/>
        <v>5.7320222129506604E-3</v>
      </c>
      <c r="AP384" s="24">
        <f t="shared" si="525"/>
        <v>567.78997846556103</v>
      </c>
      <c r="AQ384" s="24">
        <f t="shared" si="572"/>
        <v>4.8714029871776887</v>
      </c>
      <c r="AR384" s="24">
        <f t="shared" si="573"/>
        <v>16.377658630814004</v>
      </c>
      <c r="AS384" s="24">
        <f t="shared" si="574"/>
        <v>1.5986969010510159</v>
      </c>
      <c r="AT384" s="24" t="str">
        <f t="shared" si="575"/>
        <v>NO</v>
      </c>
      <c r="AU384" s="24">
        <f t="shared" si="526"/>
        <v>1.2</v>
      </c>
      <c r="AV384" s="7">
        <f t="shared" si="576"/>
        <v>1.203900398263051</v>
      </c>
      <c r="AW384" s="7">
        <f t="shared" si="577"/>
        <v>0.26658202147780496</v>
      </c>
      <c r="AX384" s="20">
        <f t="shared" si="527"/>
        <v>0.69972968695198423</v>
      </c>
      <c r="AY384" s="24">
        <f t="shared" si="528"/>
        <v>0.8316731062941114</v>
      </c>
      <c r="AZ384" s="24">
        <f t="shared" si="578"/>
        <v>161.73862562773186</v>
      </c>
      <c r="BA384" s="24">
        <f t="shared" si="579"/>
        <v>168372695.60715529</v>
      </c>
      <c r="BB384" s="24">
        <f t="shared" si="580"/>
        <v>2.3943251040329236E-7</v>
      </c>
      <c r="BC384" s="29">
        <f t="shared" si="581"/>
        <v>5.5650456948144727E-3</v>
      </c>
      <c r="BD384" s="24">
        <f t="shared" si="529"/>
        <v>16.539848400854087</v>
      </c>
      <c r="BE384" s="24" t="str">
        <f t="shared" si="582"/>
        <v>NO</v>
      </c>
      <c r="BF384" s="24">
        <f t="shared" si="530"/>
        <v>1.2</v>
      </c>
      <c r="BG384" s="24">
        <f t="shared" si="531"/>
        <v>1.150098622783446</v>
      </c>
      <c r="BH384" s="7">
        <f t="shared" si="583"/>
        <v>1.203900398263051</v>
      </c>
      <c r="BI384" s="7">
        <f t="shared" si="584"/>
        <v>0.50237563924079554</v>
      </c>
      <c r="BJ384" s="7">
        <f t="shared" si="585"/>
        <v>0.26658202147780496</v>
      </c>
      <c r="BK384" s="20">
        <f t="shared" si="532"/>
        <v>0.69972968695198423</v>
      </c>
      <c r="BL384" s="24">
        <f t="shared" si="586"/>
        <v>0.50235627736509225</v>
      </c>
      <c r="BM384" s="24">
        <f t="shared" si="587"/>
        <v>0.83148192372949936</v>
      </c>
      <c r="BN384" s="24">
        <f t="shared" si="588"/>
        <v>161.92162941608592</v>
      </c>
      <c r="BO384" s="24">
        <f t="shared" si="589"/>
        <v>168563205.70350301</v>
      </c>
      <c r="BP384" s="24">
        <f t="shared" si="590"/>
        <v>2.3918946464388684E-7</v>
      </c>
      <c r="BQ384" s="29">
        <f t="shared" si="591"/>
        <v>5.5642782718824165E-3</v>
      </c>
      <c r="BR384" s="24">
        <f t="shared" si="533"/>
        <v>561.08429591295715</v>
      </c>
      <c r="BS384" s="24">
        <f t="shared" si="592"/>
        <v>4.8714029871776887</v>
      </c>
      <c r="BT384" s="24">
        <f t="shared" si="593"/>
        <v>16.540608755557184</v>
      </c>
      <c r="BU384" s="24" t="str">
        <f t="shared" si="594"/>
        <v>NO</v>
      </c>
      <c r="BV384" s="24">
        <f t="shared" si="534"/>
        <v>1.1499999999999999</v>
      </c>
      <c r="BW384" s="24">
        <f t="shared" si="535"/>
        <v>1.1500976395960665</v>
      </c>
      <c r="BX384" s="7">
        <f t="shared" si="595"/>
        <v>1.203900398263051</v>
      </c>
      <c r="BY384" s="7">
        <f t="shared" si="596"/>
        <v>0.50237563924079554</v>
      </c>
      <c r="BZ384" s="24">
        <f t="shared" si="597"/>
        <v>0.26658202147780496</v>
      </c>
      <c r="CA384" s="20">
        <f t="shared" si="536"/>
        <v>0.73248773467009076</v>
      </c>
      <c r="CB384" s="24">
        <f t="shared" si="598"/>
        <v>0.50235537019306242</v>
      </c>
      <c r="CC384" s="24">
        <f t="shared" si="599"/>
        <v>0.86761483642251069</v>
      </c>
      <c r="CD384" s="24">
        <f t="shared" si="600"/>
        <v>127.33448010931735</v>
      </c>
      <c r="CE384" s="24">
        <f t="shared" si="601"/>
        <v>132557387.43006477</v>
      </c>
      <c r="CF384" s="24">
        <f t="shared" si="602"/>
        <v>2.9680193389077228E-7</v>
      </c>
      <c r="CG384" s="29">
        <f t="shared" si="603"/>
        <v>5.7309123004601328E-3</v>
      </c>
      <c r="CH384" s="24">
        <f t="shared" si="537"/>
        <v>567.74599860800447</v>
      </c>
      <c r="CI384" s="24">
        <f t="shared" si="604"/>
        <v>4.8714029871776887</v>
      </c>
      <c r="CJ384" s="24">
        <f t="shared" si="605"/>
        <v>16.378715856002021</v>
      </c>
      <c r="CK384" s="24">
        <f t="shared" si="538"/>
        <v>21.35533355658298</v>
      </c>
      <c r="CL384" s="24">
        <f t="shared" si="606"/>
        <v>1.5986969010510159</v>
      </c>
      <c r="CM384" s="24" t="str">
        <f t="shared" si="607"/>
        <v>NO</v>
      </c>
      <c r="CN384" s="46" t="str">
        <f t="shared" si="539"/>
        <v>ANNULAR</v>
      </c>
      <c r="CO384" s="21">
        <f t="shared" si="619"/>
        <v>1.0003802876861991</v>
      </c>
      <c r="CP384" s="21">
        <f t="shared" si="540"/>
        <v>0</v>
      </c>
      <c r="CQ384" s="7">
        <f t="shared" si="541"/>
        <v>0.99788776667049262</v>
      </c>
      <c r="CR384" s="7">
        <f>IF(J384="yes",rho_ph(F384,H384),IF(K384="yes",rho_ph(F384,H384),L384*CQ384+P384*(1-CQ384)))</f>
        <v>2.634616375700273</v>
      </c>
      <c r="CS384" s="7">
        <f t="shared" si="542"/>
        <v>1.2858726353371228E-5</v>
      </c>
      <c r="CT384" s="7">
        <f t="shared" si="543"/>
        <v>2742681.0345750153</v>
      </c>
      <c r="CU384" s="7">
        <f t="shared" si="544"/>
        <v>9.6621207637905369E-6</v>
      </c>
      <c r="CV384" s="22">
        <f t="shared" si="545"/>
        <v>9.8613300555900757E-3</v>
      </c>
      <c r="CW384" s="7">
        <f t="shared" si="546"/>
        <v>2.4689729678918686E-4</v>
      </c>
      <c r="CX384" s="7">
        <f t="shared" si="547"/>
        <v>0.37472775101793404</v>
      </c>
      <c r="CY384" s="7">
        <f t="shared" si="608"/>
        <v>-17.476142086677562</v>
      </c>
      <c r="CZ384" s="7">
        <f t="shared" si="609"/>
        <v>-2.1456374436356548E-2</v>
      </c>
      <c r="DA384" s="7">
        <f t="shared" si="548"/>
        <v>1.1050548191891043</v>
      </c>
      <c r="DB384" s="7">
        <f>rho_ph(DA384,H384)</f>
        <v>2.4260422376269397</v>
      </c>
      <c r="DC384" s="7">
        <f t="shared" si="549"/>
        <v>799.82607592950046</v>
      </c>
      <c r="DD384" s="7">
        <f t="shared" si="610"/>
        <v>-2.8113842197260572E-2</v>
      </c>
      <c r="DE384" s="47">
        <f t="shared" si="611"/>
        <v>45.047217810744712</v>
      </c>
      <c r="DF384" s="7">
        <f t="shared" si="550"/>
        <v>1029.2844824733158</v>
      </c>
      <c r="DG384" s="7">
        <f t="shared" si="612"/>
        <v>102.42261675012139</v>
      </c>
    </row>
    <row r="385" spans="1:111" ht="14.5" x14ac:dyDescent="0.35">
      <c r="A385" s="7">
        <f t="shared" si="613"/>
        <v>654</v>
      </c>
      <c r="B385" s="7">
        <v>3</v>
      </c>
      <c r="C385" s="7">
        <v>17.2</v>
      </c>
      <c r="D385">
        <v>0.253</v>
      </c>
      <c r="E385" s="22">
        <v>0</v>
      </c>
      <c r="F385" s="7">
        <f t="shared" si="551"/>
        <v>1.1050548191891043</v>
      </c>
      <c r="G385" s="7">
        <f t="shared" si="614"/>
        <v>97.5</v>
      </c>
      <c r="H385" s="7">
        <f t="shared" si="552"/>
        <v>1029.2844824733158</v>
      </c>
      <c r="I385" s="7">
        <f t="shared" si="615"/>
        <v>0.26664221480989458</v>
      </c>
      <c r="J385" s="24" t="str">
        <f t="shared" si="553"/>
        <v>NO</v>
      </c>
      <c r="K385" s="24" t="str">
        <f t="shared" si="554"/>
        <v>NO</v>
      </c>
      <c r="L385" s="7">
        <f t="shared" si="555"/>
        <v>0.64812099022896708</v>
      </c>
      <c r="M385" s="7">
        <v>9.81</v>
      </c>
      <c r="N385" s="7">
        <f t="shared" si="556"/>
        <v>5.0247065E-2</v>
      </c>
      <c r="O385" s="7">
        <f t="shared" si="557"/>
        <v>102.42261675012139</v>
      </c>
      <c r="P385" s="7">
        <f t="shared" si="558"/>
        <v>956.60147054607421</v>
      </c>
      <c r="Q385" s="7">
        <f t="shared" si="518"/>
        <v>1.2352149928455303E-5</v>
      </c>
      <c r="R385" s="7">
        <f t="shared" si="519"/>
        <v>2.7472326433866906E-4</v>
      </c>
      <c r="S385" s="7">
        <f t="shared" si="559"/>
        <v>2.0476404929018941E-4</v>
      </c>
      <c r="T385" s="7">
        <f t="shared" si="520"/>
        <v>1.4875746853052072</v>
      </c>
      <c r="U385" s="7">
        <f t="shared" si="521"/>
        <v>798.30111854195673</v>
      </c>
      <c r="V385" s="7">
        <f t="shared" si="616"/>
        <v>799.78869322726189</v>
      </c>
      <c r="W385" s="7">
        <f>Surface_Tension_T(T_ph(F385,H385))</f>
        <v>9.0004443927931513E-2</v>
      </c>
      <c r="X385" s="7">
        <v>1</v>
      </c>
      <c r="Y385" s="7">
        <f t="shared" si="560"/>
        <v>1.0003952020373841</v>
      </c>
      <c r="Z385" s="7">
        <f t="shared" si="617"/>
        <v>0.99774572922080451</v>
      </c>
      <c r="AA385" s="24">
        <f t="shared" si="561"/>
        <v>2.8030986924067598</v>
      </c>
      <c r="AB385" s="24">
        <f t="shared" si="562"/>
        <v>2770004.4120708783</v>
      </c>
      <c r="AC385" s="24">
        <f t="shared" si="563"/>
        <v>9.5764820604457768E-6</v>
      </c>
      <c r="AD385" s="29">
        <f t="shared" si="564"/>
        <v>9.8457958361123817E-3</v>
      </c>
      <c r="AE385" s="24">
        <f t="shared" si="522"/>
        <v>13.675447436156675</v>
      </c>
      <c r="AF385" s="7">
        <f t="shared" si="523"/>
        <v>20.519111456741282</v>
      </c>
      <c r="AG385" s="24" t="str">
        <f t="shared" si="565"/>
        <v>ANNULAR</v>
      </c>
      <c r="AH385" s="24">
        <f t="shared" si="621"/>
        <v>1.1499999999999999</v>
      </c>
      <c r="AI385" s="24">
        <f t="shared" si="621"/>
        <v>1.1499999999999999</v>
      </c>
      <c r="AJ385" s="24">
        <f t="shared" si="566"/>
        <v>0.26663571643213146</v>
      </c>
      <c r="AK385" s="24">
        <f t="shared" si="567"/>
        <v>0.86769631775819722</v>
      </c>
      <c r="AL385" s="24">
        <f t="shared" si="568"/>
        <v>127.12426918785253</v>
      </c>
      <c r="AM385" s="24">
        <f t="shared" si="569"/>
        <v>125623399.37781216</v>
      </c>
      <c r="AN385" s="24">
        <f t="shared" si="570"/>
        <v>3.1147446474356064E-7</v>
      </c>
      <c r="AO385" s="29">
        <f t="shared" si="571"/>
        <v>5.7691717739285445E-3</v>
      </c>
      <c r="AP385" s="24">
        <f t="shared" si="525"/>
        <v>525.92494132298464</v>
      </c>
      <c r="AQ385" s="24">
        <f t="shared" si="572"/>
        <v>4.8711387874985217</v>
      </c>
      <c r="AR385" s="24">
        <f t="shared" si="573"/>
        <v>16.342581641215137</v>
      </c>
      <c r="AS385" s="24">
        <f t="shared" si="574"/>
        <v>1.606580660129624</v>
      </c>
      <c r="AT385" s="24" t="str">
        <f t="shared" si="575"/>
        <v>NO</v>
      </c>
      <c r="AU385" s="24">
        <f t="shared" si="526"/>
        <v>1.2</v>
      </c>
      <c r="AV385" s="7">
        <f t="shared" si="576"/>
        <v>1.203900398263051</v>
      </c>
      <c r="AW385" s="7">
        <f t="shared" si="577"/>
        <v>0.26663571643213146</v>
      </c>
      <c r="AX385" s="20">
        <f t="shared" si="527"/>
        <v>0.70274667980417571</v>
      </c>
      <c r="AY385" s="24">
        <f t="shared" si="528"/>
        <v>0.83155234599744332</v>
      </c>
      <c r="AZ385" s="24">
        <f t="shared" si="578"/>
        <v>161.6762200587971</v>
      </c>
      <c r="BA385" s="24">
        <f t="shared" si="579"/>
        <v>159767418.85790983</v>
      </c>
      <c r="BB385" s="24">
        <f t="shared" si="580"/>
        <v>2.5098336161941863E-7</v>
      </c>
      <c r="BC385" s="29">
        <f t="shared" si="581"/>
        <v>5.6008189693542172E-3</v>
      </c>
      <c r="BD385" s="24">
        <f t="shared" si="529"/>
        <v>16.504712920411798</v>
      </c>
      <c r="BE385" s="24" t="str">
        <f t="shared" si="582"/>
        <v>NO</v>
      </c>
      <c r="BF385" s="24">
        <f t="shared" si="530"/>
        <v>1.2</v>
      </c>
      <c r="BG385" s="24">
        <f t="shared" si="531"/>
        <v>1.150105250228183</v>
      </c>
      <c r="BH385" s="7">
        <f t="shared" si="583"/>
        <v>1.203900398263051</v>
      </c>
      <c r="BI385" s="7">
        <f t="shared" si="584"/>
        <v>0.50236613687651543</v>
      </c>
      <c r="BJ385" s="7">
        <f t="shared" si="585"/>
        <v>0.26663571643213146</v>
      </c>
      <c r="BK385" s="20">
        <f t="shared" si="532"/>
        <v>0.70274667980417571</v>
      </c>
      <c r="BL385" s="24">
        <f t="shared" si="586"/>
        <v>0.50234536809382524</v>
      </c>
      <c r="BM385" s="24">
        <f t="shared" si="587"/>
        <v>0.83134822710819378</v>
      </c>
      <c r="BN385" s="24">
        <f t="shared" si="588"/>
        <v>161.87134819468284</v>
      </c>
      <c r="BO385" s="24">
        <f t="shared" si="589"/>
        <v>159960243.24856964</v>
      </c>
      <c r="BP385" s="24">
        <f t="shared" si="590"/>
        <v>2.5071162621622874E-7</v>
      </c>
      <c r="BQ385" s="29">
        <f t="shared" si="591"/>
        <v>5.5999926790278268E-3</v>
      </c>
      <c r="BR385" s="24">
        <f t="shared" si="533"/>
        <v>519.70077307407121</v>
      </c>
      <c r="BS385" s="24">
        <f t="shared" si="592"/>
        <v>4.8711387874985217</v>
      </c>
      <c r="BT385" s="24">
        <f t="shared" si="593"/>
        <v>16.505524648492319</v>
      </c>
      <c r="BU385" s="24" t="str">
        <f t="shared" si="594"/>
        <v>NO</v>
      </c>
      <c r="BV385" s="24">
        <f t="shared" si="534"/>
        <v>1.1499999999999999</v>
      </c>
      <c r="BW385" s="24">
        <f t="shared" si="535"/>
        <v>1.1501041979625855</v>
      </c>
      <c r="BX385" s="7">
        <f t="shared" si="595"/>
        <v>1.203900398263051</v>
      </c>
      <c r="BY385" s="7">
        <f t="shared" si="596"/>
        <v>0.50236613687651543</v>
      </c>
      <c r="BZ385" s="24">
        <f t="shared" si="597"/>
        <v>0.26663571643213146</v>
      </c>
      <c r="CA385" s="20">
        <f t="shared" si="536"/>
        <v>0.73564596886756461</v>
      </c>
      <c r="CB385" s="24">
        <f t="shared" si="598"/>
        <v>0.50234439494532634</v>
      </c>
      <c r="CC385" s="24">
        <f t="shared" si="599"/>
        <v>0.86747407219853512</v>
      </c>
      <c r="CD385" s="24">
        <f t="shared" si="600"/>
        <v>127.33672557503544</v>
      </c>
      <c r="CE385" s="24">
        <f t="shared" si="601"/>
        <v>125833347.43688817</v>
      </c>
      <c r="CF385" s="24">
        <f t="shared" si="602"/>
        <v>3.1100769768544552E-7</v>
      </c>
      <c r="CG385" s="29">
        <f t="shared" si="603"/>
        <v>5.7679770153834086E-3</v>
      </c>
      <c r="CH385" s="24">
        <f t="shared" si="537"/>
        <v>525.88137234046371</v>
      </c>
      <c r="CI385" s="24">
        <f t="shared" si="604"/>
        <v>4.8711387874985217</v>
      </c>
      <c r="CJ385" s="24">
        <f t="shared" si="605"/>
        <v>16.343709945010662</v>
      </c>
      <c r="CK385" s="24">
        <f t="shared" si="538"/>
        <v>20.755159027689206</v>
      </c>
      <c r="CL385" s="24">
        <f t="shared" si="606"/>
        <v>1.606580660129624</v>
      </c>
      <c r="CM385" s="24" t="str">
        <f t="shared" si="607"/>
        <v>NO</v>
      </c>
      <c r="CN385" s="46" t="str">
        <f t="shared" si="539"/>
        <v>ANNULAR</v>
      </c>
      <c r="CO385" s="21">
        <f t="shared" si="619"/>
        <v>1.0003952020373841</v>
      </c>
      <c r="CP385" s="21">
        <f t="shared" si="540"/>
        <v>0</v>
      </c>
      <c r="CQ385" s="7">
        <f t="shared" si="541"/>
        <v>0.99774572922080451</v>
      </c>
      <c r="CR385" s="7">
        <f>IF(J385="yes",rho_ph(F385,H385),IF(K385="yes",rho_ph(F385,H385),L385*CQ385+P385*(1-CQ385)))</f>
        <v>2.8030986924067598</v>
      </c>
      <c r="CS385" s="7">
        <f t="shared" si="542"/>
        <v>1.2943605464975204E-5</v>
      </c>
      <c r="CT385" s="7">
        <f t="shared" si="543"/>
        <v>2770004.4120708783</v>
      </c>
      <c r="CU385" s="7">
        <f t="shared" si="544"/>
        <v>9.5764820604457768E-6</v>
      </c>
      <c r="CV385" s="22">
        <f t="shared" si="545"/>
        <v>9.8457958361123817E-3</v>
      </c>
      <c r="CW385" s="7">
        <f t="shared" si="546"/>
        <v>2.6268624767223698E-4</v>
      </c>
      <c r="CX385" s="7">
        <f t="shared" si="547"/>
        <v>0.34889055948180875</v>
      </c>
      <c r="CY385" s="7">
        <f t="shared" si="608"/>
        <v>-15.225761429958713</v>
      </c>
      <c r="CZ385" s="7">
        <f t="shared" si="609"/>
        <v>-2.2931742844891519E-2</v>
      </c>
      <c r="DA385" s="7">
        <f t="shared" si="548"/>
        <v>1.1738500477237788</v>
      </c>
      <c r="DB385" s="7">
        <f>rho_ph(DA385,H385)</f>
        <v>2.5930602988042977</v>
      </c>
      <c r="DC385" s="7">
        <f t="shared" si="549"/>
        <v>748.30957222827999</v>
      </c>
      <c r="DD385" s="7">
        <f t="shared" si="610"/>
        <v>-2.8113842197260572E-2</v>
      </c>
      <c r="DE385" s="47">
        <f t="shared" si="611"/>
        <v>39.847368962849956</v>
      </c>
      <c r="DF385" s="7">
        <f t="shared" si="550"/>
        <v>1029.2563686311187</v>
      </c>
      <c r="DG385" s="7">
        <f t="shared" si="612"/>
        <v>104.14932151092523</v>
      </c>
    </row>
    <row r="386" spans="1:111" ht="14.5" x14ac:dyDescent="0.35">
      <c r="A386" s="7">
        <f t="shared" si="613"/>
        <v>651</v>
      </c>
      <c r="B386" s="7">
        <v>3</v>
      </c>
      <c r="C386" s="7">
        <v>17.2</v>
      </c>
      <c r="D386">
        <v>0.253</v>
      </c>
      <c r="E386" s="22">
        <v>0</v>
      </c>
      <c r="F386" s="7">
        <f t="shared" si="551"/>
        <v>1.1738500477237788</v>
      </c>
      <c r="G386" s="7">
        <f t="shared" si="614"/>
        <v>97.5</v>
      </c>
      <c r="H386" s="7">
        <f t="shared" si="552"/>
        <v>1029.2563686311187</v>
      </c>
      <c r="I386" s="7">
        <f t="shared" si="615"/>
        <v>0.26392786725860046</v>
      </c>
      <c r="J386" s="24" t="str">
        <f t="shared" si="553"/>
        <v>NO</v>
      </c>
      <c r="K386" s="24" t="str">
        <f t="shared" si="554"/>
        <v>NO</v>
      </c>
      <c r="L386" s="7">
        <f t="shared" si="555"/>
        <v>0.68578345350126957</v>
      </c>
      <c r="M386" s="7">
        <v>9.81</v>
      </c>
      <c r="N386" s="7">
        <f t="shared" si="556"/>
        <v>5.0247065E-2</v>
      </c>
      <c r="O386" s="7">
        <f t="shared" si="557"/>
        <v>104.14932151092523</v>
      </c>
      <c r="P386" s="7">
        <f t="shared" si="558"/>
        <v>955.3360431272082</v>
      </c>
      <c r="Q386" s="7">
        <f t="shared" si="518"/>
        <v>1.2411247489256773E-5</v>
      </c>
      <c r="R386" s="7">
        <f t="shared" si="519"/>
        <v>2.6991113121370202E-4</v>
      </c>
      <c r="S386" s="7">
        <f t="shared" si="559"/>
        <v>2.0194973608297158E-4</v>
      </c>
      <c r="T386" s="7">
        <f t="shared" si="520"/>
        <v>1.4950583032219298</v>
      </c>
      <c r="U386" s="7">
        <f t="shared" si="521"/>
        <v>746.77911329179562</v>
      </c>
      <c r="V386" s="7">
        <f t="shared" si="616"/>
        <v>748.27417159501761</v>
      </c>
      <c r="W386" s="7">
        <f>Surface_Tension_T(T_ph(F386,H386))</f>
        <v>8.9961681494441975E-2</v>
      </c>
      <c r="X386" s="7">
        <v>1</v>
      </c>
      <c r="Y386" s="7">
        <f t="shared" si="560"/>
        <v>1.0004109130696033</v>
      </c>
      <c r="Z386" s="7">
        <f t="shared" si="617"/>
        <v>0.99759206768340825</v>
      </c>
      <c r="AA386" s="24">
        <f t="shared" si="561"/>
        <v>2.9845166648122987</v>
      </c>
      <c r="AB386" s="24">
        <f t="shared" si="562"/>
        <v>2797769.9050632743</v>
      </c>
      <c r="AC386" s="24">
        <f t="shared" si="563"/>
        <v>9.4910847025933087E-6</v>
      </c>
      <c r="AD386" s="29">
        <f t="shared" si="564"/>
        <v>9.8302024446607125E-3</v>
      </c>
      <c r="AE386" s="24">
        <f t="shared" si="522"/>
        <v>13.682740859297983</v>
      </c>
      <c r="AF386" s="7">
        <f t="shared" si="523"/>
        <v>19.938541865324787</v>
      </c>
      <c r="AG386" s="24" t="str">
        <f t="shared" si="565"/>
        <v>ANNULAR</v>
      </c>
      <c r="AH386" s="24">
        <f t="shared" si="621"/>
        <v>1.1499999999999999</v>
      </c>
      <c r="AI386" s="24">
        <f t="shared" si="621"/>
        <v>1.1499999999999999</v>
      </c>
      <c r="AJ386" s="24">
        <f t="shared" si="566"/>
        <v>0.26668959134487036</v>
      </c>
      <c r="AK386" s="24">
        <f t="shared" si="567"/>
        <v>0.86755894597539829</v>
      </c>
      <c r="AL386" s="24">
        <f t="shared" si="568"/>
        <v>127.12067006954675</v>
      </c>
      <c r="AM386" s="24">
        <f t="shared" si="569"/>
        <v>119166493.26346561</v>
      </c>
      <c r="AN386" s="24">
        <f t="shared" si="570"/>
        <v>3.2659057748381325E-7</v>
      </c>
      <c r="AO386" s="29">
        <f t="shared" si="571"/>
        <v>5.8071138536150372E-3</v>
      </c>
      <c r="AP386" s="24">
        <f t="shared" si="525"/>
        <v>486.7848142650538</v>
      </c>
      <c r="AQ386" s="24">
        <f t="shared" si="572"/>
        <v>4.8708520590104651</v>
      </c>
      <c r="AR386" s="24">
        <f t="shared" si="573"/>
        <v>16.306990148554423</v>
      </c>
      <c r="AS386" s="24">
        <f t="shared" si="574"/>
        <v>1.6146629674796842</v>
      </c>
      <c r="AT386" s="24" t="str">
        <f t="shared" si="575"/>
        <v>NO</v>
      </c>
      <c r="AU386" s="24">
        <f t="shared" si="526"/>
        <v>1.2</v>
      </c>
      <c r="AV386" s="7">
        <f t="shared" si="576"/>
        <v>1.203900398263051</v>
      </c>
      <c r="AW386" s="7">
        <f t="shared" si="577"/>
        <v>0.26668959134487036</v>
      </c>
      <c r="AX386" s="20">
        <f t="shared" si="527"/>
        <v>0.70583925085248145</v>
      </c>
      <c r="AY386" s="24">
        <f t="shared" si="528"/>
        <v>0.8314213896022109</v>
      </c>
      <c r="AZ386" s="24">
        <f t="shared" si="578"/>
        <v>161.61939764518331</v>
      </c>
      <c r="BA386" s="24">
        <f t="shared" si="579"/>
        <v>151506571.27745879</v>
      </c>
      <c r="BB386" s="24">
        <f t="shared" si="580"/>
        <v>2.6324019159406097E-7</v>
      </c>
      <c r="BC386" s="29">
        <f t="shared" si="581"/>
        <v>5.6373664932273916E-3</v>
      </c>
      <c r="BD386" s="24">
        <f t="shared" si="529"/>
        <v>16.469048145658018</v>
      </c>
      <c r="BE386" s="24" t="str">
        <f t="shared" si="582"/>
        <v>NO</v>
      </c>
      <c r="BF386" s="24">
        <f t="shared" si="530"/>
        <v>1.2</v>
      </c>
      <c r="BG386" s="24">
        <f t="shared" si="531"/>
        <v>1.1501124029782812</v>
      </c>
      <c r="BH386" s="7">
        <f t="shared" si="583"/>
        <v>1.203900398263051</v>
      </c>
      <c r="BI386" s="7">
        <f t="shared" si="584"/>
        <v>0.50235600202969544</v>
      </c>
      <c r="BJ386" s="7">
        <f t="shared" si="585"/>
        <v>0.26668959134487036</v>
      </c>
      <c r="BK386" s="20">
        <f t="shared" si="532"/>
        <v>0.70583925085248145</v>
      </c>
      <c r="BL386" s="24">
        <f t="shared" si="586"/>
        <v>0.50233370733824922</v>
      </c>
      <c r="BM386" s="24">
        <f t="shared" si="587"/>
        <v>0.83120332112025719</v>
      </c>
      <c r="BN386" s="24">
        <f t="shared" si="588"/>
        <v>161.82757677810707</v>
      </c>
      <c r="BO386" s="24">
        <f t="shared" si="589"/>
        <v>151701724.25476438</v>
      </c>
      <c r="BP386" s="24">
        <f t="shared" si="590"/>
        <v>2.6293604004226158E-7</v>
      </c>
      <c r="BQ386" s="29">
        <f t="shared" si="591"/>
        <v>5.6364762002277724E-3</v>
      </c>
      <c r="BR386" s="24">
        <f t="shared" si="533"/>
        <v>481.01205003662687</v>
      </c>
      <c r="BS386" s="24">
        <f t="shared" si="592"/>
        <v>4.8708520590104651</v>
      </c>
      <c r="BT386" s="24">
        <f t="shared" si="593"/>
        <v>16.469915206675228</v>
      </c>
      <c r="BU386" s="24" t="str">
        <f t="shared" si="594"/>
        <v>NO</v>
      </c>
      <c r="BV386" s="24">
        <f t="shared" si="534"/>
        <v>1.1499999999999999</v>
      </c>
      <c r="BW386" s="24">
        <f t="shared" si="535"/>
        <v>1.1501112759447958</v>
      </c>
      <c r="BX386" s="7">
        <f t="shared" si="595"/>
        <v>1.203900398263051</v>
      </c>
      <c r="BY386" s="7">
        <f t="shared" si="596"/>
        <v>0.50235600202969544</v>
      </c>
      <c r="BZ386" s="24">
        <f t="shared" si="597"/>
        <v>0.26668959134487036</v>
      </c>
      <c r="CA386" s="20">
        <f t="shared" si="536"/>
        <v>0.73888331947450003</v>
      </c>
      <c r="CB386" s="24">
        <f t="shared" si="598"/>
        <v>0.50233266262383924</v>
      </c>
      <c r="CC386" s="24">
        <f t="shared" si="599"/>
        <v>0.86732151267853774</v>
      </c>
      <c r="CD386" s="24">
        <f t="shared" si="600"/>
        <v>127.34733582804985</v>
      </c>
      <c r="CE386" s="24">
        <f t="shared" si="601"/>
        <v>119378976.12379777</v>
      </c>
      <c r="CF386" s="24">
        <f t="shared" si="602"/>
        <v>3.2606846532184398E-7</v>
      </c>
      <c r="CG386" s="29">
        <f t="shared" si="603"/>
        <v>5.8058269023255104E-3</v>
      </c>
      <c r="CH386" s="24">
        <f t="shared" si="537"/>
        <v>486.74165960917185</v>
      </c>
      <c r="CI386" s="24">
        <f t="shared" si="604"/>
        <v>4.8708520590104651</v>
      </c>
      <c r="CJ386" s="24">
        <f t="shared" si="605"/>
        <v>16.30819495836003</v>
      </c>
      <c r="CK386" s="24">
        <f t="shared" si="538"/>
        <v>20.167910684996905</v>
      </c>
      <c r="CL386" s="24">
        <f t="shared" si="606"/>
        <v>1.6146629674796842</v>
      </c>
      <c r="CM386" s="24" t="str">
        <f t="shared" si="607"/>
        <v>NO</v>
      </c>
      <c r="CN386" s="46" t="str">
        <f t="shared" si="539"/>
        <v>ANNULAR</v>
      </c>
      <c r="CO386" s="21">
        <f t="shared" si="619"/>
        <v>1.0004109130696033</v>
      </c>
      <c r="CP386" s="21">
        <f t="shared" si="540"/>
        <v>0</v>
      </c>
      <c r="CQ386" s="7">
        <f t="shared" si="541"/>
        <v>0.99759206768340825</v>
      </c>
      <c r="CR386" s="7">
        <f>IF(J386="yes",rho_ph(F386,H386),IF(K386="yes",rho_ph(F386,H386),L386*CQ386+P386*(1-CQ386)))</f>
        <v>2.9845166648122987</v>
      </c>
      <c r="CS386" s="7">
        <f t="shared" si="542"/>
        <v>1.3031289780795486E-5</v>
      </c>
      <c r="CT386" s="7">
        <f t="shared" si="543"/>
        <v>2797769.9050632743</v>
      </c>
      <c r="CU386" s="7">
        <f t="shared" si="544"/>
        <v>9.4910847025933087E-6</v>
      </c>
      <c r="CV386" s="22">
        <f t="shared" si="545"/>
        <v>9.8302024446607125E-3</v>
      </c>
      <c r="CW386" s="7">
        <f t="shared" si="546"/>
        <v>2.7968743516542467E-4</v>
      </c>
      <c r="CX386" s="7">
        <f t="shared" si="547"/>
        <v>0.32464406137807134</v>
      </c>
      <c r="CY386" s="7">
        <f t="shared" si="608"/>
        <v>-13.235833367972198</v>
      </c>
      <c r="CZ386" s="7">
        <f t="shared" si="609"/>
        <v>-2.4548794154471653E-2</v>
      </c>
      <c r="DA386" s="7">
        <f t="shared" si="548"/>
        <v>1.2474964301871938</v>
      </c>
      <c r="DB386" s="7">
        <f>rho_ph(DA386,H386)</f>
        <v>2.7736596341647997</v>
      </c>
      <c r="DC386" s="7">
        <f t="shared" si="549"/>
        <v>699.58542102974138</v>
      </c>
      <c r="DD386" s="7">
        <f t="shared" si="610"/>
        <v>-2.8113842197260572E-2</v>
      </c>
      <c r="DE386" s="47">
        <f t="shared" si="611"/>
        <v>35.247237279424645</v>
      </c>
      <c r="DF386" s="7">
        <f t="shared" si="550"/>
        <v>1029.2282547889215</v>
      </c>
      <c r="DG386" s="7">
        <f t="shared" si="612"/>
        <v>105.9075506787608</v>
      </c>
    </row>
    <row r="387" spans="1:111" ht="14.5" x14ac:dyDescent="0.35">
      <c r="A387" s="7">
        <f t="shared" si="613"/>
        <v>648</v>
      </c>
      <c r="B387" s="7">
        <v>3</v>
      </c>
      <c r="C387" s="7">
        <v>17.2</v>
      </c>
      <c r="D387">
        <v>0.253</v>
      </c>
      <c r="E387" s="22">
        <v>0</v>
      </c>
      <c r="F387" s="7">
        <f t="shared" si="551"/>
        <v>1.2474964301871938</v>
      </c>
      <c r="G387" s="7">
        <f t="shared" si="614"/>
        <v>97.5</v>
      </c>
      <c r="H387" s="7">
        <f t="shared" si="552"/>
        <v>1029.2282547889215</v>
      </c>
      <c r="I387" s="7">
        <f t="shared" si="615"/>
        <v>0.26115337001824229</v>
      </c>
      <c r="J387" s="24" t="str">
        <f t="shared" si="553"/>
        <v>NO</v>
      </c>
      <c r="K387" s="24" t="str">
        <f t="shared" si="554"/>
        <v>NO</v>
      </c>
      <c r="L387" s="7">
        <f t="shared" si="555"/>
        <v>0.72594469737052492</v>
      </c>
      <c r="M387" s="7">
        <v>9.81</v>
      </c>
      <c r="N387" s="7">
        <f t="shared" si="556"/>
        <v>5.0247065E-2</v>
      </c>
      <c r="O387" s="7">
        <f t="shared" si="557"/>
        <v>105.9075506787608</v>
      </c>
      <c r="P387" s="7">
        <f t="shared" si="558"/>
        <v>954.03381873390492</v>
      </c>
      <c r="Q387" s="7">
        <f t="shared" ref="Q387:Q450" si="622">my_ph(F387,hV_p(F387))</f>
        <v>1.2471486000959335E-5</v>
      </c>
      <c r="R387" s="7">
        <f t="shared" ref="R387:R450" si="623">my_ph(F387,hL_p(F387))</f>
        <v>2.6516531879785653E-4</v>
      </c>
      <c r="S387" s="7">
        <f t="shared" si="559"/>
        <v>1.9917347278012058E-4</v>
      </c>
      <c r="T387" s="7">
        <f t="shared" ref="T387:T450" si="624">(G387*(1-I387))/(N387*P387)</f>
        <v>1.5027420651089527</v>
      </c>
      <c r="U387" s="7">
        <f t="shared" ref="U387:U450" si="625">I387*G387/(N387*L387)</f>
        <v>698.0491679984915</v>
      </c>
      <c r="V387" s="7">
        <f t="shared" si="616"/>
        <v>699.55191006360042</v>
      </c>
      <c r="W387" s="7">
        <f>Surface_Tension_T(T_ph(F387,H387))</f>
        <v>8.9915849370332757E-2</v>
      </c>
      <c r="X387" s="7">
        <v>1</v>
      </c>
      <c r="Y387" s="7">
        <f t="shared" si="560"/>
        <v>1.0004274979959868</v>
      </c>
      <c r="Z387" s="7">
        <f t="shared" si="617"/>
        <v>0.99742545314724973</v>
      </c>
      <c r="AA387" s="24">
        <f t="shared" si="561"/>
        <v>3.1802804841733354</v>
      </c>
      <c r="AB387" s="24">
        <f t="shared" si="562"/>
        <v>2826014.568182325</v>
      </c>
      <c r="AC387" s="24">
        <f t="shared" si="563"/>
        <v>9.4058484280186336E-6</v>
      </c>
      <c r="AD387" s="29">
        <f t="shared" si="564"/>
        <v>9.8145343144074356E-3</v>
      </c>
      <c r="AE387" s="24">
        <f t="shared" ref="AE387:AE450" si="626">((0.725+4.15*(($U387/$V387)^0.5))/(2*(AD387/6.5617/$D387)^0.4*(0.0283*$P387/$W387)^0.6*(4.3055*$W387/($M387*($P387-$L387)))^0.5))^(1/1.2)*0.3048</f>
        <v>13.690016546187364</v>
      </c>
      <c r="AF387" s="7">
        <f t="shared" ref="AF387:AF450" si="627">3.1*COS(RADIANS(C387))^0.25*((M387*W387*(P387-L387)/(L387^2))^0.25)</f>
        <v>19.369884006527943</v>
      </c>
      <c r="AG387" s="24" t="str">
        <f t="shared" si="565"/>
        <v>ANNULAR</v>
      </c>
      <c r="AH387" s="24">
        <f t="shared" si="621"/>
        <v>1.1499999999999999</v>
      </c>
      <c r="AI387" s="24">
        <f t="shared" si="621"/>
        <v>1.1499999999999999</v>
      </c>
      <c r="AJ387" s="24">
        <f t="shared" si="566"/>
        <v>0.26674369051255281</v>
      </c>
      <c r="AK387" s="24">
        <f t="shared" si="567"/>
        <v>0.86740965355687516</v>
      </c>
      <c r="AL387" s="24">
        <f t="shared" si="568"/>
        <v>127.12536598283344</v>
      </c>
      <c r="AM387" s="24">
        <f t="shared" si="569"/>
        <v>112964292.94235055</v>
      </c>
      <c r="AN387" s="24">
        <f t="shared" si="570"/>
        <v>3.426503817673008E-7</v>
      </c>
      <c r="AO387" s="29">
        <f t="shared" si="571"/>
        <v>5.8459218961447439E-3</v>
      </c>
      <c r="AP387" s="24">
        <f t="shared" ref="AP387:AP450" si="628">(2*(AO387/6.5617/$D387)^0.4*(0.0283*$P387/$W387)^0.6*(4.3055*$W387/($M387*($P387-$L387)))^0.5)*(V387/0.30148)^1.2</f>
        <v>450.17085219972512</v>
      </c>
      <c r="AQ387" s="24">
        <f t="shared" si="572"/>
        <v>4.8705401934785675</v>
      </c>
      <c r="AR387" s="24">
        <f t="shared" si="573"/>
        <v>16.270823575778856</v>
      </c>
      <c r="AS387" s="24">
        <f t="shared" si="574"/>
        <v>1.6229614303176689</v>
      </c>
      <c r="AT387" s="24" t="str">
        <f t="shared" si="575"/>
        <v>NO</v>
      </c>
      <c r="AU387" s="24">
        <f t="shared" ref="AU387:AU450" si="629">VLOOKUP($AW$1,$DJ$10:$DK$14,2,FALSE)</f>
        <v>1.2</v>
      </c>
      <c r="AV387" s="7">
        <f t="shared" si="576"/>
        <v>1.203900398263051</v>
      </c>
      <c r="AW387" s="7">
        <f t="shared" si="577"/>
        <v>0.26674369051255281</v>
      </c>
      <c r="AX387" s="20">
        <f t="shared" ref="AX387:AX450" si="630">((0.43*$T387)+(0.36*$AW387))*COS(RADIANS(C387))</f>
        <v>0.70901411209988863</v>
      </c>
      <c r="AY387" s="24">
        <f t="shared" ref="AY387:AY450" si="631">$U387/((AU387*$V387) +AW387)</f>
        <v>0.83127906534878748</v>
      </c>
      <c r="AZ387" s="24">
        <f t="shared" si="578"/>
        <v>161.56894021517496</v>
      </c>
      <c r="BA387" s="24">
        <f t="shared" si="579"/>
        <v>143571040.69471681</v>
      </c>
      <c r="BB387" s="24">
        <f t="shared" si="580"/>
        <v>2.7627142305287958E-7</v>
      </c>
      <c r="BC387" s="29">
        <f t="shared" si="581"/>
        <v>5.6747606682077704E-3</v>
      </c>
      <c r="BD387" s="24">
        <f t="shared" ref="BD387:BD450" si="632">((0.725+4.15*(($U387/$V387)^0.5))/(2*(BC387/6.5617/$D387)^0.4*(0.0283*$P387/$W387)^0.6*(4.3055*$W387/($M387*($P387-$L387)))^0.5))^(1/1.2)*0.3048</f>
        <v>16.432791904828612</v>
      </c>
      <c r="BE387" s="24" t="str">
        <f t="shared" si="582"/>
        <v>NO</v>
      </c>
      <c r="BF387" s="24">
        <f t="shared" ref="BF387:BF450" si="633">VLOOKUP($BJ$1,$DJ$10:$DK$14,2,FALSE)</f>
        <v>1.2</v>
      </c>
      <c r="BG387" s="24">
        <f t="shared" ref="BG387:BG450" si="634">BF387*(1-EXP(-0.1*BT387/(V387-BT387)))+BV387*(EXP(-0.1*BT387/(V387-BT387)))</f>
        <v>1.1501201400247665</v>
      </c>
      <c r="BH387" s="7">
        <f t="shared" si="583"/>
        <v>1.203900398263051</v>
      </c>
      <c r="BI387" s="7">
        <f t="shared" si="584"/>
        <v>0.50234517437621784</v>
      </c>
      <c r="BJ387" s="7">
        <f t="shared" si="585"/>
        <v>0.26674369051255281</v>
      </c>
      <c r="BK387" s="20">
        <f t="shared" ref="BK387:BK450" si="635">((0.43*$T387)+(0.36*$BJ387))*COS(RADIANS(C387))</f>
        <v>0.70901411209988863</v>
      </c>
      <c r="BL387" s="24">
        <f t="shared" si="586"/>
        <v>0.50232122103233157</v>
      </c>
      <c r="BM387" s="24">
        <f t="shared" si="587"/>
        <v>0.83104592377795528</v>
      </c>
      <c r="BN387" s="24">
        <f t="shared" si="588"/>
        <v>161.79119591041456</v>
      </c>
      <c r="BO387" s="24">
        <f t="shared" si="589"/>
        <v>143768538.31661975</v>
      </c>
      <c r="BP387" s="24">
        <f t="shared" si="590"/>
        <v>2.7593055281369061E-7</v>
      </c>
      <c r="BQ387" s="29">
        <f t="shared" si="591"/>
        <v>5.6738006465042743E-3</v>
      </c>
      <c r="BR387" s="24">
        <f t="shared" ref="BR387:BR450" si="636">(2*(BQ387/6.5617/$D387)^0.4*(0.0283*$P387/$W387)^0.6*(4.3055*$W387/($M387*($P387-$L387)))^0.5)*(V387/0.30148)^1.2</f>
        <v>444.82152762140129</v>
      </c>
      <c r="BS387" s="24">
        <f t="shared" si="592"/>
        <v>4.8705401934785675</v>
      </c>
      <c r="BT387" s="24">
        <f t="shared" si="593"/>
        <v>16.433718676151358</v>
      </c>
      <c r="BU387" s="24" t="str">
        <f t="shared" si="594"/>
        <v>NO</v>
      </c>
      <c r="BV387" s="24">
        <f t="shared" ref="BV387:BV450" si="637">VLOOKUP($BZ$1,$DJ$10:$DK$14,2,FALSE)</f>
        <v>1.1499999999999999</v>
      </c>
      <c r="BW387" s="24">
        <f t="shared" ref="BW387:BW450" si="638">IF(BF387*(1-EXP(-0.1*CJ387/(V387-CJ387)))+BV387*(EXP(-0.1*CJ387/(V387-CJ387)))&lt;BV387,BV387,BF387*(1-EXP(-0.1*CJ387/(V387-CJ387)))+BV387*(EXP(-0.1*CJ387/(V387-CJ387))))</f>
        <v>1.1501189318818958</v>
      </c>
      <c r="BX387" s="7">
        <f t="shared" si="595"/>
        <v>1.203900398263051</v>
      </c>
      <c r="BY387" s="7">
        <f t="shared" si="596"/>
        <v>0.50234517437621784</v>
      </c>
      <c r="BZ387" s="24">
        <f t="shared" si="597"/>
        <v>0.26674369051255281</v>
      </c>
      <c r="CA387" s="20">
        <f t="shared" ref="CA387:CA450" si="639">((0.43*$T387)+(0.36*$AW387))*COS(RADIANS(AO387))</f>
        <v>0.74220681271809308</v>
      </c>
      <c r="CB387" s="24">
        <f t="shared" si="598"/>
        <v>0.50232009851576598</v>
      </c>
      <c r="CC387" s="24">
        <f t="shared" si="599"/>
        <v>0.86715580940011205</v>
      </c>
      <c r="CD387" s="24">
        <f t="shared" si="600"/>
        <v>127.36735761625387</v>
      </c>
      <c r="CE387" s="24">
        <f t="shared" si="601"/>
        <v>113179328.02646582</v>
      </c>
      <c r="CF387" s="24">
        <f t="shared" si="602"/>
        <v>3.4206564527716524E-7</v>
      </c>
      <c r="CG387" s="29">
        <f t="shared" si="603"/>
        <v>5.8445345693947373E-3</v>
      </c>
      <c r="CH387" s="24">
        <f t="shared" ref="CH387:CH450" si="640">(2*(CG387/6.5617/$D387)^0.4*(0.0283*$P387/$W387)^0.6*(4.3055*$W387/($M387*($P387-$L387)))^0.5)*(V387/0.30148)^1.2</f>
        <v>450.12811618337048</v>
      </c>
      <c r="CI387" s="24">
        <f t="shared" si="604"/>
        <v>4.8705401934785675</v>
      </c>
      <c r="CJ387" s="24">
        <f t="shared" si="605"/>
        <v>16.272110884614111</v>
      </c>
      <c r="CK387" s="24">
        <f t="shared" ref="CK387:CK450" si="641">3.1*((M387*W387*(P387-L387)/(L387^2))^0.25)</f>
        <v>19.592711105007481</v>
      </c>
      <c r="CL387" s="24">
        <f t="shared" si="606"/>
        <v>1.6229614303176689</v>
      </c>
      <c r="CM387" s="24" t="str">
        <f t="shared" si="607"/>
        <v>NO</v>
      </c>
      <c r="CN387" s="46" t="str">
        <f t="shared" ref="CN387:CN404" si="642">IF(J387="NO",IF(AG387&lt;&gt;"NO",AG387,IF(AT387&lt;&gt;"NO",AT387,IF(BE387&lt;&gt;"NO",BE387,IF(BU387&lt;&gt;"NO",BU387,IF(CM387&lt;&gt;"NO",CM387,"ANNULAR"))))),"COMPRESSED LIQUID")</f>
        <v>ANNULAR</v>
      </c>
      <c r="CO387" s="21">
        <f t="shared" si="619"/>
        <v>1.0004274979959868</v>
      </c>
      <c r="CP387" s="21">
        <f t="shared" ref="CP387:CP450" si="643">IF(CN387=$J$2,0,IF(CN387=$K$2,0,IF(CN387=$AG$2,0,IF(CN387=$AT$2,AJ387,IF(CN387=$BE$2,AW387,IF(CN387=$BU$2,BL387,IF(CN387=$CM$2,CB387)))))))</f>
        <v>0</v>
      </c>
      <c r="CQ387" s="7">
        <f t="shared" ref="CQ387:CQ450" si="644">U387/(CO387*V387+CP387)</f>
        <v>0.99742545314724973</v>
      </c>
      <c r="CR387" s="7">
        <f>IF(J387="yes",rho_ph(F387,H387),IF(K387="yes",rho_ph(F387,H387),L387*CQ387+P387*(1-CQ387)))</f>
        <v>3.1802804841733354</v>
      </c>
      <c r="CS387" s="7">
        <f t="shared" ref="CS387:CS450" si="645">Q387*CQ387+R387*(1-CQ387)</f>
        <v>1.312205811289599E-5</v>
      </c>
      <c r="CT387" s="7">
        <f t="shared" ref="CT387:CT450" si="646">(D387*CR387*V387)/S387</f>
        <v>2826014.568182325</v>
      </c>
      <c r="CU387" s="7">
        <f t="shared" ref="CU387:CU450" si="647">((E387/D387)^1.1098)/2.8257+(7.149/CT387)^0.8981</f>
        <v>9.4058484280186336E-6</v>
      </c>
      <c r="CV387" s="22">
        <f t="shared" ref="CV387:CV450" si="648">4/(4*LOG(E387/D387/3.7065-5.0452/CT387*LOG(CU387)))^2</f>
        <v>9.8145343144074356E-3</v>
      </c>
      <c r="CW387" s="7">
        <f t="shared" ref="CW387:CW450" si="649">(M387*CR387)*0.00001*COS(RADIANS(C387))</f>
        <v>2.9803301225025535E-4</v>
      </c>
      <c r="CX387" s="7">
        <f t="shared" ref="CX387:CX450" si="650">+((CV387*V387*V387*CR387)/(2*D387))*0.00001</f>
        <v>0.30187315834571343</v>
      </c>
      <c r="CY387" s="7">
        <f t="shared" si="608"/>
        <v>-11.475731118612279</v>
      </c>
      <c r="CZ387" s="7">
        <f t="shared" si="609"/>
        <v>-2.6331323750508385E-2</v>
      </c>
      <c r="DA387" s="7">
        <f t="shared" ref="DA387:DA450" si="651">F387-CZ387*(A387-A388)</f>
        <v>1.3264904014387189</v>
      </c>
      <c r="DB387" s="7">
        <f>rho_ph(DA387,H387)</f>
        <v>2.9694223533930231</v>
      </c>
      <c r="DC387" s="7">
        <f t="shared" ref="DC387:DC450" si="652">G387/(DB387*N387)</f>
        <v>653.46441564405961</v>
      </c>
      <c r="DD387" s="7">
        <f t="shared" si="610"/>
        <v>-2.8113842197260572E-2</v>
      </c>
      <c r="DE387" s="47">
        <f t="shared" si="611"/>
        <v>31.178566180299704</v>
      </c>
      <c r="DF387" s="7">
        <f t="shared" ref="DF387:DF450" si="653">H387+DD387</f>
        <v>1029.2001409467243</v>
      </c>
      <c r="DG387" s="7">
        <f t="shared" si="612"/>
        <v>107.70074964078555</v>
      </c>
    </row>
    <row r="388" spans="1:111" ht="14.5" x14ac:dyDescent="0.35">
      <c r="A388" s="7">
        <f t="shared" si="613"/>
        <v>645</v>
      </c>
      <c r="B388" s="7">
        <v>3</v>
      </c>
      <c r="C388" s="7">
        <v>17.2</v>
      </c>
      <c r="D388">
        <v>0.253</v>
      </c>
      <c r="E388" s="22">
        <v>0</v>
      </c>
      <c r="F388" s="7">
        <f t="shared" ref="F388:F451" si="654">DA387</f>
        <v>1.3264904014387189</v>
      </c>
      <c r="G388" s="7">
        <f t="shared" si="614"/>
        <v>97.5</v>
      </c>
      <c r="H388" s="7">
        <f t="shared" ref="H388:H451" si="655">DF387</f>
        <v>1029.2001409467243</v>
      </c>
      <c r="I388" s="7">
        <f t="shared" si="615"/>
        <v>0.25831254474144355</v>
      </c>
      <c r="J388" s="24" t="str">
        <f t="shared" ref="J388:J451" si="656">IF(I388&lt;0.0001,"YES","NO")</f>
        <v>NO</v>
      </c>
      <c r="K388" s="24" t="str">
        <f t="shared" ref="K388:K451" si="657">IF(I388&gt;0.9999,"YES","NO")</f>
        <v>NO</v>
      </c>
      <c r="L388" s="7">
        <f t="shared" ref="L388:L451" si="658">rhoV_p(F388)</f>
        <v>0.76885374755062941</v>
      </c>
      <c r="M388" s="7">
        <v>9.81</v>
      </c>
      <c r="N388" s="7">
        <f t="shared" ref="N388:N451" si="659">3.14/4 *D388*D388</f>
        <v>5.0247065E-2</v>
      </c>
      <c r="O388" s="7">
        <f t="shared" ref="O388:O451" si="660">Tsat_p(F388)</f>
        <v>107.70074964078555</v>
      </c>
      <c r="P388" s="7">
        <f t="shared" ref="P388:P451" si="661">rhoL_P(F388)</f>
        <v>952.69154450460087</v>
      </c>
      <c r="Q388" s="7">
        <f t="shared" si="622"/>
        <v>1.2532982226635231E-5</v>
      </c>
      <c r="R388" s="7">
        <f t="shared" si="623"/>
        <v>2.6047865921277505E-4</v>
      </c>
      <c r="S388" s="7">
        <f t="shared" ref="S388:S451" si="662">mixvisco(F388,H388)</f>
        <v>1.9643118043284529E-4</v>
      </c>
      <c r="T388" s="7">
        <f t="shared" si="624"/>
        <v>1.5106454237580349</v>
      </c>
      <c r="U388" s="7">
        <f t="shared" si="625"/>
        <v>651.92206267879783</v>
      </c>
      <c r="V388" s="7">
        <f t="shared" si="616"/>
        <v>653.43270810255581</v>
      </c>
      <c r="W388" s="7">
        <f>Surface_Tension_T(T_ph(F388,H388))</f>
        <v>8.986673074409178E-2</v>
      </c>
      <c r="X388" s="7">
        <v>1</v>
      </c>
      <c r="Y388" s="7">
        <f t="shared" ref="Y388:Y451" si="663">IF($DK$12*(1-EXP(-0.1*AF388/(U388-AF388)))+$DK$13*(EXP(-0.1*AF388/(U388-AF388)))&lt;1,1,$DK$12*(1-EXP(-0.1*AF388/(U388-AF388)))+$DK$13*(EXP(-0.1*AF388/(U388-AF388))))</f>
        <v>1.0004450479773612</v>
      </c>
      <c r="Z388" s="7">
        <f t="shared" si="617"/>
        <v>0.9972443176939898</v>
      </c>
      <c r="AA388" s="24">
        <f t="shared" ref="AA388:AA451" si="664">$L388*Z388+$P388*(1-Z388)</f>
        <v>3.3920502631594509</v>
      </c>
      <c r="AB388" s="24">
        <f t="shared" ref="AB388:AB451" si="665">($D388*AA388*$V388)/$S388</f>
        <v>2854783.9294241155</v>
      </c>
      <c r="AC388" s="24">
        <f t="shared" ref="AC388:AC451" si="666">(($E388/$D388)^1.1098)/2.8257+(7.149/AB388)^0.8981</f>
        <v>9.3206751404509362E-6</v>
      </c>
      <c r="AD388" s="29">
        <f t="shared" ref="AD388:AD451" si="667">4/(4*LOG($E388/$D388/3.7065-5.0452/AB388*LOG(AC388)))^2</f>
        <v>9.7987721507862696E-3</v>
      </c>
      <c r="AE388" s="24">
        <f t="shared" si="626"/>
        <v>13.697276099065419</v>
      </c>
      <c r="AF388" s="7">
        <f t="shared" si="627"/>
        <v>18.812205687903376</v>
      </c>
      <c r="AG388" s="24" t="str">
        <f t="shared" ref="AG388:AG451" si="668">IF(AND(Z388&gt;0.7,U388&gt;AF388),"ANNULAR","NO")</f>
        <v>ANNULAR</v>
      </c>
      <c r="AH388" s="24">
        <f t="shared" si="621"/>
        <v>1.1499999999999999</v>
      </c>
      <c r="AI388" s="24">
        <f t="shared" si="621"/>
        <v>1.1499999999999999</v>
      </c>
      <c r="AJ388" s="24">
        <f t="shared" ref="AJ388:AJ451" si="669">1.53*((W388)*(M388)*((P388-L388)/(P388^2)))^0.25</f>
        <v>0.26679806950393548</v>
      </c>
      <c r="AK388" s="24">
        <f t="shared" ref="AK388:AK451" si="670">U388/((AI388*V388) +AJ388)</f>
        <v>0.86724699159125473</v>
      </c>
      <c r="AL388" s="24">
        <f t="shared" ref="AL388:AL451" si="671">L388*AK388+P388*(1-AK388)</f>
        <v>127.13945471809674</v>
      </c>
      <c r="AM388" s="24">
        <f t="shared" ref="AM388:AM451" si="672">(D388*AL388*V388)/S388</f>
        <v>107001855.50520132</v>
      </c>
      <c r="AN388" s="24">
        <f t="shared" ref="AN388:AN451" si="673">((E388/D388)^1.1098)/2.8257+(7.149/AM388)^0.8981</f>
        <v>3.597504674063895E-7</v>
      </c>
      <c r="AO388" s="29">
        <f t="shared" ref="AO388:AO451" si="674">4/(4*LOG($E388/$D388/3.7065-5.0452/AM388*LOG(AN388)))^2</f>
        <v>5.8856837466063367E-3</v>
      </c>
      <c r="AP388" s="24">
        <f t="shared" si="628"/>
        <v>415.89591112992088</v>
      </c>
      <c r="AQ388" s="24">
        <f t="shared" ref="AQ388:AQ451" si="675">(0.725+4.15*(($U388/$V388)^0.5))</f>
        <v>4.8702001131928734</v>
      </c>
      <c r="AR388" s="24">
        <f t="shared" ref="AR388:AR451" si="676">((0.725+4.15*(($U388/$V388)^0.5))/(2*(AO388/6.5617/$D388)^0.4*(0.0283*$P388/$W388)^0.6*(4.3055*$W388/($M388*($P388-$L388)))^0.5))^(1/1.2)*0.3048</f>
        <v>16.234009242618345</v>
      </c>
      <c r="AS388" s="24">
        <f t="shared" ref="AS388:AS451" si="677">1.08*T388</f>
        <v>1.6314970576586778</v>
      </c>
      <c r="AT388" s="24" t="str">
        <f t="shared" ref="AT388:AT451" si="678">IF(AND(AP388&gt;AQ388,U388&lt;AS388,AK388&lt;0.52),"DISPERSED BUBBLY","NO")</f>
        <v>NO</v>
      </c>
      <c r="AU388" s="24">
        <f t="shared" si="629"/>
        <v>1.2</v>
      </c>
      <c r="AV388" s="7">
        <f t="shared" ref="AV388:AV451" si="679">(COS(RADIANS($C388))^0.5)*((1+SIN(RADIANS($C388))^1.2))</f>
        <v>1.203900398263051</v>
      </c>
      <c r="AW388" s="7">
        <f t="shared" ref="AW388:AW451" si="680">1.53*(($W388)*($M388)*(($P388-$L388)/($P388^2)))^0.25</f>
        <v>0.26679806950393548</v>
      </c>
      <c r="AX388" s="20">
        <f t="shared" si="630"/>
        <v>0.71227927327385565</v>
      </c>
      <c r="AY388" s="24">
        <f t="shared" si="631"/>
        <v>0.8311239911946996</v>
      </c>
      <c r="AZ388" s="24">
        <f t="shared" ref="AZ388:AZ451" si="681">$L388*AY388+$P388*(1-AY388)</f>
        <v>161.52575845380349</v>
      </c>
      <c r="BA388" s="24">
        <f t="shared" ref="BA388:BA451" si="682">($D388*AZ388*$V388)/$S388</f>
        <v>135941717.73635766</v>
      </c>
      <c r="BB388" s="24">
        <f t="shared" ref="BB388:BB451" si="683">(($E388/$D388)^1.1098)/2.8257+(7.149/BA388)^0.8981</f>
        <v>2.9015736160780226E-7</v>
      </c>
      <c r="BC388" s="29">
        <f t="shared" ref="BC388:BC451" si="684">4/(4*LOG($E388/$D388/3.7065-5.0452/BA388*LOG(BB388)))^2</f>
        <v>5.7130880591667781E-3</v>
      </c>
      <c r="BD388" s="24">
        <f t="shared" si="632"/>
        <v>16.395869653733385</v>
      </c>
      <c r="BE388" s="24" t="str">
        <f t="shared" ref="BE388:BE451" si="685">IF(AND(U388&lt;AX388,AY388&lt;=0.25,AY388&gt;0),"BUBBLY","NO")</f>
        <v>NO</v>
      </c>
      <c r="BF388" s="24">
        <f t="shared" si="633"/>
        <v>1.2</v>
      </c>
      <c r="BG388" s="24">
        <f t="shared" si="634"/>
        <v>1.1501285310471829</v>
      </c>
      <c r="BH388" s="7">
        <f t="shared" ref="BH388:BH451" si="686">(COS(RADIANS($C388))^0.5)*((1+SIN(RADIANS($C388))^1.2))</f>
        <v>1.203900398263051</v>
      </c>
      <c r="BI388" s="7">
        <f t="shared" ref="BI388:BI451" si="687">0.35*($M388*$D388*($P388-$L388)/($P388*BH388))^0.5</f>
        <v>0.50233358337804535</v>
      </c>
      <c r="BJ388" s="7">
        <f t="shared" ref="BJ388:BJ451" si="688">1.53*(($W388)*($M388)*(($P388-$L388)/($P388^2)))^0.25</f>
        <v>0.26679806950393548</v>
      </c>
      <c r="BK388" s="20">
        <f t="shared" si="635"/>
        <v>0.71227927327385565</v>
      </c>
      <c r="BL388" s="24">
        <f t="shared" ref="BL388:BL451" si="689">BJ388*(1-EXP(-0.1*BK388/ABS($U388-BK388)))+BI388*(EXP(-0.1*BK388/ABS($U388-BK388)))</f>
        <v>0.50230782241832672</v>
      </c>
      <c r="BM388" s="24">
        <f t="shared" ref="BM388:BM451" si="690">$U388/((1.2*$V388) +BL388)</f>
        <v>0.83087452340487766</v>
      </c>
      <c r="BN388" s="24">
        <f t="shared" ref="BN388:BN451" si="691">$L388*BM388+$P388*(1-BM388)</f>
        <v>161.76323250354801</v>
      </c>
      <c r="BO388" s="24">
        <f t="shared" ref="BO388:BO451" si="692">($D388*BN388*$V388)/$S388</f>
        <v>136141578.30688897</v>
      </c>
      <c r="BP388" s="24">
        <f t="shared" ref="BP388:BP451" si="693">(($E388/$D388)^1.1098)/2.8257+(7.149/BO388)^0.8981</f>
        <v>2.8977477731874326E-7</v>
      </c>
      <c r="BQ388" s="29">
        <f t="shared" ref="BQ388:BQ451" si="694">4/(4*LOG($E388/$D388/3.7065-5.0452/BO388*LOG(BP388)))^2</f>
        <v>5.7120518878184621E-3</v>
      </c>
      <c r="BR388" s="24">
        <f t="shared" si="636"/>
        <v>410.94409012366378</v>
      </c>
      <c r="BS388" s="24">
        <f t="shared" ref="BS388:BS451" si="695">(0.725+4.15*(($U388/$V388)^0.5))</f>
        <v>4.8702001131928734</v>
      </c>
      <c r="BT388" s="24">
        <f t="shared" ref="BT388:BT451" si="696">((0.725+4.15*(($U388/$V388)^0.5))/(2*(BQ388/6.5617/$D388)^0.4*(0.0283*$P388/$W388)^0.6*(4.3055*$W388/($M388*($P388-$L388)))^0.5))^(1/1.2)*0.3048</f>
        <v>16.396861002291022</v>
      </c>
      <c r="BU388" s="24" t="str">
        <f t="shared" ref="BU388:BU451" si="697">IF(AND(BR388&lt;BS388,BM388&gt;0.25,BM388&lt;=0.52),"SLUG","NO")</f>
        <v>NO</v>
      </c>
      <c r="BV388" s="24">
        <f t="shared" si="637"/>
        <v>1.1499999999999999</v>
      </c>
      <c r="BW388" s="24">
        <f t="shared" si="638"/>
        <v>1.1501272346832119</v>
      </c>
      <c r="BX388" s="7">
        <f t="shared" ref="BX388:BX451" si="698">(COS(RADIANS($C388))^0.5)*((1+SIN(RADIANS($C388))^1.2))</f>
        <v>1.203900398263051</v>
      </c>
      <c r="BY388" s="7">
        <f t="shared" ref="BY388:BY451" si="699">0.35*($M388*$D388*($P388-$L388)/($P388*BX388))^0.5</f>
        <v>0.50233358337804535</v>
      </c>
      <c r="BZ388" s="24">
        <f t="shared" ref="BZ388:BZ451" si="700">1.53*(($W388)*($M388)*(($P388-$L388)/($P388^2)))^0.25</f>
        <v>0.26679806950393548</v>
      </c>
      <c r="CA388" s="20">
        <f t="shared" si="639"/>
        <v>0.74562483330333018</v>
      </c>
      <c r="CB388" s="24">
        <f t="shared" ref="CB388:CB451" si="701">BZ388*(1-EXP(-0.1*CA388/($U388-CA388)))+BY388*(EXP(-0.1*CA388/($U388-CA388)))</f>
        <v>0.50230661509974739</v>
      </c>
      <c r="CC388" s="24">
        <f t="shared" ref="CC388:CC451" si="702">$U388/((BV388*$V388) +CB388)</f>
        <v>0.86697537233580135</v>
      </c>
      <c r="CD388" s="24">
        <f t="shared" ref="CD388:CD451" si="703">$L388*CC388+$P388*(1-CC388)</f>
        <v>127.39801525060935</v>
      </c>
      <c r="CE388" s="24">
        <f t="shared" ref="CE388:CE451" si="704">($D388*CD388*$V388)/$S388</f>
        <v>107219462.67364958</v>
      </c>
      <c r="CF388" s="24">
        <f t="shared" ref="CF388:CF451" si="705">(($E388/$D388)^1.1098)/2.8257+(7.149/CE388)^0.8981</f>
        <v>3.5909466867183886E-7</v>
      </c>
      <c r="CG388" s="29">
        <f t="shared" ref="CG388:CG451" si="706">4/(4*LOG($E388/$D388/3.7065-5.0452/CE388*LOG(CF388)))^2</f>
        <v>5.8841868795420334E-3</v>
      </c>
      <c r="CH388" s="24">
        <f t="shared" si="640"/>
        <v>415.85359907763882</v>
      </c>
      <c r="CI388" s="24">
        <f t="shared" ref="CI388:CI451" si="707">(0.725+4.15*(($U388/$V388)^0.5))</f>
        <v>4.8702001131928734</v>
      </c>
      <c r="CJ388" s="24">
        <f t="shared" ref="CJ388:CJ451" si="708">((0.725+4.15*(($U388/$V388)^0.5))/(2*(CG388/6.5617/$D388)^0.4*(0.0283*$P388/$W388)^0.6*(4.3055*$W388/($M388*($P388-$L388)))^0.5))^(1/1.2)*0.3048</f>
        <v>16.235385705443708</v>
      </c>
      <c r="CK388" s="24">
        <f t="shared" si="641"/>
        <v>19.028617371526419</v>
      </c>
      <c r="CL388" s="24">
        <f t="shared" ref="CL388:CL451" si="709">1.08*$T388</f>
        <v>1.6314970576586778</v>
      </c>
      <c r="CM388" s="24" t="str">
        <f t="shared" ref="CM388:CM451" si="710">IF(AND(U388&gt;CL388,CC388&gt;0.52,CC388&lt;0.7),"CHURN","NO")</f>
        <v>NO</v>
      </c>
      <c r="CN388" s="46" t="str">
        <f t="shared" si="642"/>
        <v>ANNULAR</v>
      </c>
      <c r="CO388" s="21">
        <f t="shared" si="619"/>
        <v>1.0004450479773612</v>
      </c>
      <c r="CP388" s="21">
        <f t="shared" si="643"/>
        <v>0</v>
      </c>
      <c r="CQ388" s="7">
        <f t="shared" si="644"/>
        <v>0.9972443176939898</v>
      </c>
      <c r="CR388" s="7">
        <f>IF(J388="yes",rho_ph(F388,H388),IF(K388="yes",rho_ph(F388,H388),L388*CQ388+P388*(1-CQ388)))</f>
        <v>3.3920502631594509</v>
      </c>
      <c r="CS388" s="7">
        <f t="shared" si="645"/>
        <v>1.3216241741557658E-5</v>
      </c>
      <c r="CT388" s="7">
        <f t="shared" si="646"/>
        <v>2854783.9294241155</v>
      </c>
      <c r="CU388" s="7">
        <f t="shared" si="647"/>
        <v>9.3206751404509362E-6</v>
      </c>
      <c r="CV388" s="22">
        <f t="shared" si="648"/>
        <v>9.7987721507862696E-3</v>
      </c>
      <c r="CW388" s="7">
        <f t="shared" si="649"/>
        <v>3.1787855274547001E-4</v>
      </c>
      <c r="CX388" s="7">
        <f t="shared" si="650"/>
        <v>0.28046919024755335</v>
      </c>
      <c r="CY388" s="7">
        <f t="shared" ref="CY388:CY451" si="711">1-((CR388*V388^2*0.00001)/F388)</f>
        <v>-9.9184227698635432</v>
      </c>
      <c r="CZ388" s="7">
        <f t="shared" ref="CZ388:CZ451" si="712">(CW388+CX388)/CY388</f>
        <v>-2.8309649156461784E-2</v>
      </c>
      <c r="DA388" s="7">
        <f t="shared" si="651"/>
        <v>1.4114193489081042</v>
      </c>
      <c r="DB388" s="7">
        <f>rho_ph(DA388,H388)</f>
        <v>3.1822340706579051</v>
      </c>
      <c r="DC388" s="7">
        <f t="shared" si="652"/>
        <v>609.76402108573143</v>
      </c>
      <c r="DD388" s="7">
        <f t="shared" ref="DD388:DD451" si="713">-M388*B388*COS(RADIANS(C388))/10^3</f>
        <v>-2.8113842197260572E-2</v>
      </c>
      <c r="DE388" s="47">
        <f t="shared" ref="DE388:DE451" si="714">IF(J388="YES",0,0.5*(V388^2-DC388^2)/10^3)</f>
        <v>27.581071303799778</v>
      </c>
      <c r="DF388" s="7">
        <f t="shared" si="653"/>
        <v>1029.1720271045272</v>
      </c>
      <c r="DG388" s="7">
        <f t="shared" ref="DG388:DG451" si="715">T_ph(DA388,DF388)</f>
        <v>109.53311029951692</v>
      </c>
    </row>
    <row r="389" spans="1:111" ht="14.5" x14ac:dyDescent="0.35">
      <c r="A389" s="7">
        <f t="shared" ref="A389:A452" si="716">A388-B388</f>
        <v>642</v>
      </c>
      <c r="B389" s="7">
        <v>3</v>
      </c>
      <c r="C389" s="7">
        <v>17.2</v>
      </c>
      <c r="D389">
        <v>0.253</v>
      </c>
      <c r="E389" s="22">
        <v>0</v>
      </c>
      <c r="F389" s="7">
        <f t="shared" si="654"/>
        <v>1.4114193489081042</v>
      </c>
      <c r="G389" s="7">
        <f t="shared" ref="G389:G452" si="717">G388</f>
        <v>97.5</v>
      </c>
      <c r="H389" s="7">
        <f t="shared" si="655"/>
        <v>1029.1720271045272</v>
      </c>
      <c r="I389" s="7">
        <f t="shared" ref="I389:I452" si="718">x_ph(F389,H389)</f>
        <v>0.25539790508447147</v>
      </c>
      <c r="J389" s="24" t="str">
        <f t="shared" si="656"/>
        <v>NO</v>
      </c>
      <c r="K389" s="24" t="str">
        <f t="shared" si="657"/>
        <v>NO</v>
      </c>
      <c r="L389" s="7">
        <f t="shared" si="658"/>
        <v>0.81480548843560852</v>
      </c>
      <c r="M389" s="7">
        <v>9.81</v>
      </c>
      <c r="N389" s="7">
        <f t="shared" si="659"/>
        <v>5.0247065E-2</v>
      </c>
      <c r="O389" s="7">
        <f t="shared" si="660"/>
        <v>109.53311029951692</v>
      </c>
      <c r="P389" s="7">
        <f t="shared" si="661"/>
        <v>951.30527840109573</v>
      </c>
      <c r="Q389" s="7">
        <f t="shared" si="622"/>
        <v>1.2595878693965448E-5</v>
      </c>
      <c r="R389" s="7">
        <f t="shared" si="623"/>
        <v>2.5584305959300816E-4</v>
      </c>
      <c r="S389" s="7">
        <f t="shared" si="662"/>
        <v>1.9371823917368919E-4</v>
      </c>
      <c r="T389" s="7">
        <f t="shared" si="624"/>
        <v>1.5187918705713515</v>
      </c>
      <c r="U389" s="7">
        <f t="shared" si="625"/>
        <v>608.21524489809985</v>
      </c>
      <c r="V389" s="7">
        <f t="shared" ref="V389:V452" si="719">T389+U389</f>
        <v>609.73403676867122</v>
      </c>
      <c r="W389" s="7">
        <f>Surface_Tension_T(T_ph(F389,H389))</f>
        <v>8.9814066345143106E-2</v>
      </c>
      <c r="X389" s="7">
        <v>1</v>
      </c>
      <c r="Y389" s="7">
        <f t="shared" si="663"/>
        <v>1.0004636720161169</v>
      </c>
      <c r="Z389" s="7">
        <f t="shared" ref="Z389:Z452" si="720">$U389/((Y389*$V389) )</f>
        <v>0.9970467885173373</v>
      </c>
      <c r="AA389" s="24">
        <f t="shared" si="664"/>
        <v>3.6218048672027754</v>
      </c>
      <c r="AB389" s="24">
        <f t="shared" si="665"/>
        <v>2884134.4057554295</v>
      </c>
      <c r="AC389" s="24">
        <f t="shared" si="666"/>
        <v>9.2354441190792765E-6</v>
      </c>
      <c r="AD389" s="29">
        <f t="shared" si="667"/>
        <v>9.7828919073447273E-3</v>
      </c>
      <c r="AE389" s="24">
        <f t="shared" si="626"/>
        <v>13.704522004888418</v>
      </c>
      <c r="AF389" s="7">
        <f t="shared" si="627"/>
        <v>18.264487478508975</v>
      </c>
      <c r="AG389" s="24" t="str">
        <f t="shared" si="668"/>
        <v>ANNULAR</v>
      </c>
      <c r="AH389" s="24">
        <f t="shared" si="621"/>
        <v>1.1499999999999999</v>
      </c>
      <c r="AI389" s="24">
        <f t="shared" si="621"/>
        <v>1.1499999999999999</v>
      </c>
      <c r="AJ389" s="24">
        <f t="shared" si="669"/>
        <v>0.2668527983295898</v>
      </c>
      <c r="AK389" s="24">
        <f t="shared" si="670"/>
        <v>0.86706923002431346</v>
      </c>
      <c r="AL389" s="24">
        <f t="shared" si="671"/>
        <v>127.16423590726994</v>
      </c>
      <c r="AM389" s="24">
        <f t="shared" si="672"/>
        <v>101264082.80107471</v>
      </c>
      <c r="AN389" s="24">
        <f t="shared" si="673"/>
        <v>3.7800555016037191E-7</v>
      </c>
      <c r="AO389" s="29">
        <f t="shared" si="674"/>
        <v>5.926505712747214E-3</v>
      </c>
      <c r="AP389" s="24">
        <f t="shared" si="628"/>
        <v>383.78307572293488</v>
      </c>
      <c r="AQ389" s="24">
        <f t="shared" si="675"/>
        <v>4.8698281415997817</v>
      </c>
      <c r="AR389" s="24">
        <f t="shared" si="676"/>
        <v>16.19645896642691</v>
      </c>
      <c r="AS389" s="24">
        <f t="shared" si="677"/>
        <v>1.6402952202170598</v>
      </c>
      <c r="AT389" s="24" t="str">
        <f t="shared" si="678"/>
        <v>NO</v>
      </c>
      <c r="AU389" s="24">
        <f t="shared" si="629"/>
        <v>1.2</v>
      </c>
      <c r="AV389" s="7">
        <f t="shared" si="679"/>
        <v>1.203900398263051</v>
      </c>
      <c r="AW389" s="7">
        <f t="shared" si="680"/>
        <v>0.2668527983295898</v>
      </c>
      <c r="AX389" s="20">
        <f t="shared" si="630"/>
        <v>0.71564440800715612</v>
      </c>
      <c r="AY389" s="24">
        <f t="shared" si="631"/>
        <v>0.83095451690992261</v>
      </c>
      <c r="AZ389" s="24">
        <f t="shared" si="681"/>
        <v>161.49092665447233</v>
      </c>
      <c r="BA389" s="24">
        <f t="shared" si="682"/>
        <v>128599290.92237687</v>
      </c>
      <c r="BB389" s="24">
        <f t="shared" si="683"/>
        <v>3.0499346785746449E-7</v>
      </c>
      <c r="BC389" s="29">
        <f t="shared" si="684"/>
        <v>5.752453384642549E-3</v>
      </c>
      <c r="BD389" s="24">
        <f t="shared" si="632"/>
        <v>16.358191003728695</v>
      </c>
      <c r="BE389" s="24" t="str">
        <f t="shared" si="685"/>
        <v>NO</v>
      </c>
      <c r="BF389" s="24">
        <f t="shared" si="633"/>
        <v>1.2</v>
      </c>
      <c r="BG389" s="24">
        <f t="shared" si="634"/>
        <v>1.1501376593884027</v>
      </c>
      <c r="BH389" s="7">
        <f t="shared" si="686"/>
        <v>1.203900398263051</v>
      </c>
      <c r="BI389" s="7">
        <f t="shared" si="687"/>
        <v>0.50232114547504025</v>
      </c>
      <c r="BJ389" s="7">
        <f t="shared" si="688"/>
        <v>0.2668527983295898</v>
      </c>
      <c r="BK389" s="20">
        <f t="shared" si="635"/>
        <v>0.71564440800715612</v>
      </c>
      <c r="BL389" s="24">
        <f t="shared" si="689"/>
        <v>0.50229340855460769</v>
      </c>
      <c r="BM389" s="24">
        <f t="shared" si="690"/>
        <v>0.83068731540185425</v>
      </c>
      <c r="BN389" s="24">
        <f t="shared" si="691"/>
        <v>161.74489914223923</v>
      </c>
      <c r="BO389" s="24">
        <f t="shared" si="692"/>
        <v>128801535.60891891</v>
      </c>
      <c r="BP389" s="24">
        <f t="shared" si="693"/>
        <v>3.0456333157522583E-7</v>
      </c>
      <c r="BQ389" s="29">
        <f t="shared" si="694"/>
        <v>5.7513338153152987E-3</v>
      </c>
      <c r="BR389" s="24">
        <f t="shared" si="636"/>
        <v>379.2047478197523</v>
      </c>
      <c r="BS389" s="24">
        <f t="shared" si="695"/>
        <v>4.8698281415997817</v>
      </c>
      <c r="BT389" s="24">
        <f t="shared" si="696"/>
        <v>16.359252377272945</v>
      </c>
      <c r="BU389" s="24" t="str">
        <f t="shared" si="697"/>
        <v>NO</v>
      </c>
      <c r="BV389" s="24">
        <f t="shared" si="637"/>
        <v>1.1499999999999999</v>
      </c>
      <c r="BW389" s="24">
        <f t="shared" si="638"/>
        <v>1.1501362667700834</v>
      </c>
      <c r="BX389" s="7">
        <f t="shared" si="698"/>
        <v>1.203900398263051</v>
      </c>
      <c r="BY389" s="7">
        <f t="shared" si="699"/>
        <v>0.50232114547504025</v>
      </c>
      <c r="BZ389" s="24">
        <f t="shared" si="700"/>
        <v>0.2668527983295898</v>
      </c>
      <c r="CA389" s="20">
        <f t="shared" si="639"/>
        <v>0.74914750773668615</v>
      </c>
      <c r="CB389" s="24">
        <f t="shared" si="701"/>
        <v>0.50229210852146067</v>
      </c>
      <c r="CC389" s="24">
        <f t="shared" si="702"/>
        <v>0.86677830339080097</v>
      </c>
      <c r="CD389" s="24">
        <f t="shared" si="703"/>
        <v>127.44075890074012</v>
      </c>
      <c r="CE389" s="24">
        <f t="shared" si="704"/>
        <v>101484285.02308613</v>
      </c>
      <c r="CF389" s="24">
        <f t="shared" si="705"/>
        <v>3.7726884481436276E-7</v>
      </c>
      <c r="CG389" s="29">
        <f t="shared" si="706"/>
        <v>5.9248889726848135E-3</v>
      </c>
      <c r="CH389" s="24">
        <f t="shared" si="640"/>
        <v>383.74119416298714</v>
      </c>
      <c r="CI389" s="24">
        <f t="shared" si="707"/>
        <v>4.8698281415997817</v>
      </c>
      <c r="CJ389" s="24">
        <f t="shared" si="708"/>
        <v>16.197932022591409</v>
      </c>
      <c r="CK389" s="24">
        <f t="shared" si="641"/>
        <v>18.474598326291048</v>
      </c>
      <c r="CL389" s="24">
        <f t="shared" si="709"/>
        <v>1.6402952202170598</v>
      </c>
      <c r="CM389" s="24" t="str">
        <f t="shared" si="710"/>
        <v>NO</v>
      </c>
      <c r="CN389" s="46" t="str">
        <f t="shared" si="642"/>
        <v>ANNULAR</v>
      </c>
      <c r="CO389" s="21">
        <f t="shared" si="619"/>
        <v>1.0004636720161169</v>
      </c>
      <c r="CP389" s="21">
        <f t="shared" si="643"/>
        <v>0</v>
      </c>
      <c r="CQ389" s="7">
        <f t="shared" si="644"/>
        <v>0.9970467885173373</v>
      </c>
      <c r="CR389" s="7">
        <f>IF(J389="yes",rho_ph(F389,H389),IF(K389="yes",rho_ph(F389,H389),L389*CQ389+P389*(1-CQ389)))</f>
        <v>3.6218048672027754</v>
      </c>
      <c r="CS389" s="7">
        <f t="shared" si="645"/>
        <v>1.3314239061721831E-5</v>
      </c>
      <c r="CT389" s="7">
        <f t="shared" si="646"/>
        <v>2884134.4057554295</v>
      </c>
      <c r="CU389" s="7">
        <f t="shared" si="647"/>
        <v>9.2354441190792765E-6</v>
      </c>
      <c r="CV389" s="22">
        <f t="shared" si="648"/>
        <v>9.7828919073447273E-3</v>
      </c>
      <c r="CW389" s="7">
        <f t="shared" si="649"/>
        <v>3.3940950168603044E-4</v>
      </c>
      <c r="CX389" s="7">
        <f t="shared" si="650"/>
        <v>0.26032906838170156</v>
      </c>
      <c r="CY389" s="7">
        <f t="shared" si="711"/>
        <v>-8.5400326109460423</v>
      </c>
      <c r="CZ389" s="7">
        <f t="shared" si="712"/>
        <v>-3.052312441398411E-2</v>
      </c>
      <c r="DA389" s="7">
        <f t="shared" si="651"/>
        <v>1.5029887221500564</v>
      </c>
      <c r="DB389" s="7">
        <f>rho_ph(DA389,H389)</f>
        <v>3.4143747258579809</v>
      </c>
      <c r="DC389" s="7">
        <f t="shared" si="652"/>
        <v>568.30664433669733</v>
      </c>
      <c r="DD389" s="7">
        <f t="shared" si="713"/>
        <v>-2.8113842197260572E-2</v>
      </c>
      <c r="DE389" s="47">
        <f t="shared" si="714"/>
        <v>24.401576798490947</v>
      </c>
      <c r="DF389" s="7">
        <f t="shared" si="653"/>
        <v>1029.14391326233</v>
      </c>
      <c r="DG389" s="7">
        <f t="shared" si="715"/>
        <v>111.40979893865472</v>
      </c>
    </row>
    <row r="390" spans="1:111" ht="14.5" x14ac:dyDescent="0.35">
      <c r="A390" s="7">
        <f t="shared" si="716"/>
        <v>639</v>
      </c>
      <c r="B390" s="7">
        <v>3</v>
      </c>
      <c r="C390" s="7">
        <v>17.2</v>
      </c>
      <c r="D390">
        <v>0.253</v>
      </c>
      <c r="E390" s="22">
        <v>0</v>
      </c>
      <c r="F390" s="7">
        <f t="shared" si="654"/>
        <v>1.5029887221500564</v>
      </c>
      <c r="G390" s="7">
        <f t="shared" si="717"/>
        <v>97.5</v>
      </c>
      <c r="H390" s="7">
        <f t="shared" si="655"/>
        <v>1029.14391326233</v>
      </c>
      <c r="I390" s="7">
        <f t="shared" si="718"/>
        <v>0.25240025775842884</v>
      </c>
      <c r="J390" s="24" t="str">
        <f t="shared" si="656"/>
        <v>NO</v>
      </c>
      <c r="K390" s="24" t="str">
        <f t="shared" si="657"/>
        <v>NO</v>
      </c>
      <c r="L390" s="7">
        <f t="shared" si="658"/>
        <v>0.86415438857312921</v>
      </c>
      <c r="M390" s="7">
        <v>9.81</v>
      </c>
      <c r="N390" s="7">
        <f t="shared" si="659"/>
        <v>5.0247065E-2</v>
      </c>
      <c r="O390" s="7">
        <f t="shared" si="660"/>
        <v>111.40979893865472</v>
      </c>
      <c r="P390" s="7">
        <f t="shared" si="661"/>
        <v>949.87017869263866</v>
      </c>
      <c r="Q390" s="7">
        <f t="shared" si="622"/>
        <v>1.2660351566761904E-5</v>
      </c>
      <c r="R390" s="7">
        <f t="shared" si="623"/>
        <v>2.5124919768112954E-4</v>
      </c>
      <c r="S390" s="7">
        <f t="shared" si="662"/>
        <v>1.9102931142357703E-4</v>
      </c>
      <c r="T390" s="7">
        <f t="shared" si="624"/>
        <v>1.5272101663790389</v>
      </c>
      <c r="U390" s="7">
        <f t="shared" si="625"/>
        <v>566.75109887411247</v>
      </c>
      <c r="V390" s="7">
        <f t="shared" si="719"/>
        <v>568.27830904049154</v>
      </c>
      <c r="W390" s="7">
        <f>Surface_Tension_T(T_ph(F390,H390))</f>
        <v>8.975754139554859E-2</v>
      </c>
      <c r="X390" s="7">
        <v>1</v>
      </c>
      <c r="Y390" s="7">
        <f t="shared" si="663"/>
        <v>1.00048350235558</v>
      </c>
      <c r="Z390" s="7">
        <f t="shared" si="720"/>
        <v>0.99683059655609241</v>
      </c>
      <c r="AA390" s="24">
        <f t="shared" si="664"/>
        <v>3.8719373502914869</v>
      </c>
      <c r="AB390" s="24">
        <f t="shared" si="665"/>
        <v>2914136.6443479117</v>
      </c>
      <c r="AC390" s="24">
        <f t="shared" si="666"/>
        <v>9.1500053770453162E-6</v>
      </c>
      <c r="AD390" s="29">
        <f t="shared" si="667"/>
        <v>9.7668633680945711E-3</v>
      </c>
      <c r="AE390" s="24">
        <f t="shared" si="626"/>
        <v>13.711757902614867</v>
      </c>
      <c r="AF390" s="7">
        <f t="shared" si="627"/>
        <v>17.725591657419809</v>
      </c>
      <c r="AG390" s="24" t="str">
        <f t="shared" si="668"/>
        <v>ANNULAR</v>
      </c>
      <c r="AH390" s="24">
        <f t="shared" si="621"/>
        <v>1.1499999999999999</v>
      </c>
      <c r="AI390" s="24">
        <f t="shared" si="621"/>
        <v>1.1499999999999999</v>
      </c>
      <c r="AJ390" s="24">
        <f t="shared" si="669"/>
        <v>0.26690796582782755</v>
      </c>
      <c r="AK390" s="24">
        <f t="shared" si="670"/>
        <v>0.86687427347792378</v>
      </c>
      <c r="AL390" s="24">
        <f t="shared" si="671"/>
        <v>127.20127084787897</v>
      </c>
      <c r="AM390" s="24">
        <f t="shared" si="672"/>
        <v>95735506.814830616</v>
      </c>
      <c r="AN390" s="24">
        <f t="shared" si="673"/>
        <v>3.9755388641996198E-7</v>
      </c>
      <c r="AO390" s="29">
        <f t="shared" si="674"/>
        <v>5.9685181894890164E-3</v>
      </c>
      <c r="AP390" s="24">
        <f t="shared" si="628"/>
        <v>353.66416889190134</v>
      </c>
      <c r="AQ390" s="24">
        <f t="shared" si="675"/>
        <v>4.8694198238722901</v>
      </c>
      <c r="AR390" s="24">
        <f t="shared" si="676"/>
        <v>16.158064354186934</v>
      </c>
      <c r="AS390" s="24">
        <f t="shared" si="677"/>
        <v>1.6493869796893621</v>
      </c>
      <c r="AT390" s="24" t="str">
        <f t="shared" si="678"/>
        <v>NO</v>
      </c>
      <c r="AU390" s="24">
        <f t="shared" si="629"/>
        <v>1.2</v>
      </c>
      <c r="AV390" s="7">
        <f t="shared" si="679"/>
        <v>1.203900398263051</v>
      </c>
      <c r="AW390" s="7">
        <f t="shared" si="680"/>
        <v>0.26690796582782755</v>
      </c>
      <c r="AX390" s="20">
        <f t="shared" si="630"/>
        <v>0.71912136092874779</v>
      </c>
      <c r="AY390" s="24">
        <f t="shared" si="631"/>
        <v>0.83076864377404069</v>
      </c>
      <c r="AZ390" s="24">
        <f t="shared" si="681"/>
        <v>161.46573094815585</v>
      </c>
      <c r="BA390" s="24">
        <f t="shared" si="682"/>
        <v>121523971.28197826</v>
      </c>
      <c r="BB390" s="24">
        <f t="shared" si="683"/>
        <v>3.208948897036559E-7</v>
      </c>
      <c r="BC390" s="29">
        <f t="shared" si="684"/>
        <v>5.7929850428824316E-3</v>
      </c>
      <c r="BD390" s="24">
        <f t="shared" si="632"/>
        <v>16.319644912803824</v>
      </c>
      <c r="BE390" s="24" t="str">
        <f t="shared" si="685"/>
        <v>NO</v>
      </c>
      <c r="BF390" s="24">
        <f t="shared" si="633"/>
        <v>1.2</v>
      </c>
      <c r="BG390" s="24">
        <f t="shared" si="634"/>
        <v>1.1501476261854489</v>
      </c>
      <c r="BH390" s="7">
        <f t="shared" si="686"/>
        <v>1.203900398263051</v>
      </c>
      <c r="BI390" s="7">
        <f t="shared" si="687"/>
        <v>0.50230776019407375</v>
      </c>
      <c r="BJ390" s="7">
        <f t="shared" si="688"/>
        <v>0.26690796582782755</v>
      </c>
      <c r="BK390" s="20">
        <f t="shared" si="635"/>
        <v>0.71912136092874779</v>
      </c>
      <c r="BL390" s="24">
        <f t="shared" si="689"/>
        <v>0.50227785547589121</v>
      </c>
      <c r="BM390" s="24">
        <f t="shared" si="690"/>
        <v>0.83048211455701937</v>
      </c>
      <c r="BN390" s="24">
        <f t="shared" si="691"/>
        <v>161.73764890124821</v>
      </c>
      <c r="BO390" s="24">
        <f t="shared" si="692"/>
        <v>121728624.92166148</v>
      </c>
      <c r="BP390" s="24">
        <f t="shared" si="693"/>
        <v>3.2041032533461979E-7</v>
      </c>
      <c r="BQ390" s="29">
        <f t="shared" si="694"/>
        <v>5.7917738281448757E-3</v>
      </c>
      <c r="BR390" s="24">
        <f t="shared" si="636"/>
        <v>349.43716310615622</v>
      </c>
      <c r="BS390" s="24">
        <f t="shared" si="695"/>
        <v>4.8694198238722901</v>
      </c>
      <c r="BT390" s="24">
        <f t="shared" si="696"/>
        <v>16.320782458183935</v>
      </c>
      <c r="BU390" s="24" t="str">
        <f t="shared" si="697"/>
        <v>NO</v>
      </c>
      <c r="BV390" s="24">
        <f t="shared" si="637"/>
        <v>1.1499999999999999</v>
      </c>
      <c r="BW390" s="24">
        <f t="shared" si="638"/>
        <v>1.1501461281609677</v>
      </c>
      <c r="BX390" s="7">
        <f t="shared" si="698"/>
        <v>1.203900398263051</v>
      </c>
      <c r="BY390" s="7">
        <f t="shared" si="699"/>
        <v>0.50230776019407375</v>
      </c>
      <c r="BZ390" s="24">
        <f t="shared" si="700"/>
        <v>0.26690796582782755</v>
      </c>
      <c r="CA390" s="20">
        <f t="shared" si="639"/>
        <v>0.75278723515658807</v>
      </c>
      <c r="CB390" s="24">
        <f t="shared" si="701"/>
        <v>0.50227645370907348</v>
      </c>
      <c r="CC390" s="24">
        <f t="shared" si="702"/>
        <v>0.86656230418116531</v>
      </c>
      <c r="CD390" s="24">
        <f t="shared" si="703"/>
        <v>127.49733158990067</v>
      </c>
      <c r="CE390" s="24">
        <f t="shared" si="704"/>
        <v>95958331.044466808</v>
      </c>
      <c r="CF390" s="24">
        <f t="shared" si="705"/>
        <v>3.9672470063134736E-7</v>
      </c>
      <c r="CG390" s="29">
        <f t="shared" si="706"/>
        <v>5.9667698354375666E-3</v>
      </c>
      <c r="CH390" s="24">
        <f t="shared" si="640"/>
        <v>353.62272580606282</v>
      </c>
      <c r="CI390" s="24">
        <f t="shared" si="707"/>
        <v>4.8694198238722901</v>
      </c>
      <c r="CJ390" s="24">
        <f t="shared" si="708"/>
        <v>16.15964238603539</v>
      </c>
      <c r="CK390" s="24">
        <f t="shared" si="641"/>
        <v>17.929503160272635</v>
      </c>
      <c r="CL390" s="24">
        <f t="shared" si="709"/>
        <v>1.6493869796893621</v>
      </c>
      <c r="CM390" s="24" t="str">
        <f t="shared" si="710"/>
        <v>NO</v>
      </c>
      <c r="CN390" s="46" t="str">
        <f t="shared" si="642"/>
        <v>ANNULAR</v>
      </c>
      <c r="CO390" s="21">
        <f t="shared" si="619"/>
        <v>1.00048350235558</v>
      </c>
      <c r="CP390" s="21">
        <f t="shared" si="643"/>
        <v>0</v>
      </c>
      <c r="CQ390" s="7">
        <f t="shared" si="644"/>
        <v>0.99683059655609241</v>
      </c>
      <c r="CR390" s="7">
        <f>IF(J390="yes",rho_ph(F390,H390),IF(K390="yes",rho_ph(F390,H390),L390*CQ390+P390*(1-CQ390)))</f>
        <v>3.8719373502914869</v>
      </c>
      <c r="CS390" s="7">
        <f t="shared" si="645"/>
        <v>1.3416535877314719E-5</v>
      </c>
      <c r="CT390" s="7">
        <f t="shared" si="646"/>
        <v>2914136.6443479117</v>
      </c>
      <c r="CU390" s="7">
        <f t="shared" si="647"/>
        <v>9.1500053770453162E-6</v>
      </c>
      <c r="CV390" s="22">
        <f t="shared" si="648"/>
        <v>9.7668633680945711E-3</v>
      </c>
      <c r="CW390" s="7">
        <f t="shared" si="649"/>
        <v>3.6285011887924706E-4</v>
      </c>
      <c r="CX390" s="7">
        <f t="shared" si="650"/>
        <v>0.24135431966976342</v>
      </c>
      <c r="CY390" s="7">
        <f t="shared" si="711"/>
        <v>-7.3194527363315736</v>
      </c>
      <c r="CZ390" s="7">
        <f t="shared" si="712"/>
        <v>-3.302394024471679E-2</v>
      </c>
      <c r="DA390" s="7">
        <f t="shared" si="651"/>
        <v>1.6020605428842067</v>
      </c>
      <c r="DB390" s="7">
        <f>rho_ph(DA390,H390)</f>
        <v>3.6686477353064562</v>
      </c>
      <c r="DC390" s="7">
        <f t="shared" si="652"/>
        <v>528.91746031819264</v>
      </c>
      <c r="DD390" s="7">
        <f t="shared" si="713"/>
        <v>-2.8113842197260572E-2</v>
      </c>
      <c r="DE390" s="47">
        <f t="shared" si="714"/>
        <v>21.593278348236751</v>
      </c>
      <c r="DF390" s="7">
        <f t="shared" si="653"/>
        <v>1029.1157994201328</v>
      </c>
      <c r="DG390" s="7">
        <f t="shared" si="715"/>
        <v>113.33727973650662</v>
      </c>
    </row>
    <row r="391" spans="1:111" ht="14.5" x14ac:dyDescent="0.35">
      <c r="A391" s="7">
        <f t="shared" si="716"/>
        <v>636</v>
      </c>
      <c r="B391" s="7">
        <v>3</v>
      </c>
      <c r="C391" s="7">
        <v>17.2</v>
      </c>
      <c r="D391">
        <v>0.253</v>
      </c>
      <c r="E391" s="22">
        <v>0</v>
      </c>
      <c r="F391" s="7">
        <f t="shared" si="654"/>
        <v>1.6020605428842067</v>
      </c>
      <c r="G391" s="7">
        <f t="shared" si="717"/>
        <v>97.5</v>
      </c>
      <c r="H391" s="7">
        <f t="shared" si="655"/>
        <v>1029.1157994201328</v>
      </c>
      <c r="I391" s="7">
        <f t="shared" si="718"/>
        <v>0.24930813609999594</v>
      </c>
      <c r="J391" s="24" t="str">
        <f t="shared" si="656"/>
        <v>NO</v>
      </c>
      <c r="K391" s="24" t="str">
        <f t="shared" si="657"/>
        <v>NO</v>
      </c>
      <c r="L391" s="7">
        <f t="shared" si="658"/>
        <v>0.91733399893736145</v>
      </c>
      <c r="M391" s="7">
        <v>9.81</v>
      </c>
      <c r="N391" s="7">
        <f t="shared" si="659"/>
        <v>5.0247065E-2</v>
      </c>
      <c r="O391" s="7">
        <f t="shared" si="660"/>
        <v>113.33727973650662</v>
      </c>
      <c r="P391" s="7">
        <f t="shared" si="661"/>
        <v>948.38020508952081</v>
      </c>
      <c r="Q391" s="7">
        <f t="shared" si="622"/>
        <v>1.2726621819260387E-5</v>
      </c>
      <c r="R391" s="7">
        <f t="shared" si="623"/>
        <v>2.4668608994811241E-4</v>
      </c>
      <c r="S391" s="7">
        <f t="shared" si="662"/>
        <v>1.883580910259619E-4</v>
      </c>
      <c r="T391" s="7">
        <f t="shared" si="624"/>
        <v>1.5359360890372775</v>
      </c>
      <c r="U391" s="7">
        <f t="shared" si="625"/>
        <v>527.35476979507769</v>
      </c>
      <c r="V391" s="7">
        <f t="shared" si="719"/>
        <v>528.89070588411494</v>
      </c>
      <c r="W391" s="7">
        <f>Surface_Tension_T(T_ph(F391,H391))</f>
        <v>8.9696767084378806E-2</v>
      </c>
      <c r="X391" s="7">
        <v>1</v>
      </c>
      <c r="Y391" s="7">
        <f t="shared" si="663"/>
        <v>1.0005047021575695</v>
      </c>
      <c r="Z391" s="7">
        <f t="shared" si="720"/>
        <v>0.99659294652597474</v>
      </c>
      <c r="AA391" s="24">
        <f t="shared" si="664"/>
        <v>4.1453906653964774</v>
      </c>
      <c r="AB391" s="24">
        <f t="shared" si="665"/>
        <v>2944880.2627005135</v>
      </c>
      <c r="AC391" s="24">
        <f t="shared" si="666"/>
        <v>9.0641702181519515E-6</v>
      </c>
      <c r="AD391" s="29">
        <f t="shared" si="667"/>
        <v>9.7506481345662668E-3</v>
      </c>
      <c r="AE391" s="24">
        <f t="shared" si="626"/>
        <v>13.718988961172927</v>
      </c>
      <c r="AF391" s="7">
        <f t="shared" si="627"/>
        <v>17.194218185763987</v>
      </c>
      <c r="AG391" s="24" t="str">
        <f t="shared" si="668"/>
        <v>ANNULAR</v>
      </c>
      <c r="AH391" s="24">
        <f t="shared" si="621"/>
        <v>1.1499999999999999</v>
      </c>
      <c r="AI391" s="24">
        <f t="shared" si="621"/>
        <v>1.1499999999999999</v>
      </c>
      <c r="AJ391" s="24">
        <f t="shared" si="669"/>
        <v>0.2669636858901086</v>
      </c>
      <c r="AK391" s="24">
        <f t="shared" si="670"/>
        <v>0.86665954150749036</v>
      </c>
      <c r="AL391" s="24">
        <f t="shared" si="671"/>
        <v>127.25246763478532</v>
      </c>
      <c r="AM391" s="24">
        <f t="shared" si="672"/>
        <v>90399991.355645508</v>
      </c>
      <c r="AN391" s="24">
        <f t="shared" si="673"/>
        <v>4.1856496235973861E-7</v>
      </c>
      <c r="AO391" s="29">
        <f t="shared" si="674"/>
        <v>6.0118836447185017E-3</v>
      </c>
      <c r="AP391" s="24">
        <f t="shared" si="628"/>
        <v>325.37804380020361</v>
      </c>
      <c r="AQ391" s="24">
        <f t="shared" si="675"/>
        <v>4.8689696716493964</v>
      </c>
      <c r="AR391" s="24">
        <f t="shared" si="676"/>
        <v>16.11869011600642</v>
      </c>
      <c r="AS391" s="24">
        <f t="shared" si="677"/>
        <v>1.6588109761602599</v>
      </c>
      <c r="AT391" s="24" t="str">
        <f t="shared" si="678"/>
        <v>NO</v>
      </c>
      <c r="AU391" s="24">
        <f t="shared" si="629"/>
        <v>1.2</v>
      </c>
      <c r="AV391" s="7">
        <f t="shared" si="679"/>
        <v>1.203900398263051</v>
      </c>
      <c r="AW391" s="7">
        <f t="shared" si="680"/>
        <v>0.2669636858901086</v>
      </c>
      <c r="AX391" s="20">
        <f t="shared" si="630"/>
        <v>0.7227248676650242</v>
      </c>
      <c r="AY391" s="24">
        <f t="shared" si="631"/>
        <v>0.83056391034991284</v>
      </c>
      <c r="AZ391" s="24">
        <f t="shared" si="681"/>
        <v>161.45173796517042</v>
      </c>
      <c r="BA391" s="24">
        <f t="shared" si="682"/>
        <v>114695109.55413209</v>
      </c>
      <c r="BB391" s="24">
        <f t="shared" si="683"/>
        <v>3.3800289972321067E-7</v>
      </c>
      <c r="BC391" s="29">
        <f t="shared" si="684"/>
        <v>5.8348429579770109E-3</v>
      </c>
      <c r="BD391" s="24">
        <f t="shared" si="632"/>
        <v>16.280092855732669</v>
      </c>
      <c r="BE391" s="24" t="str">
        <f t="shared" si="685"/>
        <v>NO</v>
      </c>
      <c r="BF391" s="24">
        <f t="shared" si="633"/>
        <v>1.2</v>
      </c>
      <c r="BG391" s="24">
        <f t="shared" si="634"/>
        <v>1.1501585562527068</v>
      </c>
      <c r="BH391" s="7">
        <f t="shared" si="686"/>
        <v>1.203900398263051</v>
      </c>
      <c r="BI391" s="7">
        <f t="shared" si="687"/>
        <v>0.50229330462167054</v>
      </c>
      <c r="BJ391" s="7">
        <f t="shared" si="688"/>
        <v>0.2669636858901086</v>
      </c>
      <c r="BK391" s="20">
        <f t="shared" si="635"/>
        <v>0.7227248676650242</v>
      </c>
      <c r="BL391" s="24">
        <f t="shared" si="689"/>
        <v>0.50226101131568224</v>
      </c>
      <c r="BM391" s="24">
        <f t="shared" si="690"/>
        <v>0.83025623031815976</v>
      </c>
      <c r="BN391" s="24">
        <f t="shared" si="691"/>
        <v>161.74325337143244</v>
      </c>
      <c r="BO391" s="24">
        <f t="shared" si="692"/>
        <v>114902201.72842106</v>
      </c>
      <c r="BP391" s="24">
        <f t="shared" si="693"/>
        <v>3.3745573213332932E-7</v>
      </c>
      <c r="BQ391" s="29">
        <f t="shared" si="694"/>
        <v>5.8335306238892918E-3</v>
      </c>
      <c r="BR391" s="24">
        <f t="shared" si="636"/>
        <v>321.48196190100697</v>
      </c>
      <c r="BS391" s="24">
        <f t="shared" si="695"/>
        <v>4.8689696716493964</v>
      </c>
      <c r="BT391" s="24">
        <f t="shared" si="696"/>
        <v>16.281313575526053</v>
      </c>
      <c r="BU391" s="24" t="str">
        <f t="shared" si="697"/>
        <v>NO</v>
      </c>
      <c r="BV391" s="24">
        <f t="shared" si="637"/>
        <v>1.1499999999999999</v>
      </c>
      <c r="BW391" s="24">
        <f t="shared" si="638"/>
        <v>1.1501569422895208</v>
      </c>
      <c r="BX391" s="7">
        <f t="shared" si="698"/>
        <v>1.203900398263051</v>
      </c>
      <c r="BY391" s="7">
        <f t="shared" si="699"/>
        <v>0.50229330462167054</v>
      </c>
      <c r="BZ391" s="24">
        <f t="shared" si="700"/>
        <v>0.2669636858901086</v>
      </c>
      <c r="CA391" s="20">
        <f t="shared" si="639"/>
        <v>0.75655944104171846</v>
      </c>
      <c r="CB391" s="24">
        <f t="shared" si="701"/>
        <v>0.50225949743197118</v>
      </c>
      <c r="CC391" s="24">
        <f t="shared" si="702"/>
        <v>0.86632454486075949</v>
      </c>
      <c r="CD391" s="24">
        <f t="shared" si="703"/>
        <v>127.56986451950266</v>
      </c>
      <c r="CE391" s="24">
        <f t="shared" si="704"/>
        <v>90625469.699351221</v>
      </c>
      <c r="CF391" s="24">
        <f t="shared" si="705"/>
        <v>4.1762956264482836E-7</v>
      </c>
      <c r="CG391" s="29">
        <f t="shared" si="706"/>
        <v>6.0099902091239653E-3</v>
      </c>
      <c r="CH391" s="24">
        <f t="shared" si="640"/>
        <v>325.33704895557076</v>
      </c>
      <c r="CI391" s="24">
        <f t="shared" si="707"/>
        <v>4.8689696716493964</v>
      </c>
      <c r="CJ391" s="24">
        <f t="shared" si="708"/>
        <v>16.120382658814016</v>
      </c>
      <c r="CK391" s="24">
        <f t="shared" si="641"/>
        <v>17.392016879223725</v>
      </c>
      <c r="CL391" s="24">
        <f t="shared" si="709"/>
        <v>1.6588109761602599</v>
      </c>
      <c r="CM391" s="24" t="str">
        <f t="shared" si="710"/>
        <v>NO</v>
      </c>
      <c r="CN391" s="46" t="str">
        <f t="shared" si="642"/>
        <v>ANNULAR</v>
      </c>
      <c r="CO391" s="21">
        <f t="shared" si="619"/>
        <v>1.0005047021575695</v>
      </c>
      <c r="CP391" s="21">
        <f t="shared" si="643"/>
        <v>0</v>
      </c>
      <c r="CQ391" s="7">
        <f t="shared" si="644"/>
        <v>0.99659294652597474</v>
      </c>
      <c r="CR391" s="7">
        <f>IF(J391="yes",rho_ph(F391,H391),IF(K391="yes",rho_ph(F391,H391),L391*CQ391+P391*(1-CQ391)))</f>
        <v>4.1453906653964774</v>
      </c>
      <c r="CS391" s="7">
        <f t="shared" si="645"/>
        <v>1.3523734237929895E-5</v>
      </c>
      <c r="CT391" s="7">
        <f t="shared" si="646"/>
        <v>2944880.2627005135</v>
      </c>
      <c r="CU391" s="7">
        <f t="shared" si="647"/>
        <v>9.0641702181519515E-6</v>
      </c>
      <c r="CV391" s="22">
        <f t="shared" si="648"/>
        <v>9.7506481345662668E-3</v>
      </c>
      <c r="CW391" s="7">
        <f t="shared" si="649"/>
        <v>3.8847619670984531E-4</v>
      </c>
      <c r="CX391" s="7">
        <f t="shared" si="650"/>
        <v>0.22344997143921069</v>
      </c>
      <c r="CY391" s="7">
        <f t="shared" si="711"/>
        <v>-6.2379972104084187</v>
      </c>
      <c r="CZ391" s="7">
        <f t="shared" si="712"/>
        <v>-3.5883063118789887E-2</v>
      </c>
      <c r="DA391" s="7">
        <f t="shared" si="651"/>
        <v>1.7097097322405763</v>
      </c>
      <c r="DB391" s="7">
        <f>rho_ph(DA391,H391)</f>
        <v>3.9485691555620206</v>
      </c>
      <c r="DC391" s="7">
        <f t="shared" si="652"/>
        <v>491.4215166339643</v>
      </c>
      <c r="DD391" s="7">
        <f t="shared" si="713"/>
        <v>-2.8113842197260572E-2</v>
      </c>
      <c r="DE391" s="47">
        <f t="shared" si="714"/>
        <v>19.115135879885869</v>
      </c>
      <c r="DF391" s="7">
        <f t="shared" si="653"/>
        <v>1029.0876855779356</v>
      </c>
      <c r="DG391" s="7">
        <f t="shared" si="715"/>
        <v>115.32378772999562</v>
      </c>
    </row>
    <row r="392" spans="1:111" ht="14.5" x14ac:dyDescent="0.35">
      <c r="A392" s="7">
        <f t="shared" si="716"/>
        <v>633</v>
      </c>
      <c r="B392" s="7">
        <v>3</v>
      </c>
      <c r="C392" s="7">
        <v>17.2</v>
      </c>
      <c r="D392">
        <v>0.253</v>
      </c>
      <c r="E392" s="22">
        <v>0</v>
      </c>
      <c r="F392" s="7">
        <f t="shared" si="654"/>
        <v>1.7097097322405763</v>
      </c>
      <c r="G392" s="7">
        <f t="shared" si="717"/>
        <v>97.5</v>
      </c>
      <c r="H392" s="7">
        <f t="shared" si="655"/>
        <v>1029.0876855779356</v>
      </c>
      <c r="I392" s="7">
        <f t="shared" si="718"/>
        <v>0.24610697196428372</v>
      </c>
      <c r="J392" s="24" t="str">
        <f t="shared" si="656"/>
        <v>NO</v>
      </c>
      <c r="K392" s="24" t="str">
        <f t="shared" si="657"/>
        <v>NO</v>
      </c>
      <c r="L392" s="7">
        <f t="shared" si="658"/>
        <v>0.97488547248173729</v>
      </c>
      <c r="M392" s="7">
        <v>9.81</v>
      </c>
      <c r="N392" s="7">
        <f t="shared" si="659"/>
        <v>5.0247065E-2</v>
      </c>
      <c r="O392" s="7">
        <f t="shared" si="660"/>
        <v>115.32378772999562</v>
      </c>
      <c r="P392" s="7">
        <f t="shared" si="661"/>
        <v>946.82768185858811</v>
      </c>
      <c r="Q392" s="7">
        <f t="shared" si="622"/>
        <v>1.2794971570838113E-5</v>
      </c>
      <c r="R392" s="7">
        <f t="shared" si="623"/>
        <v>2.4214046012700549E-4</v>
      </c>
      <c r="S392" s="7">
        <f t="shared" si="662"/>
        <v>1.8569693640477786E-4</v>
      </c>
      <c r="T392" s="7">
        <f t="shared" si="624"/>
        <v>1.5450149884234681</v>
      </c>
      <c r="U392" s="7">
        <f t="shared" si="625"/>
        <v>489.85126613789021</v>
      </c>
      <c r="V392" s="7">
        <f t="shared" si="719"/>
        <v>491.39628112631368</v>
      </c>
      <c r="W392" s="7">
        <f>Surface_Tension_T(T_ph(F392,H392))</f>
        <v>8.9631253489828464E-2</v>
      </c>
      <c r="X392" s="7">
        <v>1</v>
      </c>
      <c r="Y392" s="7">
        <f t="shared" si="663"/>
        <v>1.0005274767452708</v>
      </c>
      <c r="Z392" s="7">
        <f t="shared" si="720"/>
        <v>0.99633032648209352</v>
      </c>
      <c r="AA392" s="24">
        <f t="shared" si="664"/>
        <v>4.4458564312176216</v>
      </c>
      <c r="AB392" s="24">
        <f t="shared" si="665"/>
        <v>2976480.774706013</v>
      </c>
      <c r="AC392" s="24">
        <f t="shared" si="666"/>
        <v>8.9776974098221351E-6</v>
      </c>
      <c r="AD392" s="29">
        <f t="shared" si="667"/>
        <v>9.7341966818638541E-3</v>
      </c>
      <c r="AE392" s="24">
        <f t="shared" si="626"/>
        <v>13.726222429958215</v>
      </c>
      <c r="AF392" s="7">
        <f t="shared" si="627"/>
        <v>16.668840351051863</v>
      </c>
      <c r="AG392" s="24" t="str">
        <f t="shared" si="668"/>
        <v>ANNULAR</v>
      </c>
      <c r="AH392" s="24">
        <f t="shared" si="621"/>
        <v>1.1499999999999999</v>
      </c>
      <c r="AI392" s="24">
        <f t="shared" si="621"/>
        <v>1.1499999999999999</v>
      </c>
      <c r="AJ392" s="24">
        <f t="shared" si="669"/>
        <v>0.26702010656249525</v>
      </c>
      <c r="AK392" s="24">
        <f t="shared" si="670"/>
        <v>0.8664217931527376</v>
      </c>
      <c r="AL392" s="24">
        <f t="shared" si="671"/>
        <v>127.32020595520662</v>
      </c>
      <c r="AM392" s="24">
        <f t="shared" si="672"/>
        <v>85240302.092591912</v>
      </c>
      <c r="AN392" s="24">
        <f t="shared" si="673"/>
        <v>4.4125073782212746E-7</v>
      </c>
      <c r="AO392" s="29">
        <f t="shared" si="674"/>
        <v>6.0568082940048867E-3</v>
      </c>
      <c r="AP392" s="24">
        <f t="shared" si="628"/>
        <v>298.76849541744161</v>
      </c>
      <c r="AQ392" s="24">
        <f t="shared" si="675"/>
        <v>4.8684707889703702</v>
      </c>
      <c r="AR392" s="24">
        <f t="shared" si="676"/>
        <v>16.078164286182794</v>
      </c>
      <c r="AS392" s="24">
        <f t="shared" si="677"/>
        <v>1.6686161874973455</v>
      </c>
      <c r="AT392" s="24" t="str">
        <f t="shared" si="678"/>
        <v>NO</v>
      </c>
      <c r="AU392" s="24">
        <f t="shared" si="629"/>
        <v>1.2</v>
      </c>
      <c r="AV392" s="7">
        <f t="shared" si="679"/>
        <v>1.203900398263051</v>
      </c>
      <c r="AW392" s="7">
        <f t="shared" si="680"/>
        <v>0.26702010656249525</v>
      </c>
      <c r="AX392" s="20">
        <f t="shared" si="630"/>
        <v>0.7264736074843976</v>
      </c>
      <c r="AY392" s="24">
        <f t="shared" si="631"/>
        <v>0.83033722511644537</v>
      </c>
      <c r="AZ392" s="24">
        <f t="shared" si="681"/>
        <v>161.45089553871833</v>
      </c>
      <c r="BA392" s="24">
        <f t="shared" si="682"/>
        <v>108090644.4157151</v>
      </c>
      <c r="BB392" s="24">
        <f t="shared" si="683"/>
        <v>3.564943106511318E-7</v>
      </c>
      <c r="BC392" s="29">
        <f t="shared" si="684"/>
        <v>5.8782300507968207E-3</v>
      </c>
      <c r="BD392" s="24">
        <f t="shared" si="632"/>
        <v>16.239358835417768</v>
      </c>
      <c r="BE392" s="24" t="str">
        <f t="shared" si="685"/>
        <v>NO</v>
      </c>
      <c r="BF392" s="24">
        <f t="shared" si="633"/>
        <v>1.2</v>
      </c>
      <c r="BG392" s="24">
        <f t="shared" si="634"/>
        <v>1.1501706067127246</v>
      </c>
      <c r="BH392" s="7">
        <f t="shared" si="686"/>
        <v>1.203900398263051</v>
      </c>
      <c r="BI392" s="7">
        <f t="shared" si="687"/>
        <v>0.50227762531891407</v>
      </c>
      <c r="BJ392" s="7">
        <f t="shared" si="688"/>
        <v>0.26702010656249525</v>
      </c>
      <c r="BK392" s="20">
        <f t="shared" si="635"/>
        <v>0.7264736074843976</v>
      </c>
      <c r="BL392" s="24">
        <f t="shared" si="689"/>
        <v>0.50224268624212309</v>
      </c>
      <c r="BM392" s="24">
        <f t="shared" si="690"/>
        <v>0.83000628404969878</v>
      </c>
      <c r="BN392" s="24">
        <f t="shared" si="691"/>
        <v>161.76391707213958</v>
      </c>
      <c r="BO392" s="24">
        <f t="shared" si="692"/>
        <v>108300210.9167283</v>
      </c>
      <c r="BP392" s="24">
        <f t="shared" si="693"/>
        <v>3.558747088017035E-7</v>
      </c>
      <c r="BQ392" s="29">
        <f t="shared" si="694"/>
        <v>5.8768055879967864E-3</v>
      </c>
      <c r="BR392" s="24">
        <f t="shared" si="636"/>
        <v>295.18466943861222</v>
      </c>
      <c r="BS392" s="24">
        <f t="shared" si="695"/>
        <v>4.8684707889703702</v>
      </c>
      <c r="BT392" s="24">
        <f t="shared" si="696"/>
        <v>16.240670800649333</v>
      </c>
      <c r="BU392" s="24" t="str">
        <f t="shared" si="697"/>
        <v>NO</v>
      </c>
      <c r="BV392" s="24">
        <f t="shared" si="637"/>
        <v>1.1499999999999999</v>
      </c>
      <c r="BW392" s="24">
        <f t="shared" si="638"/>
        <v>1.1501688645398342</v>
      </c>
      <c r="BX392" s="7">
        <f t="shared" si="698"/>
        <v>1.203900398263051</v>
      </c>
      <c r="BY392" s="7">
        <f t="shared" si="699"/>
        <v>0.50227762531891407</v>
      </c>
      <c r="BZ392" s="24">
        <f t="shared" si="700"/>
        <v>0.26702010656249525</v>
      </c>
      <c r="CA392" s="20">
        <f t="shared" si="639"/>
        <v>0.76048367913543724</v>
      </c>
      <c r="CB392" s="24">
        <f t="shared" si="701"/>
        <v>0.50224104814320536</v>
      </c>
      <c r="CC392" s="24">
        <f t="shared" si="702"/>
        <v>0.8660614719358537</v>
      </c>
      <c r="CD392" s="24">
        <f t="shared" si="703"/>
        <v>127.66101678579351</v>
      </c>
      <c r="CE392" s="24">
        <f t="shared" si="704"/>
        <v>85468473.402382851</v>
      </c>
      <c r="CF392" s="24">
        <f t="shared" si="705"/>
        <v>4.4019264356854702E-7</v>
      </c>
      <c r="CG392" s="29">
        <f t="shared" si="706"/>
        <v>6.0547541507512083E-3</v>
      </c>
      <c r="CH392" s="24">
        <f t="shared" si="640"/>
        <v>298.72796081820547</v>
      </c>
      <c r="CI392" s="24">
        <f t="shared" si="707"/>
        <v>4.8684707889703702</v>
      </c>
      <c r="CJ392" s="24">
        <f t="shared" si="708"/>
        <v>16.079982313123356</v>
      </c>
      <c r="CK392" s="24">
        <f t="shared" si="641"/>
        <v>16.860595207673192</v>
      </c>
      <c r="CL392" s="24">
        <f t="shared" si="709"/>
        <v>1.6686161874973455</v>
      </c>
      <c r="CM392" s="24" t="str">
        <f t="shared" si="710"/>
        <v>NO</v>
      </c>
      <c r="CN392" s="46" t="str">
        <f t="shared" si="642"/>
        <v>ANNULAR</v>
      </c>
      <c r="CO392" s="21">
        <f t="shared" si="619"/>
        <v>1.0005274767452708</v>
      </c>
      <c r="CP392" s="21">
        <f t="shared" si="643"/>
        <v>0</v>
      </c>
      <c r="CQ392" s="7">
        <f t="shared" si="644"/>
        <v>0.99633032648209352</v>
      </c>
      <c r="CR392" s="7">
        <f>IF(J392="yes",rho_ph(F392,H392),IF(K392="yes",rho_ph(F392,H392),L392*CQ392+P392*(1-CQ392)))</f>
        <v>4.4458564312176216</v>
      </c>
      <c r="CS392" s="7">
        <f t="shared" si="645"/>
        <v>1.3636594636644003E-5</v>
      </c>
      <c r="CT392" s="7">
        <f t="shared" si="646"/>
        <v>2976480.774706013</v>
      </c>
      <c r="CU392" s="7">
        <f t="shared" si="647"/>
        <v>8.9776974098221351E-6</v>
      </c>
      <c r="CV392" s="22">
        <f t="shared" si="648"/>
        <v>9.7341966818638541E-3</v>
      </c>
      <c r="CW392" s="7">
        <f t="shared" si="649"/>
        <v>4.1663368712976093E-4</v>
      </c>
      <c r="CX392" s="7">
        <f t="shared" si="650"/>
        <v>0.20652316168214663</v>
      </c>
      <c r="CY392" s="7">
        <f t="shared" si="711"/>
        <v>-5.2790910565341971</v>
      </c>
      <c r="CZ392" s="7">
        <f t="shared" si="712"/>
        <v>-3.9199891260283642E-2</v>
      </c>
      <c r="DA392" s="7">
        <f t="shared" si="651"/>
        <v>1.8273094060214272</v>
      </c>
      <c r="DB392" s="7">
        <f>rho_ph(DA392,H392)</f>
        <v>4.2586546177673936</v>
      </c>
      <c r="DC392" s="7">
        <f t="shared" si="652"/>
        <v>455.6396367211492</v>
      </c>
      <c r="DD392" s="7">
        <f t="shared" si="713"/>
        <v>-2.8113842197260572E-2</v>
      </c>
      <c r="DE392" s="47">
        <f t="shared" si="714"/>
        <v>16.931413276695153</v>
      </c>
      <c r="DF392" s="7">
        <f t="shared" si="653"/>
        <v>1029.0595717357385</v>
      </c>
      <c r="DG392" s="7">
        <f t="shared" si="715"/>
        <v>117.38004466126233</v>
      </c>
    </row>
    <row r="393" spans="1:111" ht="14.5" x14ac:dyDescent="0.35">
      <c r="A393" s="7">
        <f t="shared" si="716"/>
        <v>630</v>
      </c>
      <c r="B393" s="7">
        <v>3</v>
      </c>
      <c r="C393" s="7">
        <v>17.2</v>
      </c>
      <c r="D393">
        <v>0.253</v>
      </c>
      <c r="E393" s="22">
        <v>0</v>
      </c>
      <c r="F393" s="7">
        <f t="shared" si="654"/>
        <v>1.8273094060214272</v>
      </c>
      <c r="G393" s="7">
        <f t="shared" si="717"/>
        <v>97.5</v>
      </c>
      <c r="H393" s="7">
        <f t="shared" si="655"/>
        <v>1029.0595717357385</v>
      </c>
      <c r="I393" s="7">
        <f t="shared" si="718"/>
        <v>0.24277784235083771</v>
      </c>
      <c r="J393" s="24" t="str">
        <f t="shared" si="656"/>
        <v>NO</v>
      </c>
      <c r="K393" s="24" t="str">
        <f t="shared" si="657"/>
        <v>NO</v>
      </c>
      <c r="L393" s="7">
        <f t="shared" si="658"/>
        <v>1.0375007496720043</v>
      </c>
      <c r="M393" s="7">
        <v>9.81</v>
      </c>
      <c r="N393" s="7">
        <f t="shared" si="659"/>
        <v>5.0247065E-2</v>
      </c>
      <c r="O393" s="7">
        <f t="shared" si="660"/>
        <v>117.38004466126233</v>
      </c>
      <c r="P393" s="7">
        <f t="shared" si="661"/>
        <v>945.20263667097743</v>
      </c>
      <c r="Q393" s="7">
        <f t="shared" si="622"/>
        <v>1.2865768807050264E-5</v>
      </c>
      <c r="R393" s="7">
        <f t="shared" si="623"/>
        <v>2.3759578285754201E-4</v>
      </c>
      <c r="S393" s="7">
        <f t="shared" si="662"/>
        <v>1.8303631493489018E-4</v>
      </c>
      <c r="T393" s="7">
        <f t="shared" si="624"/>
        <v>1.5545056535489898</v>
      </c>
      <c r="U393" s="7">
        <f t="shared" si="625"/>
        <v>454.06135914105482</v>
      </c>
      <c r="V393" s="7">
        <f t="shared" si="719"/>
        <v>455.61586479460379</v>
      </c>
      <c r="W393" s="7">
        <f>Surface_Tension_T(T_ph(F393,H393))</f>
        <v>8.9560368609950827E-2</v>
      </c>
      <c r="X393" s="7">
        <v>1</v>
      </c>
      <c r="Y393" s="7">
        <f t="shared" si="663"/>
        <v>1.0005520906514147</v>
      </c>
      <c r="Z393" s="7">
        <f t="shared" si="720"/>
        <v>0.99603821881285459</v>
      </c>
      <c r="AA393" s="24">
        <f t="shared" si="664"/>
        <v>4.7780764227236192</v>
      </c>
      <c r="AB393" s="24">
        <f t="shared" si="665"/>
        <v>3009090.0694137407</v>
      </c>
      <c r="AC393" s="24">
        <f t="shared" si="666"/>
        <v>8.8902722241118705E-6</v>
      </c>
      <c r="AD393" s="29">
        <f t="shared" si="667"/>
        <v>9.7174439006207803E-3</v>
      </c>
      <c r="AE393" s="24">
        <f t="shared" si="626"/>
        <v>13.733468468683887</v>
      </c>
      <c r="AF393" s="7">
        <f t="shared" si="627"/>
        <v>16.147607307079866</v>
      </c>
      <c r="AG393" s="24" t="str">
        <f t="shared" si="668"/>
        <v>ANNULAR</v>
      </c>
      <c r="AH393" s="24">
        <f t="shared" si="621"/>
        <v>1.1499999999999999</v>
      </c>
      <c r="AI393" s="24">
        <f t="shared" si="621"/>
        <v>1.1499999999999999</v>
      </c>
      <c r="AJ393" s="24">
        <f t="shared" si="669"/>
        <v>0.26707742382323807</v>
      </c>
      <c r="AK393" s="24">
        <f t="shared" si="670"/>
        <v>0.86615686068497055</v>
      </c>
      <c r="AL393" s="24">
        <f t="shared" si="671"/>
        <v>127.407526573181</v>
      </c>
      <c r="AM393" s="24">
        <f t="shared" si="672"/>
        <v>80237461.493215293</v>
      </c>
      <c r="AN393" s="24">
        <f t="shared" si="673"/>
        <v>4.6588266991628851E-7</v>
      </c>
      <c r="AO393" s="29">
        <f t="shared" si="674"/>
        <v>6.1035597696226544E-3</v>
      </c>
      <c r="AP393" s="24">
        <f t="shared" si="628"/>
        <v>273.68151128054836</v>
      </c>
      <c r="AQ393" s="24">
        <f t="shared" si="675"/>
        <v>4.867914304523139</v>
      </c>
      <c r="AR393" s="24">
        <f t="shared" si="676"/>
        <v>16.036263416855128</v>
      </c>
      <c r="AS393" s="24">
        <f t="shared" si="677"/>
        <v>1.6788661058329091</v>
      </c>
      <c r="AT393" s="24" t="str">
        <f t="shared" si="678"/>
        <v>NO</v>
      </c>
      <c r="AU393" s="24">
        <f t="shared" si="629"/>
        <v>1.2</v>
      </c>
      <c r="AV393" s="7">
        <f t="shared" si="679"/>
        <v>1.203900398263051</v>
      </c>
      <c r="AW393" s="7">
        <f t="shared" si="680"/>
        <v>0.26707742382323807</v>
      </c>
      <c r="AX393" s="20">
        <f t="shared" si="630"/>
        <v>0.73039179652814545</v>
      </c>
      <c r="AY393" s="24">
        <f t="shared" si="631"/>
        <v>0.83008461247977305</v>
      </c>
      <c r="AZ393" s="24">
        <f t="shared" si="681"/>
        <v>161.46568570282838</v>
      </c>
      <c r="BA393" s="24">
        <f t="shared" si="682"/>
        <v>101686274.64575094</v>
      </c>
      <c r="BB393" s="24">
        <f t="shared" si="683"/>
        <v>3.7659573434858874E-7</v>
      </c>
      <c r="BC393" s="29">
        <f t="shared" si="684"/>
        <v>5.9234096004528378E-3</v>
      </c>
      <c r="BD393" s="24">
        <f t="shared" si="632"/>
        <v>16.197214258782033</v>
      </c>
      <c r="BE393" s="24" t="str">
        <f t="shared" si="685"/>
        <v>NO</v>
      </c>
      <c r="BF393" s="24">
        <f t="shared" si="633"/>
        <v>1.2</v>
      </c>
      <c r="BG393" s="24">
        <f t="shared" si="634"/>
        <v>1.1501839801099092</v>
      </c>
      <c r="BH393" s="7">
        <f t="shared" si="686"/>
        <v>1.203900398263051</v>
      </c>
      <c r="BI393" s="7">
        <f t="shared" si="687"/>
        <v>0.5022605260774925</v>
      </c>
      <c r="BJ393" s="7">
        <f t="shared" si="688"/>
        <v>0.26707742382323807</v>
      </c>
      <c r="BK393" s="20">
        <f t="shared" si="635"/>
        <v>0.73039179652814545</v>
      </c>
      <c r="BL393" s="24">
        <f t="shared" si="689"/>
        <v>0.50222263720959892</v>
      </c>
      <c r="BM393" s="24">
        <f t="shared" si="690"/>
        <v>0.82972793172951154</v>
      </c>
      <c r="BN393" s="24">
        <f t="shared" si="691"/>
        <v>161.80245123187956</v>
      </c>
      <c r="BO393" s="24">
        <f t="shared" si="692"/>
        <v>101898359.53505272</v>
      </c>
      <c r="BP393" s="24">
        <f t="shared" si="693"/>
        <v>3.758917083218873E-7</v>
      </c>
      <c r="BQ393" s="29">
        <f t="shared" si="694"/>
        <v>5.9218600317430051E-3</v>
      </c>
      <c r="BR393" s="24">
        <f t="shared" si="636"/>
        <v>270.39299356500516</v>
      </c>
      <c r="BS393" s="24">
        <f t="shared" si="695"/>
        <v>4.867914304523139</v>
      </c>
      <c r="BT393" s="24">
        <f t="shared" si="696"/>
        <v>16.198626906576237</v>
      </c>
      <c r="BU393" s="24" t="str">
        <f t="shared" si="697"/>
        <v>NO</v>
      </c>
      <c r="BV393" s="24">
        <f t="shared" si="637"/>
        <v>1.1499999999999999</v>
      </c>
      <c r="BW393" s="24">
        <f t="shared" si="638"/>
        <v>1.1501820952148913</v>
      </c>
      <c r="BX393" s="7">
        <f t="shared" si="698"/>
        <v>1.203900398263051</v>
      </c>
      <c r="BY393" s="7">
        <f t="shared" si="699"/>
        <v>0.5022605260774925</v>
      </c>
      <c r="BZ393" s="24">
        <f t="shared" si="700"/>
        <v>0.26707742382323807</v>
      </c>
      <c r="CA393" s="20">
        <f t="shared" si="639"/>
        <v>0.76458529926415619</v>
      </c>
      <c r="CB393" s="24">
        <f t="shared" si="701"/>
        <v>0.50222086058928617</v>
      </c>
      <c r="CC393" s="24">
        <f t="shared" si="702"/>
        <v>0.86576851663532972</v>
      </c>
      <c r="CD393" s="24">
        <f t="shared" si="703"/>
        <v>127.77418748559437</v>
      </c>
      <c r="CE393" s="24">
        <f t="shared" si="704"/>
        <v>80468373.603607267</v>
      </c>
      <c r="CF393" s="24">
        <f t="shared" si="705"/>
        <v>4.6468182673092708E-7</v>
      </c>
      <c r="CG393" s="29">
        <f t="shared" si="706"/>
        <v>6.1013265297623727E-3</v>
      </c>
      <c r="CH393" s="24">
        <f t="shared" si="640"/>
        <v>273.64145180144862</v>
      </c>
      <c r="CI393" s="24">
        <f t="shared" si="707"/>
        <v>4.867914304523139</v>
      </c>
      <c r="CJ393" s="24">
        <f t="shared" si="708"/>
        <v>16.038219737551398</v>
      </c>
      <c r="CK393" s="24">
        <f t="shared" si="641"/>
        <v>16.333366007669451</v>
      </c>
      <c r="CL393" s="24">
        <f t="shared" si="709"/>
        <v>1.6788661058329091</v>
      </c>
      <c r="CM393" s="24" t="str">
        <f t="shared" si="710"/>
        <v>NO</v>
      </c>
      <c r="CN393" s="46" t="str">
        <f t="shared" si="642"/>
        <v>ANNULAR</v>
      </c>
      <c r="CO393" s="21">
        <f t="shared" si="619"/>
        <v>1.0005520906514147</v>
      </c>
      <c r="CP393" s="21">
        <f t="shared" si="643"/>
        <v>0</v>
      </c>
      <c r="CQ393" s="7">
        <f t="shared" si="644"/>
        <v>0.99603821881285459</v>
      </c>
      <c r="CR393" s="7">
        <f>IF(J393="yes",rho_ph(F393,H393),IF(K393="yes",rho_ph(F393,H393),L393*CQ393+P393*(1-CQ393)))</f>
        <v>4.7780764227236192</v>
      </c>
      <c r="CS393" s="7">
        <f t="shared" si="645"/>
        <v>1.3756099948902426E-5</v>
      </c>
      <c r="CT393" s="7">
        <f t="shared" si="646"/>
        <v>3009090.0694137407</v>
      </c>
      <c r="CU393" s="7">
        <f t="shared" si="647"/>
        <v>8.8902722241118705E-6</v>
      </c>
      <c r="CV393" s="22">
        <f t="shared" si="648"/>
        <v>9.7174439006207803E-3</v>
      </c>
      <c r="CW393" s="7">
        <f t="shared" si="649"/>
        <v>4.4776695518301048E-4</v>
      </c>
      <c r="CX393" s="7">
        <f t="shared" si="650"/>
        <v>0.19048127663740333</v>
      </c>
      <c r="CY393" s="7">
        <f t="shared" si="711"/>
        <v>-4.4279854909062015</v>
      </c>
      <c r="CZ393" s="7">
        <f t="shared" si="712"/>
        <v>-4.3118714816184296E-2</v>
      </c>
      <c r="DA393" s="7">
        <f t="shared" si="651"/>
        <v>1.9566655504699801</v>
      </c>
      <c r="DB393" s="7">
        <f>rho_ph(DA393,H393)</f>
        <v>4.6048733049639399</v>
      </c>
      <c r="DC393" s="7">
        <f t="shared" si="652"/>
        <v>421.38224321365448</v>
      </c>
      <c r="DD393" s="7">
        <f t="shared" si="713"/>
        <v>-2.8113842197260572E-2</v>
      </c>
      <c r="DE393" s="47">
        <f t="shared" si="714"/>
        <v>15.01141067838161</v>
      </c>
      <c r="DF393" s="7">
        <f t="shared" si="653"/>
        <v>1029.0314578935413</v>
      </c>
      <c r="DG393" s="7">
        <f t="shared" si="715"/>
        <v>119.52038854295887</v>
      </c>
    </row>
    <row r="394" spans="1:111" ht="14.5" x14ac:dyDescent="0.35">
      <c r="A394" s="7">
        <f t="shared" si="716"/>
        <v>627</v>
      </c>
      <c r="B394" s="7">
        <v>3</v>
      </c>
      <c r="C394" s="7">
        <v>17.2</v>
      </c>
      <c r="D394">
        <v>0.253</v>
      </c>
      <c r="E394" s="22">
        <v>0</v>
      </c>
      <c r="F394" s="7">
        <f t="shared" si="654"/>
        <v>1.9566655504699801</v>
      </c>
      <c r="G394" s="7">
        <f t="shared" si="717"/>
        <v>97.5</v>
      </c>
      <c r="H394" s="7">
        <f t="shared" si="655"/>
        <v>1029.0314578935413</v>
      </c>
      <c r="I394" s="7">
        <f t="shared" si="718"/>
        <v>0.23929549161125035</v>
      </c>
      <c r="J394" s="24" t="str">
        <f t="shared" si="656"/>
        <v>NO</v>
      </c>
      <c r="K394" s="24" t="str">
        <f t="shared" si="657"/>
        <v>NO</v>
      </c>
      <c r="L394" s="7">
        <f t="shared" si="658"/>
        <v>1.1060907420489114</v>
      </c>
      <c r="M394" s="7">
        <v>9.81</v>
      </c>
      <c r="N394" s="7">
        <f t="shared" si="659"/>
        <v>5.0247065E-2</v>
      </c>
      <c r="O394" s="7">
        <f t="shared" si="660"/>
        <v>119.52038854295887</v>
      </c>
      <c r="P394" s="7">
        <f t="shared" si="661"/>
        <v>943.4917574645026</v>
      </c>
      <c r="Q394" s="7">
        <f t="shared" si="622"/>
        <v>1.2939506385317698E-5</v>
      </c>
      <c r="R394" s="7">
        <f t="shared" si="623"/>
        <v>2.3303077325721868E-4</v>
      </c>
      <c r="S394" s="7">
        <f t="shared" si="662"/>
        <v>1.8036392535176424E-4</v>
      </c>
      <c r="T394" s="7">
        <f t="shared" si="624"/>
        <v>1.5644864148444015</v>
      </c>
      <c r="U394" s="7">
        <f t="shared" si="625"/>
        <v>419.79540035691178</v>
      </c>
      <c r="V394" s="7">
        <f t="shared" si="719"/>
        <v>421.35988677175618</v>
      </c>
      <c r="W394" s="7">
        <f>Surface_Tension_T(T_ph(F394,H394))</f>
        <v>8.948327373817086E-2</v>
      </c>
      <c r="X394" s="7">
        <v>1</v>
      </c>
      <c r="Y394" s="7">
        <f t="shared" si="663"/>
        <v>1.0005788945784591</v>
      </c>
      <c r="Z394" s="7">
        <f t="shared" si="720"/>
        <v>0.99571064272390497</v>
      </c>
      <c r="AA394" s="24">
        <f t="shared" si="664"/>
        <v>5.148319558492533</v>
      </c>
      <c r="AB394" s="24">
        <f t="shared" si="665"/>
        <v>3042912.9412997281</v>
      </c>
      <c r="AC394" s="24">
        <f t="shared" si="666"/>
        <v>8.8014733211315523E-6</v>
      </c>
      <c r="AD394" s="29">
        <f t="shared" si="667"/>
        <v>9.7003020586461271E-3</v>
      </c>
      <c r="AE394" s="24">
        <f t="shared" si="626"/>
        <v>13.74074145045285</v>
      </c>
      <c r="AF394" s="7">
        <f t="shared" si="627"/>
        <v>15.628190135931357</v>
      </c>
      <c r="AG394" s="24" t="str">
        <f t="shared" si="668"/>
        <v>ANNULAR</v>
      </c>
      <c r="AH394" s="24">
        <f t="shared" si="621"/>
        <v>1.1499999999999999</v>
      </c>
      <c r="AI394" s="24">
        <f t="shared" si="621"/>
        <v>1.1499999999999999</v>
      </c>
      <c r="AJ394" s="24">
        <f t="shared" si="669"/>
        <v>0.26713590332681453</v>
      </c>
      <c r="AK394" s="24">
        <f t="shared" si="670"/>
        <v>0.86585922812163396</v>
      </c>
      <c r="AL394" s="24">
        <f t="shared" si="671"/>
        <v>127.51843148330747</v>
      </c>
      <c r="AM394" s="24">
        <f t="shared" si="672"/>
        <v>75369735.892699018</v>
      </c>
      <c r="AN394" s="24">
        <f t="shared" si="673"/>
        <v>4.9281858961012964E-7</v>
      </c>
      <c r="AO394" s="29">
        <f t="shared" si="674"/>
        <v>6.1524949990923268E-3</v>
      </c>
      <c r="AP394" s="24">
        <f t="shared" si="628"/>
        <v>249.96135103331011</v>
      </c>
      <c r="AQ394" s="24">
        <f t="shared" si="675"/>
        <v>4.867288472722171</v>
      </c>
      <c r="AR394" s="24">
        <f t="shared" si="676"/>
        <v>15.992689205013038</v>
      </c>
      <c r="AS394" s="24">
        <f t="shared" si="677"/>
        <v>1.6896453280319539</v>
      </c>
      <c r="AT394" s="24" t="str">
        <f t="shared" si="678"/>
        <v>NO</v>
      </c>
      <c r="AU394" s="24">
        <f t="shared" si="629"/>
        <v>1.2</v>
      </c>
      <c r="AV394" s="7">
        <f t="shared" si="679"/>
        <v>1.203900398263051</v>
      </c>
      <c r="AW394" s="7">
        <f t="shared" si="680"/>
        <v>0.26713590332681453</v>
      </c>
      <c r="AX394" s="20">
        <f t="shared" si="630"/>
        <v>0.73451170192202375</v>
      </c>
      <c r="AY394" s="24">
        <f t="shared" si="631"/>
        <v>0.82980081070033196</v>
      </c>
      <c r="AZ394" s="24">
        <f t="shared" si="681"/>
        <v>161.49936722583769</v>
      </c>
      <c r="BA394" s="24">
        <f t="shared" si="682"/>
        <v>95454159.160064414</v>
      </c>
      <c r="BB394" s="24">
        <f t="shared" si="683"/>
        <v>3.9860610020932321E-7</v>
      </c>
      <c r="BC394" s="29">
        <f t="shared" si="684"/>
        <v>5.9707326393781054E-3</v>
      </c>
      <c r="BD394" s="24">
        <f t="shared" si="632"/>
        <v>16.153354061580668</v>
      </c>
      <c r="BE394" s="24" t="str">
        <f t="shared" si="685"/>
        <v>NO</v>
      </c>
      <c r="BF394" s="24">
        <f t="shared" si="633"/>
        <v>1.2</v>
      </c>
      <c r="BG394" s="24">
        <f t="shared" si="634"/>
        <v>1.1501989451955461</v>
      </c>
      <c r="BH394" s="7">
        <f t="shared" si="686"/>
        <v>1.203900398263051</v>
      </c>
      <c r="BI394" s="7">
        <f t="shared" si="687"/>
        <v>0.50224174858559745</v>
      </c>
      <c r="BJ394" s="7">
        <f t="shared" si="688"/>
        <v>0.26713590332681453</v>
      </c>
      <c r="BK394" s="20">
        <f t="shared" si="635"/>
        <v>0.73451170192202375</v>
      </c>
      <c r="BL394" s="24">
        <f t="shared" si="689"/>
        <v>0.50220054386664337</v>
      </c>
      <c r="BM394" s="24">
        <f t="shared" si="690"/>
        <v>0.82941542500333465</v>
      </c>
      <c r="BN394" s="24">
        <f t="shared" si="691"/>
        <v>161.8625491828478</v>
      </c>
      <c r="BO394" s="24">
        <f t="shared" si="692"/>
        <v>95668817.761667639</v>
      </c>
      <c r="BP394" s="24">
        <f t="shared" si="693"/>
        <v>3.9780276609050685E-7</v>
      </c>
      <c r="BQ394" s="29">
        <f t="shared" si="694"/>
        <v>5.9690423921100908E-3</v>
      </c>
      <c r="BR394" s="24">
        <f t="shared" si="636"/>
        <v>246.95295140536007</v>
      </c>
      <c r="BS394" s="24">
        <f t="shared" si="695"/>
        <v>4.867288472722171</v>
      </c>
      <c r="BT394" s="24">
        <f t="shared" si="696"/>
        <v>16.154878626943546</v>
      </c>
      <c r="BU394" s="24" t="str">
        <f t="shared" si="697"/>
        <v>NO</v>
      </c>
      <c r="BV394" s="24">
        <f t="shared" si="637"/>
        <v>1.1499999999999999</v>
      </c>
      <c r="BW394" s="24">
        <f t="shared" si="638"/>
        <v>1.1501969000913188</v>
      </c>
      <c r="BX394" s="7">
        <f t="shared" si="698"/>
        <v>1.203900398263051</v>
      </c>
      <c r="BY394" s="7">
        <f t="shared" si="699"/>
        <v>0.50224174858559745</v>
      </c>
      <c r="BZ394" s="24">
        <f t="shared" si="700"/>
        <v>0.26713590332681453</v>
      </c>
      <c r="CA394" s="20">
        <f t="shared" si="639"/>
        <v>0.76889807914776287</v>
      </c>
      <c r="CB394" s="24">
        <f t="shared" si="701"/>
        <v>0.50219861149347733</v>
      </c>
      <c r="CC394" s="24">
        <f t="shared" si="702"/>
        <v>0.86543963329051099</v>
      </c>
      <c r="CD394" s="24">
        <f t="shared" si="703"/>
        <v>127.91385163798859</v>
      </c>
      <c r="CE394" s="24">
        <f t="shared" si="704"/>
        <v>75603448.872683927</v>
      </c>
      <c r="CF394" s="24">
        <f t="shared" si="705"/>
        <v>4.9145016310389222E-7</v>
      </c>
      <c r="CG394" s="29">
        <f t="shared" si="706"/>
        <v>6.1500606344252464E-3</v>
      </c>
      <c r="CH394" s="24">
        <f t="shared" si="640"/>
        <v>249.92178533998751</v>
      </c>
      <c r="CI394" s="24">
        <f t="shared" si="707"/>
        <v>4.867288472722171</v>
      </c>
      <c r="CJ394" s="24">
        <f t="shared" si="708"/>
        <v>15.994799043391437</v>
      </c>
      <c r="CK394" s="24">
        <f t="shared" si="641"/>
        <v>15.80797356991075</v>
      </c>
      <c r="CL394" s="24">
        <f t="shared" si="709"/>
        <v>1.6896453280319539</v>
      </c>
      <c r="CM394" s="24" t="str">
        <f t="shared" si="710"/>
        <v>NO</v>
      </c>
      <c r="CN394" s="46" t="str">
        <f t="shared" si="642"/>
        <v>ANNULAR</v>
      </c>
      <c r="CO394" s="21">
        <f t="shared" si="619"/>
        <v>1.0005788945784591</v>
      </c>
      <c r="CP394" s="21">
        <f t="shared" si="643"/>
        <v>0</v>
      </c>
      <c r="CQ394" s="7">
        <f t="shared" si="644"/>
        <v>0.99571064272390497</v>
      </c>
      <c r="CR394" s="7">
        <f>IF(J394="yes",rho_ph(F394,H394),IF(K394="yes",rho_ph(F394,H394),L394*CQ394+P394*(1-CQ394)))</f>
        <v>5.148319558492533</v>
      </c>
      <c r="CS394" s="7">
        <f t="shared" si="645"/>
        <v>1.3883556462279659E-5</v>
      </c>
      <c r="CT394" s="7">
        <f t="shared" si="646"/>
        <v>3042912.9412997281</v>
      </c>
      <c r="CU394" s="7">
        <f t="shared" si="647"/>
        <v>8.8014733211315523E-6</v>
      </c>
      <c r="CV394" s="22">
        <f t="shared" si="648"/>
        <v>9.7003020586461271E-3</v>
      </c>
      <c r="CW394" s="7">
        <f t="shared" si="649"/>
        <v>4.8246347882843104E-4</v>
      </c>
      <c r="CX394" s="7">
        <f t="shared" si="650"/>
        <v>0.17522925494293279</v>
      </c>
      <c r="CY394" s="7">
        <f t="shared" si="711"/>
        <v>-3.6714883963840359</v>
      </c>
      <c r="CZ394" s="7">
        <f t="shared" si="712"/>
        <v>-4.7858443075787911E-2</v>
      </c>
      <c r="DA394" s="7">
        <f t="shared" si="651"/>
        <v>2.1002408796973437</v>
      </c>
      <c r="DB394" s="7">
        <f>rho_ph(DA394,H394)</f>
        <v>4.9954043843383396</v>
      </c>
      <c r="DC394" s="7">
        <f t="shared" si="652"/>
        <v>388.43939222297718</v>
      </c>
      <c r="DD394" s="7">
        <f t="shared" si="713"/>
        <v>-2.8113842197260572E-2</v>
      </c>
      <c r="DE394" s="47">
        <f t="shared" si="714"/>
        <v>13.329496374875657</v>
      </c>
      <c r="DF394" s="7">
        <f t="shared" si="653"/>
        <v>1029.0033440513441</v>
      </c>
      <c r="DG394" s="7">
        <f t="shared" si="715"/>
        <v>121.76464945745045</v>
      </c>
    </row>
    <row r="395" spans="1:111" ht="14.5" x14ac:dyDescent="0.35">
      <c r="A395" s="7">
        <f t="shared" si="716"/>
        <v>624</v>
      </c>
      <c r="B395" s="7">
        <v>3</v>
      </c>
      <c r="C395" s="7">
        <v>17.2</v>
      </c>
      <c r="D395">
        <v>0.253</v>
      </c>
      <c r="E395" s="22">
        <v>0</v>
      </c>
      <c r="F395" s="7">
        <f t="shared" si="654"/>
        <v>2.1002408796973437</v>
      </c>
      <c r="G395" s="7">
        <f t="shared" si="717"/>
        <v>97.5</v>
      </c>
      <c r="H395" s="7">
        <f t="shared" si="655"/>
        <v>1029.0033440513441</v>
      </c>
      <c r="I395" s="7">
        <f t="shared" si="718"/>
        <v>0.23562504685049504</v>
      </c>
      <c r="J395" s="24" t="str">
        <f t="shared" si="656"/>
        <v>NO</v>
      </c>
      <c r="K395" s="24" t="str">
        <f t="shared" si="657"/>
        <v>NO</v>
      </c>
      <c r="L395" s="7">
        <f t="shared" si="658"/>
        <v>1.1818986569389887</v>
      </c>
      <c r="M395" s="7">
        <v>9.81</v>
      </c>
      <c r="N395" s="7">
        <f t="shared" si="659"/>
        <v>5.0247065E-2</v>
      </c>
      <c r="O395" s="7">
        <f t="shared" si="660"/>
        <v>121.76464945745045</v>
      </c>
      <c r="P395" s="7">
        <f t="shared" si="661"/>
        <v>941.67666027261782</v>
      </c>
      <c r="Q395" s="7">
        <f t="shared" si="622"/>
        <v>1.3016866805620752E-5</v>
      </c>
      <c r="R395" s="7">
        <f t="shared" si="623"/>
        <v>2.2841687635335816E-4</v>
      </c>
      <c r="S395" s="7">
        <f t="shared" si="662"/>
        <v>1.7766323901207545E-4</v>
      </c>
      <c r="T395" s="7">
        <f t="shared" si="624"/>
        <v>1.575065278908149</v>
      </c>
      <c r="U395" s="7">
        <f t="shared" si="625"/>
        <v>386.84334627380559</v>
      </c>
      <c r="V395" s="7">
        <f t="shared" si="719"/>
        <v>388.41841155271374</v>
      </c>
      <c r="W395" s="7">
        <f>Surface_Tension_T(T_ph(F395,H395))</f>
        <v>8.9398816169689546E-2</v>
      </c>
      <c r="X395" s="7">
        <v>1</v>
      </c>
      <c r="Y395" s="7">
        <f t="shared" si="663"/>
        <v>1.0006083702911936</v>
      </c>
      <c r="Z395" s="7">
        <f t="shared" si="720"/>
        <v>0.99533939140102967</v>
      </c>
      <c r="AA395" s="24">
        <f t="shared" si="664"/>
        <v>5.5651766302115702</v>
      </c>
      <c r="AB395" s="24">
        <f t="shared" si="665"/>
        <v>3078234.5347325657</v>
      </c>
      <c r="AC395" s="24">
        <f t="shared" si="666"/>
        <v>8.7107176947218858E-6</v>
      </c>
      <c r="AD395" s="29">
        <f t="shared" si="667"/>
        <v>9.6826491074301496E-3</v>
      </c>
      <c r="AE395" s="24">
        <f t="shared" si="626"/>
        <v>13.748062111585927</v>
      </c>
      <c r="AF395" s="7">
        <f t="shared" si="627"/>
        <v>15.10752593567025</v>
      </c>
      <c r="AG395" s="24" t="str">
        <f t="shared" si="668"/>
        <v>ANNULAR</v>
      </c>
      <c r="AH395" s="24">
        <f t="shared" si="621"/>
        <v>1.1499999999999999</v>
      </c>
      <c r="AI395" s="24">
        <f t="shared" si="621"/>
        <v>1.1499999999999999</v>
      </c>
      <c r="AJ395" s="24">
        <f t="shared" si="669"/>
        <v>0.26719591651394015</v>
      </c>
      <c r="AK395" s="24">
        <f t="shared" si="670"/>
        <v>0.86552132848000995</v>
      </c>
      <c r="AL395" s="24">
        <f t="shared" si="671"/>
        <v>127.6583847705252</v>
      </c>
      <c r="AM395" s="24">
        <f t="shared" si="672"/>
        <v>70610957.164511293</v>
      </c>
      <c r="AN395" s="24">
        <f t="shared" si="673"/>
        <v>5.2254737394925477E-7</v>
      </c>
      <c r="AO395" s="29">
        <f t="shared" si="674"/>
        <v>6.2041064981794101E-3</v>
      </c>
      <c r="AP395" s="24">
        <f t="shared" si="628"/>
        <v>227.44446326064661</v>
      </c>
      <c r="AQ395" s="24">
        <f t="shared" si="675"/>
        <v>4.866577174638234</v>
      </c>
      <c r="AR395" s="24">
        <f t="shared" si="676"/>
        <v>15.947029661331532</v>
      </c>
      <c r="AS395" s="24">
        <f t="shared" si="677"/>
        <v>1.7010705012208009</v>
      </c>
      <c r="AT395" s="24" t="str">
        <f t="shared" si="678"/>
        <v>NO</v>
      </c>
      <c r="AU395" s="24">
        <f t="shared" si="629"/>
        <v>1.2</v>
      </c>
      <c r="AV395" s="7">
        <f t="shared" si="679"/>
        <v>1.203900398263051</v>
      </c>
      <c r="AW395" s="7">
        <f t="shared" si="680"/>
        <v>0.26719591651394015</v>
      </c>
      <c r="AX395" s="20">
        <f t="shared" si="630"/>
        <v>0.7388778172421514</v>
      </c>
      <c r="AY395" s="24">
        <f t="shared" si="631"/>
        <v>0.82947860151014952</v>
      </c>
      <c r="AZ395" s="24">
        <f t="shared" si="681"/>
        <v>161.5563806800231</v>
      </c>
      <c r="BA395" s="24">
        <f t="shared" si="682"/>
        <v>89360763.073703572</v>
      </c>
      <c r="BB395" s="24">
        <f t="shared" si="683"/>
        <v>4.2293409613046327E-7</v>
      </c>
      <c r="BC395" s="29">
        <f t="shared" si="684"/>
        <v>6.0206834475644341E-3</v>
      </c>
      <c r="BD395" s="24">
        <f t="shared" si="632"/>
        <v>16.107357041358391</v>
      </c>
      <c r="BE395" s="24" t="str">
        <f t="shared" si="685"/>
        <v>NO</v>
      </c>
      <c r="BF395" s="24">
        <f t="shared" si="633"/>
        <v>1.2</v>
      </c>
      <c r="BG395" s="24">
        <f t="shared" si="634"/>
        <v>1.150215871626818</v>
      </c>
      <c r="BH395" s="7">
        <f t="shared" si="686"/>
        <v>1.203900398263051</v>
      </c>
      <c r="BI395" s="7">
        <f t="shared" si="687"/>
        <v>0.50222094028754216</v>
      </c>
      <c r="BJ395" s="7">
        <f t="shared" si="688"/>
        <v>0.26719591651394015</v>
      </c>
      <c r="BK395" s="20">
        <f t="shared" si="635"/>
        <v>0.7388778172421514</v>
      </c>
      <c r="BL395" s="24">
        <f t="shared" si="689"/>
        <v>0.50217596847916302</v>
      </c>
      <c r="BM395" s="24">
        <f t="shared" si="690"/>
        <v>0.82906087938995288</v>
      </c>
      <c r="BN395" s="24">
        <f t="shared" si="691"/>
        <v>161.94924614587904</v>
      </c>
      <c r="BO395" s="24">
        <f t="shared" si="692"/>
        <v>89578066.517036617</v>
      </c>
      <c r="BP395" s="24">
        <f t="shared" si="693"/>
        <v>4.2201255220447624E-7</v>
      </c>
      <c r="BQ395" s="29">
        <f t="shared" si="694"/>
        <v>6.0188334010824298E-3</v>
      </c>
      <c r="BR395" s="24">
        <f t="shared" si="636"/>
        <v>224.70286016020069</v>
      </c>
      <c r="BS395" s="24">
        <f t="shared" si="695"/>
        <v>4.866577174638234</v>
      </c>
      <c r="BT395" s="24">
        <f t="shared" si="696"/>
        <v>16.109007212001071</v>
      </c>
      <c r="BU395" s="24" t="str">
        <f t="shared" si="697"/>
        <v>NO</v>
      </c>
      <c r="BV395" s="24">
        <f t="shared" si="637"/>
        <v>1.1499999999999999</v>
      </c>
      <c r="BW395" s="24">
        <f t="shared" si="638"/>
        <v>1.1502136447338593</v>
      </c>
      <c r="BX395" s="7">
        <f t="shared" si="698"/>
        <v>1.203900398263051</v>
      </c>
      <c r="BY395" s="7">
        <f t="shared" si="699"/>
        <v>0.50222094028754216</v>
      </c>
      <c r="BZ395" s="24">
        <f t="shared" si="700"/>
        <v>0.26719591651394015</v>
      </c>
      <c r="CA395" s="20">
        <f t="shared" si="639"/>
        <v>0.77346859534105883</v>
      </c>
      <c r="CB395" s="24">
        <f t="shared" si="701"/>
        <v>0.50217385910431578</v>
      </c>
      <c r="CC395" s="24">
        <f t="shared" si="702"/>
        <v>0.86506652974402642</v>
      </c>
      <c r="CD395" s="24">
        <f t="shared" si="703"/>
        <v>128.08612059930715</v>
      </c>
      <c r="CE395" s="24">
        <f t="shared" si="704"/>
        <v>70847548.253597543</v>
      </c>
      <c r="CF395" s="24">
        <f t="shared" si="705"/>
        <v>5.2097990877332904E-7</v>
      </c>
      <c r="CG395" s="29">
        <f t="shared" si="706"/>
        <v>6.2014440120465204E-3</v>
      </c>
      <c r="CH395" s="24">
        <f t="shared" si="640"/>
        <v>227.40541520683925</v>
      </c>
      <c r="CI395" s="24">
        <f t="shared" si="707"/>
        <v>4.866577174638234</v>
      </c>
      <c r="CJ395" s="24">
        <f t="shared" si="708"/>
        <v>15.949311531510121</v>
      </c>
      <c r="CK395" s="24">
        <f t="shared" si="641"/>
        <v>15.281319757477094</v>
      </c>
      <c r="CL395" s="24">
        <f t="shared" si="709"/>
        <v>1.7010705012208009</v>
      </c>
      <c r="CM395" s="24" t="str">
        <f t="shared" si="710"/>
        <v>NO</v>
      </c>
      <c r="CN395" s="46" t="str">
        <f t="shared" si="642"/>
        <v>ANNULAR</v>
      </c>
      <c r="CO395" s="21">
        <f t="shared" si="619"/>
        <v>1.0006083702911936</v>
      </c>
      <c r="CP395" s="21">
        <f t="shared" si="643"/>
        <v>0</v>
      </c>
      <c r="CQ395" s="7">
        <f t="shared" si="644"/>
        <v>0.99533939140102967</v>
      </c>
      <c r="CR395" s="7">
        <f>IF(J395="yes",rho_ph(F395,H395),IF(K395="yes",rho_ph(F395,H395),L395*CQ395+P395*(1-CQ395)))</f>
        <v>5.5651766302115702</v>
      </c>
      <c r="CS395" s="7">
        <f t="shared" si="645"/>
        <v>1.4020761942337228E-5</v>
      </c>
      <c r="CT395" s="7">
        <f t="shared" si="646"/>
        <v>3078234.5347325657</v>
      </c>
      <c r="CU395" s="7">
        <f t="shared" si="647"/>
        <v>8.7107176947218858E-6</v>
      </c>
      <c r="CV395" s="22">
        <f t="shared" si="648"/>
        <v>9.6826491074301496E-3</v>
      </c>
      <c r="CW395" s="7">
        <f t="shared" si="649"/>
        <v>5.215283252721683E-4</v>
      </c>
      <c r="CX395" s="7">
        <f t="shared" si="650"/>
        <v>0.1606653576847949</v>
      </c>
      <c r="CY395" s="7">
        <f t="shared" si="711"/>
        <v>-2.9976931958417574</v>
      </c>
      <c r="CZ395" s="7">
        <f t="shared" si="712"/>
        <v>-5.3770307859942787E-2</v>
      </c>
      <c r="DA395" s="7">
        <f t="shared" si="651"/>
        <v>2.2615518032771722</v>
      </c>
      <c r="DB395" s="7">
        <f>rho_ph(DA395,H395)</f>
        <v>5.4419822747066267</v>
      </c>
      <c r="DC395" s="7">
        <f t="shared" si="652"/>
        <v>356.56342579046452</v>
      </c>
      <c r="DD395" s="7">
        <f t="shared" si="713"/>
        <v>-2.8113842197260572E-2</v>
      </c>
      <c r="DE395" s="47">
        <f t="shared" si="714"/>
        <v>11.865692910850601</v>
      </c>
      <c r="DF395" s="7">
        <f t="shared" si="653"/>
        <v>1028.975230209147</v>
      </c>
      <c r="DG395" s="7">
        <f t="shared" si="715"/>
        <v>124.14147095678442</v>
      </c>
    </row>
    <row r="396" spans="1:111" ht="14.5" x14ac:dyDescent="0.35">
      <c r="A396" s="7">
        <f t="shared" si="716"/>
        <v>621</v>
      </c>
      <c r="B396" s="7">
        <v>3</v>
      </c>
      <c r="C396" s="7">
        <v>17.2</v>
      </c>
      <c r="D396">
        <v>0.253</v>
      </c>
      <c r="E396" s="22">
        <v>0</v>
      </c>
      <c r="F396" s="7">
        <f t="shared" si="654"/>
        <v>2.2615518032771722</v>
      </c>
      <c r="G396" s="7">
        <f t="shared" si="717"/>
        <v>97.5</v>
      </c>
      <c r="H396" s="7">
        <f t="shared" si="655"/>
        <v>1028.975230209147</v>
      </c>
      <c r="I396" s="7">
        <f t="shared" si="718"/>
        <v>0.2317162012199378</v>
      </c>
      <c r="J396" s="24" t="str">
        <f t="shared" si="656"/>
        <v>NO</v>
      </c>
      <c r="K396" s="24" t="str">
        <f t="shared" si="657"/>
        <v>NO</v>
      </c>
      <c r="L396" s="7">
        <f t="shared" si="658"/>
        <v>1.266700931128443</v>
      </c>
      <c r="M396" s="7">
        <v>9.81</v>
      </c>
      <c r="N396" s="7">
        <f t="shared" si="659"/>
        <v>5.0247065E-2</v>
      </c>
      <c r="O396" s="7">
        <f t="shared" si="660"/>
        <v>124.14147095678442</v>
      </c>
      <c r="P396" s="7">
        <f t="shared" si="661"/>
        <v>939.7308219660091</v>
      </c>
      <c r="Q396" s="7">
        <f t="shared" si="622"/>
        <v>1.3098836891986083E-5</v>
      </c>
      <c r="R396" s="7">
        <f t="shared" si="623"/>
        <v>2.2371381870161855E-4</v>
      </c>
      <c r="S396" s="7">
        <f t="shared" si="662"/>
        <v>1.7491091519668422E-4</v>
      </c>
      <c r="T396" s="7">
        <f t="shared" si="624"/>
        <v>1.5863978780525145</v>
      </c>
      <c r="U396" s="7">
        <f t="shared" si="625"/>
        <v>354.95739365440318</v>
      </c>
      <c r="V396" s="7">
        <f t="shared" si="719"/>
        <v>356.54379153245571</v>
      </c>
      <c r="W396" s="7">
        <f>Surface_Tension_T(T_ph(F396,H396))</f>
        <v>8.9305339208874485E-2</v>
      </c>
      <c r="X396" s="7">
        <v>1</v>
      </c>
      <c r="Y396" s="7">
        <f t="shared" si="663"/>
        <v>1.000641210384295</v>
      </c>
      <c r="Z396" s="7">
        <f t="shared" si="720"/>
        <v>0.99491267429011232</v>
      </c>
      <c r="AA396" s="24">
        <f t="shared" si="664"/>
        <v>6.0409735818763348</v>
      </c>
      <c r="AB396" s="24">
        <f t="shared" si="665"/>
        <v>3115468.9266871782</v>
      </c>
      <c r="AC396" s="24">
        <f t="shared" si="666"/>
        <v>8.6171631223526979E-6</v>
      </c>
      <c r="AD396" s="29">
        <f t="shared" si="667"/>
        <v>9.6643079719067881E-3</v>
      </c>
      <c r="AE396" s="24">
        <f t="shared" si="626"/>
        <v>13.755461323032597</v>
      </c>
      <c r="AF396" s="7">
        <f t="shared" si="627"/>
        <v>14.581364298369717</v>
      </c>
      <c r="AG396" s="24" t="str">
        <f t="shared" si="668"/>
        <v>ANNULAR</v>
      </c>
      <c r="AH396" s="24">
        <f t="shared" si="621"/>
        <v>1.1499999999999999</v>
      </c>
      <c r="AI396" s="24">
        <f t="shared" si="621"/>
        <v>1.1499999999999999</v>
      </c>
      <c r="AJ396" s="24">
        <f t="shared" si="669"/>
        <v>0.26725800452981352</v>
      </c>
      <c r="AK396" s="24">
        <f t="shared" si="670"/>
        <v>0.86513229302979877</v>
      </c>
      <c r="AL396" s="24">
        <f t="shared" si="671"/>
        <v>127.83520500890819</v>
      </c>
      <c r="AM396" s="24">
        <f t="shared" si="672"/>
        <v>65927553.488528334</v>
      </c>
      <c r="AN396" s="24">
        <f t="shared" si="673"/>
        <v>5.5576816298859826E-7</v>
      </c>
      <c r="AO396" s="29">
        <f t="shared" si="674"/>
        <v>6.2591043380679414E-3</v>
      </c>
      <c r="AP396" s="24">
        <f t="shared" si="628"/>
        <v>205.94915754862063</v>
      </c>
      <c r="AQ396" s="24">
        <f t="shared" si="675"/>
        <v>4.8657572493707573</v>
      </c>
      <c r="AR396" s="24">
        <f t="shared" si="676"/>
        <v>15.898690319126002</v>
      </c>
      <c r="AS396" s="24">
        <f t="shared" si="677"/>
        <v>1.7133097082967159</v>
      </c>
      <c r="AT396" s="24" t="str">
        <f t="shared" si="678"/>
        <v>NO</v>
      </c>
      <c r="AU396" s="24">
        <f t="shared" si="629"/>
        <v>1.2</v>
      </c>
      <c r="AV396" s="7">
        <f t="shared" si="679"/>
        <v>1.203900398263051</v>
      </c>
      <c r="AW396" s="7">
        <f t="shared" si="680"/>
        <v>0.26725800452981352</v>
      </c>
      <c r="AX396" s="20">
        <f t="shared" si="630"/>
        <v>0.74355425762603544</v>
      </c>
      <c r="AY396" s="24">
        <f t="shared" si="631"/>
        <v>0.82910761695982504</v>
      </c>
      <c r="AZ396" s="24">
        <f t="shared" si="681"/>
        <v>161.64307097248238</v>
      </c>
      <c r="BA396" s="24">
        <f t="shared" si="682"/>
        <v>83363047.032667547</v>
      </c>
      <c r="BB396" s="24">
        <f t="shared" si="683"/>
        <v>4.5016458842014388E-7</v>
      </c>
      <c r="BC396" s="29">
        <f t="shared" si="684"/>
        <v>6.0739601150152159E-3</v>
      </c>
      <c r="BD396" s="24">
        <f t="shared" si="632"/>
        <v>16.058615581378973</v>
      </c>
      <c r="BE396" s="24" t="str">
        <f t="shared" si="685"/>
        <v>NO</v>
      </c>
      <c r="BF396" s="24">
        <f t="shared" si="633"/>
        <v>1.2</v>
      </c>
      <c r="BG396" s="24">
        <f t="shared" si="634"/>
        <v>1.1502352918059409</v>
      </c>
      <c r="BH396" s="7">
        <f t="shared" si="686"/>
        <v>1.203900398263051</v>
      </c>
      <c r="BI396" s="7">
        <f t="shared" si="687"/>
        <v>0.50219759738222347</v>
      </c>
      <c r="BJ396" s="7">
        <f t="shared" si="688"/>
        <v>0.26725800452981352</v>
      </c>
      <c r="BK396" s="20">
        <f t="shared" si="635"/>
        <v>0.74355425762603544</v>
      </c>
      <c r="BL396" s="24">
        <f t="shared" si="689"/>
        <v>0.50214828479722817</v>
      </c>
      <c r="BM396" s="24">
        <f t="shared" si="690"/>
        <v>0.82865297196264742</v>
      </c>
      <c r="BN396" s="24">
        <f t="shared" si="691"/>
        <v>162.06973899014159</v>
      </c>
      <c r="BO396" s="24">
        <f t="shared" si="692"/>
        <v>83583089.536249489</v>
      </c>
      <c r="BP396" s="24">
        <f t="shared" si="693"/>
        <v>4.4910009620950121E-7</v>
      </c>
      <c r="BQ396" s="29">
        <f t="shared" si="694"/>
        <v>6.0719260707579057E-3</v>
      </c>
      <c r="BR396" s="24">
        <f t="shared" si="636"/>
        <v>203.46313567303307</v>
      </c>
      <c r="BS396" s="24">
        <f t="shared" si="695"/>
        <v>4.8657572493707573</v>
      </c>
      <c r="BT396" s="24">
        <f t="shared" si="696"/>
        <v>16.060408548317874</v>
      </c>
      <c r="BU396" s="24" t="str">
        <f t="shared" si="697"/>
        <v>NO</v>
      </c>
      <c r="BV396" s="24">
        <f t="shared" si="637"/>
        <v>1.1499999999999999</v>
      </c>
      <c r="BW396" s="24">
        <f t="shared" si="638"/>
        <v>1.1502328556489123</v>
      </c>
      <c r="BX396" s="7">
        <f t="shared" si="698"/>
        <v>1.203900398263051</v>
      </c>
      <c r="BY396" s="7">
        <f t="shared" si="699"/>
        <v>0.50219759738222347</v>
      </c>
      <c r="BZ396" s="24">
        <f t="shared" si="700"/>
        <v>0.26725800452981352</v>
      </c>
      <c r="CA396" s="20">
        <f t="shared" si="639"/>
        <v>0.77836396454889023</v>
      </c>
      <c r="CB396" s="24">
        <f t="shared" si="701"/>
        <v>0.5021459713950942</v>
      </c>
      <c r="CC396" s="24">
        <f t="shared" si="702"/>
        <v>0.86463729778028786</v>
      </c>
      <c r="CD396" s="24">
        <f t="shared" si="703"/>
        <v>128.2997402906569</v>
      </c>
      <c r="CE396" s="24">
        <f t="shared" si="704"/>
        <v>66167125.010572366</v>
      </c>
      <c r="CF396" s="24">
        <f t="shared" si="705"/>
        <v>5.5396060805807856E-7</v>
      </c>
      <c r="CG396" s="29">
        <f t="shared" si="706"/>
        <v>6.2561796321445118E-3</v>
      </c>
      <c r="CH396" s="24">
        <f t="shared" si="640"/>
        <v>205.91065841860743</v>
      </c>
      <c r="CI396" s="24">
        <f t="shared" si="707"/>
        <v>4.8657572493707573</v>
      </c>
      <c r="CJ396" s="24">
        <f t="shared" si="708"/>
        <v>15.901167429887778</v>
      </c>
      <c r="CK396" s="24">
        <f t="shared" si="641"/>
        <v>14.749105266636944</v>
      </c>
      <c r="CL396" s="24">
        <f t="shared" si="709"/>
        <v>1.7133097082967159</v>
      </c>
      <c r="CM396" s="24" t="str">
        <f t="shared" si="710"/>
        <v>NO</v>
      </c>
      <c r="CN396" s="46" t="str">
        <f t="shared" si="642"/>
        <v>ANNULAR</v>
      </c>
      <c r="CO396" s="21">
        <f t="shared" si="619"/>
        <v>1.000641210384295</v>
      </c>
      <c r="CP396" s="21">
        <f t="shared" si="643"/>
        <v>0</v>
      </c>
      <c r="CQ396" s="7">
        <f t="shared" si="644"/>
        <v>0.99491267429011232</v>
      </c>
      <c r="CR396" s="7">
        <f>IF(J396="yes",rho_ph(F396,H396),IF(K396="yes",rho_ph(F396,H396),L396*CQ396+P396*(1-CQ396)))</f>
        <v>6.0409735818763348</v>
      </c>
      <c r="CS396" s="7">
        <f t="shared" si="645"/>
        <v>1.4170303903833751E-5</v>
      </c>
      <c r="CT396" s="7">
        <f t="shared" si="646"/>
        <v>3115468.9266871782</v>
      </c>
      <c r="CU396" s="7">
        <f t="shared" si="647"/>
        <v>8.6171631223526979E-6</v>
      </c>
      <c r="CV396" s="22">
        <f t="shared" si="648"/>
        <v>9.6643079719067881E-3</v>
      </c>
      <c r="CW396" s="7">
        <f t="shared" si="649"/>
        <v>5.6611659332897089E-4</v>
      </c>
      <c r="CX396" s="7">
        <f t="shared" si="650"/>
        <v>0.14667393308669921</v>
      </c>
      <c r="CY396" s="7">
        <f t="shared" si="711"/>
        <v>-2.3956752823084462</v>
      </c>
      <c r="CZ396" s="7">
        <f t="shared" si="712"/>
        <v>-6.1460770901367444E-2</v>
      </c>
      <c r="DA396" s="7">
        <f t="shared" si="651"/>
        <v>2.4459341159812746</v>
      </c>
      <c r="DB396" s="7">
        <f>rho_ph(DA396,H396)</f>
        <v>5.9625005627020684</v>
      </c>
      <c r="DC396" s="7">
        <f t="shared" si="652"/>
        <v>325.43591779235481</v>
      </c>
      <c r="DD396" s="7">
        <f t="shared" si="713"/>
        <v>-2.8113842197260572E-2</v>
      </c>
      <c r="DE396" s="47">
        <f t="shared" si="714"/>
        <v>10.607469345493453</v>
      </c>
      <c r="DF396" s="7">
        <f t="shared" si="653"/>
        <v>1028.9471163669498</v>
      </c>
      <c r="DG396" s="7">
        <f t="shared" si="715"/>
        <v>126.69470101007914</v>
      </c>
    </row>
    <row r="397" spans="1:111" ht="14.5" x14ac:dyDescent="0.35">
      <c r="A397" s="7">
        <f t="shared" si="716"/>
        <v>618</v>
      </c>
      <c r="B397" s="7">
        <v>3</v>
      </c>
      <c r="C397" s="7">
        <v>17.2</v>
      </c>
      <c r="D397">
        <v>0.253</v>
      </c>
      <c r="E397" s="22">
        <v>0</v>
      </c>
      <c r="F397" s="7">
        <f t="shared" si="654"/>
        <v>2.4459341159812746</v>
      </c>
      <c r="G397" s="7">
        <f t="shared" si="717"/>
        <v>97.5</v>
      </c>
      <c r="H397" s="7">
        <f t="shared" si="655"/>
        <v>1028.9471163669498</v>
      </c>
      <c r="I397" s="7">
        <f t="shared" si="718"/>
        <v>0.2274920185735306</v>
      </c>
      <c r="J397" s="24" t="str">
        <f t="shared" si="656"/>
        <v>NO</v>
      </c>
      <c r="K397" s="24" t="str">
        <f t="shared" si="657"/>
        <v>NO</v>
      </c>
      <c r="L397" s="7">
        <f t="shared" si="658"/>
        <v>1.3631947278630743</v>
      </c>
      <c r="M397" s="7">
        <v>9.81</v>
      </c>
      <c r="N397" s="7">
        <f t="shared" si="659"/>
        <v>5.0247065E-2</v>
      </c>
      <c r="O397" s="7">
        <f t="shared" si="660"/>
        <v>126.69470101007914</v>
      </c>
      <c r="P397" s="7">
        <f t="shared" si="661"/>
        <v>937.6136768054306</v>
      </c>
      <c r="Q397" s="7">
        <f t="shared" si="622"/>
        <v>1.3186928450628938E-5</v>
      </c>
      <c r="R397" s="7">
        <f t="shared" si="623"/>
        <v>2.1886104769682264E-4</v>
      </c>
      <c r="S397" s="7">
        <f t="shared" si="662"/>
        <v>1.72071827141173E-4</v>
      </c>
      <c r="T397" s="7">
        <f t="shared" si="624"/>
        <v>1.5987220248840301</v>
      </c>
      <c r="U397" s="7">
        <f t="shared" si="625"/>
        <v>323.81889248575544</v>
      </c>
      <c r="V397" s="7">
        <f t="shared" si="719"/>
        <v>325.41761451063945</v>
      </c>
      <c r="W397" s="7">
        <f>Surface_Tension_T(T_ph(F397,H397))</f>
        <v>8.9200316376307473E-2</v>
      </c>
      <c r="X397" s="7">
        <v>1</v>
      </c>
      <c r="Y397" s="7">
        <f t="shared" si="663"/>
        <v>1.0006784724911122</v>
      </c>
      <c r="Z397" s="7">
        <f t="shared" si="720"/>
        <v>0.99441248662143888</v>
      </c>
      <c r="AA397" s="24">
        <f t="shared" si="664"/>
        <v>6.5945068221557772</v>
      </c>
      <c r="AB397" s="24">
        <f t="shared" si="665"/>
        <v>3155252.5755793909</v>
      </c>
      <c r="AC397" s="24">
        <f t="shared" si="666"/>
        <v>8.5195204401004962E-6</v>
      </c>
      <c r="AD397" s="29">
        <f t="shared" si="667"/>
        <v>9.6450067057571309E-3</v>
      </c>
      <c r="AE397" s="24">
        <f t="shared" si="626"/>
        <v>13.762987248086425</v>
      </c>
      <c r="AF397" s="7">
        <f t="shared" si="627"/>
        <v>14.043394442547944</v>
      </c>
      <c r="AG397" s="24" t="str">
        <f t="shared" si="668"/>
        <v>ANNULAR</v>
      </c>
      <c r="AH397" s="24">
        <f t="shared" si="621"/>
        <v>1.1499999999999999</v>
      </c>
      <c r="AI397" s="24">
        <f t="shared" si="621"/>
        <v>1.1499999999999999</v>
      </c>
      <c r="AJ397" s="24">
        <f t="shared" si="669"/>
        <v>0.26732300109799262</v>
      </c>
      <c r="AK397" s="24">
        <f t="shared" si="670"/>
        <v>0.86467552809085169</v>
      </c>
      <c r="AL397" s="24">
        <f t="shared" si="671"/>
        <v>128.06079678969542</v>
      </c>
      <c r="AM397" s="24">
        <f t="shared" si="672"/>
        <v>61272839.622197077</v>
      </c>
      <c r="AN397" s="24">
        <f t="shared" si="673"/>
        <v>5.9354315869825995E-7</v>
      </c>
      <c r="AO397" s="29">
        <f t="shared" si="674"/>
        <v>6.318573875436881E-3</v>
      </c>
      <c r="AP397" s="24">
        <f t="shared" si="628"/>
        <v>185.25620985097933</v>
      </c>
      <c r="AQ397" s="24">
        <f t="shared" si="675"/>
        <v>4.8647933225300157</v>
      </c>
      <c r="AR397" s="24">
        <f t="shared" si="676"/>
        <v>15.846761789904829</v>
      </c>
      <c r="AS397" s="24">
        <f t="shared" si="677"/>
        <v>1.7266197868747526</v>
      </c>
      <c r="AT397" s="24" t="str">
        <f t="shared" si="678"/>
        <v>NO</v>
      </c>
      <c r="AU397" s="24">
        <f t="shared" si="629"/>
        <v>1.2</v>
      </c>
      <c r="AV397" s="7">
        <f t="shared" si="679"/>
        <v>1.203900398263051</v>
      </c>
      <c r="AW397" s="7">
        <f t="shared" si="680"/>
        <v>0.26732300109799262</v>
      </c>
      <c r="AX397" s="20">
        <f t="shared" si="630"/>
        <v>0.74863899600340433</v>
      </c>
      <c r="AY397" s="24">
        <f t="shared" si="631"/>
        <v>0.82867202778544824</v>
      </c>
      <c r="AZ397" s="24">
        <f t="shared" si="681"/>
        <v>161.76909130710925</v>
      </c>
      <c r="BA397" s="24">
        <f t="shared" si="682"/>
        <v>77401139.427289963</v>
      </c>
      <c r="BB397" s="24">
        <f t="shared" si="683"/>
        <v>4.8118679719826872E-7</v>
      </c>
      <c r="BC397" s="29">
        <f t="shared" si="684"/>
        <v>6.1316295939567418E-3</v>
      </c>
      <c r="BD397" s="24">
        <f t="shared" si="632"/>
        <v>16.006200334481846</v>
      </c>
      <c r="BE397" s="24" t="str">
        <f t="shared" si="685"/>
        <v>NO</v>
      </c>
      <c r="BF397" s="24">
        <f t="shared" si="633"/>
        <v>1.2</v>
      </c>
      <c r="BG397" s="24">
        <f t="shared" si="634"/>
        <v>1.1502580208571107</v>
      </c>
      <c r="BH397" s="7">
        <f t="shared" si="686"/>
        <v>1.203900398263051</v>
      </c>
      <c r="BI397" s="7">
        <f t="shared" si="687"/>
        <v>0.50217095486104457</v>
      </c>
      <c r="BJ397" s="7">
        <f t="shared" si="688"/>
        <v>0.26732300109799262</v>
      </c>
      <c r="BK397" s="20">
        <f t="shared" si="635"/>
        <v>0.74863899600340433</v>
      </c>
      <c r="BL397" s="24">
        <f t="shared" si="689"/>
        <v>0.50211654070023848</v>
      </c>
      <c r="BM397" s="24">
        <f t="shared" si="690"/>
        <v>0.82817441852873286</v>
      </c>
      <c r="BN397" s="24">
        <f t="shared" si="691"/>
        <v>162.2349782135953</v>
      </c>
      <c r="BO397" s="24">
        <f t="shared" si="692"/>
        <v>77624050.844513774</v>
      </c>
      <c r="BP397" s="24">
        <f t="shared" si="693"/>
        <v>4.7994560792324728E-7</v>
      </c>
      <c r="BQ397" s="29">
        <f t="shared" si="694"/>
        <v>6.1293796291067779E-3</v>
      </c>
      <c r="BR397" s="24">
        <f t="shared" si="636"/>
        <v>183.01713640344136</v>
      </c>
      <c r="BS397" s="24">
        <f t="shared" si="695"/>
        <v>4.8647933225300157</v>
      </c>
      <c r="BT397" s="24">
        <f t="shared" si="696"/>
        <v>16.008158606750211</v>
      </c>
      <c r="BU397" s="24" t="str">
        <f t="shared" si="697"/>
        <v>NO</v>
      </c>
      <c r="BV397" s="24">
        <f t="shared" si="637"/>
        <v>1.1499999999999999</v>
      </c>
      <c r="BW397" s="24">
        <f t="shared" si="638"/>
        <v>1.1502553389307095</v>
      </c>
      <c r="BX397" s="7">
        <f t="shared" si="698"/>
        <v>1.203900398263051</v>
      </c>
      <c r="BY397" s="7">
        <f t="shared" si="699"/>
        <v>0.50217095486104457</v>
      </c>
      <c r="BZ397" s="24">
        <f t="shared" si="700"/>
        <v>0.26732300109799262</v>
      </c>
      <c r="CA397" s="20">
        <f t="shared" si="639"/>
        <v>0.78368674632994428</v>
      </c>
      <c r="CB397" s="24">
        <f t="shared" si="701"/>
        <v>0.50211398741530544</v>
      </c>
      <c r="CC397" s="24">
        <f t="shared" si="702"/>
        <v>0.86413376005592213</v>
      </c>
      <c r="CD397" s="24">
        <f t="shared" si="703"/>
        <v>128.56802737357245</v>
      </c>
      <c r="CE397" s="24">
        <f t="shared" si="704"/>
        <v>61515532.616434895</v>
      </c>
      <c r="CF397" s="24">
        <f t="shared" si="705"/>
        <v>5.9143968606301028E-7</v>
      </c>
      <c r="CG397" s="29">
        <f t="shared" si="706"/>
        <v>6.3153420628344987E-3</v>
      </c>
      <c r="CH397" s="24">
        <f t="shared" si="640"/>
        <v>185.2183022307357</v>
      </c>
      <c r="CI397" s="24">
        <f t="shared" si="707"/>
        <v>4.8647933225300157</v>
      </c>
      <c r="CJ397" s="24">
        <f t="shared" si="708"/>
        <v>15.849464469104694</v>
      </c>
      <c r="CK397" s="24">
        <f t="shared" si="641"/>
        <v>14.204946717996886</v>
      </c>
      <c r="CL397" s="24">
        <f t="shared" si="709"/>
        <v>1.7266197868747526</v>
      </c>
      <c r="CM397" s="24" t="str">
        <f t="shared" si="710"/>
        <v>NO</v>
      </c>
      <c r="CN397" s="46" t="str">
        <f t="shared" si="642"/>
        <v>ANNULAR</v>
      </c>
      <c r="CO397" s="21">
        <f t="shared" si="619"/>
        <v>1.0006784724911122</v>
      </c>
      <c r="CP397" s="21">
        <f t="shared" si="643"/>
        <v>0</v>
      </c>
      <c r="CQ397" s="7">
        <f t="shared" si="644"/>
        <v>0.99441248662143888</v>
      </c>
      <c r="CR397" s="7">
        <f>IF(J397="yes",rho_ph(F397,H397),IF(K397="yes",rho_ph(F397,H397),L397*CQ397+P397*(1-CQ397)))</f>
        <v>6.5945068221557772</v>
      </c>
      <c r="CS397" s="7">
        <f t="shared" si="645"/>
        <v>1.4336135343540821E-5</v>
      </c>
      <c r="CT397" s="7">
        <f t="shared" si="646"/>
        <v>3155252.5755793909</v>
      </c>
      <c r="CU397" s="7">
        <f t="shared" si="647"/>
        <v>8.5195204401004962E-6</v>
      </c>
      <c r="CV397" s="22">
        <f t="shared" si="648"/>
        <v>9.6450067057571309E-3</v>
      </c>
      <c r="CW397" s="7">
        <f t="shared" si="649"/>
        <v>6.1798974722281942E-4</v>
      </c>
      <c r="CX397" s="7">
        <f t="shared" si="650"/>
        <v>0.1331117684401586</v>
      </c>
      <c r="CY397" s="7">
        <f t="shared" si="711"/>
        <v>-1.8550892019226097</v>
      </c>
      <c r="CZ397" s="7">
        <f t="shared" si="712"/>
        <v>-7.2088047328820765E-2</v>
      </c>
      <c r="DA397" s="7">
        <f t="shared" si="651"/>
        <v>2.662198257967737</v>
      </c>
      <c r="DB397" s="7">
        <f>rho_ph(DA397,H397)</f>
        <v>6.5866659230854996</v>
      </c>
      <c r="DC397" s="7">
        <f t="shared" si="652"/>
        <v>294.59697297831087</v>
      </c>
      <c r="DD397" s="7">
        <f t="shared" si="713"/>
        <v>-2.8113842197260572E-2</v>
      </c>
      <c r="DE397" s="47">
        <f t="shared" si="714"/>
        <v>9.5546236729057572</v>
      </c>
      <c r="DF397" s="7">
        <f t="shared" si="653"/>
        <v>1028.9190025247526</v>
      </c>
      <c r="DG397" s="7">
        <f t="shared" si="715"/>
        <v>129.49715293343274</v>
      </c>
    </row>
    <row r="398" spans="1:111" ht="14.5" x14ac:dyDescent="0.35">
      <c r="A398" s="7">
        <f t="shared" si="716"/>
        <v>615</v>
      </c>
      <c r="B398" s="7">
        <v>3</v>
      </c>
      <c r="C398" s="7">
        <v>17.2</v>
      </c>
      <c r="D398">
        <v>0.253</v>
      </c>
      <c r="E398" s="22">
        <v>0</v>
      </c>
      <c r="F398" s="7">
        <f t="shared" si="654"/>
        <v>2.662198257967737</v>
      </c>
      <c r="G398" s="7">
        <f t="shared" si="717"/>
        <v>97.5</v>
      </c>
      <c r="H398" s="7">
        <f t="shared" si="655"/>
        <v>1028.9190025247526</v>
      </c>
      <c r="I398" s="7">
        <f t="shared" si="718"/>
        <v>0.22282481610584287</v>
      </c>
      <c r="J398" s="24" t="str">
        <f t="shared" si="656"/>
        <v>NO</v>
      </c>
      <c r="K398" s="24" t="str">
        <f t="shared" si="657"/>
        <v>NO</v>
      </c>
      <c r="L398" s="7">
        <f t="shared" si="658"/>
        <v>1.4758353841106098</v>
      </c>
      <c r="M398" s="7">
        <v>9.81</v>
      </c>
      <c r="N398" s="7">
        <f t="shared" si="659"/>
        <v>5.0247065E-2</v>
      </c>
      <c r="O398" s="7">
        <f t="shared" si="660"/>
        <v>129.49715293343274</v>
      </c>
      <c r="P398" s="7">
        <f t="shared" si="661"/>
        <v>935.25789769554092</v>
      </c>
      <c r="Q398" s="7">
        <f t="shared" si="622"/>
        <v>1.3283653370561957E-5</v>
      </c>
      <c r="R398" s="7">
        <f t="shared" si="623"/>
        <v>2.1375931419305956E-4</v>
      </c>
      <c r="S398" s="7">
        <f t="shared" si="662"/>
        <v>1.690883619365892E-4</v>
      </c>
      <c r="T398" s="7">
        <f t="shared" si="624"/>
        <v>1.6124321800424435</v>
      </c>
      <c r="U398" s="7">
        <f t="shared" si="625"/>
        <v>292.96757398035203</v>
      </c>
      <c r="V398" s="7">
        <f t="shared" si="719"/>
        <v>294.58000616039448</v>
      </c>
      <c r="W398" s="7">
        <f>Surface_Tension_T(T_ph(F398,H398))</f>
        <v>8.9079562624663169E-2</v>
      </c>
      <c r="X398" s="7">
        <v>1</v>
      </c>
      <c r="Y398" s="7">
        <f t="shared" si="663"/>
        <v>1.0007219135303458</v>
      </c>
      <c r="Z398" s="7">
        <f t="shared" si="720"/>
        <v>0.99380889121825811</v>
      </c>
      <c r="AA398" s="24">
        <f t="shared" si="664"/>
        <v>7.2569817103199625</v>
      </c>
      <c r="AB398" s="24">
        <f t="shared" si="665"/>
        <v>3198645.4194086143</v>
      </c>
      <c r="AC398" s="24">
        <f t="shared" si="666"/>
        <v>8.4156496488121302E-6</v>
      </c>
      <c r="AD398" s="29">
        <f t="shared" si="667"/>
        <v>9.6242927643636466E-3</v>
      </c>
      <c r="AE398" s="24">
        <f t="shared" si="626"/>
        <v>13.770720430546518</v>
      </c>
      <c r="AF398" s="7">
        <f t="shared" si="627"/>
        <v>13.483367517713976</v>
      </c>
      <c r="AG398" s="24" t="str">
        <f t="shared" si="668"/>
        <v>ANNULAR</v>
      </c>
      <c r="AH398" s="24">
        <f t="shared" si="621"/>
        <v>1.1499999999999999</v>
      </c>
      <c r="AI398" s="24">
        <f t="shared" si="621"/>
        <v>1.1499999999999999</v>
      </c>
      <c r="AJ398" s="24">
        <f t="shared" si="669"/>
        <v>0.26739229655760605</v>
      </c>
      <c r="AK398" s="24">
        <f t="shared" si="670"/>
        <v>0.86412344740013036</v>
      </c>
      <c r="AL398" s="24">
        <f t="shared" si="671"/>
        <v>128.35492289058442</v>
      </c>
      <c r="AM398" s="24">
        <f t="shared" si="672"/>
        <v>56574744.508266367</v>
      </c>
      <c r="AN398" s="24">
        <f t="shared" si="673"/>
        <v>6.3762794588953747E-7</v>
      </c>
      <c r="AO398" s="29">
        <f t="shared" si="674"/>
        <v>6.3843154568772754E-3</v>
      </c>
      <c r="AP398" s="24">
        <f t="shared" si="628"/>
        <v>165.06770012453862</v>
      </c>
      <c r="AQ398" s="24">
        <f t="shared" si="675"/>
        <v>4.8636265608004452</v>
      </c>
      <c r="AR398" s="24">
        <f t="shared" si="676"/>
        <v>15.789734370792882</v>
      </c>
      <c r="AS398" s="24">
        <f t="shared" si="677"/>
        <v>1.7414267544458391</v>
      </c>
      <c r="AT398" s="24" t="str">
        <f t="shared" si="678"/>
        <v>NO</v>
      </c>
      <c r="AU398" s="24">
        <f t="shared" si="629"/>
        <v>1.2</v>
      </c>
      <c r="AV398" s="7">
        <f t="shared" si="679"/>
        <v>1.203900398263051</v>
      </c>
      <c r="AW398" s="7">
        <f t="shared" si="680"/>
        <v>0.26739229655760605</v>
      </c>
      <c r="AX398" s="20">
        <f t="shared" si="630"/>
        <v>0.7542945429891369</v>
      </c>
      <c r="AY398" s="24">
        <f t="shared" si="631"/>
        <v>0.82814551826978045</v>
      </c>
      <c r="AZ398" s="24">
        <f t="shared" si="681"/>
        <v>161.95046775161705</v>
      </c>
      <c r="BA398" s="24">
        <f t="shared" si="682"/>
        <v>71382586.111265332</v>
      </c>
      <c r="BB398" s="24">
        <f t="shared" si="683"/>
        <v>5.1747154849810772E-7</v>
      </c>
      <c r="BC398" s="29">
        <f t="shared" si="684"/>
        <v>6.1954617132330319E-3</v>
      </c>
      <c r="BD398" s="24">
        <f t="shared" si="632"/>
        <v>15.948568600281638</v>
      </c>
      <c r="BE398" s="24" t="str">
        <f t="shared" si="685"/>
        <v>NO</v>
      </c>
      <c r="BF398" s="24">
        <f t="shared" si="633"/>
        <v>1.2</v>
      </c>
      <c r="BG398" s="24">
        <f t="shared" si="634"/>
        <v>1.1502854178439528</v>
      </c>
      <c r="BH398" s="7">
        <f t="shared" si="686"/>
        <v>1.203900398263051</v>
      </c>
      <c r="BI398" s="7">
        <f t="shared" si="687"/>
        <v>0.50213974875718081</v>
      </c>
      <c r="BJ398" s="7">
        <f t="shared" si="688"/>
        <v>0.26739229655760605</v>
      </c>
      <c r="BK398" s="20">
        <f t="shared" si="635"/>
        <v>0.7542945429891369</v>
      </c>
      <c r="BL398" s="24">
        <f t="shared" si="689"/>
        <v>0.50207916086364845</v>
      </c>
      <c r="BM398" s="24">
        <f t="shared" si="690"/>
        <v>0.82759649023190551</v>
      </c>
      <c r="BN398" s="24">
        <f t="shared" si="691"/>
        <v>162.4631402850907</v>
      </c>
      <c r="BO398" s="24">
        <f t="shared" si="692"/>
        <v>71608555.765911177</v>
      </c>
      <c r="BP398" s="24">
        <f t="shared" si="693"/>
        <v>5.1600476410312408E-7</v>
      </c>
      <c r="BQ398" s="29">
        <f t="shared" si="694"/>
        <v>6.1929511125473902E-3</v>
      </c>
      <c r="BR398" s="24">
        <f t="shared" si="636"/>
        <v>163.07050864831314</v>
      </c>
      <c r="BS398" s="24">
        <f t="shared" si="695"/>
        <v>4.8636265608004452</v>
      </c>
      <c r="BT398" s="24">
        <f t="shared" si="696"/>
        <v>15.950723473728136</v>
      </c>
      <c r="BU398" s="24" t="str">
        <f t="shared" si="697"/>
        <v>NO</v>
      </c>
      <c r="BV398" s="24">
        <f t="shared" si="637"/>
        <v>1.1499999999999999</v>
      </c>
      <c r="BW398" s="24">
        <f t="shared" si="638"/>
        <v>1.1502824385796966</v>
      </c>
      <c r="BX398" s="7">
        <f t="shared" si="698"/>
        <v>1.203900398263051</v>
      </c>
      <c r="BY398" s="7">
        <f t="shared" si="699"/>
        <v>0.50213974875718081</v>
      </c>
      <c r="BZ398" s="24">
        <f t="shared" si="700"/>
        <v>0.26739229655760605</v>
      </c>
      <c r="CA398" s="20">
        <f t="shared" si="639"/>
        <v>0.78960705927708896</v>
      </c>
      <c r="CB398" s="24">
        <f t="shared" si="701"/>
        <v>0.50207631714281098</v>
      </c>
      <c r="CC398" s="24">
        <f t="shared" si="702"/>
        <v>0.86352570367740578</v>
      </c>
      <c r="CD398" s="24">
        <f t="shared" si="703"/>
        <v>128.91308525672389</v>
      </c>
      <c r="CE398" s="24">
        <f t="shared" si="704"/>
        <v>56820764.626134299</v>
      </c>
      <c r="CF398" s="24">
        <f t="shared" si="705"/>
        <v>6.3514794671678494E-7</v>
      </c>
      <c r="CG398" s="29">
        <f t="shared" si="706"/>
        <v>6.3807138077096367E-3</v>
      </c>
      <c r="CH398" s="24">
        <f t="shared" si="640"/>
        <v>165.03044528673081</v>
      </c>
      <c r="CI398" s="24">
        <f t="shared" si="707"/>
        <v>4.8636265608004452</v>
      </c>
      <c r="CJ398" s="24">
        <f t="shared" si="708"/>
        <v>15.792704696090816</v>
      </c>
      <c r="CK398" s="24">
        <f t="shared" si="641"/>
        <v>13.638477360431304</v>
      </c>
      <c r="CL398" s="24">
        <f t="shared" si="709"/>
        <v>1.7414267544458391</v>
      </c>
      <c r="CM398" s="24" t="str">
        <f t="shared" si="710"/>
        <v>NO</v>
      </c>
      <c r="CN398" s="46" t="str">
        <f t="shared" si="642"/>
        <v>ANNULAR</v>
      </c>
      <c r="CO398" s="21">
        <f t="shared" si="619"/>
        <v>1.0007219135303458</v>
      </c>
      <c r="CP398" s="21">
        <f t="shared" si="643"/>
        <v>0</v>
      </c>
      <c r="CQ398" s="7">
        <f t="shared" si="644"/>
        <v>0.99380889121825811</v>
      </c>
      <c r="CR398" s="7">
        <f>IF(J398="yes",rho_ph(F398,H398),IF(K398="yes",rho_ph(F398,H398),L398*CQ398+P398*(1-CQ398)))</f>
        <v>7.2569817103199625</v>
      </c>
      <c r="CS398" s="7">
        <f t="shared" si="645"/>
        <v>1.452481999480563E-5</v>
      </c>
      <c r="CT398" s="7">
        <f t="shared" si="646"/>
        <v>3198645.4194086143</v>
      </c>
      <c r="CU398" s="7">
        <f t="shared" si="647"/>
        <v>8.4156496488121302E-6</v>
      </c>
      <c r="CV398" s="22">
        <f t="shared" si="648"/>
        <v>9.6242927643636466E-3</v>
      </c>
      <c r="CW398" s="7">
        <f t="shared" si="649"/>
        <v>6.8007212877447209E-4</v>
      </c>
      <c r="CX398" s="7">
        <f t="shared" si="650"/>
        <v>0.119779051860553</v>
      </c>
      <c r="CY398" s="7">
        <f t="shared" si="711"/>
        <v>-1.3654957246647466</v>
      </c>
      <c r="CZ398" s="7">
        <f t="shared" si="712"/>
        <v>-8.8216405085341676E-2</v>
      </c>
      <c r="DA398" s="7">
        <f t="shared" si="651"/>
        <v>2.9268474732237619</v>
      </c>
      <c r="DB398" s="7">
        <f>rho_ph(DA398,H398)</f>
        <v>7.3704912643694671</v>
      </c>
      <c r="DC398" s="7">
        <f t="shared" si="652"/>
        <v>263.2676402915971</v>
      </c>
      <c r="DD398" s="7">
        <f t="shared" si="713"/>
        <v>-2.8113842197260572E-2</v>
      </c>
      <c r="DE398" s="47">
        <f t="shared" si="714"/>
        <v>8.7337648023761432</v>
      </c>
      <c r="DF398" s="7">
        <f t="shared" si="653"/>
        <v>1028.8908886825554</v>
      </c>
      <c r="DG398" s="7">
        <f t="shared" si="715"/>
        <v>132.68543687298063</v>
      </c>
    </row>
    <row r="399" spans="1:111" ht="14.5" x14ac:dyDescent="0.35">
      <c r="A399" s="7">
        <f t="shared" si="716"/>
        <v>612</v>
      </c>
      <c r="B399" s="7">
        <v>3</v>
      </c>
      <c r="C399" s="7">
        <v>17.2</v>
      </c>
      <c r="D399">
        <v>0.253</v>
      </c>
      <c r="E399" s="22">
        <v>0</v>
      </c>
      <c r="F399" s="7">
        <f t="shared" si="654"/>
        <v>2.9268474732237619</v>
      </c>
      <c r="G399" s="7">
        <f t="shared" si="717"/>
        <v>97.5</v>
      </c>
      <c r="H399" s="7">
        <f t="shared" si="655"/>
        <v>1028.8908886825554</v>
      </c>
      <c r="I399" s="7">
        <f t="shared" si="718"/>
        <v>0.2174750659211597</v>
      </c>
      <c r="J399" s="24" t="str">
        <f t="shared" si="656"/>
        <v>NO</v>
      </c>
      <c r="K399" s="24" t="str">
        <f t="shared" si="657"/>
        <v>NO</v>
      </c>
      <c r="L399" s="7">
        <f t="shared" si="658"/>
        <v>1.6129695375270019</v>
      </c>
      <c r="M399" s="7">
        <v>9.81</v>
      </c>
      <c r="N399" s="7">
        <f t="shared" si="659"/>
        <v>5.0247065E-2</v>
      </c>
      <c r="O399" s="7">
        <f t="shared" si="660"/>
        <v>132.68543687298063</v>
      </c>
      <c r="P399" s="7">
        <f t="shared" si="661"/>
        <v>932.53716462705347</v>
      </c>
      <c r="Q399" s="7">
        <f t="shared" si="622"/>
        <v>1.3393726138143306E-5</v>
      </c>
      <c r="R399" s="7">
        <f t="shared" si="623"/>
        <v>2.0822417742003907E-4</v>
      </c>
      <c r="S399" s="7">
        <f t="shared" si="662"/>
        <v>1.6585341218405949E-4</v>
      </c>
      <c r="T399" s="7">
        <f t="shared" si="624"/>
        <v>1.628268241840666</v>
      </c>
      <c r="U399" s="7">
        <f t="shared" si="625"/>
        <v>261.62378373803807</v>
      </c>
      <c r="V399" s="7">
        <f t="shared" si="719"/>
        <v>263.25205197987873</v>
      </c>
      <c r="W399" s="7">
        <f>Surface_Tension_T(T_ph(F399,H399))</f>
        <v>8.8935231669840895E-2</v>
      </c>
      <c r="X399" s="7">
        <v>1</v>
      </c>
      <c r="Y399" s="7">
        <f t="shared" si="663"/>
        <v>1.0007748442331343</v>
      </c>
      <c r="Z399" s="7">
        <f t="shared" si="720"/>
        <v>0.99304533827888419</v>
      </c>
      <c r="AA399" s="24">
        <f t="shared" si="664"/>
        <v>8.0872324023766744</v>
      </c>
      <c r="AB399" s="24">
        <f t="shared" si="665"/>
        <v>3247639.3802949828</v>
      </c>
      <c r="AC399" s="24">
        <f t="shared" si="666"/>
        <v>8.3015399278063344E-6</v>
      </c>
      <c r="AD399" s="29">
        <f t="shared" si="667"/>
        <v>9.60131642491323E-3</v>
      </c>
      <c r="AE399" s="24">
        <f t="shared" si="626"/>
        <v>13.778810673291071</v>
      </c>
      <c r="AF399" s="7">
        <f t="shared" si="627"/>
        <v>12.882358706333529</v>
      </c>
      <c r="AG399" s="24" t="str">
        <f t="shared" si="668"/>
        <v>ANNULAR</v>
      </c>
      <c r="AH399" s="24">
        <f t="shared" si="621"/>
        <v>1.1499999999999999</v>
      </c>
      <c r="AI399" s="24">
        <f t="shared" si="621"/>
        <v>1.1499999999999999</v>
      </c>
      <c r="AJ399" s="24">
        <f t="shared" si="669"/>
        <v>0.26746850354944901</v>
      </c>
      <c r="AK399" s="24">
        <f t="shared" si="670"/>
        <v>0.8634239482680941</v>
      </c>
      <c r="AL399" s="24">
        <f t="shared" si="671"/>
        <v>128.75492056455704</v>
      </c>
      <c r="AM399" s="24">
        <f t="shared" si="672"/>
        <v>51704900.963316225</v>
      </c>
      <c r="AN399" s="24">
        <f t="shared" si="673"/>
        <v>6.913132359379614E-7</v>
      </c>
      <c r="AO399" s="29">
        <f t="shared" si="674"/>
        <v>6.4597047475287665E-3</v>
      </c>
      <c r="AP399" s="24">
        <f t="shared" si="628"/>
        <v>144.90404771082748</v>
      </c>
      <c r="AQ399" s="24">
        <f t="shared" si="675"/>
        <v>4.8621457896788964</v>
      </c>
      <c r="AR399" s="24">
        <f t="shared" si="676"/>
        <v>15.724774913541136</v>
      </c>
      <c r="AS399" s="24">
        <f t="shared" si="677"/>
        <v>1.7585297011879193</v>
      </c>
      <c r="AT399" s="24" t="str">
        <f t="shared" si="678"/>
        <v>NO</v>
      </c>
      <c r="AU399" s="24">
        <f t="shared" si="629"/>
        <v>1.2</v>
      </c>
      <c r="AV399" s="7">
        <f t="shared" si="679"/>
        <v>1.203900398263051</v>
      </c>
      <c r="AW399" s="7">
        <f t="shared" si="680"/>
        <v>0.26746850354944901</v>
      </c>
      <c r="AX399" s="20">
        <f t="shared" si="630"/>
        <v>0.76082572487580469</v>
      </c>
      <c r="AY399" s="24">
        <f t="shared" si="631"/>
        <v>0.82747838483675651</v>
      </c>
      <c r="AZ399" s="24">
        <f t="shared" si="681"/>
        <v>162.2175152689145</v>
      </c>
      <c r="BA399" s="24">
        <f t="shared" si="682"/>
        <v>65142679.788218595</v>
      </c>
      <c r="BB399" s="24">
        <f t="shared" si="683"/>
        <v>5.617783364638733E-7</v>
      </c>
      <c r="BC399" s="29">
        <f t="shared" si="684"/>
        <v>6.2687753930591684E-3</v>
      </c>
      <c r="BD399" s="24">
        <f t="shared" si="632"/>
        <v>15.882825233410372</v>
      </c>
      <c r="BE399" s="24" t="str">
        <f t="shared" si="685"/>
        <v>NO</v>
      </c>
      <c r="BF399" s="24">
        <f t="shared" si="633"/>
        <v>1.2</v>
      </c>
      <c r="BG399" s="24">
        <f t="shared" si="634"/>
        <v>1.1503200576317116</v>
      </c>
      <c r="BH399" s="7">
        <f t="shared" si="686"/>
        <v>1.203900398263051</v>
      </c>
      <c r="BI399" s="7">
        <f t="shared" si="687"/>
        <v>0.50210161017309463</v>
      </c>
      <c r="BJ399" s="7">
        <f t="shared" si="688"/>
        <v>0.26746850354944901</v>
      </c>
      <c r="BK399" s="20">
        <f t="shared" si="635"/>
        <v>0.76082572487580469</v>
      </c>
      <c r="BL399" s="24">
        <f t="shared" si="689"/>
        <v>0.5020331877053229</v>
      </c>
      <c r="BM399" s="24">
        <f t="shared" si="690"/>
        <v>0.82686493841388153</v>
      </c>
      <c r="BN399" s="24">
        <f t="shared" si="691"/>
        <v>162.78858738635992</v>
      </c>
      <c r="BO399" s="24">
        <f t="shared" si="692"/>
        <v>65372008.711307183</v>
      </c>
      <c r="BP399" s="24">
        <f t="shared" si="693"/>
        <v>5.6000808727926564E-7</v>
      </c>
      <c r="BQ399" s="29">
        <f t="shared" si="694"/>
        <v>6.2659353790743919E-3</v>
      </c>
      <c r="BR399" s="24">
        <f t="shared" si="636"/>
        <v>143.14949309290807</v>
      </c>
      <c r="BS399" s="24">
        <f t="shared" si="695"/>
        <v>4.8621457896788964</v>
      </c>
      <c r="BT399" s="24">
        <f t="shared" si="696"/>
        <v>15.885224483207653</v>
      </c>
      <c r="BU399" s="24" t="str">
        <f t="shared" si="697"/>
        <v>NO</v>
      </c>
      <c r="BV399" s="24">
        <f t="shared" si="637"/>
        <v>1.1499999999999999</v>
      </c>
      <c r="BW399" s="24">
        <f t="shared" si="638"/>
        <v>1.150316700902579</v>
      </c>
      <c r="BX399" s="7">
        <f t="shared" si="698"/>
        <v>1.203900398263051</v>
      </c>
      <c r="BY399" s="7">
        <f t="shared" si="699"/>
        <v>0.50210161017309463</v>
      </c>
      <c r="BZ399" s="24">
        <f t="shared" si="700"/>
        <v>0.26746850354944901</v>
      </c>
      <c r="CA399" s="20">
        <f t="shared" si="639"/>
        <v>0.79644400020748407</v>
      </c>
      <c r="CB399" s="24">
        <f t="shared" si="701"/>
        <v>0.50202997519720094</v>
      </c>
      <c r="CC399" s="24">
        <f t="shared" si="702"/>
        <v>0.8627560788252302</v>
      </c>
      <c r="CD399" s="24">
        <f t="shared" si="703"/>
        <v>129.37665638807999</v>
      </c>
      <c r="CE399" s="24">
        <f t="shared" si="704"/>
        <v>51954575.220732123</v>
      </c>
      <c r="CF399" s="24">
        <f t="shared" si="705"/>
        <v>6.8832884269847751E-7</v>
      </c>
      <c r="CG399" s="29">
        <f t="shared" si="706"/>
        <v>6.4556370200035624E-3</v>
      </c>
      <c r="CH399" s="24">
        <f t="shared" si="640"/>
        <v>144.86754192026865</v>
      </c>
      <c r="CI399" s="24">
        <f t="shared" si="707"/>
        <v>4.8621457896788964</v>
      </c>
      <c r="CJ399" s="24">
        <f t="shared" si="708"/>
        <v>15.728076971858647</v>
      </c>
      <c r="CK399" s="24">
        <f t="shared" si="641"/>
        <v>13.030554669259146</v>
      </c>
      <c r="CL399" s="24">
        <f t="shared" si="709"/>
        <v>1.7585297011879193</v>
      </c>
      <c r="CM399" s="24" t="str">
        <f t="shared" si="710"/>
        <v>NO</v>
      </c>
      <c r="CN399" s="46" t="str">
        <f t="shared" si="642"/>
        <v>ANNULAR</v>
      </c>
      <c r="CO399" s="21">
        <f t="shared" si="619"/>
        <v>1.0007748442331343</v>
      </c>
      <c r="CP399" s="21">
        <f t="shared" si="643"/>
        <v>0</v>
      </c>
      <c r="CQ399" s="7">
        <f t="shared" si="644"/>
        <v>0.99304533827888419</v>
      </c>
      <c r="CR399" s="7">
        <f>IF(J399="yes",rho_ph(F399,H399),IF(K399="yes",rho_ph(F399,H399),L399*CQ399+P399*(1-CQ399)))</f>
        <v>8.0872324023766744</v>
      </c>
      <c r="CS399" s="7">
        <f t="shared" si="645"/>
        <v>1.4748706019781224E-5</v>
      </c>
      <c r="CT399" s="7">
        <f t="shared" si="646"/>
        <v>3247639.3802949828</v>
      </c>
      <c r="CU399" s="7">
        <f t="shared" si="647"/>
        <v>8.3015399278063344E-6</v>
      </c>
      <c r="CV399" s="22">
        <f t="shared" si="648"/>
        <v>9.60131642491323E-3</v>
      </c>
      <c r="CW399" s="7">
        <f t="shared" si="649"/>
        <v>7.5787725190996794E-4</v>
      </c>
      <c r="CX399" s="7">
        <f t="shared" si="650"/>
        <v>0.10634662692700479</v>
      </c>
      <c r="CY399" s="7">
        <f t="shared" si="711"/>
        <v>-0.91488793624069986</v>
      </c>
      <c r="CZ399" s="7">
        <f t="shared" si="712"/>
        <v>-0.11706844077429873</v>
      </c>
      <c r="DA399" s="7">
        <f t="shared" si="651"/>
        <v>3.2780527955466581</v>
      </c>
      <c r="DB399" s="7">
        <f>rho_ph(DA399,H399)</f>
        <v>8.4447410779439345</v>
      </c>
      <c r="DC399" s="7">
        <f t="shared" si="652"/>
        <v>229.77754143680832</v>
      </c>
      <c r="DD399" s="7">
        <f t="shared" si="713"/>
        <v>-2.8113842197260572E-2</v>
      </c>
      <c r="DE399" s="47">
        <f t="shared" si="714"/>
        <v>8.2519621614363015</v>
      </c>
      <c r="DF399" s="7">
        <f t="shared" si="653"/>
        <v>1028.8627748403583</v>
      </c>
      <c r="DG399" s="7">
        <f t="shared" si="715"/>
        <v>136.57393252377335</v>
      </c>
    </row>
    <row r="400" spans="1:111" ht="14.5" x14ac:dyDescent="0.35">
      <c r="A400" s="7">
        <f t="shared" si="716"/>
        <v>609</v>
      </c>
      <c r="B400" s="7">
        <v>3</v>
      </c>
      <c r="C400" s="7">
        <v>17.2</v>
      </c>
      <c r="D400">
        <v>0.253</v>
      </c>
      <c r="E400" s="22">
        <v>0</v>
      </c>
      <c r="F400" s="7">
        <f t="shared" si="654"/>
        <v>3.2780527955466581</v>
      </c>
      <c r="G400" s="7">
        <f t="shared" si="717"/>
        <v>97.5</v>
      </c>
      <c r="H400" s="7">
        <f t="shared" si="655"/>
        <v>1028.8627748403583</v>
      </c>
      <c r="I400" s="7">
        <f t="shared" si="718"/>
        <v>0.21089114224338545</v>
      </c>
      <c r="J400" s="24" t="str">
        <f t="shared" si="656"/>
        <v>NO</v>
      </c>
      <c r="K400" s="24" t="str">
        <f t="shared" si="657"/>
        <v>NO</v>
      </c>
      <c r="L400" s="7">
        <f t="shared" si="658"/>
        <v>1.7938966736147399</v>
      </c>
      <c r="M400" s="7">
        <v>9.81</v>
      </c>
      <c r="N400" s="7">
        <f t="shared" si="659"/>
        <v>5.0247065E-2</v>
      </c>
      <c r="O400" s="7">
        <f t="shared" si="660"/>
        <v>136.57393252377335</v>
      </c>
      <c r="P400" s="7">
        <f t="shared" si="661"/>
        <v>929.16044621878768</v>
      </c>
      <c r="Q400" s="7">
        <f t="shared" si="622"/>
        <v>1.3527998354138879E-5</v>
      </c>
      <c r="R400" s="7">
        <f t="shared" si="623"/>
        <v>2.0183483669442386E-4</v>
      </c>
      <c r="S400" s="7">
        <f t="shared" si="662"/>
        <v>1.6212259246460063E-4</v>
      </c>
      <c r="T400" s="7">
        <f t="shared" si="624"/>
        <v>1.6479351647038629</v>
      </c>
      <c r="U400" s="7">
        <f t="shared" si="625"/>
        <v>228.11551858219843</v>
      </c>
      <c r="V400" s="7">
        <f t="shared" si="719"/>
        <v>229.76345374690229</v>
      </c>
      <c r="W400" s="7">
        <f>Surface_Tension_T(T_ph(F400,H400))</f>
        <v>8.8749221648825913E-2</v>
      </c>
      <c r="X400" s="7">
        <v>1</v>
      </c>
      <c r="Y400" s="7">
        <f t="shared" si="663"/>
        <v>1.0008449728401108</v>
      </c>
      <c r="Z400" s="7">
        <f t="shared" si="720"/>
        <v>0.99198948387965757</v>
      </c>
      <c r="AA400" s="24">
        <f t="shared" si="664"/>
        <v>9.2225813682126798</v>
      </c>
      <c r="AB400" s="24">
        <f t="shared" si="665"/>
        <v>3306819.0262595303</v>
      </c>
      <c r="AC400" s="24">
        <f t="shared" si="666"/>
        <v>8.1679899768049698E-6</v>
      </c>
      <c r="AD400" s="29">
        <f t="shared" si="667"/>
        <v>9.574125085843448E-3</v>
      </c>
      <c r="AE400" s="24">
        <f t="shared" si="626"/>
        <v>13.787590065084848</v>
      </c>
      <c r="AF400" s="7">
        <f t="shared" si="627"/>
        <v>12.197384474752315</v>
      </c>
      <c r="AG400" s="24" t="str">
        <f t="shared" si="668"/>
        <v>ANNULAR</v>
      </c>
      <c r="AH400" s="24">
        <f t="shared" si="621"/>
        <v>1.1499999999999999</v>
      </c>
      <c r="AI400" s="24">
        <f t="shared" si="621"/>
        <v>1.1499999999999999</v>
      </c>
      <c r="AJ400" s="24">
        <f t="shared" si="669"/>
        <v>0.26755761783629639</v>
      </c>
      <c r="AK400" s="24">
        <f t="shared" si="670"/>
        <v>0.86245510113755119</v>
      </c>
      <c r="AL400" s="24">
        <f t="shared" si="671"/>
        <v>129.34843493922367</v>
      </c>
      <c r="AM400" s="24">
        <f t="shared" si="672"/>
        <v>46378757.594720095</v>
      </c>
      <c r="AN400" s="24">
        <f t="shared" si="673"/>
        <v>7.6221327471430168E-7</v>
      </c>
      <c r="AO400" s="29">
        <f t="shared" si="674"/>
        <v>6.5525111940583159E-3</v>
      </c>
      <c r="AP400" s="24">
        <f t="shared" si="628"/>
        <v>123.77322152026395</v>
      </c>
      <c r="AQ400" s="24">
        <f t="shared" si="675"/>
        <v>4.8600906710085559</v>
      </c>
      <c r="AR400" s="24">
        <f t="shared" si="676"/>
        <v>15.645356766891902</v>
      </c>
      <c r="AS400" s="24">
        <f t="shared" si="677"/>
        <v>1.7797699778801721</v>
      </c>
      <c r="AT400" s="24" t="str">
        <f t="shared" si="678"/>
        <v>NO</v>
      </c>
      <c r="AU400" s="24">
        <f t="shared" si="629"/>
        <v>1.2</v>
      </c>
      <c r="AV400" s="7">
        <f t="shared" si="679"/>
        <v>1.203900398263051</v>
      </c>
      <c r="AW400" s="7">
        <f t="shared" si="680"/>
        <v>0.26755761783629639</v>
      </c>
      <c r="AX400" s="20">
        <f t="shared" si="630"/>
        <v>0.76893494721791666</v>
      </c>
      <c r="AY400" s="24">
        <f t="shared" si="631"/>
        <v>0.8265543103986368</v>
      </c>
      <c r="AZ400" s="24">
        <f t="shared" si="681"/>
        <v>162.641627372714</v>
      </c>
      <c r="BA400" s="24">
        <f t="shared" si="682"/>
        <v>58316257.280377172</v>
      </c>
      <c r="BB400" s="24">
        <f t="shared" si="683"/>
        <v>6.2050033832549812E-7</v>
      </c>
      <c r="BC400" s="29">
        <f t="shared" si="684"/>
        <v>6.3592125244018227E-3</v>
      </c>
      <c r="BD400" s="24">
        <f t="shared" si="632"/>
        <v>15.802299246189792</v>
      </c>
      <c r="BE400" s="24" t="str">
        <f t="shared" si="685"/>
        <v>NO</v>
      </c>
      <c r="BF400" s="24">
        <f t="shared" si="633"/>
        <v>1.2</v>
      </c>
      <c r="BG400" s="24">
        <f t="shared" si="634"/>
        <v>1.1503679873032238</v>
      </c>
      <c r="BH400" s="7">
        <f t="shared" si="686"/>
        <v>1.203900398263051</v>
      </c>
      <c r="BI400" s="7">
        <f t="shared" si="687"/>
        <v>0.5020510572384177</v>
      </c>
      <c r="BJ400" s="7">
        <f t="shared" si="688"/>
        <v>0.26755761783629639</v>
      </c>
      <c r="BK400" s="20">
        <f t="shared" si="635"/>
        <v>0.76893494721791666</v>
      </c>
      <c r="BL400" s="24">
        <f t="shared" si="689"/>
        <v>0.50197175993444487</v>
      </c>
      <c r="BM400" s="24">
        <f t="shared" si="690"/>
        <v>0.82585285018235643</v>
      </c>
      <c r="BN400" s="24">
        <f t="shared" si="691"/>
        <v>163.29213811312914</v>
      </c>
      <c r="BO400" s="24">
        <f t="shared" si="692"/>
        <v>58549502.313118771</v>
      </c>
      <c r="BP400" s="24">
        <f t="shared" si="693"/>
        <v>6.1827987203605662E-7</v>
      </c>
      <c r="BQ400" s="29">
        <f t="shared" si="694"/>
        <v>6.3559182829163591E-3</v>
      </c>
      <c r="BR400" s="24">
        <f t="shared" si="636"/>
        <v>122.27422196663922</v>
      </c>
      <c r="BS400" s="24">
        <f t="shared" si="695"/>
        <v>4.8600906710085559</v>
      </c>
      <c r="BT400" s="24">
        <f t="shared" si="696"/>
        <v>15.805028859570353</v>
      </c>
      <c r="BU400" s="24" t="str">
        <f t="shared" si="697"/>
        <v>NO</v>
      </c>
      <c r="BV400" s="24">
        <f t="shared" si="637"/>
        <v>1.1499999999999999</v>
      </c>
      <c r="BW400" s="24">
        <f t="shared" si="638"/>
        <v>1.1503641058392202</v>
      </c>
      <c r="BX400" s="7">
        <f t="shared" si="698"/>
        <v>1.203900398263051</v>
      </c>
      <c r="BY400" s="7">
        <f t="shared" si="699"/>
        <v>0.5020510572384177</v>
      </c>
      <c r="BZ400" s="24">
        <f t="shared" si="700"/>
        <v>0.26755761783629639</v>
      </c>
      <c r="CA400" s="20">
        <f t="shared" si="639"/>
        <v>0.80493285797992098</v>
      </c>
      <c r="CB400" s="24">
        <f t="shared" si="701"/>
        <v>0.50196803512214994</v>
      </c>
      <c r="CC400" s="24">
        <f t="shared" si="702"/>
        <v>0.86169142302744761</v>
      </c>
      <c r="CD400" s="24">
        <f t="shared" si="703"/>
        <v>130.05664447315363</v>
      </c>
      <c r="CE400" s="24">
        <f t="shared" si="704"/>
        <v>46632690.920746349</v>
      </c>
      <c r="CF400" s="24">
        <f t="shared" si="705"/>
        <v>7.5848462877993519E-7</v>
      </c>
      <c r="CG400" s="29">
        <f t="shared" si="706"/>
        <v>6.5478032476374935E-3</v>
      </c>
      <c r="CH400" s="24">
        <f t="shared" si="640"/>
        <v>123.73764167430475</v>
      </c>
      <c r="CI400" s="24">
        <f t="shared" si="707"/>
        <v>4.8600906710085559</v>
      </c>
      <c r="CJ400" s="24">
        <f t="shared" si="708"/>
        <v>15.649105599496473</v>
      </c>
      <c r="CK400" s="24">
        <f t="shared" si="641"/>
        <v>12.337700637235914</v>
      </c>
      <c r="CL400" s="24">
        <f t="shared" si="709"/>
        <v>1.7797699778801721</v>
      </c>
      <c r="CM400" s="24" t="str">
        <f t="shared" si="710"/>
        <v>NO</v>
      </c>
      <c r="CN400" s="46" t="str">
        <f t="shared" si="642"/>
        <v>ANNULAR</v>
      </c>
      <c r="CO400" s="21">
        <f t="shared" si="619"/>
        <v>1.0008449728401108</v>
      </c>
      <c r="CP400" s="21">
        <f t="shared" si="643"/>
        <v>0</v>
      </c>
      <c r="CQ400" s="7">
        <f t="shared" si="644"/>
        <v>0.99198948387965757</v>
      </c>
      <c r="CR400" s="7">
        <f>IF(J400="yes",rho_ph(F400,H400),IF(K400="yes",rho_ph(F400,H400),L400*CQ400+P400*(1-CQ400)))</f>
        <v>9.2225813682126798</v>
      </c>
      <c r="CS400" s="7">
        <f t="shared" si="645"/>
        <v>1.5036433318234448E-5</v>
      </c>
      <c r="CT400" s="7">
        <f t="shared" si="646"/>
        <v>3306819.0262595303</v>
      </c>
      <c r="CU400" s="7">
        <f t="shared" si="647"/>
        <v>8.1679899768049698E-6</v>
      </c>
      <c r="CV400" s="22">
        <f t="shared" si="648"/>
        <v>9.574125085843448E-3</v>
      </c>
      <c r="CW400" s="7">
        <f t="shared" si="649"/>
        <v>8.642739907910894E-4</v>
      </c>
      <c r="CX400" s="7">
        <f t="shared" si="650"/>
        <v>9.2121919294772023E-2</v>
      </c>
      <c r="CY400" s="7">
        <f t="shared" si="711"/>
        <v>-0.48524621150333225</v>
      </c>
      <c r="CZ400" s="7">
        <f t="shared" si="712"/>
        <v>-0.19162683001168482</v>
      </c>
      <c r="DA400" s="7">
        <f t="shared" si="651"/>
        <v>3.8529332855817127</v>
      </c>
      <c r="DB400" s="7">
        <f>rho_ph(DA400,H400)</f>
        <v>10.287642886516684</v>
      </c>
      <c r="DC400" s="7">
        <f t="shared" si="652"/>
        <v>188.61578540051639</v>
      </c>
      <c r="DD400" s="7">
        <f t="shared" si="713"/>
        <v>-2.8113842197260572E-2</v>
      </c>
      <c r="DE400" s="47">
        <f t="shared" si="714"/>
        <v>8.6076650877256249</v>
      </c>
      <c r="DF400" s="7">
        <f t="shared" si="653"/>
        <v>1028.8346609981611</v>
      </c>
      <c r="DG400" s="7">
        <f t="shared" si="715"/>
        <v>142.26703179071529</v>
      </c>
    </row>
    <row r="401" spans="1:111" ht="14.5" x14ac:dyDescent="0.35">
      <c r="A401" s="7">
        <f t="shared" si="716"/>
        <v>606</v>
      </c>
      <c r="B401" s="7">
        <v>3</v>
      </c>
      <c r="C401" s="7">
        <v>17.2</v>
      </c>
      <c r="D401">
        <v>0.253</v>
      </c>
      <c r="E401" s="22">
        <v>0</v>
      </c>
      <c r="F401" s="7">
        <f t="shared" si="654"/>
        <v>3.8529332855817127</v>
      </c>
      <c r="G401" s="7">
        <f t="shared" si="717"/>
        <v>97.5</v>
      </c>
      <c r="H401" s="7">
        <f t="shared" si="655"/>
        <v>1028.8346609981611</v>
      </c>
      <c r="I401" s="7">
        <f t="shared" si="718"/>
        <v>0.2011292858599133</v>
      </c>
      <c r="J401" s="24" t="str">
        <f t="shared" si="656"/>
        <v>NO</v>
      </c>
      <c r="K401" s="24" t="str">
        <f t="shared" si="657"/>
        <v>NO</v>
      </c>
      <c r="L401" s="7">
        <f t="shared" si="658"/>
        <v>2.0878495827009007</v>
      </c>
      <c r="M401" s="7">
        <v>9.81</v>
      </c>
      <c r="N401" s="7">
        <f t="shared" si="659"/>
        <v>5.0247065E-2</v>
      </c>
      <c r="O401" s="7">
        <f t="shared" si="660"/>
        <v>142.26703179071529</v>
      </c>
      <c r="P401" s="7">
        <f t="shared" si="661"/>
        <v>924.10070757394419</v>
      </c>
      <c r="Q401" s="7">
        <f t="shared" si="622"/>
        <v>1.3724591527492715E-5</v>
      </c>
      <c r="R401" s="7">
        <f t="shared" si="623"/>
        <v>1.9313610617840887E-4</v>
      </c>
      <c r="S401" s="7">
        <f t="shared" si="662"/>
        <v>1.5705119636162473E-4</v>
      </c>
      <c r="T401" s="7">
        <f t="shared" si="624"/>
        <v>1.6774559114679632</v>
      </c>
      <c r="U401" s="7">
        <f t="shared" si="625"/>
        <v>186.9261327455738</v>
      </c>
      <c r="V401" s="7">
        <f t="shared" si="719"/>
        <v>188.60358865704177</v>
      </c>
      <c r="W401" s="7">
        <f>Surface_Tension_T(T_ph(F401,H401))</f>
        <v>8.8457192090040992E-2</v>
      </c>
      <c r="X401" s="7">
        <v>1</v>
      </c>
      <c r="Y401" s="7">
        <f t="shared" si="663"/>
        <v>1.0009602614268587</v>
      </c>
      <c r="Z401" s="7">
        <f t="shared" si="720"/>
        <v>0.9901551095605815</v>
      </c>
      <c r="AA401" s="24">
        <f t="shared" si="664"/>
        <v>11.164965153359816</v>
      </c>
      <c r="AB401" s="24">
        <f t="shared" si="665"/>
        <v>3392240.1969314865</v>
      </c>
      <c r="AC401" s="24">
        <f t="shared" si="666"/>
        <v>7.9830286765871106E-6</v>
      </c>
      <c r="AD401" s="29">
        <f t="shared" si="667"/>
        <v>9.5359137321630611E-3</v>
      </c>
      <c r="AE401" s="24">
        <f t="shared" si="626"/>
        <v>13.798084753238976</v>
      </c>
      <c r="AF401" s="7">
        <f t="shared" si="627"/>
        <v>11.28052621300532</v>
      </c>
      <c r="AG401" s="24" t="str">
        <f t="shared" si="668"/>
        <v>ANNULAR</v>
      </c>
      <c r="AH401" s="24">
        <f t="shared" si="621"/>
        <v>1.1499999999999999</v>
      </c>
      <c r="AI401" s="24">
        <f t="shared" si="621"/>
        <v>1.1499999999999999</v>
      </c>
      <c r="AJ401" s="24">
        <f t="shared" si="669"/>
        <v>0.2676803940944073</v>
      </c>
      <c r="AK401" s="24">
        <f t="shared" si="670"/>
        <v>0.86076891248454857</v>
      </c>
      <c r="AL401" s="24">
        <f t="shared" si="671"/>
        <v>130.46070250405117</v>
      </c>
      <c r="AM401" s="24">
        <f t="shared" si="672"/>
        <v>39637744.773523733</v>
      </c>
      <c r="AN401" s="24">
        <f t="shared" si="673"/>
        <v>8.7767972311582827E-7</v>
      </c>
      <c r="AO401" s="29">
        <f t="shared" si="674"/>
        <v>6.6900849582499124E-3</v>
      </c>
      <c r="AP401" s="24">
        <f t="shared" si="628"/>
        <v>98.477396633804176</v>
      </c>
      <c r="AQ401" s="24">
        <f t="shared" si="675"/>
        <v>4.8565035593624684</v>
      </c>
      <c r="AR401" s="24">
        <f t="shared" si="676"/>
        <v>15.528483147737916</v>
      </c>
      <c r="AS401" s="24">
        <f t="shared" si="677"/>
        <v>1.8116523843854004</v>
      </c>
      <c r="AT401" s="24" t="str">
        <f t="shared" si="678"/>
        <v>NO</v>
      </c>
      <c r="AU401" s="24">
        <f t="shared" si="629"/>
        <v>1.2</v>
      </c>
      <c r="AV401" s="7">
        <f t="shared" si="679"/>
        <v>1.203900398263051</v>
      </c>
      <c r="AW401" s="7">
        <f t="shared" si="680"/>
        <v>0.2676803940944073</v>
      </c>
      <c r="AX401" s="20">
        <f t="shared" si="630"/>
        <v>0.7811033981644071</v>
      </c>
      <c r="AY401" s="24">
        <f t="shared" si="631"/>
        <v>0.82494591004651374</v>
      </c>
      <c r="AZ401" s="24">
        <f t="shared" si="681"/>
        <v>163.48997136377096</v>
      </c>
      <c r="BA401" s="24">
        <f t="shared" si="682"/>
        <v>49672994.49998457</v>
      </c>
      <c r="BB401" s="24">
        <f t="shared" si="683"/>
        <v>7.1665811385549952E-7</v>
      </c>
      <c r="BC401" s="29">
        <f t="shared" si="684"/>
        <v>6.4937047154461384E-3</v>
      </c>
      <c r="BD401" s="24">
        <f t="shared" si="632"/>
        <v>15.683466741408058</v>
      </c>
      <c r="BE401" s="24" t="str">
        <f t="shared" si="685"/>
        <v>NO</v>
      </c>
      <c r="BF401" s="24">
        <f t="shared" si="633"/>
        <v>1.2</v>
      </c>
      <c r="BG401" s="24">
        <f t="shared" si="634"/>
        <v>1.1504515410940233</v>
      </c>
      <c r="BH401" s="7">
        <f t="shared" si="686"/>
        <v>1.203900398263051</v>
      </c>
      <c r="BI401" s="7">
        <f t="shared" si="687"/>
        <v>0.50196838698646684</v>
      </c>
      <c r="BJ401" s="7">
        <f t="shared" si="688"/>
        <v>0.2676803940944073</v>
      </c>
      <c r="BK401" s="20">
        <f t="shared" si="635"/>
        <v>0.7811033981644071</v>
      </c>
      <c r="BL401" s="24">
        <f t="shared" si="689"/>
        <v>0.50187009547826045</v>
      </c>
      <c r="BM401" s="24">
        <f t="shared" si="690"/>
        <v>0.82409418367468856</v>
      </c>
      <c r="BN401" s="24">
        <f t="shared" si="691"/>
        <v>164.27527403008401</v>
      </c>
      <c r="BO401" s="24">
        <f t="shared" si="692"/>
        <v>49911592.223742172</v>
      </c>
      <c r="BP401" s="24">
        <f t="shared" si="693"/>
        <v>7.1358054668117128E-7</v>
      </c>
      <c r="BQ401" s="29">
        <f t="shared" si="694"/>
        <v>6.4896270937903318E-3</v>
      </c>
      <c r="BR401" s="24">
        <f t="shared" si="636"/>
        <v>97.286326001142697</v>
      </c>
      <c r="BS401" s="24">
        <f t="shared" si="695"/>
        <v>4.8565035593624684</v>
      </c>
      <c r="BT401" s="24">
        <f t="shared" si="696"/>
        <v>15.686750846602893</v>
      </c>
      <c r="BU401" s="24" t="str">
        <f t="shared" si="697"/>
        <v>NO</v>
      </c>
      <c r="BV401" s="24">
        <f t="shared" si="637"/>
        <v>1.1499999999999999</v>
      </c>
      <c r="BW401" s="24">
        <f t="shared" si="638"/>
        <v>1.1504467390998225</v>
      </c>
      <c r="BX401" s="7">
        <f t="shared" si="698"/>
        <v>1.203900398263051</v>
      </c>
      <c r="BY401" s="7">
        <f t="shared" si="699"/>
        <v>0.50196838698646684</v>
      </c>
      <c r="BZ401" s="24">
        <f t="shared" si="700"/>
        <v>0.2676803940944073</v>
      </c>
      <c r="CA401" s="20">
        <f t="shared" si="639"/>
        <v>0.81767097823121548</v>
      </c>
      <c r="CB401" s="24">
        <f t="shared" si="701"/>
        <v>0.50186547473129373</v>
      </c>
      <c r="CC401" s="24">
        <f t="shared" si="702"/>
        <v>0.85984166798971495</v>
      </c>
      <c r="CD401" s="24">
        <f t="shared" si="703"/>
        <v>131.31563385078937</v>
      </c>
      <c r="CE401" s="24">
        <f t="shared" si="704"/>
        <v>39897497.709622182</v>
      </c>
      <c r="CF401" s="24">
        <f t="shared" si="705"/>
        <v>8.725461476600839E-7</v>
      </c>
      <c r="CG401" s="29">
        <f t="shared" si="706"/>
        <v>6.6842794721083945E-3</v>
      </c>
      <c r="CH401" s="24">
        <f t="shared" si="640"/>
        <v>98.443205255469465</v>
      </c>
      <c r="CI401" s="24">
        <f t="shared" si="707"/>
        <v>4.8565035593624684</v>
      </c>
      <c r="CJ401" s="24">
        <f t="shared" si="708"/>
        <v>15.532977489388575</v>
      </c>
      <c r="CK401" s="24">
        <f t="shared" si="641"/>
        <v>11.410295029613577</v>
      </c>
      <c r="CL401" s="24">
        <f t="shared" si="709"/>
        <v>1.8116523843854004</v>
      </c>
      <c r="CM401" s="24" t="str">
        <f t="shared" si="710"/>
        <v>NO</v>
      </c>
      <c r="CN401" s="46" t="str">
        <f t="shared" si="642"/>
        <v>ANNULAR</v>
      </c>
      <c r="CO401" s="21">
        <f t="shared" si="619"/>
        <v>1.0009602614268587</v>
      </c>
      <c r="CP401" s="21">
        <f t="shared" si="643"/>
        <v>0</v>
      </c>
      <c r="CQ401" s="7">
        <f t="shared" si="644"/>
        <v>0.9901551095605815</v>
      </c>
      <c r="CR401" s="7">
        <f>IF(J401="yes",rho_ph(F401,H401),IF(K401="yes",rho_ph(F401,H401),L401*CQ401+P401*(1-CQ401)))</f>
        <v>11.164965153359816</v>
      </c>
      <c r="CS401" s="7">
        <f t="shared" si="645"/>
        <v>1.5490878232801111E-5</v>
      </c>
      <c r="CT401" s="7">
        <f t="shared" si="646"/>
        <v>3392240.1969314865</v>
      </c>
      <c r="CU401" s="7">
        <f t="shared" si="647"/>
        <v>7.9830286765871106E-6</v>
      </c>
      <c r="CV401" s="22">
        <f t="shared" si="648"/>
        <v>9.5359137321630611E-3</v>
      </c>
      <c r="CW401" s="7">
        <f t="shared" si="649"/>
        <v>1.0463002281982368E-3</v>
      </c>
      <c r="CX401" s="7">
        <f t="shared" si="650"/>
        <v>7.4846082274571318E-2</v>
      </c>
      <c r="CY401" s="7">
        <f t="shared" si="711"/>
        <v>-3.0779533338566978E-2</v>
      </c>
      <c r="CZ401" s="7">
        <f t="shared" si="712"/>
        <v>-2.4656768401253131</v>
      </c>
      <c r="DA401" s="7">
        <f t="shared" si="651"/>
        <v>11.249963805957652</v>
      </c>
      <c r="DB401" s="7">
        <f>rho_ph(DA401,H401)</f>
        <v>45.130705384983806</v>
      </c>
      <c r="DC401" s="7">
        <f t="shared" si="652"/>
        <v>42.995380338238782</v>
      </c>
      <c r="DD401" s="7">
        <f t="shared" si="713"/>
        <v>-2.8113842197260572E-2</v>
      </c>
      <c r="DE401" s="47">
        <f t="shared" si="714"/>
        <v>16.861355461942402</v>
      </c>
      <c r="DF401" s="7">
        <f t="shared" si="653"/>
        <v>1028.8065471559639</v>
      </c>
      <c r="DG401" s="7">
        <f t="shared" si="715"/>
        <v>185.06854509885329</v>
      </c>
    </row>
    <row r="402" spans="1:111" ht="14.5" x14ac:dyDescent="0.35">
      <c r="A402" s="7">
        <f t="shared" si="716"/>
        <v>603</v>
      </c>
      <c r="B402" s="7">
        <v>3</v>
      </c>
      <c r="C402" s="7">
        <v>17.2</v>
      </c>
      <c r="D402">
        <v>0.253</v>
      </c>
      <c r="E402" s="22">
        <v>0</v>
      </c>
      <c r="F402" s="7">
        <f t="shared" si="654"/>
        <v>11.249963805957652</v>
      </c>
      <c r="G402" s="7">
        <f t="shared" si="717"/>
        <v>97.5</v>
      </c>
      <c r="H402" s="7">
        <f t="shared" si="655"/>
        <v>1028.8065471559639</v>
      </c>
      <c r="I402" s="7">
        <f t="shared" si="718"/>
        <v>0.12184166979919342</v>
      </c>
      <c r="J402" s="24" t="str">
        <f t="shared" si="656"/>
        <v>NO</v>
      </c>
      <c r="K402" s="24" t="str">
        <f t="shared" si="657"/>
        <v>NO</v>
      </c>
      <c r="L402" s="7">
        <f t="shared" si="658"/>
        <v>5.7583148531008517</v>
      </c>
      <c r="M402" s="7">
        <v>9.81</v>
      </c>
      <c r="N402" s="7">
        <f t="shared" si="659"/>
        <v>5.0247065E-2</v>
      </c>
      <c r="O402" s="7">
        <f t="shared" si="660"/>
        <v>185.06854509885329</v>
      </c>
      <c r="P402" s="7">
        <f t="shared" si="661"/>
        <v>881.53017265533867</v>
      </c>
      <c r="Q402" s="7">
        <f t="shared" si="622"/>
        <v>1.5199831400685754E-5</v>
      </c>
      <c r="R402" s="7">
        <f t="shared" si="623"/>
        <v>1.4576874759252817E-4</v>
      </c>
      <c r="S402" s="7">
        <f t="shared" si="662"/>
        <v>1.2986001281984315E-4</v>
      </c>
      <c r="T402" s="7">
        <f t="shared" si="624"/>
        <v>1.9329897906763807</v>
      </c>
      <c r="U402" s="7">
        <f t="shared" si="625"/>
        <v>41.057674871166377</v>
      </c>
      <c r="V402" s="7">
        <f t="shared" si="719"/>
        <v>42.990664661842757</v>
      </c>
      <c r="W402" s="7">
        <f>Surface_Tension_T(T_ph(F402,H402))</f>
        <v>8.5526929239852514E-2</v>
      </c>
      <c r="X402" s="7">
        <v>1</v>
      </c>
      <c r="Y402" s="7">
        <f t="shared" si="663"/>
        <v>1.0028709577465162</v>
      </c>
      <c r="Z402" s="7">
        <f t="shared" si="720"/>
        <v>0.95230296596696107</v>
      </c>
      <c r="AA402" s="24">
        <f t="shared" si="664"/>
        <v>47.530034959871927</v>
      </c>
      <c r="AB402" s="24">
        <f t="shared" si="665"/>
        <v>3980955.9597191191</v>
      </c>
      <c r="AC402" s="24">
        <f t="shared" si="666"/>
        <v>6.9143130958087155E-6</v>
      </c>
      <c r="AD402" s="29">
        <f t="shared" si="667"/>
        <v>9.3011492015638315E-3</v>
      </c>
      <c r="AE402" s="24">
        <f t="shared" si="626"/>
        <v>13.722698015045923</v>
      </c>
      <c r="AF402" s="7">
        <f t="shared" si="627"/>
        <v>6.6494724850050693</v>
      </c>
      <c r="AG402" s="24" t="str">
        <f t="shared" si="668"/>
        <v>ANNULAR</v>
      </c>
      <c r="AH402" s="24">
        <f t="shared" si="621"/>
        <v>1.1499999999999999</v>
      </c>
      <c r="AI402" s="24">
        <f t="shared" si="621"/>
        <v>1.1499999999999999</v>
      </c>
      <c r="AJ402" s="24">
        <f t="shared" si="669"/>
        <v>0.26829560470000446</v>
      </c>
      <c r="AK402" s="24">
        <f t="shared" si="670"/>
        <v>0.82598451622648972</v>
      </c>
      <c r="AL402" s="24">
        <f t="shared" si="671"/>
        <v>158.15617836378311</v>
      </c>
      <c r="AM402" s="24">
        <f t="shared" si="672"/>
        <v>13246629.870044574</v>
      </c>
      <c r="AN402" s="24">
        <f t="shared" si="673"/>
        <v>2.3487394375357745E-6</v>
      </c>
      <c r="AO402" s="29">
        <f t="shared" si="674"/>
        <v>7.7796550335678507E-3</v>
      </c>
      <c r="AP402" s="24">
        <f t="shared" si="628"/>
        <v>17.753494148866306</v>
      </c>
      <c r="AQ402" s="24">
        <f t="shared" si="675"/>
        <v>4.7806287450873572</v>
      </c>
      <c r="AR402" s="24">
        <f t="shared" si="676"/>
        <v>14.56458999217754</v>
      </c>
      <c r="AS402" s="24">
        <f t="shared" si="677"/>
        <v>2.0876289739304914</v>
      </c>
      <c r="AT402" s="24" t="str">
        <f t="shared" si="678"/>
        <v>NO</v>
      </c>
      <c r="AU402" s="24">
        <f t="shared" si="629"/>
        <v>1.2</v>
      </c>
      <c r="AV402" s="7">
        <f t="shared" si="679"/>
        <v>1.203900398263051</v>
      </c>
      <c r="AW402" s="7">
        <f t="shared" si="680"/>
        <v>0.26829560470000446</v>
      </c>
      <c r="AX402" s="20">
        <f t="shared" si="630"/>
        <v>0.88628054302779413</v>
      </c>
      <c r="AY402" s="24">
        <f t="shared" si="631"/>
        <v>0.79174655458760534</v>
      </c>
      <c r="AZ402" s="24">
        <f t="shared" si="681"/>
        <v>188.14082163563063</v>
      </c>
      <c r="BA402" s="24">
        <f t="shared" si="682"/>
        <v>15758042.799445769</v>
      </c>
      <c r="BB402" s="24">
        <f t="shared" si="683"/>
        <v>2.0096522214531849E-6</v>
      </c>
      <c r="BC402" s="29">
        <f t="shared" si="684"/>
        <v>7.5904853066741385E-3</v>
      </c>
      <c r="BD402" s="24">
        <f t="shared" si="632"/>
        <v>14.684591238302827</v>
      </c>
      <c r="BE402" s="24" t="str">
        <f t="shared" si="685"/>
        <v>NO</v>
      </c>
      <c r="BF402" s="24">
        <f t="shared" si="633"/>
        <v>1.2</v>
      </c>
      <c r="BG402" s="24">
        <f t="shared" si="634"/>
        <v>1.1525306234115471</v>
      </c>
      <c r="BH402" s="7">
        <f t="shared" si="686"/>
        <v>1.203900398263051</v>
      </c>
      <c r="BI402" s="7">
        <f t="shared" si="687"/>
        <v>0.50089238750363574</v>
      </c>
      <c r="BJ402" s="7">
        <f t="shared" si="688"/>
        <v>0.26829560470000446</v>
      </c>
      <c r="BK402" s="20">
        <f t="shared" si="635"/>
        <v>0.88628054302779413</v>
      </c>
      <c r="BL402" s="24">
        <f t="shared" si="689"/>
        <v>0.50037978701026087</v>
      </c>
      <c r="BM402" s="24">
        <f t="shared" si="690"/>
        <v>0.78821891485596574</v>
      </c>
      <c r="BN402" s="24">
        <f t="shared" si="691"/>
        <v>191.23022923706566</v>
      </c>
      <c r="BO402" s="24">
        <f t="shared" si="692"/>
        <v>16016801.195338342</v>
      </c>
      <c r="BP402" s="24">
        <f t="shared" si="693"/>
        <v>1.9804696380198711E-6</v>
      </c>
      <c r="BQ402" s="29">
        <f t="shared" si="694"/>
        <v>7.5730845366877115E-3</v>
      </c>
      <c r="BR402" s="24">
        <f t="shared" si="636"/>
        <v>17.563409502568753</v>
      </c>
      <c r="BS402" s="24">
        <f t="shared" si="695"/>
        <v>4.7806287450873572</v>
      </c>
      <c r="BT402" s="24">
        <f t="shared" si="696"/>
        <v>14.69582962412462</v>
      </c>
      <c r="BU402" s="24" t="str">
        <f t="shared" si="697"/>
        <v>NO</v>
      </c>
      <c r="BV402" s="24">
        <f t="shared" si="637"/>
        <v>1.1499999999999999</v>
      </c>
      <c r="BW402" s="24">
        <f t="shared" si="638"/>
        <v>1.1525009938075532</v>
      </c>
      <c r="BX402" s="7">
        <f t="shared" si="698"/>
        <v>1.203900398263051</v>
      </c>
      <c r="BY402" s="7">
        <f t="shared" si="699"/>
        <v>0.50089238750363574</v>
      </c>
      <c r="BZ402" s="24">
        <f t="shared" si="700"/>
        <v>0.26829560470000446</v>
      </c>
      <c r="CA402" s="20">
        <f t="shared" si="639"/>
        <v>0.92777201913047114</v>
      </c>
      <c r="CB402" s="24">
        <f t="shared" si="701"/>
        <v>0.50035526303790623</v>
      </c>
      <c r="CC402" s="24">
        <f t="shared" si="702"/>
        <v>0.82214632750838434</v>
      </c>
      <c r="CD402" s="24">
        <f t="shared" si="703"/>
        <v>161.51755602803385</v>
      </c>
      <c r="CE402" s="24">
        <f t="shared" si="704"/>
        <v>13528167.564192355</v>
      </c>
      <c r="CF402" s="24">
        <f t="shared" si="705"/>
        <v>2.304793278875483E-6</v>
      </c>
      <c r="CG402" s="29">
        <f t="shared" si="706"/>
        <v>7.7563739377627958E-3</v>
      </c>
      <c r="CH402" s="24">
        <f t="shared" si="640"/>
        <v>17.732223670618879</v>
      </c>
      <c r="CI402" s="24">
        <f t="shared" si="707"/>
        <v>4.7806287450873572</v>
      </c>
      <c r="CJ402" s="24">
        <f t="shared" si="708"/>
        <v>14.579147521600923</v>
      </c>
      <c r="CK402" s="24">
        <f t="shared" si="641"/>
        <v>6.7259666271359073</v>
      </c>
      <c r="CL402" s="24">
        <f t="shared" si="709"/>
        <v>2.0876289739304914</v>
      </c>
      <c r="CM402" s="24" t="str">
        <f t="shared" si="710"/>
        <v>NO</v>
      </c>
      <c r="CN402" s="46" t="str">
        <f t="shared" si="642"/>
        <v>ANNULAR</v>
      </c>
      <c r="CO402" s="21">
        <f t="shared" si="619"/>
        <v>1.0028709577465162</v>
      </c>
      <c r="CP402" s="21">
        <f t="shared" si="643"/>
        <v>0</v>
      </c>
      <c r="CQ402" s="7">
        <f t="shared" si="644"/>
        <v>0.95230296596696107</v>
      </c>
      <c r="CR402" s="7">
        <f>IF(J402="yes",rho_ph(F402,H402),IF(K402="yes",rho_ph(F402,H402),L402*CQ402+P402*(1-CQ402)))</f>
        <v>47.530034959871927</v>
      </c>
      <c r="CS402" s="7">
        <f t="shared" si="645"/>
        <v>2.142758143994507E-5</v>
      </c>
      <c r="CT402" s="7">
        <f t="shared" si="646"/>
        <v>3980955.9597191191</v>
      </c>
      <c r="CU402" s="7">
        <f t="shared" si="647"/>
        <v>6.9143130958087155E-6</v>
      </c>
      <c r="CV402" s="22">
        <f t="shared" si="648"/>
        <v>9.3011492015638315E-3</v>
      </c>
      <c r="CW402" s="7">
        <f t="shared" si="649"/>
        <v>4.4541730083070587E-3</v>
      </c>
      <c r="CX402" s="7">
        <f t="shared" si="650"/>
        <v>1.6147397899951472E-2</v>
      </c>
      <c r="CY402" s="7">
        <f t="shared" si="711"/>
        <v>0.92191541117061704</v>
      </c>
      <c r="CZ402" s="7">
        <f t="shared" si="712"/>
        <v>2.2346487170769119E-2</v>
      </c>
      <c r="DA402" s="7">
        <f t="shared" si="651"/>
        <v>11.182924344445345</v>
      </c>
      <c r="DB402" s="7">
        <f>rho_ph(DA402,H402)</f>
        <v>44.704938073176038</v>
      </c>
      <c r="DC402" s="7">
        <f t="shared" si="652"/>
        <v>43.404865918484973</v>
      </c>
      <c r="DD402" s="7">
        <f t="shared" si="713"/>
        <v>-2.8113842197260572E-2</v>
      </c>
      <c r="DE402" s="47">
        <f t="shared" si="714"/>
        <v>-1.7892568667321369E-2</v>
      </c>
      <c r="DF402" s="7">
        <f t="shared" si="653"/>
        <v>1028.7784333137668</v>
      </c>
      <c r="DG402" s="7">
        <f t="shared" si="715"/>
        <v>184.80237684747101</v>
      </c>
    </row>
    <row r="403" spans="1:111" ht="14.5" x14ac:dyDescent="0.35">
      <c r="A403" s="7">
        <f t="shared" si="716"/>
        <v>600</v>
      </c>
      <c r="B403" s="7">
        <v>3</v>
      </c>
      <c r="C403" s="7">
        <v>17.2</v>
      </c>
      <c r="D403">
        <v>0.253</v>
      </c>
      <c r="E403" s="22">
        <v>0</v>
      </c>
      <c r="F403" s="7">
        <f t="shared" si="654"/>
        <v>11.182924344445345</v>
      </c>
      <c r="G403" s="7">
        <f t="shared" si="717"/>
        <v>97.5</v>
      </c>
      <c r="H403" s="7">
        <f t="shared" si="655"/>
        <v>1028.7784333137668</v>
      </c>
      <c r="I403" s="7">
        <f t="shared" si="718"/>
        <v>0.12236016284734307</v>
      </c>
      <c r="J403" s="24" t="str">
        <f t="shared" si="656"/>
        <v>NO</v>
      </c>
      <c r="K403" s="24" t="str">
        <f t="shared" si="657"/>
        <v>NO</v>
      </c>
      <c r="L403" s="7">
        <f t="shared" si="658"/>
        <v>5.7254721591096951</v>
      </c>
      <c r="M403" s="7">
        <v>9.81</v>
      </c>
      <c r="N403" s="7">
        <f t="shared" si="659"/>
        <v>5.0247065E-2</v>
      </c>
      <c r="O403" s="7">
        <f t="shared" si="660"/>
        <v>184.80237684747101</v>
      </c>
      <c r="P403" s="7">
        <f t="shared" si="661"/>
        <v>881.82075197677398</v>
      </c>
      <c r="Q403" s="7">
        <f t="shared" si="622"/>
        <v>1.5190667310898197E-5</v>
      </c>
      <c r="R403" s="7">
        <f t="shared" si="623"/>
        <v>1.4599090129759648E-4</v>
      </c>
      <c r="S403" s="7">
        <f t="shared" si="662"/>
        <v>1.299861633665135E-4</v>
      </c>
      <c r="T403" s="7">
        <f t="shared" si="624"/>
        <v>1.931211904513775</v>
      </c>
      <c r="U403" s="7">
        <f t="shared" si="625"/>
        <v>41.468913392195262</v>
      </c>
      <c r="V403" s="7">
        <f t="shared" si="719"/>
        <v>43.400125296709035</v>
      </c>
      <c r="W403" s="7">
        <f>Surface_Tension_T(T_ph(F403,H403))</f>
        <v>8.554908332837044E-2</v>
      </c>
      <c r="X403" s="7">
        <v>1</v>
      </c>
      <c r="Y403" s="7">
        <f t="shared" si="663"/>
        <v>1.0028474915303569</v>
      </c>
      <c r="Z403" s="7">
        <f t="shared" si="720"/>
        <v>0.95278909942528422</v>
      </c>
      <c r="AA403" s="24">
        <f t="shared" si="664"/>
        <v>47.086719308559239</v>
      </c>
      <c r="AB403" s="24">
        <f t="shared" si="665"/>
        <v>3977524.0272782035</v>
      </c>
      <c r="AC403" s="24">
        <f t="shared" si="666"/>
        <v>6.9196708226725741E-6</v>
      </c>
      <c r="AD403" s="29">
        <f t="shared" si="667"/>
        <v>9.3023917031985724E-3</v>
      </c>
      <c r="AE403" s="24">
        <f t="shared" si="626"/>
        <v>13.724595248760508</v>
      </c>
      <c r="AF403" s="7">
        <f t="shared" si="627"/>
        <v>6.6695641251128777</v>
      </c>
      <c r="AG403" s="24" t="str">
        <f t="shared" si="668"/>
        <v>ANNULAR</v>
      </c>
      <c r="AH403" s="24">
        <f t="shared" ref="AH403:AI422" si="721">VLOOKUP($AJ$1,$DJ$10:$DK$14,2,FALSE)</f>
        <v>1.1499999999999999</v>
      </c>
      <c r="AI403" s="24">
        <f t="shared" si="721"/>
        <v>1.1499999999999999</v>
      </c>
      <c r="AJ403" s="24">
        <f t="shared" si="669"/>
        <v>0.26829353049232102</v>
      </c>
      <c r="AK403" s="24">
        <f t="shared" si="670"/>
        <v>0.82642894752576723</v>
      </c>
      <c r="AL403" s="24">
        <f t="shared" si="671"/>
        <v>157.79025194476912</v>
      </c>
      <c r="AM403" s="24">
        <f t="shared" si="672"/>
        <v>13328907.33516266</v>
      </c>
      <c r="AN403" s="24">
        <f t="shared" si="673"/>
        <v>2.3357142864779208E-6</v>
      </c>
      <c r="AO403" s="29">
        <f t="shared" si="674"/>
        <v>7.7727898962979079E-3</v>
      </c>
      <c r="AP403" s="24">
        <f t="shared" si="628"/>
        <v>17.950027552449903</v>
      </c>
      <c r="AQ403" s="24">
        <f t="shared" si="675"/>
        <v>4.7816163143190256</v>
      </c>
      <c r="AR403" s="24">
        <f t="shared" si="676"/>
        <v>14.571539691218467</v>
      </c>
      <c r="AS403" s="24">
        <f t="shared" si="677"/>
        <v>2.0857088568748772</v>
      </c>
      <c r="AT403" s="24" t="str">
        <f t="shared" si="678"/>
        <v>NO</v>
      </c>
      <c r="AU403" s="24">
        <f t="shared" si="629"/>
        <v>1.2</v>
      </c>
      <c r="AV403" s="7">
        <f t="shared" si="679"/>
        <v>1.203900398263051</v>
      </c>
      <c r="AW403" s="7">
        <f t="shared" si="680"/>
        <v>0.26829353049232102</v>
      </c>
      <c r="AX403" s="20">
        <f t="shared" si="630"/>
        <v>0.88554952794931019</v>
      </c>
      <c r="AY403" s="24">
        <f t="shared" si="631"/>
        <v>0.79217089016193998</v>
      </c>
      <c r="AZ403" s="24">
        <f t="shared" si="681"/>
        <v>187.80357429694098</v>
      </c>
      <c r="BA403" s="24">
        <f t="shared" si="682"/>
        <v>15864202.054081615</v>
      </c>
      <c r="BB403" s="24">
        <f t="shared" si="683"/>
        <v>1.9975703658180552E-6</v>
      </c>
      <c r="BC403" s="29">
        <f t="shared" si="684"/>
        <v>7.5833049929859868E-3</v>
      </c>
      <c r="BD403" s="24">
        <f t="shared" si="632"/>
        <v>14.691909530583771</v>
      </c>
      <c r="BE403" s="24" t="str">
        <f t="shared" si="685"/>
        <v>NO</v>
      </c>
      <c r="BF403" s="24">
        <f t="shared" si="633"/>
        <v>1.2</v>
      </c>
      <c r="BG403" s="24">
        <f t="shared" si="634"/>
        <v>1.1524972543460943</v>
      </c>
      <c r="BH403" s="7">
        <f t="shared" si="686"/>
        <v>1.203900398263051</v>
      </c>
      <c r="BI403" s="7">
        <f t="shared" si="687"/>
        <v>0.50090231902912341</v>
      </c>
      <c r="BJ403" s="7">
        <f t="shared" si="688"/>
        <v>0.26829353049232102</v>
      </c>
      <c r="BK403" s="20">
        <f t="shared" si="635"/>
        <v>0.88554952794931019</v>
      </c>
      <c r="BL403" s="24">
        <f t="shared" si="689"/>
        <v>0.50039530824915579</v>
      </c>
      <c r="BM403" s="24">
        <f t="shared" si="690"/>
        <v>0.78867407837402737</v>
      </c>
      <c r="BN403" s="24">
        <f t="shared" si="691"/>
        <v>190.86711459874198</v>
      </c>
      <c r="BO403" s="24">
        <f t="shared" si="692"/>
        <v>16122986.385160159</v>
      </c>
      <c r="BP403" s="24">
        <f t="shared" si="693"/>
        <v>1.9687515325079238E-6</v>
      </c>
      <c r="BQ403" s="29">
        <f t="shared" si="694"/>
        <v>7.5660417477788145E-3</v>
      </c>
      <c r="BR403" s="24">
        <f t="shared" si="636"/>
        <v>17.757500739142429</v>
      </c>
      <c r="BS403" s="24">
        <f t="shared" si="695"/>
        <v>4.7816163143190256</v>
      </c>
      <c r="BT403" s="24">
        <f t="shared" si="696"/>
        <v>14.703075095044108</v>
      </c>
      <c r="BU403" s="24" t="str">
        <f t="shared" si="697"/>
        <v>NO</v>
      </c>
      <c r="BV403" s="24">
        <f t="shared" si="637"/>
        <v>1.1499999999999999</v>
      </c>
      <c r="BW403" s="24">
        <f t="shared" si="638"/>
        <v>1.1524680582387656</v>
      </c>
      <c r="BX403" s="7">
        <f t="shared" si="698"/>
        <v>1.203900398263051</v>
      </c>
      <c r="BY403" s="7">
        <f t="shared" si="699"/>
        <v>0.50090231902912341</v>
      </c>
      <c r="BZ403" s="24">
        <f t="shared" si="700"/>
        <v>0.26829353049232102</v>
      </c>
      <c r="CA403" s="20">
        <f t="shared" si="639"/>
        <v>0.9270067813879137</v>
      </c>
      <c r="CB403" s="24">
        <f t="shared" si="701"/>
        <v>0.50037105741123677</v>
      </c>
      <c r="CC403" s="24">
        <f t="shared" si="702"/>
        <v>0.82262427332732857</v>
      </c>
      <c r="CD403" s="24">
        <f t="shared" si="703"/>
        <v>161.12350905126533</v>
      </c>
      <c r="CE403" s="24">
        <f t="shared" si="704"/>
        <v>13610475.268220473</v>
      </c>
      <c r="CF403" s="24">
        <f t="shared" si="705"/>
        <v>2.2922717326432593E-6</v>
      </c>
      <c r="CG403" s="29">
        <f t="shared" si="706"/>
        <v>7.749678123273822E-3</v>
      </c>
      <c r="CH403" s="24">
        <f t="shared" si="640"/>
        <v>17.928659286004397</v>
      </c>
      <c r="CI403" s="24">
        <f t="shared" si="707"/>
        <v>4.7816163143190256</v>
      </c>
      <c r="CJ403" s="24">
        <f t="shared" si="708"/>
        <v>14.586010824959658</v>
      </c>
      <c r="CK403" s="24">
        <f t="shared" si="641"/>
        <v>6.746289397273582</v>
      </c>
      <c r="CL403" s="24">
        <f t="shared" si="709"/>
        <v>2.0857088568748772</v>
      </c>
      <c r="CM403" s="24" t="str">
        <f t="shared" si="710"/>
        <v>NO</v>
      </c>
      <c r="CN403" s="46" t="str">
        <f t="shared" si="642"/>
        <v>ANNULAR</v>
      </c>
      <c r="CO403" s="21">
        <f t="shared" si="619"/>
        <v>1.0028474915303569</v>
      </c>
      <c r="CP403" s="21">
        <f t="shared" si="643"/>
        <v>0</v>
      </c>
      <c r="CQ403" s="7">
        <f t="shared" si="644"/>
        <v>0.95278909942528422</v>
      </c>
      <c r="CR403" s="7">
        <f>IF(J403="yes",rho_ph(F403,H403),IF(K403="yes",rho_ph(F403,H403),L403*CQ403+P403*(1-CQ403)))</f>
        <v>47.086719308559239</v>
      </c>
      <c r="CS403" s="7">
        <f t="shared" si="645"/>
        <v>2.1365864152793769E-5</v>
      </c>
      <c r="CT403" s="7">
        <f t="shared" si="646"/>
        <v>3977524.0272782035</v>
      </c>
      <c r="CU403" s="7">
        <f t="shared" si="647"/>
        <v>6.9196708226725741E-6</v>
      </c>
      <c r="CV403" s="22">
        <f t="shared" si="648"/>
        <v>9.3023917031985724E-3</v>
      </c>
      <c r="CW403" s="7">
        <f t="shared" si="649"/>
        <v>4.4126286540917912E-3</v>
      </c>
      <c r="CX403" s="7">
        <f t="shared" si="650"/>
        <v>1.6305138992617534E-2</v>
      </c>
      <c r="CY403" s="7">
        <f t="shared" si="711"/>
        <v>0.920690536398724</v>
      </c>
      <c r="CZ403" s="7">
        <f t="shared" si="712"/>
        <v>2.2502422722565127E-2</v>
      </c>
      <c r="DA403" s="7">
        <f t="shared" si="651"/>
        <v>11.11541707627765</v>
      </c>
      <c r="DB403" s="7">
        <f>rho_ph(DA403,H403)</f>
        <v>44.278671268135859</v>
      </c>
      <c r="DC403" s="7">
        <f t="shared" si="652"/>
        <v>43.8227206776359</v>
      </c>
      <c r="DD403" s="7">
        <f t="shared" si="713"/>
        <v>-2.8113842197260572E-2</v>
      </c>
      <c r="DE403" s="47">
        <f t="shared" si="714"/>
        <v>-1.8429985910026744E-2</v>
      </c>
      <c r="DF403" s="7">
        <f t="shared" si="653"/>
        <v>1028.7503194715696</v>
      </c>
      <c r="DG403" s="7">
        <f t="shared" si="715"/>
        <v>184.5330814484899</v>
      </c>
    </row>
    <row r="404" spans="1:111" ht="14.5" x14ac:dyDescent="0.35">
      <c r="A404" s="7">
        <f t="shared" si="716"/>
        <v>597</v>
      </c>
      <c r="B404" s="7">
        <v>3</v>
      </c>
      <c r="C404" s="7">
        <v>17.2</v>
      </c>
      <c r="D404">
        <v>0.253</v>
      </c>
      <c r="E404" s="22">
        <v>0</v>
      </c>
      <c r="F404" s="7">
        <f t="shared" si="654"/>
        <v>11.11541707627765</v>
      </c>
      <c r="G404" s="7">
        <f t="shared" si="717"/>
        <v>97.5</v>
      </c>
      <c r="H404" s="7">
        <f t="shared" si="655"/>
        <v>1028.7503194715696</v>
      </c>
      <c r="I404" s="7">
        <f t="shared" si="718"/>
        <v>0.12288432678772231</v>
      </c>
      <c r="J404" s="24" t="str">
        <f t="shared" si="656"/>
        <v>NO</v>
      </c>
      <c r="K404" s="24" t="str">
        <f t="shared" si="657"/>
        <v>NO</v>
      </c>
      <c r="L404" s="7">
        <f t="shared" si="658"/>
        <v>5.6923972702236139</v>
      </c>
      <c r="M404" s="7">
        <v>9.81</v>
      </c>
      <c r="N404" s="7">
        <f t="shared" si="659"/>
        <v>5.0247065E-2</v>
      </c>
      <c r="O404" s="7">
        <f t="shared" si="660"/>
        <v>184.5330814484899</v>
      </c>
      <c r="P404" s="7">
        <f t="shared" si="661"/>
        <v>882.11439768936168</v>
      </c>
      <c r="Q404" s="7">
        <f t="shared" si="622"/>
        <v>1.5181395767839271E-5</v>
      </c>
      <c r="R404" s="7">
        <f t="shared" si="623"/>
        <v>1.4621636592950128E-4</v>
      </c>
      <c r="S404" s="7">
        <f t="shared" si="662"/>
        <v>1.3011422183553615E-4</v>
      </c>
      <c r="T404" s="7">
        <f t="shared" si="624"/>
        <v>1.9294160081792708</v>
      </c>
      <c r="U404" s="7">
        <f t="shared" si="625"/>
        <v>41.888538640899</v>
      </c>
      <c r="V404" s="7">
        <f t="shared" si="719"/>
        <v>43.817954649078274</v>
      </c>
      <c r="W404" s="7">
        <f>Surface_Tension_T(T_ph(F404,H404))</f>
        <v>8.5571448494543054E-2</v>
      </c>
      <c r="X404" s="7">
        <v>1</v>
      </c>
      <c r="Y404" s="7">
        <f t="shared" si="663"/>
        <v>1.0028240346181512</v>
      </c>
      <c r="Z404" s="7">
        <f t="shared" si="720"/>
        <v>0.95327537352474134</v>
      </c>
      <c r="AA404" s="24">
        <f t="shared" si="664"/>
        <v>46.642887874506826</v>
      </c>
      <c r="AB404" s="24">
        <f t="shared" si="665"/>
        <v>3974049.623008504</v>
      </c>
      <c r="AC404" s="24">
        <f t="shared" si="666"/>
        <v>6.9251037995438798E-6</v>
      </c>
      <c r="AD404" s="29">
        <f t="shared" si="667"/>
        <v>9.3036509211276118E-3</v>
      </c>
      <c r="AE404" s="24">
        <f t="shared" si="626"/>
        <v>13.726484566423231</v>
      </c>
      <c r="AF404" s="7">
        <f t="shared" si="627"/>
        <v>6.6899730553942618</v>
      </c>
      <c r="AG404" s="24" t="str">
        <f t="shared" si="668"/>
        <v>ANNULAR</v>
      </c>
      <c r="AH404" s="24">
        <f t="shared" si="721"/>
        <v>1.1499999999999999</v>
      </c>
      <c r="AI404" s="24">
        <f t="shared" si="721"/>
        <v>1.1499999999999999</v>
      </c>
      <c r="AJ404" s="24">
        <f t="shared" si="669"/>
        <v>0.26829140880216817</v>
      </c>
      <c r="AK404" s="24">
        <f t="shared" si="670"/>
        <v>0.82687358355148299</v>
      </c>
      <c r="AL404" s="24">
        <f t="shared" si="671"/>
        <v>157.42419749942965</v>
      </c>
      <c r="AM404" s="24">
        <f t="shared" si="672"/>
        <v>13412796.703502562</v>
      </c>
      <c r="AN404" s="24">
        <f t="shared" si="673"/>
        <v>2.3225901515644526E-6</v>
      </c>
      <c r="AO404" s="29">
        <f t="shared" si="674"/>
        <v>7.7658427986905523E-3</v>
      </c>
      <c r="AP404" s="24">
        <f t="shared" si="628"/>
        <v>18.150875079807115</v>
      </c>
      <c r="AQ404" s="24">
        <f t="shared" si="675"/>
        <v>4.7826039129101305</v>
      </c>
      <c r="AR404" s="24">
        <f t="shared" si="676"/>
        <v>14.578547742600998</v>
      </c>
      <c r="AS404" s="24">
        <f t="shared" si="677"/>
        <v>2.0837692888336128</v>
      </c>
      <c r="AT404" s="24" t="str">
        <f t="shared" si="678"/>
        <v>NO</v>
      </c>
      <c r="AU404" s="24">
        <f t="shared" si="629"/>
        <v>1.2</v>
      </c>
      <c r="AV404" s="7">
        <f t="shared" si="679"/>
        <v>1.203900398263051</v>
      </c>
      <c r="AW404" s="7">
        <f t="shared" si="680"/>
        <v>0.26829140880216817</v>
      </c>
      <c r="AX404" s="20">
        <f t="shared" si="630"/>
        <v>0.88481109850876472</v>
      </c>
      <c r="AY404" s="24">
        <f t="shared" si="631"/>
        <v>0.79259541804549016</v>
      </c>
      <c r="AZ404" s="24">
        <f t="shared" si="681"/>
        <v>187.46633588289018</v>
      </c>
      <c r="BA404" s="24">
        <f t="shared" si="682"/>
        <v>15972435.571455546</v>
      </c>
      <c r="BB404" s="24">
        <f t="shared" si="683"/>
        <v>1.9854094103133498E-6</v>
      </c>
      <c r="BC404" s="29">
        <f t="shared" si="684"/>
        <v>7.576043810914387E-3</v>
      </c>
      <c r="BD404" s="24">
        <f t="shared" si="632"/>
        <v>14.69928812192326</v>
      </c>
      <c r="BE404" s="24" t="str">
        <f t="shared" si="685"/>
        <v>NO</v>
      </c>
      <c r="BF404" s="24">
        <f t="shared" si="633"/>
        <v>1.2</v>
      </c>
      <c r="BG404" s="24">
        <f t="shared" si="634"/>
        <v>1.1524641090397001</v>
      </c>
      <c r="BH404" s="7">
        <f t="shared" si="686"/>
        <v>1.203900398263051</v>
      </c>
      <c r="BI404" s="7">
        <f t="shared" si="687"/>
        <v>0.50091231582439288</v>
      </c>
      <c r="BJ404" s="7">
        <f t="shared" si="688"/>
        <v>0.26829140880216817</v>
      </c>
      <c r="BK404" s="20">
        <f t="shared" si="635"/>
        <v>0.88481109850876472</v>
      </c>
      <c r="BL404" s="24">
        <f t="shared" si="689"/>
        <v>0.50041088910332199</v>
      </c>
      <c r="BM404" s="24">
        <f t="shared" si="690"/>
        <v>0.78912951647050378</v>
      </c>
      <c r="BN404" s="24">
        <f t="shared" si="691"/>
        <v>190.50392827449559</v>
      </c>
      <c r="BO404" s="24">
        <f t="shared" si="692"/>
        <v>16231243.36507226</v>
      </c>
      <c r="BP404" s="24">
        <f t="shared" si="693"/>
        <v>1.9569546394418492E-6</v>
      </c>
      <c r="BQ404" s="29">
        <f t="shared" si="694"/>
        <v>7.5589189066889665E-3</v>
      </c>
      <c r="BR404" s="24">
        <f t="shared" si="636"/>
        <v>17.955851470958887</v>
      </c>
      <c r="BS404" s="24">
        <f t="shared" si="695"/>
        <v>4.7826039129101305</v>
      </c>
      <c r="BT404" s="24">
        <f t="shared" si="696"/>
        <v>14.710380274467305</v>
      </c>
      <c r="BU404" s="24" t="str">
        <f t="shared" si="697"/>
        <v>NO</v>
      </c>
      <c r="BV404" s="24">
        <f t="shared" si="637"/>
        <v>1.1499999999999999</v>
      </c>
      <c r="BW404" s="24">
        <f t="shared" si="638"/>
        <v>1.1524353422016331</v>
      </c>
      <c r="BX404" s="7">
        <f t="shared" si="698"/>
        <v>1.203900398263051</v>
      </c>
      <c r="BY404" s="7">
        <f t="shared" si="699"/>
        <v>0.50091231582439288</v>
      </c>
      <c r="BZ404" s="24">
        <f t="shared" si="700"/>
        <v>0.26829140880216817</v>
      </c>
      <c r="CA404" s="20">
        <f t="shared" si="639"/>
        <v>0.92623378217796348</v>
      </c>
      <c r="CB404" s="24">
        <f t="shared" si="701"/>
        <v>0.50038691099740118</v>
      </c>
      <c r="CC404" s="24">
        <f t="shared" si="702"/>
        <v>0.82310251384262234</v>
      </c>
      <c r="CD404" s="24">
        <f t="shared" si="703"/>
        <v>160.72924595738931</v>
      </c>
      <c r="CE404" s="24">
        <f t="shared" si="704"/>
        <v>13694392.187335329</v>
      </c>
      <c r="CF404" s="24">
        <f t="shared" si="705"/>
        <v>2.2796524856053667E-6</v>
      </c>
      <c r="CG404" s="29">
        <f t="shared" si="706"/>
        <v>7.7429015845833296E-3</v>
      </c>
      <c r="CH404" s="24">
        <f t="shared" si="640"/>
        <v>18.129408112940595</v>
      </c>
      <c r="CI404" s="24">
        <f t="shared" si="707"/>
        <v>4.7826039129101305</v>
      </c>
      <c r="CJ404" s="24">
        <f t="shared" si="708"/>
        <v>14.592931662025171</v>
      </c>
      <c r="CK404" s="24">
        <f t="shared" si="641"/>
        <v>6.7669331076246939</v>
      </c>
      <c r="CL404" s="24">
        <f t="shared" si="709"/>
        <v>2.0837692888336128</v>
      </c>
      <c r="CM404" s="24" t="str">
        <f t="shared" si="710"/>
        <v>NO</v>
      </c>
      <c r="CN404" s="46" t="str">
        <f t="shared" si="642"/>
        <v>ANNULAR</v>
      </c>
      <c r="CO404" s="21">
        <f t="shared" si="619"/>
        <v>1.0028240346181512</v>
      </c>
      <c r="CP404" s="21">
        <f t="shared" si="643"/>
        <v>0</v>
      </c>
      <c r="CQ404" s="7">
        <f t="shared" si="644"/>
        <v>0.95327537352474134</v>
      </c>
      <c r="CR404" s="7">
        <f>IF(J404="yes",rho_ph(F404,H404),IF(K404="yes",rho_ph(F404,H404),L404*CQ404+P404*(1-CQ404)))</f>
        <v>46.642887874506826</v>
      </c>
      <c r="CS404" s="7">
        <f t="shared" si="645"/>
        <v>2.1303955803839595E-5</v>
      </c>
      <c r="CT404" s="7">
        <f t="shared" si="646"/>
        <v>3974049.623008504</v>
      </c>
      <c r="CU404" s="7">
        <f t="shared" si="647"/>
        <v>6.9251037995438798E-6</v>
      </c>
      <c r="CV404" s="22">
        <f t="shared" si="648"/>
        <v>9.3036509211276118E-3</v>
      </c>
      <c r="CW404" s="7">
        <f t="shared" si="649"/>
        <v>4.3710359644280128E-3</v>
      </c>
      <c r="CX404" s="7">
        <f t="shared" si="650"/>
        <v>1.6466167351907982E-2</v>
      </c>
      <c r="CY404" s="7">
        <f t="shared" si="711"/>
        <v>0.91943176091265522</v>
      </c>
      <c r="CZ404" s="7">
        <f t="shared" si="712"/>
        <v>2.2663131949729874E-2</v>
      </c>
      <c r="DA404" s="7">
        <f t="shared" si="651"/>
        <v>11.047427680428461</v>
      </c>
      <c r="DB404" s="7">
        <f>rho_ph(DA404,H404)</f>
        <v>43.851851232335157</v>
      </c>
      <c r="DC404" s="7">
        <f t="shared" si="652"/>
        <v>44.249257179126182</v>
      </c>
      <c r="DD404" s="7">
        <f t="shared" si="713"/>
        <v>-2.8113842197260572E-2</v>
      </c>
      <c r="DE404" s="47">
        <f t="shared" si="714"/>
        <v>-1.8991805637884794E-2</v>
      </c>
      <c r="DF404" s="7">
        <f t="shared" si="653"/>
        <v>1028.7222056293724</v>
      </c>
      <c r="DG404" s="7">
        <f t="shared" si="715"/>
        <v>184.26056069043398</v>
      </c>
    </row>
    <row r="405" spans="1:111" ht="14.5" x14ac:dyDescent="0.35">
      <c r="A405" s="7">
        <f t="shared" si="716"/>
        <v>594</v>
      </c>
      <c r="B405" s="7">
        <v>3</v>
      </c>
      <c r="C405" s="7">
        <v>17.2</v>
      </c>
      <c r="D405">
        <v>0.253</v>
      </c>
      <c r="E405" s="22">
        <v>0</v>
      </c>
      <c r="F405" s="7">
        <f t="shared" si="654"/>
        <v>11.047427680428461</v>
      </c>
      <c r="G405" s="7">
        <f t="shared" si="717"/>
        <v>97.5</v>
      </c>
      <c r="H405" s="7">
        <f t="shared" si="655"/>
        <v>1028.7222056293724</v>
      </c>
      <c r="I405" s="7">
        <f t="shared" si="718"/>
        <v>0.12341433899829884</v>
      </c>
      <c r="J405" s="24" t="str">
        <f t="shared" si="656"/>
        <v>NO</v>
      </c>
      <c r="K405" s="24" t="str">
        <f t="shared" si="657"/>
        <v>NO</v>
      </c>
      <c r="L405" s="7">
        <f t="shared" si="658"/>
        <v>5.6590830203692395</v>
      </c>
      <c r="M405" s="7">
        <v>9.81</v>
      </c>
      <c r="N405" s="7">
        <f t="shared" si="659"/>
        <v>5.0247065E-2</v>
      </c>
      <c r="O405" s="7">
        <f t="shared" si="660"/>
        <v>184.26056069043398</v>
      </c>
      <c r="P405" s="7">
        <f t="shared" si="661"/>
        <v>882.41120497576071</v>
      </c>
      <c r="Q405" s="7">
        <f t="shared" si="622"/>
        <v>1.5172013384778127E-5</v>
      </c>
      <c r="R405" s="7">
        <f t="shared" si="623"/>
        <v>1.4644525209618625E-4</v>
      </c>
      <c r="S405" s="7">
        <f t="shared" si="662"/>
        <v>1.3024425211245191E-4</v>
      </c>
      <c r="T405" s="7">
        <f t="shared" si="624"/>
        <v>1.9276015403993847</v>
      </c>
      <c r="U405" s="7">
        <f t="shared" si="625"/>
        <v>42.31686372535335</v>
      </c>
      <c r="V405" s="7">
        <f t="shared" si="719"/>
        <v>44.244465265752737</v>
      </c>
      <c r="W405" s="7">
        <f>Surface_Tension_T(T_ph(F405,H405))</f>
        <v>8.5594031125920234E-2</v>
      </c>
      <c r="X405" s="7">
        <v>1</v>
      </c>
      <c r="Y405" s="7">
        <f t="shared" si="663"/>
        <v>1.0028005834270497</v>
      </c>
      <c r="Z405" s="7">
        <f t="shared" si="720"/>
        <v>0.95376184433947231</v>
      </c>
      <c r="AA405" s="24">
        <f t="shared" si="664"/>
        <v>46.198484111040585</v>
      </c>
      <c r="AB405" s="24">
        <f t="shared" si="665"/>
        <v>3970531.3646055683</v>
      </c>
      <c r="AC405" s="24">
        <f t="shared" si="666"/>
        <v>6.9306145467031019E-6</v>
      </c>
      <c r="AD405" s="29">
        <f t="shared" si="667"/>
        <v>9.3049274092706896E-3</v>
      </c>
      <c r="AE405" s="24">
        <f t="shared" si="626"/>
        <v>13.728365974085005</v>
      </c>
      <c r="AF405" s="7">
        <f t="shared" si="627"/>
        <v>6.7107100517759442</v>
      </c>
      <c r="AG405" s="24" t="str">
        <f t="shared" si="668"/>
        <v>ANNULAR</v>
      </c>
      <c r="AH405" s="24">
        <f t="shared" si="721"/>
        <v>1.1499999999999999</v>
      </c>
      <c r="AI405" s="24">
        <f t="shared" si="721"/>
        <v>1.1499999999999999</v>
      </c>
      <c r="AJ405" s="24">
        <f t="shared" si="669"/>
        <v>0.26828923804917559</v>
      </c>
      <c r="AK405" s="24">
        <f t="shared" si="670"/>
        <v>0.82731847542210868</v>
      </c>
      <c r="AL405" s="24">
        <f t="shared" si="671"/>
        <v>157.05797611652753</v>
      </c>
      <c r="AM405" s="24">
        <f t="shared" si="672"/>
        <v>13498356.75848756</v>
      </c>
      <c r="AN405" s="24">
        <f t="shared" si="673"/>
        <v>2.309364167677371E-6</v>
      </c>
      <c r="AO405" s="29">
        <f t="shared" si="674"/>
        <v>7.7588112311356401E-3</v>
      </c>
      <c r="AP405" s="24">
        <f t="shared" si="628"/>
        <v>18.356202842613911</v>
      </c>
      <c r="AQ405" s="24">
        <f t="shared" si="675"/>
        <v>4.7835916529042644</v>
      </c>
      <c r="AR405" s="24">
        <f t="shared" si="676"/>
        <v>14.585616240319419</v>
      </c>
      <c r="AS405" s="24">
        <f t="shared" si="677"/>
        <v>2.0818096636313355</v>
      </c>
      <c r="AT405" s="24" t="str">
        <f t="shared" si="678"/>
        <v>NO</v>
      </c>
      <c r="AU405" s="24">
        <f t="shared" si="629"/>
        <v>1.2</v>
      </c>
      <c r="AV405" s="7">
        <f t="shared" si="679"/>
        <v>1.203900398263051</v>
      </c>
      <c r="AW405" s="7">
        <f t="shared" si="680"/>
        <v>0.26828923804917559</v>
      </c>
      <c r="AX405" s="20">
        <f t="shared" si="630"/>
        <v>0.88406502360852979</v>
      </c>
      <c r="AY405" s="24">
        <f t="shared" si="631"/>
        <v>0.79302018702081678</v>
      </c>
      <c r="AZ405" s="24">
        <f t="shared" si="681"/>
        <v>187.12907325179819</v>
      </c>
      <c r="BA405" s="24">
        <f t="shared" si="682"/>
        <v>16082818.925183605</v>
      </c>
      <c r="BB405" s="24">
        <f t="shared" si="683"/>
        <v>1.9731669582598267E-6</v>
      </c>
      <c r="BC405" s="29">
        <f t="shared" si="684"/>
        <v>7.5686992790478412E-3</v>
      </c>
      <c r="BD405" s="24">
        <f t="shared" si="632"/>
        <v>14.706729163977252</v>
      </c>
      <c r="BE405" s="24" t="str">
        <f t="shared" si="685"/>
        <v>NO</v>
      </c>
      <c r="BF405" s="24">
        <f t="shared" si="633"/>
        <v>1.2</v>
      </c>
      <c r="BG405" s="24">
        <f t="shared" si="634"/>
        <v>1.1524311811031498</v>
      </c>
      <c r="BH405" s="7">
        <f t="shared" si="686"/>
        <v>1.203900398263051</v>
      </c>
      <c r="BI405" s="7">
        <f t="shared" si="687"/>
        <v>0.50092237993747446</v>
      </c>
      <c r="BJ405" s="7">
        <f t="shared" si="688"/>
        <v>0.26828923804917559</v>
      </c>
      <c r="BK405" s="20">
        <f t="shared" si="635"/>
        <v>0.88406502360852979</v>
      </c>
      <c r="BL405" s="24">
        <f t="shared" si="689"/>
        <v>0.50042653227142686</v>
      </c>
      <c r="BM405" s="24">
        <f t="shared" si="690"/>
        <v>0.78958528200356826</v>
      </c>
      <c r="BN405" s="24">
        <f t="shared" si="691"/>
        <v>190.14063351438605</v>
      </c>
      <c r="BO405" s="24">
        <f t="shared" si="692"/>
        <v>16341647.644547304</v>
      </c>
      <c r="BP405" s="24">
        <f t="shared" si="693"/>
        <v>1.9450765836754496E-6</v>
      </c>
      <c r="BQ405" s="29">
        <f t="shared" si="694"/>
        <v>7.5517135531183088E-3</v>
      </c>
      <c r="BR405" s="24">
        <f t="shared" si="636"/>
        <v>18.158625718003016</v>
      </c>
      <c r="BS405" s="24">
        <f t="shared" si="695"/>
        <v>4.7835916529042644</v>
      </c>
      <c r="BT405" s="24">
        <f t="shared" si="696"/>
        <v>14.717747299642753</v>
      </c>
      <c r="BU405" s="24" t="str">
        <f t="shared" si="697"/>
        <v>NO</v>
      </c>
      <c r="BV405" s="24">
        <f t="shared" si="637"/>
        <v>1.1499999999999999</v>
      </c>
      <c r="BW405" s="24">
        <f t="shared" si="638"/>
        <v>1.1524028394228454</v>
      </c>
      <c r="BX405" s="7">
        <f t="shared" si="698"/>
        <v>1.203900398263051</v>
      </c>
      <c r="BY405" s="7">
        <f t="shared" si="699"/>
        <v>0.50092237993747446</v>
      </c>
      <c r="BZ405" s="24">
        <f t="shared" si="700"/>
        <v>0.26828923804917559</v>
      </c>
      <c r="CA405" s="20">
        <f t="shared" si="639"/>
        <v>0.92545277958409611</v>
      </c>
      <c r="CB405" s="24">
        <f t="shared" si="701"/>
        <v>0.50040282652721657</v>
      </c>
      <c r="CC405" s="24">
        <f t="shared" si="702"/>
        <v>0.82358110460644962</v>
      </c>
      <c r="CD405" s="24">
        <f t="shared" si="703"/>
        <v>160.33472390969078</v>
      </c>
      <c r="CE405" s="24">
        <f t="shared" si="704"/>
        <v>13779977.03536473</v>
      </c>
      <c r="CF405" s="24">
        <f t="shared" si="705"/>
        <v>2.2669327098470599E-6</v>
      </c>
      <c r="CG405" s="29">
        <f t="shared" si="706"/>
        <v>7.7360418421114881E-3</v>
      </c>
      <c r="CH405" s="24">
        <f t="shared" si="640"/>
        <v>18.334636236211633</v>
      </c>
      <c r="CI405" s="24">
        <f t="shared" si="707"/>
        <v>4.7835916529042644</v>
      </c>
      <c r="CJ405" s="24">
        <f t="shared" si="708"/>
        <v>14.599912107273031</v>
      </c>
      <c r="CK405" s="24">
        <f t="shared" si="641"/>
        <v>6.7879086580799761</v>
      </c>
      <c r="CL405" s="24">
        <f t="shared" si="709"/>
        <v>2.0818096636313355</v>
      </c>
      <c r="CM405" s="24" t="str">
        <f t="shared" si="710"/>
        <v>NO</v>
      </c>
      <c r="CN405" s="46" t="str">
        <f>IF(J405="NO",IF(AG405&lt;&gt;"NO",AG405,IF(AT405&lt;&gt;"NO",AT405,IF(BE405&lt;&gt;"NO",BE405,IF(BU405&lt;&gt;"NO",BU405,IF(CM405&lt;&gt;"NO",CM405,"ANNULAR"))))),"COMPRESSED LIQUID")</f>
        <v>ANNULAR</v>
      </c>
      <c r="CO405" s="21">
        <f t="shared" si="619"/>
        <v>1.0028005834270497</v>
      </c>
      <c r="CP405" s="21">
        <f t="shared" si="643"/>
        <v>0</v>
      </c>
      <c r="CQ405" s="7">
        <f t="shared" si="644"/>
        <v>0.95376184433947231</v>
      </c>
      <c r="CR405" s="7">
        <f>IF(J405="yes",rho_ph(F405,H405),IF(K405="yes",rho_ph(F405,H405),L405*CQ405+P405*(1-CQ405)))</f>
        <v>46.198484111040585</v>
      </c>
      <c r="CS405" s="7">
        <f t="shared" si="645"/>
        <v>2.1241845830377827E-5</v>
      </c>
      <c r="CT405" s="7">
        <f t="shared" si="646"/>
        <v>3970531.3646055683</v>
      </c>
      <c r="CU405" s="7">
        <f t="shared" si="647"/>
        <v>6.9306145467031019E-6</v>
      </c>
      <c r="CV405" s="22">
        <f t="shared" si="648"/>
        <v>9.3049274092706896E-3</v>
      </c>
      <c r="CW405" s="7">
        <f t="shared" si="649"/>
        <v>4.3293896401681506E-3</v>
      </c>
      <c r="CX405" s="7">
        <f t="shared" si="650"/>
        <v>1.6630606942959307E-2</v>
      </c>
      <c r="CY405" s="7">
        <f t="shared" si="711"/>
        <v>0.91813760252560428</v>
      </c>
      <c r="CZ405" s="7">
        <f t="shared" si="712"/>
        <v>2.2828818387865716E-2</v>
      </c>
      <c r="DA405" s="7">
        <f t="shared" si="651"/>
        <v>10.978941225264863</v>
      </c>
      <c r="DB405" s="7">
        <f>rho_ph(DA405,H405)</f>
        <v>43.424422400399969</v>
      </c>
      <c r="DC405" s="7">
        <f t="shared" si="652"/>
        <v>44.684804902379256</v>
      </c>
      <c r="DD405" s="7">
        <f t="shared" si="713"/>
        <v>-2.8113842197260572E-2</v>
      </c>
      <c r="DE405" s="47">
        <f t="shared" si="714"/>
        <v>-1.9579541255648338E-2</v>
      </c>
      <c r="DF405" s="7">
        <f t="shared" si="653"/>
        <v>1028.6940917871752</v>
      </c>
      <c r="DG405" s="7">
        <f t="shared" si="715"/>
        <v>183.98471174502663</v>
      </c>
    </row>
    <row r="406" spans="1:111" ht="14.5" x14ac:dyDescent="0.35">
      <c r="A406" s="7">
        <f t="shared" si="716"/>
        <v>591</v>
      </c>
      <c r="B406" s="7">
        <v>3</v>
      </c>
      <c r="C406" s="7">
        <v>17.2</v>
      </c>
      <c r="D406">
        <v>0.253</v>
      </c>
      <c r="E406" s="22">
        <v>0</v>
      </c>
      <c r="F406" s="7">
        <f t="shared" si="654"/>
        <v>10.978941225264863</v>
      </c>
      <c r="G406" s="7">
        <f t="shared" si="717"/>
        <v>97.5</v>
      </c>
      <c r="H406" s="7">
        <f t="shared" si="655"/>
        <v>1028.6940917871752</v>
      </c>
      <c r="I406" s="7">
        <f t="shared" si="718"/>
        <v>0.12395038507416134</v>
      </c>
      <c r="J406" s="24" t="str">
        <f t="shared" si="656"/>
        <v>NO</v>
      </c>
      <c r="K406" s="24" t="str">
        <f t="shared" si="657"/>
        <v>NO</v>
      </c>
      <c r="L406" s="7">
        <f t="shared" si="658"/>
        <v>5.6255219363564244</v>
      </c>
      <c r="M406" s="7">
        <v>9.81</v>
      </c>
      <c r="N406" s="7">
        <f t="shared" si="659"/>
        <v>5.0247065E-2</v>
      </c>
      <c r="O406" s="7">
        <f t="shared" si="660"/>
        <v>183.98471174502663</v>
      </c>
      <c r="P406" s="7">
        <f t="shared" si="661"/>
        <v>882.71127340515113</v>
      </c>
      <c r="Q406" s="7">
        <f t="shared" si="622"/>
        <v>1.5162516615693792E-5</v>
      </c>
      <c r="R406" s="7">
        <f t="shared" si="623"/>
        <v>1.4667767591081479E-4</v>
      </c>
      <c r="S406" s="7">
        <f t="shared" si="662"/>
        <v>1.3037632127309488E-4</v>
      </c>
      <c r="T406" s="7">
        <f t="shared" si="624"/>
        <v>1.9257679141962769</v>
      </c>
      <c r="U406" s="7">
        <f t="shared" si="625"/>
        <v>42.754218694448895</v>
      </c>
      <c r="V406" s="7">
        <f t="shared" si="719"/>
        <v>44.679986608645173</v>
      </c>
      <c r="W406" s="7">
        <f>Surface_Tension_T(T_ph(F406,H406))</f>
        <v>8.5616837896117501E-2</v>
      </c>
      <c r="X406" s="7">
        <v>1</v>
      </c>
      <c r="Y406" s="7">
        <f t="shared" si="663"/>
        <v>1.0027771342771015</v>
      </c>
      <c r="Z406" s="7">
        <f t="shared" si="720"/>
        <v>0.95424856970766603</v>
      </c>
      <c r="AA406" s="24">
        <f t="shared" si="664"/>
        <v>45.753449555080344</v>
      </c>
      <c r="AB406" s="24">
        <f t="shared" si="665"/>
        <v>3966967.804007757</v>
      </c>
      <c r="AC406" s="24">
        <f t="shared" si="666"/>
        <v>6.9362057082894783E-6</v>
      </c>
      <c r="AD406" s="29">
        <f t="shared" si="667"/>
        <v>9.3062217484639644E-3</v>
      </c>
      <c r="AE406" s="24">
        <f t="shared" si="626"/>
        <v>13.730239472945021</v>
      </c>
      <c r="AF406" s="7">
        <f t="shared" si="627"/>
        <v>6.7317864339982858</v>
      </c>
      <c r="AG406" s="24" t="str">
        <f t="shared" si="668"/>
        <v>ANNULAR</v>
      </c>
      <c r="AH406" s="24">
        <f t="shared" si="721"/>
        <v>1.1499999999999999</v>
      </c>
      <c r="AI406" s="24">
        <f t="shared" si="721"/>
        <v>1.1499999999999999</v>
      </c>
      <c r="AJ406" s="24">
        <f t="shared" si="669"/>
        <v>0.26828701657262294</v>
      </c>
      <c r="AK406" s="24">
        <f t="shared" si="670"/>
        <v>0.82776367589863242</v>
      </c>
      <c r="AL406" s="24">
        <f t="shared" si="671"/>
        <v>156.6915476910273</v>
      </c>
      <c r="AM406" s="24">
        <f t="shared" si="672"/>
        <v>13585649.407749005</v>
      </c>
      <c r="AN406" s="24">
        <f t="shared" si="673"/>
        <v>2.2960333472069243E-6</v>
      </c>
      <c r="AO406" s="29">
        <f t="shared" si="674"/>
        <v>7.7516925672868131E-3</v>
      </c>
      <c r="AP406" s="24">
        <f t="shared" si="628"/>
        <v>18.56618613912547</v>
      </c>
      <c r="AQ406" s="24">
        <f t="shared" si="675"/>
        <v>4.7845796497658082</v>
      </c>
      <c r="AR406" s="24">
        <f t="shared" si="676"/>
        <v>14.592747372862997</v>
      </c>
      <c r="AS406" s="24">
        <f t="shared" si="677"/>
        <v>2.0798293473319793</v>
      </c>
      <c r="AT406" s="24" t="str">
        <f t="shared" si="678"/>
        <v>NO</v>
      </c>
      <c r="AU406" s="24">
        <f t="shared" si="629"/>
        <v>1.2</v>
      </c>
      <c r="AV406" s="7">
        <f t="shared" si="679"/>
        <v>1.203900398263051</v>
      </c>
      <c r="AW406" s="7">
        <f t="shared" si="680"/>
        <v>0.26828701657262294</v>
      </c>
      <c r="AX406" s="20">
        <f t="shared" si="630"/>
        <v>0.88331106156477468</v>
      </c>
      <c r="AY406" s="24">
        <f t="shared" si="631"/>
        <v>0.79344524743674605</v>
      </c>
      <c r="AZ406" s="24">
        <f t="shared" si="681"/>
        <v>186.79175230774896</v>
      </c>
      <c r="BA406" s="24">
        <f t="shared" si="682"/>
        <v>16195431.703285711</v>
      </c>
      <c r="BB406" s="24">
        <f t="shared" si="683"/>
        <v>1.9608405116078084E-6</v>
      </c>
      <c r="BC406" s="29">
        <f t="shared" si="684"/>
        <v>7.5612688011158866E-3</v>
      </c>
      <c r="BD406" s="24">
        <f t="shared" si="632"/>
        <v>14.714234905223602</v>
      </c>
      <c r="BE406" s="24" t="str">
        <f t="shared" si="685"/>
        <v>NO</v>
      </c>
      <c r="BF406" s="24">
        <f t="shared" si="633"/>
        <v>1.2</v>
      </c>
      <c r="BG406" s="24">
        <f t="shared" si="634"/>
        <v>1.1523984641644243</v>
      </c>
      <c r="BH406" s="7">
        <f t="shared" si="686"/>
        <v>1.203900398263051</v>
      </c>
      <c r="BI406" s="7">
        <f t="shared" si="687"/>
        <v>0.50093251350336943</v>
      </c>
      <c r="BJ406" s="7">
        <f t="shared" si="688"/>
        <v>0.26828701657262294</v>
      </c>
      <c r="BK406" s="20">
        <f t="shared" si="635"/>
        <v>0.88331106156477468</v>
      </c>
      <c r="BL406" s="24">
        <f t="shared" si="689"/>
        <v>0.50044224055593201</v>
      </c>
      <c r="BM406" s="24">
        <f t="shared" si="690"/>
        <v>0.79004142955425405</v>
      </c>
      <c r="BN406" s="24">
        <f t="shared" si="691"/>
        <v>189.77719247307738</v>
      </c>
      <c r="BO406" s="24">
        <f t="shared" si="692"/>
        <v>16454278.743931076</v>
      </c>
      <c r="BP406" s="24">
        <f t="shared" si="693"/>
        <v>1.9331148895144335E-6</v>
      </c>
      <c r="BQ406" s="29">
        <f t="shared" si="694"/>
        <v>7.5444231128023505E-3</v>
      </c>
      <c r="BR406" s="24">
        <f t="shared" si="636"/>
        <v>18.365996571570708</v>
      </c>
      <c r="BS406" s="24">
        <f t="shared" si="695"/>
        <v>4.7845796497658082</v>
      </c>
      <c r="BT406" s="24">
        <f t="shared" si="696"/>
        <v>14.725178404012222</v>
      </c>
      <c r="BU406" s="24" t="str">
        <f t="shared" si="697"/>
        <v>NO</v>
      </c>
      <c r="BV406" s="24">
        <f t="shared" si="637"/>
        <v>1.1499999999999999</v>
      </c>
      <c r="BW406" s="24">
        <f t="shared" si="638"/>
        <v>1.1523705436447684</v>
      </c>
      <c r="BX406" s="7">
        <f t="shared" si="698"/>
        <v>1.203900398263051</v>
      </c>
      <c r="BY406" s="7">
        <f t="shared" si="699"/>
        <v>0.50093251350336943</v>
      </c>
      <c r="BZ406" s="24">
        <f t="shared" si="700"/>
        <v>0.26828701657262294</v>
      </c>
      <c r="CA406" s="20">
        <f t="shared" si="639"/>
        <v>0.9246635206079874</v>
      </c>
      <c r="CB406" s="24">
        <f t="shared" si="701"/>
        <v>0.50041880683605555</v>
      </c>
      <c r="CC406" s="24">
        <f t="shared" si="702"/>
        <v>0.82406010298403831</v>
      </c>
      <c r="CD406" s="24">
        <f t="shared" si="703"/>
        <v>159.93989872394351</v>
      </c>
      <c r="CE406" s="24">
        <f t="shared" si="704"/>
        <v>13867291.646509189</v>
      </c>
      <c r="CF406" s="24">
        <f t="shared" si="705"/>
        <v>2.2541094564497789E-6</v>
      </c>
      <c r="CG406" s="29">
        <f t="shared" si="706"/>
        <v>7.7290963008209129E-3</v>
      </c>
      <c r="CH406" s="24">
        <f t="shared" si="640"/>
        <v>18.544518925967896</v>
      </c>
      <c r="CI406" s="24">
        <f t="shared" si="707"/>
        <v>4.7845796497658082</v>
      </c>
      <c r="CJ406" s="24">
        <f t="shared" si="708"/>
        <v>14.606954328820056</v>
      </c>
      <c r="CK406" s="24">
        <f t="shared" si="641"/>
        <v>6.809227498599717</v>
      </c>
      <c r="CL406" s="24">
        <f t="shared" si="709"/>
        <v>2.0798293473319793</v>
      </c>
      <c r="CM406" s="24" t="str">
        <f t="shared" si="710"/>
        <v>NO</v>
      </c>
      <c r="CN406" s="46" t="str">
        <f t="shared" ref="CN406:CN469" si="722">IF(J406="NO",IF(AG406&lt;&gt;"NO",AG406,IF(AT406&lt;&gt;"NO",AT406,IF(BE406&lt;&gt;"NO",BE406,IF(BU406&lt;&gt;"NO",BU406,IF(CM406&lt;&gt;"NO",CM406,"ANNULAR"))))),"COMPRESSED LIQUID")</f>
        <v>ANNULAR</v>
      </c>
      <c r="CO406" s="21">
        <f t="shared" si="619"/>
        <v>1.0027771342771015</v>
      </c>
      <c r="CP406" s="21">
        <f t="shared" si="643"/>
        <v>0</v>
      </c>
      <c r="CQ406" s="7">
        <f t="shared" si="644"/>
        <v>0.95424856970766603</v>
      </c>
      <c r="CR406" s="7">
        <f>IF(J406="yes",rho_ph(F406,H406),IF(K406="yes",rho_ph(F406,H406),L406*CQ406+P406*(1-CQ406)))</f>
        <v>45.753449555080344</v>
      </c>
      <c r="CS406" s="7">
        <f t="shared" si="645"/>
        <v>2.1179523258569718E-5</v>
      </c>
      <c r="CT406" s="7">
        <f t="shared" si="646"/>
        <v>3966967.804007757</v>
      </c>
      <c r="CU406" s="7">
        <f t="shared" si="647"/>
        <v>6.9362057082894783E-6</v>
      </c>
      <c r="CV406" s="22">
        <f t="shared" si="648"/>
        <v>9.3062217484639644E-3</v>
      </c>
      <c r="CW406" s="7">
        <f t="shared" si="649"/>
        <v>4.287684202572836E-3</v>
      </c>
      <c r="CX406" s="7">
        <f t="shared" si="650"/>
        <v>1.6798588489018853E-2</v>
      </c>
      <c r="CY406" s="7">
        <f t="shared" si="711"/>
        <v>0.91680648932342013</v>
      </c>
      <c r="CZ406" s="7">
        <f t="shared" si="712"/>
        <v>2.2999698341089211E-2</v>
      </c>
      <c r="DA406" s="7">
        <f t="shared" si="651"/>
        <v>10.909942130241596</v>
      </c>
      <c r="DB406" s="7">
        <f>rho_ph(DA406,H406)</f>
        <v>42.996327256520601</v>
      </c>
      <c r="DC406" s="7">
        <f t="shared" si="652"/>
        <v>45.129711460787775</v>
      </c>
      <c r="DD406" s="7">
        <f t="shared" si="713"/>
        <v>-2.8113842197260572E-2</v>
      </c>
      <c r="DE406" s="47">
        <f t="shared" si="714"/>
        <v>-2.0194826592623713E-2</v>
      </c>
      <c r="DF406" s="7">
        <f t="shared" si="653"/>
        <v>1028.6659779449781</v>
      </c>
      <c r="DG406" s="7">
        <f t="shared" si="715"/>
        <v>183.70542686443139</v>
      </c>
    </row>
    <row r="407" spans="1:111" ht="14.5" x14ac:dyDescent="0.35">
      <c r="A407" s="7">
        <f t="shared" si="716"/>
        <v>588</v>
      </c>
      <c r="B407" s="7">
        <v>3</v>
      </c>
      <c r="C407" s="7">
        <v>17.2</v>
      </c>
      <c r="D407">
        <v>0.253</v>
      </c>
      <c r="E407" s="22">
        <v>0</v>
      </c>
      <c r="F407" s="7">
        <f t="shared" si="654"/>
        <v>10.909942130241596</v>
      </c>
      <c r="G407" s="7">
        <f t="shared" si="717"/>
        <v>97.5</v>
      </c>
      <c r="H407" s="7">
        <f t="shared" si="655"/>
        <v>1028.6659779449781</v>
      </c>
      <c r="I407" s="7">
        <f t="shared" si="718"/>
        <v>0.124492659362942</v>
      </c>
      <c r="J407" s="24" t="str">
        <f t="shared" si="656"/>
        <v>NO</v>
      </c>
      <c r="K407" s="24" t="str">
        <f t="shared" si="657"/>
        <v>NO</v>
      </c>
      <c r="L407" s="7">
        <f t="shared" si="658"/>
        <v>5.591706218548433</v>
      </c>
      <c r="M407" s="7">
        <v>9.81</v>
      </c>
      <c r="N407" s="7">
        <f t="shared" si="659"/>
        <v>5.0247065E-2</v>
      </c>
      <c r="O407" s="7">
        <f t="shared" si="660"/>
        <v>183.70542686443139</v>
      </c>
      <c r="P407" s="7">
        <f t="shared" si="661"/>
        <v>883.01470721792134</v>
      </c>
      <c r="Q407" s="7">
        <f t="shared" si="622"/>
        <v>1.5152901744824588E-5</v>
      </c>
      <c r="R407" s="7">
        <f t="shared" si="623"/>
        <v>1.4691375936603984E-4</v>
      </c>
      <c r="S407" s="7">
        <f t="shared" si="662"/>
        <v>1.305104998008328E-4</v>
      </c>
      <c r="T407" s="7">
        <f t="shared" si="624"/>
        <v>1.9239145152218091</v>
      </c>
      <c r="U407" s="7">
        <f t="shared" si="625"/>
        <v>43.200951757475224</v>
      </c>
      <c r="V407" s="7">
        <f t="shared" si="719"/>
        <v>45.124866272697034</v>
      </c>
      <c r="W407" s="7">
        <f>Surface_Tension_T(T_ph(F407,H407))</f>
        <v>8.5639875783059136E-2</v>
      </c>
      <c r="X407" s="7">
        <v>1</v>
      </c>
      <c r="Y407" s="7">
        <f t="shared" si="663"/>
        <v>1.0027536833837993</v>
      </c>
      <c r="Z407" s="7">
        <f t="shared" si="720"/>
        <v>0.95473560935328217</v>
      </c>
      <c r="AA407" s="24">
        <f t="shared" si="664"/>
        <v>45.307723698199545</v>
      </c>
      <c r="AB407" s="24">
        <f t="shared" si="665"/>
        <v>3963357.4230331331</v>
      </c>
      <c r="AC407" s="24">
        <f t="shared" si="666"/>
        <v>6.9418800606797021E-6</v>
      </c>
      <c r="AD407" s="29">
        <f t="shared" si="667"/>
        <v>9.3075345482682495E-3</v>
      </c>
      <c r="AE407" s="24">
        <f t="shared" si="626"/>
        <v>13.732105059040649</v>
      </c>
      <c r="AF407" s="7">
        <f t="shared" si="627"/>
        <v>6.7532141029229082</v>
      </c>
      <c r="AG407" s="24" t="str">
        <f t="shared" si="668"/>
        <v>ANNULAR</v>
      </c>
      <c r="AH407" s="24">
        <f t="shared" si="721"/>
        <v>1.1499999999999999</v>
      </c>
      <c r="AI407" s="24">
        <f t="shared" si="721"/>
        <v>1.1499999999999999</v>
      </c>
      <c r="AJ407" s="24">
        <f t="shared" si="669"/>
        <v>0.26828474262596164</v>
      </c>
      <c r="AK407" s="24">
        <f t="shared" si="670"/>
        <v>0.82820923949671177</v>
      </c>
      <c r="AL407" s="24">
        <f t="shared" si="671"/>
        <v>156.32487084330813</v>
      </c>
      <c r="AM407" s="24">
        <f t="shared" si="672"/>
        <v>13674739.905022901</v>
      </c>
      <c r="AN407" s="24">
        <f t="shared" si="673"/>
        <v>2.2825945723903562E-6</v>
      </c>
      <c r="AO407" s="29">
        <f t="shared" si="674"/>
        <v>7.7444840564661749E-3</v>
      </c>
      <c r="AP407" s="24">
        <f t="shared" si="628"/>
        <v>18.781010125912406</v>
      </c>
      <c r="AQ407" s="24">
        <f t="shared" si="675"/>
        <v>4.7855680226185067</v>
      </c>
      <c r="AR407" s="24">
        <f t="shared" si="676"/>
        <v>14.599943429460518</v>
      </c>
      <c r="AS407" s="24">
        <f t="shared" si="677"/>
        <v>2.0778276764395538</v>
      </c>
      <c r="AT407" s="24" t="str">
        <f t="shared" si="678"/>
        <v>NO</v>
      </c>
      <c r="AU407" s="24">
        <f t="shared" si="629"/>
        <v>1.2</v>
      </c>
      <c r="AV407" s="7">
        <f t="shared" si="679"/>
        <v>1.203900398263051</v>
      </c>
      <c r="AW407" s="7">
        <f t="shared" si="680"/>
        <v>0.26828474262596164</v>
      </c>
      <c r="AX407" s="20">
        <f t="shared" si="630"/>
        <v>0.88254895942126321</v>
      </c>
      <c r="AY407" s="24">
        <f t="shared" si="631"/>
        <v>0.79387065131534829</v>
      </c>
      <c r="AZ407" s="24">
        <f t="shared" si="681"/>
        <v>186.45433793548168</v>
      </c>
      <c r="BA407" s="24">
        <f t="shared" si="682"/>
        <v>16310357.793205259</v>
      </c>
      <c r="BB407" s="24">
        <f t="shared" si="683"/>
        <v>1.9484274645779877E-6</v>
      </c>
      <c r="BC407" s="29">
        <f t="shared" si="684"/>
        <v>7.5537496585252667E-3</v>
      </c>
      <c r="BD407" s="24">
        <f t="shared" si="632"/>
        <v>14.721807697349522</v>
      </c>
      <c r="BE407" s="24" t="str">
        <f t="shared" si="685"/>
        <v>NO</v>
      </c>
      <c r="BF407" s="24">
        <f t="shared" si="633"/>
        <v>1.2</v>
      </c>
      <c r="BG407" s="24">
        <f t="shared" si="634"/>
        <v>1.1523659518609133</v>
      </c>
      <c r="BH407" s="7">
        <f t="shared" si="686"/>
        <v>1.203900398263051</v>
      </c>
      <c r="BI407" s="7">
        <f t="shared" si="687"/>
        <v>0.50094271874952001</v>
      </c>
      <c r="BJ407" s="7">
        <f t="shared" si="688"/>
        <v>0.26828474262596164</v>
      </c>
      <c r="BK407" s="20">
        <f t="shared" si="635"/>
        <v>0.88254895942126321</v>
      </c>
      <c r="BL407" s="24">
        <f t="shared" si="689"/>
        <v>0.5004580168698326</v>
      </c>
      <c r="BM407" s="24">
        <f t="shared" si="690"/>
        <v>0.79049801554345245</v>
      </c>
      <c r="BN407" s="24">
        <f t="shared" si="691"/>
        <v>189.41356613573637</v>
      </c>
      <c r="BO407" s="24">
        <f t="shared" si="692"/>
        <v>16569220.479224389</v>
      </c>
      <c r="BP407" s="24">
        <f t="shared" si="693"/>
        <v>1.9210669744096166E-6</v>
      </c>
      <c r="BQ407" s="29">
        <f t="shared" si="694"/>
        <v>7.5370448901025937E-3</v>
      </c>
      <c r="BR407" s="24">
        <f t="shared" si="636"/>
        <v>18.578146857604015</v>
      </c>
      <c r="BS407" s="24">
        <f t="shared" si="695"/>
        <v>4.7855680226185067</v>
      </c>
      <c r="BT407" s="24">
        <f t="shared" si="696"/>
        <v>14.732675923559647</v>
      </c>
      <c r="BU407" s="24" t="str">
        <f t="shared" si="697"/>
        <v>NO</v>
      </c>
      <c r="BV407" s="24">
        <f t="shared" si="637"/>
        <v>1.1499999999999999</v>
      </c>
      <c r="BW407" s="24">
        <f t="shared" si="638"/>
        <v>1.1523384486177939</v>
      </c>
      <c r="BX407" s="7">
        <f t="shared" si="698"/>
        <v>1.203900398263051</v>
      </c>
      <c r="BY407" s="7">
        <f t="shared" si="699"/>
        <v>0.50094271874952001</v>
      </c>
      <c r="BZ407" s="24">
        <f t="shared" si="700"/>
        <v>0.26828474262596164</v>
      </c>
      <c r="CA407" s="20">
        <f t="shared" si="639"/>
        <v>0.92386574045118774</v>
      </c>
      <c r="CB407" s="24">
        <f t="shared" si="701"/>
        <v>0.50043485487064687</v>
      </c>
      <c r="CC407" s="24">
        <f t="shared" si="702"/>
        <v>0.82453956827672148</v>
      </c>
      <c r="CD407" s="24">
        <f t="shared" si="703"/>
        <v>159.54472477783304</v>
      </c>
      <c r="CE407" s="24">
        <f t="shared" si="704"/>
        <v>13956401.196980255</v>
      </c>
      <c r="CF407" s="24">
        <f t="shared" si="705"/>
        <v>2.2411796479208525E-6</v>
      </c>
      <c r="CG407" s="29">
        <f t="shared" si="706"/>
        <v>7.7220622426987691E-3</v>
      </c>
      <c r="CH407" s="24">
        <f t="shared" si="640"/>
        <v>18.759241309384208</v>
      </c>
      <c r="CI407" s="24">
        <f t="shared" si="707"/>
        <v>4.7855680226185067</v>
      </c>
      <c r="CJ407" s="24">
        <f t="shared" si="708"/>
        <v>14.614060594617023</v>
      </c>
      <c r="CK407" s="24">
        <f t="shared" si="641"/>
        <v>6.830901666950564</v>
      </c>
      <c r="CL407" s="24">
        <f t="shared" si="709"/>
        <v>2.0778276764395538</v>
      </c>
      <c r="CM407" s="24" t="str">
        <f t="shared" si="710"/>
        <v>NO</v>
      </c>
      <c r="CN407" s="46" t="str">
        <f t="shared" si="722"/>
        <v>ANNULAR</v>
      </c>
      <c r="CO407" s="21">
        <f t="shared" si="619"/>
        <v>1.0027536833837993</v>
      </c>
      <c r="CP407" s="21">
        <f t="shared" si="643"/>
        <v>0</v>
      </c>
      <c r="CQ407" s="7">
        <f t="shared" si="644"/>
        <v>0.95473560935328217</v>
      </c>
      <c r="CR407" s="7">
        <f>IF(J407="yes",rho_ph(F407,H407),IF(K407="yes",rho_ph(F407,H407),L407*CQ407+P407*(1-CQ407)))</f>
        <v>45.307723698199545</v>
      </c>
      <c r="CS407" s="7">
        <f t="shared" si="645"/>
        <v>2.1116976676137845E-5</v>
      </c>
      <c r="CT407" s="7">
        <f t="shared" si="646"/>
        <v>3963357.4230331331</v>
      </c>
      <c r="CU407" s="7">
        <f t="shared" si="647"/>
        <v>6.9418800606797021E-6</v>
      </c>
      <c r="CV407" s="22">
        <f t="shared" si="648"/>
        <v>9.3075345482682495E-3</v>
      </c>
      <c r="CW407" s="7">
        <f t="shared" si="649"/>
        <v>4.2459139812275511E-3</v>
      </c>
      <c r="CX407" s="7">
        <f t="shared" si="650"/>
        <v>1.697024996069281E-2</v>
      </c>
      <c r="CY407" s="7">
        <f t="shared" si="711"/>
        <v>0.91543675264341984</v>
      </c>
      <c r="CZ407" s="7">
        <f t="shared" si="712"/>
        <v>2.3176001925481426E-2</v>
      </c>
      <c r="DA407" s="7">
        <f t="shared" si="651"/>
        <v>10.840414124465152</v>
      </c>
      <c r="DB407" s="7">
        <f>rho_ph(DA407,H407)</f>
        <v>42.56750620194024</v>
      </c>
      <c r="DC407" s="7">
        <f t="shared" si="652"/>
        <v>45.584343930205037</v>
      </c>
      <c r="DD407" s="7">
        <f t="shared" si="713"/>
        <v>-2.8113842197260572E-2</v>
      </c>
      <c r="DE407" s="47">
        <f t="shared" si="714"/>
        <v>-2.0839427709215329E-2</v>
      </c>
      <c r="DF407" s="7">
        <f t="shared" si="653"/>
        <v>1028.6378641027809</v>
      </c>
      <c r="DG407" s="7">
        <f t="shared" si="715"/>
        <v>183.42259305287956</v>
      </c>
    </row>
    <row r="408" spans="1:111" ht="14.5" x14ac:dyDescent="0.35">
      <c r="A408" s="7">
        <f t="shared" si="716"/>
        <v>585</v>
      </c>
      <c r="B408" s="7">
        <v>3</v>
      </c>
      <c r="C408" s="7">
        <v>17.2</v>
      </c>
      <c r="D408">
        <v>0.253</v>
      </c>
      <c r="E408" s="22">
        <v>0</v>
      </c>
      <c r="F408" s="7">
        <f t="shared" si="654"/>
        <v>10.840414124465152</v>
      </c>
      <c r="G408" s="7">
        <f t="shared" si="717"/>
        <v>97.5</v>
      </c>
      <c r="H408" s="7">
        <f t="shared" si="655"/>
        <v>1028.6378641027809</v>
      </c>
      <c r="I408" s="7">
        <f t="shared" si="718"/>
        <v>0.12504136554531869</v>
      </c>
      <c r="J408" s="24" t="str">
        <f t="shared" si="656"/>
        <v>NO</v>
      </c>
      <c r="K408" s="24" t="str">
        <f t="shared" si="657"/>
        <v>NO</v>
      </c>
      <c r="L408" s="7">
        <f t="shared" si="658"/>
        <v>5.5576277199492754</v>
      </c>
      <c r="M408" s="7">
        <v>9.81</v>
      </c>
      <c r="N408" s="7">
        <f t="shared" si="659"/>
        <v>5.0247065E-2</v>
      </c>
      <c r="O408" s="7">
        <f t="shared" si="660"/>
        <v>183.42259305287956</v>
      </c>
      <c r="P408" s="7">
        <f t="shared" si="661"/>
        <v>883.32161563424768</v>
      </c>
      <c r="Q408" s="7">
        <f t="shared" si="622"/>
        <v>1.5143164875332897E-5</v>
      </c>
      <c r="R408" s="7">
        <f t="shared" si="623"/>
        <v>1.4715363074079175E-4</v>
      </c>
      <c r="S408" s="7">
        <f t="shared" si="662"/>
        <v>1.3064686182270109E-4</v>
      </c>
      <c r="T408" s="7">
        <f t="shared" si="624"/>
        <v>1.9220406999519146</v>
      </c>
      <c r="U408" s="7">
        <f t="shared" si="625"/>
        <v>43.657430614350126</v>
      </c>
      <c r="V408" s="7">
        <f t="shared" si="719"/>
        <v>45.57947131430204</v>
      </c>
      <c r="W408" s="7">
        <f>Surface_Tension_T(T_ph(F408,H408))</f>
        <v>8.5663152088732167E-2</v>
      </c>
      <c r="X408" s="7">
        <v>1</v>
      </c>
      <c r="Y408" s="7">
        <f t="shared" si="663"/>
        <v>1.002730226850034</v>
      </c>
      <c r="Z408" s="7">
        <f t="shared" si="720"/>
        <v>0.95522302501758416</v>
      </c>
      <c r="AA408" s="24">
        <f t="shared" si="664"/>
        <v>44.861243847253377</v>
      </c>
      <c r="AB408" s="24">
        <f t="shared" si="665"/>
        <v>3959698.6286450429</v>
      </c>
      <c r="AC408" s="24">
        <f t="shared" si="666"/>
        <v>6.9476405215906989E-6</v>
      </c>
      <c r="AD408" s="29">
        <f t="shared" si="667"/>
        <v>9.3088664489327459E-3</v>
      </c>
      <c r="AE408" s="24">
        <f t="shared" si="626"/>
        <v>13.733962722907361</v>
      </c>
      <c r="AF408" s="7">
        <f t="shared" si="627"/>
        <v>6.7750055811033265</v>
      </c>
      <c r="AG408" s="24" t="str">
        <f t="shared" si="668"/>
        <v>ANNULAR</v>
      </c>
      <c r="AH408" s="24">
        <f t="shared" si="721"/>
        <v>1.1499999999999999</v>
      </c>
      <c r="AI408" s="24">
        <f t="shared" si="721"/>
        <v>1.1499999999999999</v>
      </c>
      <c r="AJ408" s="24">
        <f t="shared" si="669"/>
        <v>0.26828241437086087</v>
      </c>
      <c r="AK408" s="24">
        <f t="shared" si="670"/>
        <v>0.82865522260788116</v>
      </c>
      <c r="AL408" s="24">
        <f t="shared" si="671"/>
        <v>155.95790283194322</v>
      </c>
      <c r="AM408" s="24">
        <f t="shared" si="672"/>
        <v>13765697.091963526</v>
      </c>
      <c r="AN408" s="24">
        <f t="shared" si="673"/>
        <v>2.2690445870243101E-6</v>
      </c>
      <c r="AO408" s="29">
        <f t="shared" si="674"/>
        <v>7.7371828154300659E-3</v>
      </c>
      <c r="AP408" s="24">
        <f t="shared" si="628"/>
        <v>19.000870551269024</v>
      </c>
      <c r="AQ408" s="24">
        <f t="shared" si="675"/>
        <v>4.7865568945032422</v>
      </c>
      <c r="AR408" s="24">
        <f t="shared" si="676"/>
        <v>14.607206806851609</v>
      </c>
      <c r="AS408" s="24">
        <f t="shared" si="677"/>
        <v>2.0758039559480679</v>
      </c>
      <c r="AT408" s="24" t="str">
        <f t="shared" si="678"/>
        <v>NO</v>
      </c>
      <c r="AU408" s="24">
        <f t="shared" si="629"/>
        <v>1.2</v>
      </c>
      <c r="AV408" s="7">
        <f t="shared" si="679"/>
        <v>1.203900398263051</v>
      </c>
      <c r="AW408" s="7">
        <f t="shared" si="680"/>
        <v>0.26828241437086087</v>
      </c>
      <c r="AX408" s="20">
        <f t="shared" si="630"/>
        <v>0.88177845220560824</v>
      </c>
      <c r="AY408" s="24">
        <f t="shared" si="631"/>
        <v>0.79429645246755076</v>
      </c>
      <c r="AZ408" s="24">
        <f t="shared" si="681"/>
        <v>186.11679393015038</v>
      </c>
      <c r="BA408" s="24">
        <f t="shared" si="682"/>
        <v>16427685.692405276</v>
      </c>
      <c r="BB408" s="24">
        <f t="shared" si="683"/>
        <v>1.9359250967821265E-6</v>
      </c>
      <c r="BC408" s="29">
        <f t="shared" si="684"/>
        <v>7.5461390022688582E-3</v>
      </c>
      <c r="BD408" s="24">
        <f t="shared" si="632"/>
        <v>14.729450002177265</v>
      </c>
      <c r="BE408" s="24" t="str">
        <f t="shared" si="685"/>
        <v>NO</v>
      </c>
      <c r="BF408" s="24">
        <f t="shared" si="633"/>
        <v>1.2</v>
      </c>
      <c r="BG408" s="24">
        <f t="shared" si="634"/>
        <v>1.1523336378312878</v>
      </c>
      <c r="BH408" s="7">
        <f t="shared" si="686"/>
        <v>1.203900398263051</v>
      </c>
      <c r="BI408" s="7">
        <f t="shared" si="687"/>
        <v>0.50095299800172599</v>
      </c>
      <c r="BJ408" s="7">
        <f t="shared" si="688"/>
        <v>0.26828241437086087</v>
      </c>
      <c r="BK408" s="20">
        <f t="shared" si="635"/>
        <v>0.88177845220560824</v>
      </c>
      <c r="BL408" s="24">
        <f t="shared" si="689"/>
        <v>0.50047386424394613</v>
      </c>
      <c r="BM408" s="24">
        <f t="shared" si="690"/>
        <v>0.79095509835836519</v>
      </c>
      <c r="BN408" s="24">
        <f t="shared" si="691"/>
        <v>189.04971423806293</v>
      </c>
      <c r="BO408" s="24">
        <f t="shared" si="692"/>
        <v>16686561.272420598</v>
      </c>
      <c r="BP408" s="24">
        <f t="shared" si="693"/>
        <v>1.9089301421344511E-6</v>
      </c>
      <c r="BQ408" s="29">
        <f t="shared" si="694"/>
        <v>7.5295760599743394E-3</v>
      </c>
      <c r="BR408" s="24">
        <f t="shared" si="636"/>
        <v>18.795269860928926</v>
      </c>
      <c r="BS408" s="24">
        <f t="shared" si="695"/>
        <v>4.7865568945032422</v>
      </c>
      <c r="BT408" s="24">
        <f t="shared" si="696"/>
        <v>14.740242303695522</v>
      </c>
      <c r="BU408" s="24" t="str">
        <f t="shared" si="697"/>
        <v>NO</v>
      </c>
      <c r="BV408" s="24">
        <f t="shared" si="637"/>
        <v>1.1499999999999999</v>
      </c>
      <c r="BW408" s="24">
        <f t="shared" si="638"/>
        <v>1.152306548092338</v>
      </c>
      <c r="BX408" s="7">
        <f t="shared" si="698"/>
        <v>1.203900398263051</v>
      </c>
      <c r="BY408" s="7">
        <f t="shared" si="699"/>
        <v>0.50095299800172599</v>
      </c>
      <c r="BZ408" s="24">
        <f t="shared" si="700"/>
        <v>0.26828241437086087</v>
      </c>
      <c r="CA408" s="20">
        <f t="shared" si="639"/>
        <v>0.92305916173655667</v>
      </c>
      <c r="CB408" s="24">
        <f t="shared" si="701"/>
        <v>0.50045097369642788</v>
      </c>
      <c r="CC408" s="24">
        <f t="shared" si="702"/>
        <v>0.82501956185494296</v>
      </c>
      <c r="CD408" s="24">
        <f t="shared" si="703"/>
        <v>159.14915491314576</v>
      </c>
      <c r="CE408" s="24">
        <f t="shared" si="704"/>
        <v>14047374.446533175</v>
      </c>
      <c r="CF408" s="24">
        <f t="shared" si="705"/>
        <v>2.2281400700043383E-6</v>
      </c>
      <c r="CG408" s="29">
        <f t="shared" si="706"/>
        <v>7.7149368186062517E-3</v>
      </c>
      <c r="CH408" s="24">
        <f t="shared" si="640"/>
        <v>18.978999103983771</v>
      </c>
      <c r="CI408" s="24">
        <f t="shared" si="707"/>
        <v>4.7865568945032422</v>
      </c>
      <c r="CJ408" s="24">
        <f t="shared" si="708"/>
        <v>14.621233279163702</v>
      </c>
      <c r="CK408" s="24">
        <f t="shared" si="641"/>
        <v>6.8529438297428724</v>
      </c>
      <c r="CL408" s="24">
        <f t="shared" si="709"/>
        <v>2.0758039559480679</v>
      </c>
      <c r="CM408" s="24" t="str">
        <f t="shared" si="710"/>
        <v>NO</v>
      </c>
      <c r="CN408" s="46" t="str">
        <f t="shared" si="722"/>
        <v>ANNULAR</v>
      </c>
      <c r="CO408" s="21">
        <f t="shared" si="619"/>
        <v>1.002730226850034</v>
      </c>
      <c r="CP408" s="21">
        <f t="shared" si="643"/>
        <v>0</v>
      </c>
      <c r="CQ408" s="7">
        <f t="shared" si="644"/>
        <v>0.95522302501758416</v>
      </c>
      <c r="CR408" s="7">
        <f>IF(J408="yes",rho_ph(F408,H408),IF(K408="yes",rho_ph(F408,H408),L408*CQ408+P408*(1-CQ408)))</f>
        <v>44.861243847253377</v>
      </c>
      <c r="CS408" s="7">
        <f t="shared" si="645"/>
        <v>2.1054194202807609E-5</v>
      </c>
      <c r="CT408" s="7">
        <f t="shared" si="646"/>
        <v>3959698.6286450429</v>
      </c>
      <c r="CU408" s="7">
        <f t="shared" si="647"/>
        <v>6.9476405215906989E-6</v>
      </c>
      <c r="CV408" s="22">
        <f t="shared" si="648"/>
        <v>9.3088664489327459E-3</v>
      </c>
      <c r="CW408" s="7">
        <f t="shared" si="649"/>
        <v>4.2040731009816952E-3</v>
      </c>
      <c r="CX408" s="7">
        <f t="shared" si="650"/>
        <v>1.7145737109776401E-2</v>
      </c>
      <c r="CY408" s="7">
        <f t="shared" si="711"/>
        <v>0.91402661937330432</v>
      </c>
      <c r="CZ408" s="7">
        <f t="shared" si="712"/>
        <v>2.3357974218952658E-2</v>
      </c>
      <c r="DA408" s="7">
        <f t="shared" si="651"/>
        <v>10.770340201808294</v>
      </c>
      <c r="DB408" s="7">
        <f>rho_ph(DA408,H408)</f>
        <v>42.137897411518352</v>
      </c>
      <c r="DC408" s="7">
        <f t="shared" si="652"/>
        <v>46.049090300124242</v>
      </c>
      <c r="DD408" s="7">
        <f t="shared" si="713"/>
        <v>-2.8113842197260572E-2</v>
      </c>
      <c r="DE408" s="47">
        <f t="shared" si="714"/>
        <v>-2.1515256088856859E-2</v>
      </c>
      <c r="DF408" s="7">
        <f t="shared" si="653"/>
        <v>1028.6097502605837</v>
      </c>
      <c r="DG408" s="7">
        <f t="shared" si="715"/>
        <v>183.13609171003361</v>
      </c>
    </row>
    <row r="409" spans="1:111" ht="14.5" x14ac:dyDescent="0.35">
      <c r="A409" s="7">
        <f t="shared" si="716"/>
        <v>582</v>
      </c>
      <c r="B409" s="7">
        <v>3</v>
      </c>
      <c r="C409" s="7">
        <v>17.2</v>
      </c>
      <c r="D409">
        <v>0.253</v>
      </c>
      <c r="E409" s="22">
        <v>0</v>
      </c>
      <c r="F409" s="7">
        <f t="shared" si="654"/>
        <v>10.770340201808294</v>
      </c>
      <c r="G409" s="7">
        <f t="shared" si="717"/>
        <v>97.5</v>
      </c>
      <c r="H409" s="7">
        <f t="shared" si="655"/>
        <v>1028.6097502605837</v>
      </c>
      <c r="I409" s="7">
        <f t="shared" si="718"/>
        <v>0.12559671726523811</v>
      </c>
      <c r="J409" s="24" t="str">
        <f t="shared" si="656"/>
        <v>NO</v>
      </c>
      <c r="K409" s="24" t="str">
        <f t="shared" si="657"/>
        <v>NO</v>
      </c>
      <c r="L409" s="7">
        <f t="shared" si="658"/>
        <v>5.5232779235460434</v>
      </c>
      <c r="M409" s="7">
        <v>9.81</v>
      </c>
      <c r="N409" s="7">
        <f t="shared" si="659"/>
        <v>5.0247065E-2</v>
      </c>
      <c r="O409" s="7">
        <f t="shared" si="660"/>
        <v>183.13609171003361</v>
      </c>
      <c r="P409" s="7">
        <f t="shared" si="661"/>
        <v>883.63211318903427</v>
      </c>
      <c r="Q409" s="7">
        <f t="shared" si="622"/>
        <v>1.5133301916994005E-5</v>
      </c>
      <c r="R409" s="7">
        <f t="shared" si="623"/>
        <v>1.4739742504304054E-4</v>
      </c>
      <c r="S409" s="7">
        <f t="shared" si="662"/>
        <v>1.3078548536644383E-4</v>
      </c>
      <c r="T409" s="7">
        <f t="shared" si="624"/>
        <v>1.9201457937269331</v>
      </c>
      <c r="U409" s="7">
        <f t="shared" si="625"/>
        <v>44.124043908684691</v>
      </c>
      <c r="V409" s="7">
        <f t="shared" si="719"/>
        <v>46.044189702411622</v>
      </c>
      <c r="W409" s="7">
        <f>Surface_Tension_T(T_ph(F409,H409))</f>
        <v>8.5686674460605169E-2</v>
      </c>
      <c r="X409" s="7">
        <v>1</v>
      </c>
      <c r="Y409" s="7">
        <f t="shared" si="663"/>
        <v>1.0027067606574012</v>
      </c>
      <c r="Z409" s="7">
        <f t="shared" si="720"/>
        <v>0.95571088060147191</v>
      </c>
      <c r="AA409" s="24">
        <f t="shared" si="664"/>
        <v>44.413944973521687</v>
      </c>
      <c r="AB409" s="24">
        <f t="shared" si="665"/>
        <v>3955989.7478077007</v>
      </c>
      <c r="AC409" s="24">
        <f t="shared" si="666"/>
        <v>6.9534901599827835E-6</v>
      </c>
      <c r="AD409" s="29">
        <f t="shared" si="667"/>
        <v>9.310218123530457E-3</v>
      </c>
      <c r="AE409" s="24">
        <f t="shared" si="626"/>
        <v>13.735812449204866</v>
      </c>
      <c r="AF409" s="7">
        <f t="shared" si="627"/>
        <v>6.797174056968684</v>
      </c>
      <c r="AG409" s="24" t="str">
        <f t="shared" si="668"/>
        <v>ANNULAR</v>
      </c>
      <c r="AH409" s="24">
        <f t="shared" si="721"/>
        <v>1.1499999999999999</v>
      </c>
      <c r="AI409" s="24">
        <f t="shared" si="721"/>
        <v>1.1499999999999999</v>
      </c>
      <c r="AJ409" s="24">
        <f t="shared" si="669"/>
        <v>0.26828002987072685</v>
      </c>
      <c r="AK409" s="24">
        <f t="shared" si="670"/>
        <v>0.82910168363072712</v>
      </c>
      <c r="AL409" s="24">
        <f t="shared" si="671"/>
        <v>155.59059945940118</v>
      </c>
      <c r="AM409" s="24">
        <f t="shared" si="672"/>
        <v>13858593.662049107</v>
      </c>
      <c r="AN409" s="24">
        <f t="shared" si="673"/>
        <v>2.2553799874873213E-6</v>
      </c>
      <c r="AO409" s="29">
        <f t="shared" si="674"/>
        <v>7.7297858194296442E-3</v>
      </c>
      <c r="AP409" s="24">
        <f t="shared" si="628"/>
        <v>19.225974557155372</v>
      </c>
      <c r="AQ409" s="24">
        <f t="shared" si="675"/>
        <v>4.7875463926569202</v>
      </c>
      <c r="AR409" s="24">
        <f t="shared" si="676"/>
        <v>14.614540016639447</v>
      </c>
      <c r="AS409" s="24">
        <f t="shared" si="677"/>
        <v>2.0737574572250876</v>
      </c>
      <c r="AT409" s="24" t="str">
        <f t="shared" si="678"/>
        <v>NO</v>
      </c>
      <c r="AU409" s="24">
        <f t="shared" si="629"/>
        <v>1.2</v>
      </c>
      <c r="AV409" s="7">
        <f t="shared" si="679"/>
        <v>1.203900398263051</v>
      </c>
      <c r="AW409" s="7">
        <f t="shared" si="680"/>
        <v>0.26828002987072685</v>
      </c>
      <c r="AX409" s="20">
        <f t="shared" si="630"/>
        <v>0.88099926212207091</v>
      </c>
      <c r="AY409" s="24">
        <f t="shared" si="631"/>
        <v>0.79472270661825972</v>
      </c>
      <c r="AZ409" s="24">
        <f t="shared" si="681"/>
        <v>185.77908292143789</v>
      </c>
      <c r="BA409" s="24">
        <f t="shared" si="682"/>
        <v>16547508.847333312</v>
      </c>
      <c r="BB409" s="24">
        <f t="shared" si="683"/>
        <v>1.9233305657708293E-6</v>
      </c>
      <c r="BC409" s="29">
        <f t="shared" si="684"/>
        <v>7.5384338441423617E-3</v>
      </c>
      <c r="BD409" s="24">
        <f t="shared" si="632"/>
        <v>14.737164399183801</v>
      </c>
      <c r="BE409" s="24" t="str">
        <f t="shared" si="685"/>
        <v>NO</v>
      </c>
      <c r="BF409" s="24">
        <f t="shared" si="633"/>
        <v>1.2</v>
      </c>
      <c r="BG409" s="24">
        <f t="shared" si="634"/>
        <v>1.1523015157069718</v>
      </c>
      <c r="BH409" s="7">
        <f t="shared" si="686"/>
        <v>1.203900398263051</v>
      </c>
      <c r="BI409" s="7">
        <f t="shared" si="687"/>
        <v>0.50096335369055389</v>
      </c>
      <c r="BJ409" s="7">
        <f t="shared" si="688"/>
        <v>0.26828002987072685</v>
      </c>
      <c r="BK409" s="20">
        <f t="shared" si="635"/>
        <v>0.88099926212207091</v>
      </c>
      <c r="BL409" s="24">
        <f t="shared" si="689"/>
        <v>0.50048978583480186</v>
      </c>
      <c r="BM409" s="24">
        <f t="shared" si="690"/>
        <v>0.79141273848936378</v>
      </c>
      <c r="BN409" s="24">
        <f t="shared" si="691"/>
        <v>188.68559517986861</v>
      </c>
      <c r="BO409" s="24">
        <f t="shared" si="692"/>
        <v>16806394.490189046</v>
      </c>
      <c r="BP409" s="24">
        <f t="shared" si="693"/>
        <v>1.8967015753944131E-6</v>
      </c>
      <c r="BQ409" s="29">
        <f t="shared" si="694"/>
        <v>7.5220136592471249E-3</v>
      </c>
      <c r="BR409" s="24">
        <f t="shared" si="636"/>
        <v>19.017570117172511</v>
      </c>
      <c r="BS409" s="24">
        <f t="shared" si="695"/>
        <v>4.7875463926569202</v>
      </c>
      <c r="BT409" s="24">
        <f t="shared" si="696"/>
        <v>14.747880106731595</v>
      </c>
      <c r="BU409" s="24" t="str">
        <f t="shared" si="697"/>
        <v>NO</v>
      </c>
      <c r="BV409" s="24">
        <f t="shared" si="637"/>
        <v>1.1499999999999999</v>
      </c>
      <c r="BW409" s="24">
        <f t="shared" si="638"/>
        <v>1.1522748358104513</v>
      </c>
      <c r="BX409" s="7">
        <f t="shared" si="698"/>
        <v>1.203900398263051</v>
      </c>
      <c r="BY409" s="7">
        <f t="shared" si="699"/>
        <v>0.50096335369055389</v>
      </c>
      <c r="BZ409" s="24">
        <f t="shared" si="700"/>
        <v>0.26828002987072685</v>
      </c>
      <c r="CA409" s="20">
        <f t="shared" si="639"/>
        <v>0.92224349366327396</v>
      </c>
      <c r="CB409" s="24">
        <f t="shared" si="701"/>
        <v>0.50046716650550493</v>
      </c>
      <c r="CC409" s="24">
        <f t="shared" si="702"/>
        <v>0.82550014730221055</v>
      </c>
      <c r="CD409" s="24">
        <f t="shared" si="703"/>
        <v>158.7531403300012</v>
      </c>
      <c r="CE409" s="24">
        <f t="shared" si="704"/>
        <v>14140284.002066756</v>
      </c>
      <c r="CF409" s="24">
        <f t="shared" si="705"/>
        <v>2.2149873628102273E-6</v>
      </c>
      <c r="CG409" s="29">
        <f t="shared" si="706"/>
        <v>7.7077170394297791E-3</v>
      </c>
      <c r="CH409" s="24">
        <f t="shared" si="640"/>
        <v>19.203999419488508</v>
      </c>
      <c r="CI409" s="24">
        <f t="shared" si="707"/>
        <v>4.7875463926569202</v>
      </c>
      <c r="CJ409" s="24">
        <f t="shared" si="708"/>
        <v>14.628474870800813</v>
      </c>
      <c r="CK409" s="24">
        <f t="shared" si="641"/>
        <v>6.8753673271227171</v>
      </c>
      <c r="CL409" s="24">
        <f t="shared" si="709"/>
        <v>2.0737574572250876</v>
      </c>
      <c r="CM409" s="24" t="str">
        <f t="shared" si="710"/>
        <v>NO</v>
      </c>
      <c r="CN409" s="46" t="str">
        <f t="shared" si="722"/>
        <v>ANNULAR</v>
      </c>
      <c r="CO409" s="21">
        <f t="shared" si="619"/>
        <v>1.0027067606574012</v>
      </c>
      <c r="CP409" s="21">
        <f t="shared" si="643"/>
        <v>0</v>
      </c>
      <c r="CQ409" s="7">
        <f t="shared" si="644"/>
        <v>0.95571088060147191</v>
      </c>
      <c r="CR409" s="7">
        <f>IF(J409="yes",rho_ph(F409,H409),IF(K409="yes",rho_ph(F409,H409),L409*CQ409+P409*(1-CQ409)))</f>
        <v>44.413944973521687</v>
      </c>
      <c r="CS409" s="7">
        <f t="shared" si="645"/>
        <v>2.0991163458265101E-5</v>
      </c>
      <c r="CT409" s="7">
        <f t="shared" si="646"/>
        <v>3955989.7478077007</v>
      </c>
      <c r="CU409" s="7">
        <f t="shared" si="647"/>
        <v>6.9534901599827835E-6</v>
      </c>
      <c r="CV409" s="22">
        <f t="shared" si="648"/>
        <v>9.310218123530457E-3</v>
      </c>
      <c r="CW409" s="7">
        <f t="shared" si="649"/>
        <v>4.1621554678113442E-3</v>
      </c>
      <c r="CX409" s="7">
        <f t="shared" si="650"/>
        <v>1.7325204052596875E-2</v>
      </c>
      <c r="CY409" s="7">
        <f t="shared" si="711"/>
        <v>0.91257420349114249</v>
      </c>
      <c r="CZ409" s="7">
        <f t="shared" si="712"/>
        <v>2.3545876530594676E-2</v>
      </c>
      <c r="DA409" s="7">
        <f t="shared" si="651"/>
        <v>10.699702572216509</v>
      </c>
      <c r="DB409" s="7">
        <f>rho_ph(DA409,H409)</f>
        <v>41.707436678212645</v>
      </c>
      <c r="DC409" s="7">
        <f t="shared" si="652"/>
        <v>46.524361061345751</v>
      </c>
      <c r="DD409" s="7">
        <f t="shared" si="713"/>
        <v>-2.8113842197260572E-2</v>
      </c>
      <c r="DE409" s="47">
        <f t="shared" si="714"/>
        <v>-2.2224383407398362E-2</v>
      </c>
      <c r="DF409" s="7">
        <f t="shared" si="653"/>
        <v>1028.5816364183866</v>
      </c>
      <c r="DG409" s="7">
        <f t="shared" si="715"/>
        <v>182.84579824305456</v>
      </c>
    </row>
    <row r="410" spans="1:111" ht="14.5" x14ac:dyDescent="0.35">
      <c r="A410" s="7">
        <f t="shared" si="716"/>
        <v>579</v>
      </c>
      <c r="B410" s="7">
        <v>3</v>
      </c>
      <c r="C410" s="7">
        <v>17.2</v>
      </c>
      <c r="D410">
        <v>0.253</v>
      </c>
      <c r="E410" s="22">
        <v>0</v>
      </c>
      <c r="F410" s="7">
        <f t="shared" si="654"/>
        <v>10.699702572216509</v>
      </c>
      <c r="G410" s="7">
        <f t="shared" si="717"/>
        <v>97.5</v>
      </c>
      <c r="H410" s="7">
        <f t="shared" si="655"/>
        <v>1028.5816364183866</v>
      </c>
      <c r="I410" s="7">
        <f t="shared" si="718"/>
        <v>0.12615893881518744</v>
      </c>
      <c r="J410" s="24" t="str">
        <f t="shared" si="656"/>
        <v>NO</v>
      </c>
      <c r="K410" s="24" t="str">
        <f t="shared" si="657"/>
        <v>NO</v>
      </c>
      <c r="L410" s="7">
        <f t="shared" si="658"/>
        <v>5.4886479177250624</v>
      </c>
      <c r="M410" s="7">
        <v>9.81</v>
      </c>
      <c r="N410" s="7">
        <f t="shared" si="659"/>
        <v>5.0247065E-2</v>
      </c>
      <c r="O410" s="7">
        <f t="shared" si="660"/>
        <v>182.84579824305456</v>
      </c>
      <c r="P410" s="7">
        <f t="shared" si="661"/>
        <v>883.94632009601492</v>
      </c>
      <c r="Q410" s="7">
        <f t="shared" si="622"/>
        <v>1.5123308572804567E-5</v>
      </c>
      <c r="R410" s="7">
        <f t="shared" si="623"/>
        <v>1.4764528449245624E-4</v>
      </c>
      <c r="S410" s="7">
        <f t="shared" si="662"/>
        <v>1.3092645264074117E-4</v>
      </c>
      <c r="T410" s="7">
        <f t="shared" si="624"/>
        <v>1.9182290886214646</v>
      </c>
      <c r="U410" s="7">
        <f t="shared" si="625"/>
        <v>44.601202817499832</v>
      </c>
      <c r="V410" s="7">
        <f t="shared" si="719"/>
        <v>46.519431906121298</v>
      </c>
      <c r="W410" s="7">
        <f>Surface_Tension_T(T_ph(F410,H410))</f>
        <v>8.5710450914887909E-2</v>
      </c>
      <c r="X410" s="7">
        <v>1</v>
      </c>
      <c r="Y410" s="7">
        <f t="shared" si="663"/>
        <v>1.0026832806567894</v>
      </c>
      <c r="Z410" s="7">
        <f t="shared" si="720"/>
        <v>0.95619924231976927</v>
      </c>
      <c r="AA410" s="24">
        <f t="shared" si="664"/>
        <v>43.965759549145901</v>
      </c>
      <c r="AB410" s="24">
        <f t="shared" si="665"/>
        <v>3952229.0218873038</v>
      </c>
      <c r="AC410" s="24">
        <f t="shared" si="666"/>
        <v>6.9594322068511037E-6</v>
      </c>
      <c r="AD410" s="29">
        <f t="shared" si="667"/>
        <v>9.3115902802841134E-3</v>
      </c>
      <c r="AE410" s="24">
        <f t="shared" si="626"/>
        <v>13.737654216305968</v>
      </c>
      <c r="AF410" s="7">
        <f t="shared" si="627"/>
        <v>6.8197334330148802</v>
      </c>
      <c r="AG410" s="24" t="str">
        <f t="shared" si="668"/>
        <v>ANNULAR</v>
      </c>
      <c r="AH410" s="24">
        <f t="shared" si="721"/>
        <v>1.1499999999999999</v>
      </c>
      <c r="AI410" s="24">
        <f t="shared" si="721"/>
        <v>1.1499999999999999</v>
      </c>
      <c r="AJ410" s="24">
        <f t="shared" si="669"/>
        <v>0.26827758708363703</v>
      </c>
      <c r="AK410" s="24">
        <f t="shared" si="670"/>
        <v>0.82954868311309127</v>
      </c>
      <c r="AL410" s="24">
        <f t="shared" si="671"/>
        <v>155.22291496992293</v>
      </c>
      <c r="AM410" s="24">
        <f t="shared" si="672"/>
        <v>13953506.449042851</v>
      </c>
      <c r="AN410" s="24">
        <f t="shared" si="673"/>
        <v>2.2415972130003712E-6</v>
      </c>
      <c r="AO410" s="29">
        <f t="shared" si="674"/>
        <v>7.7222898924913588E-3</v>
      </c>
      <c r="AP410" s="24">
        <f t="shared" si="628"/>
        <v>19.456541557451605</v>
      </c>
      <c r="AQ410" s="24">
        <f t="shared" si="675"/>
        <v>4.7885366488147447</v>
      </c>
      <c r="AR410" s="24">
        <f t="shared" si="676"/>
        <v>14.621945693286992</v>
      </c>
      <c r="AS410" s="24">
        <f t="shared" si="677"/>
        <v>2.0716874157111818</v>
      </c>
      <c r="AT410" s="24" t="str">
        <f t="shared" si="678"/>
        <v>NO</v>
      </c>
      <c r="AU410" s="24">
        <f t="shared" si="629"/>
        <v>1.2</v>
      </c>
      <c r="AV410" s="7">
        <f t="shared" si="679"/>
        <v>1.203900398263051</v>
      </c>
      <c r="AW410" s="7">
        <f t="shared" si="680"/>
        <v>0.26827758708363703</v>
      </c>
      <c r="AX410" s="20">
        <f t="shared" si="630"/>
        <v>0.88021109767413275</v>
      </c>
      <c r="AY410" s="24">
        <f t="shared" si="631"/>
        <v>0.79514947154200055</v>
      </c>
      <c r="AZ410" s="24">
        <f t="shared" si="681"/>
        <v>185.44116629143178</v>
      </c>
      <c r="BA410" s="24">
        <f t="shared" si="682"/>
        <v>16669926.023917953</v>
      </c>
      <c r="BB410" s="24">
        <f t="shared" si="683"/>
        <v>1.9106408989485696E-6</v>
      </c>
      <c r="BC410" s="29">
        <f t="shared" si="684"/>
        <v>7.5306310471951847E-3</v>
      </c>
      <c r="BD410" s="24">
        <f t="shared" si="632"/>
        <v>14.744953593678115</v>
      </c>
      <c r="BE410" s="24" t="str">
        <f t="shared" si="685"/>
        <v>NO</v>
      </c>
      <c r="BF410" s="24">
        <f t="shared" si="633"/>
        <v>1.2</v>
      </c>
      <c r="BG410" s="24">
        <f t="shared" si="634"/>
        <v>1.152269579103167</v>
      </c>
      <c r="BH410" s="7">
        <f t="shared" si="686"/>
        <v>1.203900398263051</v>
      </c>
      <c r="BI410" s="7">
        <f t="shared" si="687"/>
        <v>0.50097378835829076</v>
      </c>
      <c r="BJ410" s="7">
        <f t="shared" si="688"/>
        <v>0.26827758708363703</v>
      </c>
      <c r="BK410" s="20">
        <f t="shared" si="635"/>
        <v>0.88021109767413275</v>
      </c>
      <c r="BL410" s="24">
        <f t="shared" si="689"/>
        <v>0.50050578493319953</v>
      </c>
      <c r="BM410" s="24">
        <f t="shared" si="690"/>
        <v>0.79187099867836364</v>
      </c>
      <c r="BN410" s="24">
        <f t="shared" si="691"/>
        <v>188.32116593152196</v>
      </c>
      <c r="BO410" s="24">
        <f t="shared" si="692"/>
        <v>16928818.814064469</v>
      </c>
      <c r="BP410" s="24">
        <f t="shared" si="693"/>
        <v>1.8843783278089787E-6</v>
      </c>
      <c r="BQ410" s="29">
        <f t="shared" si="694"/>
        <v>7.5143545771447547E-3</v>
      </c>
      <c r="BR410" s="24">
        <f t="shared" si="636"/>
        <v>19.245264280040669</v>
      </c>
      <c r="BS410" s="24">
        <f t="shared" si="695"/>
        <v>4.7885366488147447</v>
      </c>
      <c r="BT410" s="24">
        <f t="shared" si="696"/>
        <v>14.755592020009596</v>
      </c>
      <c r="BU410" s="24" t="str">
        <f t="shared" si="697"/>
        <v>NO</v>
      </c>
      <c r="BV410" s="24">
        <f t="shared" si="637"/>
        <v>1.1499999999999999</v>
      </c>
      <c r="BW410" s="24">
        <f t="shared" si="638"/>
        <v>1.152243305496983</v>
      </c>
      <c r="BX410" s="7">
        <f t="shared" si="698"/>
        <v>1.203900398263051</v>
      </c>
      <c r="BY410" s="7">
        <f t="shared" si="699"/>
        <v>0.50097378835829076</v>
      </c>
      <c r="BZ410" s="24">
        <f t="shared" si="700"/>
        <v>0.26827758708363703</v>
      </c>
      <c r="CA410" s="20">
        <f t="shared" si="639"/>
        <v>0.92141843108833388</v>
      </c>
      <c r="CB410" s="24">
        <f t="shared" si="701"/>
        <v>0.50048343662528716</v>
      </c>
      <c r="CC410" s="24">
        <f t="shared" si="702"/>
        <v>0.82598139057116038</v>
      </c>
      <c r="CD410" s="24">
        <f t="shared" si="703"/>
        <v>158.35663047228653</v>
      </c>
      <c r="CE410" s="24">
        <f t="shared" si="704"/>
        <v>14235206.605750827</v>
      </c>
      <c r="CF410" s="24">
        <f t="shared" si="705"/>
        <v>2.2017180111907487E-6</v>
      </c>
      <c r="CG410" s="29">
        <f t="shared" si="706"/>
        <v>7.700399766459691E-3</v>
      </c>
      <c r="CH410" s="24">
        <f t="shared" si="640"/>
        <v>19.434461635973864</v>
      </c>
      <c r="CI410" s="24">
        <f t="shared" si="707"/>
        <v>4.7885366488147447</v>
      </c>
      <c r="CJ410" s="24">
        <f t="shared" si="708"/>
        <v>14.635787979640257</v>
      </c>
      <c r="CK410" s="24">
        <f t="shared" si="641"/>
        <v>6.898186221517407</v>
      </c>
      <c r="CL410" s="24">
        <f t="shared" si="709"/>
        <v>2.0716874157111818</v>
      </c>
      <c r="CM410" s="24" t="str">
        <f t="shared" si="710"/>
        <v>NO</v>
      </c>
      <c r="CN410" s="46" t="str">
        <f t="shared" si="722"/>
        <v>ANNULAR</v>
      </c>
      <c r="CO410" s="21">
        <f t="shared" si="619"/>
        <v>1.0026832806567894</v>
      </c>
      <c r="CP410" s="21">
        <f t="shared" si="643"/>
        <v>0</v>
      </c>
      <c r="CQ410" s="7">
        <f t="shared" si="644"/>
        <v>0.95619924231976927</v>
      </c>
      <c r="CR410" s="7">
        <f>IF(J410="yes",rho_ph(F410,H410),IF(K410="yes",rho_ph(F410,H410),L410*CQ410+P410*(1-CQ410)))</f>
        <v>43.965759549145901</v>
      </c>
      <c r="CS410" s="7">
        <f t="shared" si="645"/>
        <v>2.0927871527366603E-5</v>
      </c>
      <c r="CT410" s="7">
        <f t="shared" si="646"/>
        <v>3952229.0218873038</v>
      </c>
      <c r="CU410" s="7">
        <f t="shared" si="647"/>
        <v>6.9594322068511037E-6</v>
      </c>
      <c r="CV410" s="22">
        <f t="shared" si="648"/>
        <v>9.3115902802841134E-3</v>
      </c>
      <c r="CW410" s="7">
        <f t="shared" si="649"/>
        <v>4.1201547534913006E-3</v>
      </c>
      <c r="CX410" s="7">
        <f t="shared" si="650"/>
        <v>1.7508813908456135E-2</v>
      </c>
      <c r="CY410" s="7">
        <f t="shared" si="711"/>
        <v>0.91107749675654492</v>
      </c>
      <c r="CZ410" s="7">
        <f t="shared" si="712"/>
        <v>2.3739987804491956E-2</v>
      </c>
      <c r="DA410" s="7">
        <f t="shared" si="651"/>
        <v>10.628482608803033</v>
      </c>
      <c r="DB410" s="7">
        <f>rho_ph(DA410,H410)</f>
        <v>41.276057244207486</v>
      </c>
      <c r="DC410" s="7">
        <f t="shared" si="652"/>
        <v>47.010590945739843</v>
      </c>
      <c r="DD410" s="7">
        <f t="shared" si="713"/>
        <v>-2.8113842197260572E-2</v>
      </c>
      <c r="DE410" s="47">
        <f t="shared" si="714"/>
        <v>-2.296905809971031E-2</v>
      </c>
      <c r="DF410" s="7">
        <f t="shared" si="653"/>
        <v>1028.5535225761894</v>
      </c>
      <c r="DG410" s="7">
        <f t="shared" si="715"/>
        <v>182.55158164400052</v>
      </c>
    </row>
    <row r="411" spans="1:111" ht="14.5" x14ac:dyDescent="0.35">
      <c r="A411" s="7">
        <f t="shared" si="716"/>
        <v>576</v>
      </c>
      <c r="B411" s="7">
        <v>3</v>
      </c>
      <c r="C411" s="7">
        <v>17.2</v>
      </c>
      <c r="D411">
        <v>0.253</v>
      </c>
      <c r="E411" s="22">
        <v>0</v>
      </c>
      <c r="F411" s="7">
        <f t="shared" si="654"/>
        <v>10.628482608803033</v>
      </c>
      <c r="G411" s="7">
        <f t="shared" si="717"/>
        <v>97.5</v>
      </c>
      <c r="H411" s="7">
        <f t="shared" si="655"/>
        <v>1028.5535225761894</v>
      </c>
      <c r="I411" s="7">
        <f t="shared" si="718"/>
        <v>0.12672826588241368</v>
      </c>
      <c r="J411" s="24" t="str">
        <f t="shared" si="656"/>
        <v>NO</v>
      </c>
      <c r="K411" s="24" t="str">
        <f t="shared" si="657"/>
        <v>NO</v>
      </c>
      <c r="L411" s="7">
        <f t="shared" si="658"/>
        <v>5.4537283695571404</v>
      </c>
      <c r="M411" s="7">
        <v>9.81</v>
      </c>
      <c r="N411" s="7">
        <f t="shared" si="659"/>
        <v>5.0247065E-2</v>
      </c>
      <c r="O411" s="7">
        <f t="shared" si="660"/>
        <v>182.55158164400052</v>
      </c>
      <c r="P411" s="7">
        <f t="shared" si="661"/>
        <v>884.26436264414667</v>
      </c>
      <c r="Q411" s="7">
        <f t="shared" si="622"/>
        <v>1.5113180324393937E-5</v>
      </c>
      <c r="R411" s="7">
        <f t="shared" si="623"/>
        <v>1.4789735904736708E-4</v>
      </c>
      <c r="S411" s="7">
        <f t="shared" si="662"/>
        <v>1.310698503411842E-4</v>
      </c>
      <c r="T411" s="7">
        <f t="shared" si="624"/>
        <v>1.9162898411255216</v>
      </c>
      <c r="U411" s="7">
        <f t="shared" si="625"/>
        <v>45.089342793219387</v>
      </c>
      <c r="V411" s="7">
        <f t="shared" si="719"/>
        <v>47.005632634344906</v>
      </c>
      <c r="W411" s="7">
        <f>Surface_Tension_T(T_ph(F411,H411))</f>
        <v>8.5734489861826663E-2</v>
      </c>
      <c r="X411" s="7">
        <v>1</v>
      </c>
      <c r="Y411" s="7">
        <f t="shared" si="663"/>
        <v>1.0026597825581738</v>
      </c>
      <c r="Z411" s="7">
        <f t="shared" si="720"/>
        <v>0.95668817886871826</v>
      </c>
      <c r="AA411" s="24">
        <f t="shared" si="664"/>
        <v>43.516617369526415</v>
      </c>
      <c r="AB411" s="24">
        <f t="shared" si="665"/>
        <v>3948414.6005498217</v>
      </c>
      <c r="AC411" s="24">
        <f t="shared" si="666"/>
        <v>6.9654700670018114E-6</v>
      </c>
      <c r="AD411" s="29">
        <f t="shared" si="667"/>
        <v>9.3129836651032281E-3</v>
      </c>
      <c r="AE411" s="24">
        <f t="shared" si="626"/>
        <v>13.739487995843694</v>
      </c>
      <c r="AF411" s="7">
        <f t="shared" si="627"/>
        <v>6.8426983784491924</v>
      </c>
      <c r="AG411" s="24" t="str">
        <f t="shared" si="668"/>
        <v>ANNULAR</v>
      </c>
      <c r="AH411" s="24">
        <f t="shared" si="721"/>
        <v>1.1499999999999999</v>
      </c>
      <c r="AI411" s="24">
        <f t="shared" si="721"/>
        <v>1.1499999999999999</v>
      </c>
      <c r="AJ411" s="24">
        <f t="shared" si="669"/>
        <v>0.26827508385462651</v>
      </c>
      <c r="AK411" s="24">
        <f t="shared" si="670"/>
        <v>0.82999628390646163</v>
      </c>
      <c r="AL411" s="24">
        <f t="shared" si="671"/>
        <v>154.85480193875682</v>
      </c>
      <c r="AM411" s="24">
        <f t="shared" si="672"/>
        <v>14050516.742792785</v>
      </c>
      <c r="AN411" s="24">
        <f t="shared" si="673"/>
        <v>2.227692535045107E-6</v>
      </c>
      <c r="AO411" s="29">
        <f t="shared" si="674"/>
        <v>7.714691696833198E-3</v>
      </c>
      <c r="AP411" s="24">
        <f t="shared" si="628"/>
        <v>19.692804201334312</v>
      </c>
      <c r="AQ411" s="24">
        <f t="shared" si="675"/>
        <v>4.7895277995383232</v>
      </c>
      <c r="AR411" s="24">
        <f t="shared" si="676"/>
        <v>14.629426602826253</v>
      </c>
      <c r="AS411" s="24">
        <f t="shared" si="677"/>
        <v>2.0695930284155635</v>
      </c>
      <c r="AT411" s="24" t="str">
        <f t="shared" si="678"/>
        <v>NO</v>
      </c>
      <c r="AU411" s="24">
        <f t="shared" si="629"/>
        <v>1.2</v>
      </c>
      <c r="AV411" s="7">
        <f t="shared" si="679"/>
        <v>1.203900398263051</v>
      </c>
      <c r="AW411" s="7">
        <f t="shared" si="680"/>
        <v>0.26827508385462651</v>
      </c>
      <c r="AX411" s="20">
        <f t="shared" si="630"/>
        <v>0.87941365270932959</v>
      </c>
      <c r="AY411" s="24">
        <f t="shared" si="631"/>
        <v>0.79557680721018298</v>
      </c>
      <c r="AZ411" s="24">
        <f t="shared" si="681"/>
        <v>185.10300408561292</v>
      </c>
      <c r="BA411" s="24">
        <f t="shared" si="682"/>
        <v>16795041.713170301</v>
      </c>
      <c r="BB411" s="24">
        <f t="shared" si="683"/>
        <v>1.8978529847891382E-6</v>
      </c>
      <c r="BC411" s="29">
        <f t="shared" si="684"/>
        <v>7.5227273153330634E-3</v>
      </c>
      <c r="BD411" s="24">
        <f t="shared" si="632"/>
        <v>14.752820425706972</v>
      </c>
      <c r="BE411" s="24" t="str">
        <f t="shared" si="685"/>
        <v>NO</v>
      </c>
      <c r="BF411" s="24">
        <f t="shared" si="633"/>
        <v>1.2</v>
      </c>
      <c r="BG411" s="24">
        <f t="shared" si="634"/>
        <v>1.1522378216093738</v>
      </c>
      <c r="BH411" s="7">
        <f t="shared" si="686"/>
        <v>1.203900398263051</v>
      </c>
      <c r="BI411" s="7">
        <f t="shared" si="687"/>
        <v>0.50098430466650012</v>
      </c>
      <c r="BJ411" s="7">
        <f t="shared" si="688"/>
        <v>0.26827508385462651</v>
      </c>
      <c r="BK411" s="20">
        <f t="shared" si="635"/>
        <v>0.87941365270932959</v>
      </c>
      <c r="BL411" s="24">
        <f t="shared" si="689"/>
        <v>0.50052186497350437</v>
      </c>
      <c r="BM411" s="24">
        <f t="shared" si="690"/>
        <v>0.79232994407992074</v>
      </c>
      <c r="BN411" s="24">
        <f t="shared" si="691"/>
        <v>187.95638193252145</v>
      </c>
      <c r="BO411" s="24">
        <f t="shared" si="692"/>
        <v>17053938.645713329</v>
      </c>
      <c r="BP411" s="24">
        <f t="shared" si="693"/>
        <v>1.8719573151999416E-6</v>
      </c>
      <c r="BQ411" s="29">
        <f t="shared" si="694"/>
        <v>7.5065955449629537E-3</v>
      </c>
      <c r="BR411" s="24">
        <f t="shared" si="636"/>
        <v>19.478582072656913</v>
      </c>
      <c r="BS411" s="24">
        <f t="shared" si="695"/>
        <v>4.7895277995383232</v>
      </c>
      <c r="BT411" s="24">
        <f t="shared" si="696"/>
        <v>14.763380864754021</v>
      </c>
      <c r="BU411" s="24" t="str">
        <f t="shared" si="697"/>
        <v>NO</v>
      </c>
      <c r="BV411" s="24">
        <f t="shared" si="637"/>
        <v>1.1499999999999999</v>
      </c>
      <c r="BW411" s="24">
        <f t="shared" si="638"/>
        <v>1.1522119508502415</v>
      </c>
      <c r="BX411" s="7">
        <f t="shared" si="698"/>
        <v>1.203900398263051</v>
      </c>
      <c r="BY411" s="7">
        <f t="shared" si="699"/>
        <v>0.50098430466650012</v>
      </c>
      <c r="BZ411" s="24">
        <f t="shared" si="700"/>
        <v>0.26827508385462651</v>
      </c>
      <c r="CA411" s="20">
        <f t="shared" si="639"/>
        <v>0.92058365352666272</v>
      </c>
      <c r="CB411" s="24">
        <f t="shared" si="701"/>
        <v>0.5004997875278645</v>
      </c>
      <c r="CC411" s="24">
        <f t="shared" si="702"/>
        <v>0.8264633601530057</v>
      </c>
      <c r="CD411" s="24">
        <f t="shared" si="703"/>
        <v>157.9595729033752</v>
      </c>
      <c r="CE411" s="24">
        <f t="shared" si="704"/>
        <v>14332223.45046182</v>
      </c>
      <c r="CF411" s="24">
        <f t="shared" si="705"/>
        <v>2.1883283342844768E-6</v>
      </c>
      <c r="CG411" s="29">
        <f t="shared" si="706"/>
        <v>7.6929817009131077E-3</v>
      </c>
      <c r="CH411" s="24">
        <f t="shared" si="640"/>
        <v>19.670618367136758</v>
      </c>
      <c r="CI411" s="24">
        <f t="shared" si="707"/>
        <v>4.7895277995383232</v>
      </c>
      <c r="CJ411" s="24">
        <f t="shared" si="708"/>
        <v>14.643175346202893</v>
      </c>
      <c r="CK411" s="24">
        <f t="shared" si="641"/>
        <v>6.9214153508857139</v>
      </c>
      <c r="CL411" s="24">
        <f t="shared" si="709"/>
        <v>2.0695930284155635</v>
      </c>
      <c r="CM411" s="24" t="str">
        <f t="shared" si="710"/>
        <v>NO</v>
      </c>
      <c r="CN411" s="46" t="str">
        <f t="shared" si="722"/>
        <v>ANNULAR</v>
      </c>
      <c r="CO411" s="21">
        <f t="shared" si="619"/>
        <v>1.0026597825581738</v>
      </c>
      <c r="CP411" s="21">
        <f t="shared" si="643"/>
        <v>0</v>
      </c>
      <c r="CQ411" s="7">
        <f t="shared" si="644"/>
        <v>0.95668817886871826</v>
      </c>
      <c r="CR411" s="7">
        <f>IF(J411="yes",rho_ph(F411,H411),IF(K411="yes",rho_ph(F411,H411),L411*CQ411+P411*(1-CQ411)))</f>
        <v>43.516617369526415</v>
      </c>
      <c r="CS411" s="7">
        <f t="shared" si="645"/>
        <v>2.0864304922307495E-5</v>
      </c>
      <c r="CT411" s="7">
        <f t="shared" si="646"/>
        <v>3948414.6005498217</v>
      </c>
      <c r="CU411" s="7">
        <f t="shared" si="647"/>
        <v>6.9654700670018114E-6</v>
      </c>
      <c r="CV411" s="22">
        <f t="shared" si="648"/>
        <v>9.3129836651032281E-3</v>
      </c>
      <c r="CW411" s="7">
        <f t="shared" si="649"/>
        <v>4.0780643789514476E-3</v>
      </c>
      <c r="CX411" s="7">
        <f t="shared" si="650"/>
        <v>1.7696739499497571E-2</v>
      </c>
      <c r="CY411" s="7">
        <f t="shared" si="711"/>
        <v>0.90953435845068309</v>
      </c>
      <c r="CZ411" s="7">
        <f t="shared" si="712"/>
        <v>2.3940606175164844E-2</v>
      </c>
      <c r="DA411" s="7">
        <f t="shared" si="651"/>
        <v>10.556660790277538</v>
      </c>
      <c r="DB411" s="7">
        <f>rho_ph(DA411,H411)</f>
        <v>40.843689617228549</v>
      </c>
      <c r="DC411" s="7">
        <f t="shared" si="652"/>
        <v>47.508240835859304</v>
      </c>
      <c r="DD411" s="7">
        <f t="shared" si="713"/>
        <v>-2.8113842197260572E-2</v>
      </c>
      <c r="DE411" s="47">
        <f t="shared" si="714"/>
        <v>-2.3751723981509258E-2</v>
      </c>
      <c r="DF411" s="7">
        <f t="shared" si="653"/>
        <v>1028.5254087339922</v>
      </c>
      <c r="DG411" s="7">
        <f t="shared" si="715"/>
        <v>182.25330402870952</v>
      </c>
    </row>
    <row r="412" spans="1:111" ht="14.5" x14ac:dyDescent="0.35">
      <c r="A412" s="7">
        <f t="shared" si="716"/>
        <v>573</v>
      </c>
      <c r="B412" s="7">
        <v>3</v>
      </c>
      <c r="C412" s="7">
        <v>17.2</v>
      </c>
      <c r="D412">
        <v>0.253</v>
      </c>
      <c r="E412" s="22">
        <v>0</v>
      </c>
      <c r="F412" s="7">
        <f t="shared" si="654"/>
        <v>10.556660790277538</v>
      </c>
      <c r="G412" s="7">
        <f t="shared" si="717"/>
        <v>97.5</v>
      </c>
      <c r="H412" s="7">
        <f t="shared" si="655"/>
        <v>1028.5254087339922</v>
      </c>
      <c r="I412" s="7">
        <f t="shared" si="718"/>
        <v>0.12730494636284603</v>
      </c>
      <c r="J412" s="24" t="str">
        <f t="shared" si="656"/>
        <v>NO</v>
      </c>
      <c r="K412" s="24" t="str">
        <f t="shared" si="657"/>
        <v>NO</v>
      </c>
      <c r="L412" s="7">
        <f t="shared" si="658"/>
        <v>5.4185094957216204</v>
      </c>
      <c r="M412" s="7">
        <v>9.81</v>
      </c>
      <c r="N412" s="7">
        <f t="shared" si="659"/>
        <v>5.0247065E-2</v>
      </c>
      <c r="O412" s="7">
        <f t="shared" si="660"/>
        <v>182.25330402870952</v>
      </c>
      <c r="P412" s="7">
        <f t="shared" si="661"/>
        <v>884.58637362985905</v>
      </c>
      <c r="Q412" s="7">
        <f t="shared" si="622"/>
        <v>1.5102912416105708E-5</v>
      </c>
      <c r="R412" s="7">
        <f t="shared" si="623"/>
        <v>1.4815380698102615E-4</v>
      </c>
      <c r="S412" s="7">
        <f t="shared" si="662"/>
        <v>1.3121576998491029E-4</v>
      </c>
      <c r="T412" s="7">
        <f t="shared" si="624"/>
        <v>1.9143272696161251</v>
      </c>
      <c r="U412" s="7">
        <f t="shared" si="625"/>
        <v>45.588925475714149</v>
      </c>
      <c r="V412" s="7">
        <f t="shared" si="719"/>
        <v>47.503252745330272</v>
      </c>
      <c r="W412" s="7">
        <f>Surface_Tension_T(T_ph(F412,H412))</f>
        <v>8.5758800133257831E-2</v>
      </c>
      <c r="X412" s="7">
        <v>1</v>
      </c>
      <c r="Y412" s="7">
        <f t="shared" si="663"/>
        <v>1.0026362619195255</v>
      </c>
      <c r="Z412" s="7">
        <f t="shared" si="720"/>
        <v>0.95717776160813339</v>
      </c>
      <c r="AA412" s="24">
        <f t="shared" si="664"/>
        <v>43.066445360141849</v>
      </c>
      <c r="AB412" s="24">
        <f t="shared" si="665"/>
        <v>3944544.5350991194</v>
      </c>
      <c r="AC412" s="24">
        <f t="shared" si="666"/>
        <v>6.9716073319246168E-6</v>
      </c>
      <c r="AD412" s="29">
        <f t="shared" si="667"/>
        <v>9.3143990643560978E-3</v>
      </c>
      <c r="AE412" s="24">
        <f t="shared" si="626"/>
        <v>13.741313752211889</v>
      </c>
      <c r="AF412" s="7">
        <f t="shared" si="627"/>
        <v>6.8660843867934007</v>
      </c>
      <c r="AG412" s="24" t="str">
        <f t="shared" si="668"/>
        <v>ANNULAR</v>
      </c>
      <c r="AH412" s="24">
        <f t="shared" si="721"/>
        <v>1.1499999999999999</v>
      </c>
      <c r="AI412" s="24">
        <f t="shared" si="721"/>
        <v>1.1499999999999999</v>
      </c>
      <c r="AJ412" s="24">
        <f t="shared" si="669"/>
        <v>0.26827251790725198</v>
      </c>
      <c r="AK412" s="24">
        <f t="shared" si="670"/>
        <v>0.83044455133388728</v>
      </c>
      <c r="AL412" s="24">
        <f t="shared" si="671"/>
        <v>154.48621115181334</v>
      </c>
      <c r="AM412" s="24">
        <f t="shared" si="672"/>
        <v>14149710.635534253</v>
      </c>
      <c r="AN412" s="24">
        <f t="shared" si="673"/>
        <v>2.2136620458484186E-6</v>
      </c>
      <c r="AO412" s="29">
        <f t="shared" si="674"/>
        <v>7.706987721321344E-3</v>
      </c>
      <c r="AP412" s="24">
        <f t="shared" si="628"/>
        <v>19.935009431802005</v>
      </c>
      <c r="AQ412" s="24">
        <f t="shared" si="675"/>
        <v>4.7905199865724466</v>
      </c>
      <c r="AR412" s="24">
        <f t="shared" si="676"/>
        <v>14.63698565235986</v>
      </c>
      <c r="AS412" s="24">
        <f t="shared" si="677"/>
        <v>2.0674734511854154</v>
      </c>
      <c r="AT412" s="24" t="str">
        <f t="shared" si="678"/>
        <v>NO</v>
      </c>
      <c r="AU412" s="24">
        <f t="shared" si="629"/>
        <v>1.2</v>
      </c>
      <c r="AV412" s="7">
        <f t="shared" si="679"/>
        <v>1.203900398263051</v>
      </c>
      <c r="AW412" s="7">
        <f t="shared" si="680"/>
        <v>0.26827251790725198</v>
      </c>
      <c r="AX412" s="20">
        <f t="shared" si="630"/>
        <v>0.87860660537775848</v>
      </c>
      <c r="AY412" s="24">
        <f t="shared" si="631"/>
        <v>0.79600477595126473</v>
      </c>
      <c r="AZ412" s="24">
        <f t="shared" si="681"/>
        <v>184.76455491621306</v>
      </c>
      <c r="BA412" s="24">
        <f t="shared" si="682"/>
        <v>16922966.575952601</v>
      </c>
      <c r="BB412" s="24">
        <f t="shared" si="683"/>
        <v>1.8849635632756015E-6</v>
      </c>
      <c r="BC412" s="29">
        <f t="shared" si="684"/>
        <v>7.5147191819788239E-3</v>
      </c>
      <c r="BD412" s="24">
        <f t="shared" si="632"/>
        <v>14.760767879769897</v>
      </c>
      <c r="BE412" s="24" t="str">
        <f t="shared" si="685"/>
        <v>NO</v>
      </c>
      <c r="BF412" s="24">
        <f t="shared" si="633"/>
        <v>1.2</v>
      </c>
      <c r="BG412" s="24">
        <f t="shared" si="634"/>
        <v>1.1522062367793364</v>
      </c>
      <c r="BH412" s="7">
        <f t="shared" si="686"/>
        <v>1.203900398263051</v>
      </c>
      <c r="BI412" s="7">
        <f t="shared" si="687"/>
        <v>0.50099490540424441</v>
      </c>
      <c r="BJ412" s="7">
        <f t="shared" si="688"/>
        <v>0.26827251790725198</v>
      </c>
      <c r="BK412" s="20">
        <f t="shared" si="635"/>
        <v>0.87860660537775848</v>
      </c>
      <c r="BL412" s="24">
        <f t="shared" si="689"/>
        <v>0.50053802954375926</v>
      </c>
      <c r="BM412" s="24">
        <f t="shared" si="690"/>
        <v>0.79278964243644767</v>
      </c>
      <c r="BN412" s="24">
        <f t="shared" si="691"/>
        <v>187.59119698134083</v>
      </c>
      <c r="BO412" s="24">
        <f t="shared" si="692"/>
        <v>17181864.551335547</v>
      </c>
      <c r="BP412" s="24">
        <f t="shared" si="693"/>
        <v>1.8594353061108087E-6</v>
      </c>
      <c r="BQ412" s="29">
        <f t="shared" si="694"/>
        <v>7.4987331248118011E-3</v>
      </c>
      <c r="BR412" s="24">
        <f t="shared" si="636"/>
        <v>19.717767332864526</v>
      </c>
      <c r="BS412" s="24">
        <f t="shared" si="695"/>
        <v>4.7905199865724466</v>
      </c>
      <c r="BT412" s="24">
        <f t="shared" si="696"/>
        <v>14.77124960572975</v>
      </c>
      <c r="BU412" s="24" t="str">
        <f t="shared" si="697"/>
        <v>NO</v>
      </c>
      <c r="BV412" s="24">
        <f t="shared" si="637"/>
        <v>1.1499999999999999</v>
      </c>
      <c r="BW412" s="24">
        <f t="shared" si="638"/>
        <v>1.1521807655320899</v>
      </c>
      <c r="BX412" s="7">
        <f t="shared" si="698"/>
        <v>1.203900398263051</v>
      </c>
      <c r="BY412" s="7">
        <f t="shared" si="699"/>
        <v>0.50099490540424441</v>
      </c>
      <c r="BZ412" s="24">
        <f t="shared" si="700"/>
        <v>0.26827251790725198</v>
      </c>
      <c r="CA412" s="20">
        <f t="shared" si="639"/>
        <v>0.91973882406086871</v>
      </c>
      <c r="CB412" s="24">
        <f t="shared" si="701"/>
        <v>0.50051622284020869</v>
      </c>
      <c r="CC412" s="24">
        <f t="shared" si="702"/>
        <v>0.82694612726183625</v>
      </c>
      <c r="CD412" s="24">
        <f t="shared" si="703"/>
        <v>157.56191317107388</v>
      </c>
      <c r="CE412" s="24">
        <f t="shared" si="704"/>
        <v>14431420.525686832</v>
      </c>
      <c r="CF412" s="24">
        <f t="shared" si="705"/>
        <v>2.174814474137967E-6</v>
      </c>
      <c r="CG412" s="29">
        <f t="shared" si="706"/>
        <v>7.6854593725065676E-3</v>
      </c>
      <c r="CH412" s="24">
        <f t="shared" si="640"/>
        <v>19.912716518703004</v>
      </c>
      <c r="CI412" s="24">
        <f t="shared" si="707"/>
        <v>4.7905199865724466</v>
      </c>
      <c r="CJ412" s="24">
        <f t="shared" si="708"/>
        <v>14.65063985084209</v>
      </c>
      <c r="CK412" s="24">
        <f t="shared" si="641"/>
        <v>6.9450703869836561</v>
      </c>
      <c r="CL412" s="24">
        <f t="shared" si="709"/>
        <v>2.0674734511854154</v>
      </c>
      <c r="CM412" s="24" t="str">
        <f t="shared" si="710"/>
        <v>NO</v>
      </c>
      <c r="CN412" s="46" t="str">
        <f t="shared" si="722"/>
        <v>ANNULAR</v>
      </c>
      <c r="CO412" s="21">
        <f t="shared" si="619"/>
        <v>1.0026362619195255</v>
      </c>
      <c r="CP412" s="21">
        <f t="shared" si="643"/>
        <v>0</v>
      </c>
      <c r="CQ412" s="7">
        <f t="shared" si="644"/>
        <v>0.95717776160813339</v>
      </c>
      <c r="CR412" s="7">
        <f>IF(J412="yes",rho_ph(F412,H412),IF(K412="yes",rho_ph(F412,H412),L412*CQ412+P412*(1-CQ412)))</f>
        <v>43.066445360141849</v>
      </c>
      <c r="CS412" s="7">
        <f t="shared" si="645"/>
        <v>2.0800449541415842E-5</v>
      </c>
      <c r="CT412" s="7">
        <f t="shared" si="646"/>
        <v>3944544.5350991194</v>
      </c>
      <c r="CU412" s="7">
        <f t="shared" si="647"/>
        <v>6.9716073319246168E-6</v>
      </c>
      <c r="CV412" s="22">
        <f t="shared" si="648"/>
        <v>9.3143990643560978E-3</v>
      </c>
      <c r="CW412" s="7">
        <f t="shared" si="649"/>
        <v>4.0358774961732433E-3</v>
      </c>
      <c r="CX412" s="7">
        <f t="shared" si="650"/>
        <v>1.7889164119191156E-2</v>
      </c>
      <c r="CY412" s="7">
        <f t="shared" si="711"/>
        <v>0.90794250404826005</v>
      </c>
      <c r="CZ412" s="7">
        <f t="shared" si="712"/>
        <v>2.4148050694407199E-2</v>
      </c>
      <c r="DA412" s="7">
        <f t="shared" si="651"/>
        <v>10.484216638194317</v>
      </c>
      <c r="DB412" s="7">
        <f>rho_ph(DA412,H412)</f>
        <v>40.410261370409806</v>
      </c>
      <c r="DC412" s="7">
        <f t="shared" si="652"/>
        <v>48.017799864596668</v>
      </c>
      <c r="DD412" s="7">
        <f t="shared" si="713"/>
        <v>-2.8113842197260572E-2</v>
      </c>
      <c r="DE412" s="47">
        <f t="shared" si="714"/>
        <v>-2.4575041224865798E-2</v>
      </c>
      <c r="DF412" s="7">
        <f t="shared" si="653"/>
        <v>1028.497294891795</v>
      </c>
      <c r="DG412" s="7">
        <f t="shared" si="715"/>
        <v>181.95082013282473</v>
      </c>
    </row>
    <row r="413" spans="1:111" ht="14.5" x14ac:dyDescent="0.35">
      <c r="A413" s="7">
        <f t="shared" si="716"/>
        <v>570</v>
      </c>
      <c r="B413" s="7">
        <v>3</v>
      </c>
      <c r="C413" s="7">
        <v>17.2</v>
      </c>
      <c r="D413">
        <v>0.253</v>
      </c>
      <c r="E413" s="22">
        <v>0</v>
      </c>
      <c r="F413" s="7">
        <f t="shared" si="654"/>
        <v>10.484216638194317</v>
      </c>
      <c r="G413" s="7">
        <f t="shared" si="717"/>
        <v>97.5</v>
      </c>
      <c r="H413" s="7">
        <f t="shared" si="655"/>
        <v>1028.497294891795</v>
      </c>
      <c r="I413" s="7">
        <f t="shared" si="718"/>
        <v>0.12788924125031242</v>
      </c>
      <c r="J413" s="24" t="str">
        <f t="shared" si="656"/>
        <v>NO</v>
      </c>
      <c r="K413" s="24" t="str">
        <f t="shared" si="657"/>
        <v>NO</v>
      </c>
      <c r="L413" s="7">
        <f t="shared" si="658"/>
        <v>5.3829810308086294</v>
      </c>
      <c r="M413" s="7">
        <v>9.81</v>
      </c>
      <c r="N413" s="7">
        <f t="shared" si="659"/>
        <v>5.0247065E-2</v>
      </c>
      <c r="O413" s="7">
        <f t="shared" si="660"/>
        <v>181.95082013282473</v>
      </c>
      <c r="P413" s="7">
        <f t="shared" si="661"/>
        <v>884.91249282917443</v>
      </c>
      <c r="Q413" s="7">
        <f t="shared" si="622"/>
        <v>1.5092499837599432E-5</v>
      </c>
      <c r="R413" s="7">
        <f t="shared" si="623"/>
        <v>1.4841479551285151E-4</v>
      </c>
      <c r="S413" s="7">
        <f t="shared" si="662"/>
        <v>1.313643082771937E-4</v>
      </c>
      <c r="T413" s="7">
        <f t="shared" si="624"/>
        <v>1.9123405515959115</v>
      </c>
      <c r="U413" s="7">
        <f t="shared" si="625"/>
        <v>46.100440794613974</v>
      </c>
      <c r="V413" s="7">
        <f t="shared" si="719"/>
        <v>48.012781346209884</v>
      </c>
      <c r="W413" s="7">
        <f>Surface_Tension_T(T_ph(F413,H413))</f>
        <v>8.5783391012670754E-2</v>
      </c>
      <c r="X413" s="7">
        <v>1</v>
      </c>
      <c r="Y413" s="7">
        <f t="shared" si="663"/>
        <v>1.0026127141347394</v>
      </c>
      <c r="Z413" s="7">
        <f t="shared" si="720"/>
        <v>0.9576680647598349</v>
      </c>
      <c r="AA413" s="24">
        <f t="shared" si="664"/>
        <v>42.61516736607107</v>
      </c>
      <c r="AB413" s="24">
        <f t="shared" si="665"/>
        <v>3940616.7711921493</v>
      </c>
      <c r="AC413" s="24">
        <f t="shared" si="666"/>
        <v>6.9778477938870616E-6</v>
      </c>
      <c r="AD413" s="29">
        <f t="shared" si="667"/>
        <v>9.3158373079034653E-3</v>
      </c>
      <c r="AE413" s="24">
        <f t="shared" si="626"/>
        <v>13.743131442013679</v>
      </c>
      <c r="AF413" s="7">
        <f t="shared" si="627"/>
        <v>6.889907839018881</v>
      </c>
      <c r="AG413" s="24" t="str">
        <f t="shared" si="668"/>
        <v>ANNULAR</v>
      </c>
      <c r="AH413" s="24">
        <f t="shared" si="721"/>
        <v>1.1499999999999999</v>
      </c>
      <c r="AI413" s="24">
        <f t="shared" si="721"/>
        <v>1.1499999999999999</v>
      </c>
      <c r="AJ413" s="24">
        <f t="shared" si="669"/>
        <v>0.26826988683435116</v>
      </c>
      <c r="AK413" s="24">
        <f t="shared" si="670"/>
        <v>0.83089355337290993</v>
      </c>
      <c r="AL413" s="24">
        <f t="shared" si="671"/>
        <v>154.11709147468954</v>
      </c>
      <c r="AM413" s="24">
        <f t="shared" si="672"/>
        <v>14251179.402290545</v>
      </c>
      <c r="AN413" s="24">
        <f t="shared" si="673"/>
        <v>2.1995016458306126E-6</v>
      </c>
      <c r="AO413" s="29">
        <f t="shared" si="674"/>
        <v>7.6991742688595436E-3</v>
      </c>
      <c r="AP413" s="24">
        <f t="shared" si="628"/>
        <v>20.183419650767554</v>
      </c>
      <c r="AQ413" s="24">
        <f t="shared" si="675"/>
        <v>4.7915133572337218</v>
      </c>
      <c r="AR413" s="24">
        <f t="shared" si="676"/>
        <v>14.644625900443824</v>
      </c>
      <c r="AS413" s="24">
        <f t="shared" si="677"/>
        <v>2.0653277957235847</v>
      </c>
      <c r="AT413" s="24" t="str">
        <f t="shared" si="678"/>
        <v>NO</v>
      </c>
      <c r="AU413" s="24">
        <f t="shared" si="629"/>
        <v>1.2</v>
      </c>
      <c r="AV413" s="7">
        <f t="shared" si="679"/>
        <v>1.203900398263051</v>
      </c>
      <c r="AW413" s="7">
        <f t="shared" si="680"/>
        <v>0.26826988683435116</v>
      </c>
      <c r="AX413" s="20">
        <f t="shared" si="630"/>
        <v>0.87778961699460467</v>
      </c>
      <c r="AY413" s="24">
        <f t="shared" si="631"/>
        <v>0.79643344262523996</v>
      </c>
      <c r="AZ413" s="24">
        <f t="shared" si="681"/>
        <v>184.42577585710535</v>
      </c>
      <c r="BA413" s="24">
        <f t="shared" si="682"/>
        <v>17053817.9315295</v>
      </c>
      <c r="BB413" s="24">
        <f t="shared" si="683"/>
        <v>1.8719692154794432E-6</v>
      </c>
      <c r="BC413" s="29">
        <f t="shared" si="684"/>
        <v>7.5066029976856644E-3</v>
      </c>
      <c r="BD413" s="24">
        <f t="shared" si="632"/>
        <v>14.768799095434565</v>
      </c>
      <c r="BE413" s="24" t="str">
        <f t="shared" si="685"/>
        <v>NO</v>
      </c>
      <c r="BF413" s="24">
        <f t="shared" si="633"/>
        <v>1.2</v>
      </c>
      <c r="BG413" s="24">
        <f t="shared" si="634"/>
        <v>1.1521748181203428</v>
      </c>
      <c r="BH413" s="7">
        <f t="shared" si="686"/>
        <v>1.203900398263051</v>
      </c>
      <c r="BI413" s="7">
        <f t="shared" si="687"/>
        <v>0.50100559349704898</v>
      </c>
      <c r="BJ413" s="7">
        <f t="shared" si="688"/>
        <v>0.26826988683435116</v>
      </c>
      <c r="BK413" s="20">
        <f t="shared" si="635"/>
        <v>0.87778961699460467</v>
      </c>
      <c r="BL413" s="24">
        <f t="shared" si="689"/>
        <v>0.50055428239670618</v>
      </c>
      <c r="BM413" s="24">
        <f t="shared" si="690"/>
        <v>0.79325016426910588</v>
      </c>
      <c r="BN413" s="24">
        <f t="shared" si="691"/>
        <v>187.22556311559427</v>
      </c>
      <c r="BO413" s="24">
        <f t="shared" si="692"/>
        <v>17312713.749814041</v>
      </c>
      <c r="BP413" s="24">
        <f t="shared" si="693"/>
        <v>1.8468089114725934E-6</v>
      </c>
      <c r="BQ413" s="29">
        <f t="shared" si="694"/>
        <v>7.4907636973179413E-3</v>
      </c>
      <c r="BR413" s="24">
        <f t="shared" si="636"/>
        <v>19.963079163767802</v>
      </c>
      <c r="BS413" s="24">
        <f t="shared" si="695"/>
        <v>4.7915133572337218</v>
      </c>
      <c r="BT413" s="24">
        <f t="shared" si="696"/>
        <v>14.779201361794724</v>
      </c>
      <c r="BU413" s="24" t="str">
        <f t="shared" si="697"/>
        <v>NO</v>
      </c>
      <c r="BV413" s="24">
        <f t="shared" si="637"/>
        <v>1.1499999999999999</v>
      </c>
      <c r="BW413" s="24">
        <f t="shared" si="638"/>
        <v>1.1521497431573968</v>
      </c>
      <c r="BX413" s="7">
        <f t="shared" si="698"/>
        <v>1.203900398263051</v>
      </c>
      <c r="BY413" s="7">
        <f t="shared" si="699"/>
        <v>0.50100559349704898</v>
      </c>
      <c r="BZ413" s="24">
        <f t="shared" si="700"/>
        <v>0.26826988683435116</v>
      </c>
      <c r="CA413" s="20">
        <f t="shared" si="639"/>
        <v>0.91888358815051696</v>
      </c>
      <c r="CB413" s="24">
        <f t="shared" si="701"/>
        <v>0.50053274635529144</v>
      </c>
      <c r="CC413" s="24">
        <f t="shared" si="702"/>
        <v>0.82742976603540741</v>
      </c>
      <c r="CD413" s="24">
        <f t="shared" si="703"/>
        <v>157.16359466061652</v>
      </c>
      <c r="CE413" s="24">
        <f t="shared" si="704"/>
        <v>14532888.997487685</v>
      </c>
      <c r="CF413" s="24">
        <f t="shared" si="705"/>
        <v>2.1611723833033319E-6</v>
      </c>
      <c r="CG413" s="29">
        <f t="shared" si="706"/>
        <v>7.6778291269716404E-3</v>
      </c>
      <c r="CH413" s="24">
        <f t="shared" si="640"/>
        <v>20.161018453390646</v>
      </c>
      <c r="CI413" s="24">
        <f t="shared" si="707"/>
        <v>4.7915133572337218</v>
      </c>
      <c r="CJ413" s="24">
        <f t="shared" si="708"/>
        <v>14.658184524041761</v>
      </c>
      <c r="CK413" s="24">
        <f t="shared" si="641"/>
        <v>6.969167899225881</v>
      </c>
      <c r="CL413" s="24">
        <f t="shared" si="709"/>
        <v>2.0653277957235847</v>
      </c>
      <c r="CM413" s="24" t="str">
        <f t="shared" si="710"/>
        <v>NO</v>
      </c>
      <c r="CN413" s="46" t="str">
        <f t="shared" si="722"/>
        <v>ANNULAR</v>
      </c>
      <c r="CO413" s="21">
        <f t="shared" si="619"/>
        <v>1.0026127141347394</v>
      </c>
      <c r="CP413" s="21">
        <f t="shared" si="643"/>
        <v>0</v>
      </c>
      <c r="CQ413" s="7">
        <f t="shared" si="644"/>
        <v>0.9576680647598349</v>
      </c>
      <c r="CR413" s="7">
        <f>IF(J413="yes",rho_ph(F413,H413),IF(K413="yes",rho_ph(F413,H413),L413*CQ413+P413*(1-CQ413)))</f>
        <v>42.61516736607107</v>
      </c>
      <c r="CS413" s="7">
        <f t="shared" si="645"/>
        <v>2.0736290624194346E-5</v>
      </c>
      <c r="CT413" s="7">
        <f t="shared" si="646"/>
        <v>3940616.7711921493</v>
      </c>
      <c r="CU413" s="7">
        <f t="shared" si="647"/>
        <v>6.9778477938870616E-6</v>
      </c>
      <c r="CV413" s="22">
        <f t="shared" si="648"/>
        <v>9.3158373079034653E-3</v>
      </c>
      <c r="CW413" s="7">
        <f t="shared" si="649"/>
        <v>3.9935869684652363E-3</v>
      </c>
      <c r="CX413" s="7">
        <f t="shared" si="650"/>
        <v>1.8086282377623435E-2</v>
      </c>
      <c r="CY413" s="7">
        <f t="shared" si="711"/>
        <v>0.90629949268766841</v>
      </c>
      <c r="CZ413" s="7">
        <f t="shared" si="712"/>
        <v>2.4362663252309576E-2</v>
      </c>
      <c r="DA413" s="7">
        <f t="shared" si="651"/>
        <v>10.411128648437389</v>
      </c>
      <c r="DB413" s="7">
        <f>rho_ph(DA413,H413)</f>
        <v>39.975696923852063</v>
      </c>
      <c r="DC413" s="7">
        <f t="shared" si="652"/>
        <v>48.53978772794342</v>
      </c>
      <c r="DD413" s="7">
        <f t="shared" si="713"/>
        <v>-2.8113842197260572E-2</v>
      </c>
      <c r="DE413" s="47">
        <f t="shared" si="714"/>
        <v>-2.5441910037423441E-2</v>
      </c>
      <c r="DF413" s="7">
        <f t="shared" si="653"/>
        <v>1028.4691810495979</v>
      </c>
      <c r="DG413" s="7">
        <f t="shared" si="715"/>
        <v>181.64397676003284</v>
      </c>
    </row>
    <row r="414" spans="1:111" ht="14.5" x14ac:dyDescent="0.35">
      <c r="A414" s="7">
        <f t="shared" si="716"/>
        <v>567</v>
      </c>
      <c r="B414" s="7">
        <v>3</v>
      </c>
      <c r="C414" s="7">
        <v>17.2</v>
      </c>
      <c r="D414">
        <v>0.253</v>
      </c>
      <c r="E414" s="22">
        <v>0</v>
      </c>
      <c r="F414" s="7">
        <f t="shared" si="654"/>
        <v>10.411128648437389</v>
      </c>
      <c r="G414" s="7">
        <f t="shared" si="717"/>
        <v>97.5</v>
      </c>
      <c r="H414" s="7">
        <f t="shared" si="655"/>
        <v>1028.4691810495979</v>
      </c>
      <c r="I414" s="7">
        <f t="shared" si="718"/>
        <v>0.12848142560969575</v>
      </c>
      <c r="J414" s="24" t="str">
        <f t="shared" si="656"/>
        <v>NO</v>
      </c>
      <c r="K414" s="24" t="str">
        <f t="shared" si="657"/>
        <v>NO</v>
      </c>
      <c r="L414" s="7">
        <f t="shared" si="658"/>
        <v>5.3471321927042554</v>
      </c>
      <c r="M414" s="7">
        <v>9.81</v>
      </c>
      <c r="N414" s="7">
        <f t="shared" si="659"/>
        <v>5.0247065E-2</v>
      </c>
      <c r="O414" s="7">
        <f t="shared" si="660"/>
        <v>181.64397676003284</v>
      </c>
      <c r="P414" s="7">
        <f t="shared" si="661"/>
        <v>885.24286751426666</v>
      </c>
      <c r="Q414" s="7">
        <f t="shared" si="622"/>
        <v>1.5081937304802058E-5</v>
      </c>
      <c r="R414" s="7">
        <f t="shared" si="623"/>
        <v>1.486805015011019E-4</v>
      </c>
      <c r="S414" s="7">
        <f t="shared" si="662"/>
        <v>1.3151556751375283E-4</v>
      </c>
      <c r="T414" s="7">
        <f t="shared" si="624"/>
        <v>1.9103288206720732</v>
      </c>
      <c r="U414" s="7">
        <f t="shared" si="625"/>
        <v>46.624409284970817</v>
      </c>
      <c r="V414" s="7">
        <f t="shared" si="719"/>
        <v>48.534738105642887</v>
      </c>
      <c r="W414" s="7">
        <f>Surface_Tension_T(T_ph(F414,H414))</f>
        <v>8.5808272268063521E-2</v>
      </c>
      <c r="X414" s="7">
        <v>1</v>
      </c>
      <c r="Y414" s="7">
        <f t="shared" si="663"/>
        <v>1.0025891344204692</v>
      </c>
      <c r="Z414" s="7">
        <f t="shared" si="720"/>
        <v>0.95815916562420633</v>
      </c>
      <c r="AA414" s="24">
        <f t="shared" si="664"/>
        <v>42.162703922260931</v>
      </c>
      <c r="AB414" s="24">
        <f t="shared" si="665"/>
        <v>3936629.1408590269</v>
      </c>
      <c r="AC414" s="24">
        <f t="shared" si="666"/>
        <v>6.9841954613934624E-6</v>
      </c>
      <c r="AD414" s="29">
        <f t="shared" si="667"/>
        <v>9.3172992724244331E-3</v>
      </c>
      <c r="AE414" s="24">
        <f t="shared" si="626"/>
        <v>13.744941013451328</v>
      </c>
      <c r="AF414" s="7">
        <f t="shared" si="627"/>
        <v>6.9141860728663813</v>
      </c>
      <c r="AG414" s="24" t="str">
        <f t="shared" si="668"/>
        <v>ANNULAR</v>
      </c>
      <c r="AH414" s="24">
        <f t="shared" si="721"/>
        <v>1.1499999999999999</v>
      </c>
      <c r="AI414" s="24">
        <f t="shared" si="721"/>
        <v>1.1499999999999999</v>
      </c>
      <c r="AJ414" s="24">
        <f t="shared" si="669"/>
        <v>0.26826718808790273</v>
      </c>
      <c r="AK414" s="24">
        <f t="shared" si="670"/>
        <v>0.83134336085521299</v>
      </c>
      <c r="AL414" s="24">
        <f t="shared" si="671"/>
        <v>153.74738970987002</v>
      </c>
      <c r="AM414" s="24">
        <f t="shared" si="672"/>
        <v>14355019.919472659</v>
      </c>
      <c r="AN414" s="24">
        <f t="shared" si="673"/>
        <v>2.1852070299005758E-6</v>
      </c>
      <c r="AO414" s="29">
        <f t="shared" si="674"/>
        <v>7.6912474425887833E-3</v>
      </c>
      <c r="AP414" s="24">
        <f t="shared" si="628"/>
        <v>20.438314003765285</v>
      </c>
      <c r="AQ414" s="24">
        <f t="shared" si="675"/>
        <v>4.7925080648346476</v>
      </c>
      <c r="AR414" s="24">
        <f t="shared" si="676"/>
        <v>14.652350568453226</v>
      </c>
      <c r="AS414" s="24">
        <f t="shared" si="677"/>
        <v>2.0631551263258392</v>
      </c>
      <c r="AT414" s="24" t="str">
        <f t="shared" si="678"/>
        <v>NO</v>
      </c>
      <c r="AU414" s="24">
        <f t="shared" si="629"/>
        <v>1.2</v>
      </c>
      <c r="AV414" s="7">
        <f t="shared" si="679"/>
        <v>1.203900398263051</v>
      </c>
      <c r="AW414" s="7">
        <f t="shared" si="680"/>
        <v>0.26826718808790273</v>
      </c>
      <c r="AX414" s="20">
        <f t="shared" si="630"/>
        <v>0.87696233079569252</v>
      </c>
      <c r="AY414" s="24">
        <f t="shared" si="631"/>
        <v>0.79686287481407181</v>
      </c>
      <c r="AZ414" s="24">
        <f t="shared" si="681"/>
        <v>184.08662232928484</v>
      </c>
      <c r="BA414" s="24">
        <f t="shared" si="682"/>
        <v>17187720.295167267</v>
      </c>
      <c r="BB414" s="24">
        <f t="shared" si="683"/>
        <v>1.8588663521818586E-6</v>
      </c>
      <c r="BC414" s="29">
        <f t="shared" si="684"/>
        <v>7.4983749165828751E-3</v>
      </c>
      <c r="BD414" s="24">
        <f t="shared" si="632"/>
        <v>14.776917378955966</v>
      </c>
      <c r="BE414" s="24" t="str">
        <f t="shared" si="685"/>
        <v>NO</v>
      </c>
      <c r="BF414" s="24">
        <f t="shared" si="633"/>
        <v>1.2</v>
      </c>
      <c r="BG414" s="24">
        <f t="shared" si="634"/>
        <v>1.1521435590817912</v>
      </c>
      <c r="BH414" s="7">
        <f t="shared" si="686"/>
        <v>1.203900398263051</v>
      </c>
      <c r="BI414" s="7">
        <f t="shared" si="687"/>
        <v>0.50101637201668858</v>
      </c>
      <c r="BJ414" s="7">
        <f t="shared" si="688"/>
        <v>0.26826718808790273</v>
      </c>
      <c r="BK414" s="20">
        <f t="shared" si="635"/>
        <v>0.87696233079569252</v>
      </c>
      <c r="BL414" s="24">
        <f t="shared" si="689"/>
        <v>0.50057062746181524</v>
      </c>
      <c r="BM414" s="24">
        <f t="shared" si="690"/>
        <v>0.79371158308614775</v>
      </c>
      <c r="BN414" s="24">
        <f t="shared" si="691"/>
        <v>186.85943048143932</v>
      </c>
      <c r="BO414" s="24">
        <f t="shared" si="692"/>
        <v>17446610.649872903</v>
      </c>
      <c r="BP414" s="24">
        <f t="shared" si="693"/>
        <v>1.8340745733199812E-6</v>
      </c>
      <c r="BQ414" s="29">
        <f t="shared" si="694"/>
        <v>7.4826834481673361E-3</v>
      </c>
      <c r="BR414" s="24">
        <f t="shared" si="636"/>
        <v>20.214793202398067</v>
      </c>
      <c r="BS414" s="24">
        <f t="shared" si="695"/>
        <v>4.7925080648346476</v>
      </c>
      <c r="BT414" s="24">
        <f t="shared" si="696"/>
        <v>14.787239417450785</v>
      </c>
      <c r="BU414" s="24" t="str">
        <f t="shared" si="697"/>
        <v>NO</v>
      </c>
      <c r="BV414" s="24">
        <f t="shared" si="637"/>
        <v>1.1499999999999999</v>
      </c>
      <c r="BW414" s="24">
        <f t="shared" si="638"/>
        <v>1.1521188772827649</v>
      </c>
      <c r="BX414" s="7">
        <f t="shared" si="698"/>
        <v>1.203900398263051</v>
      </c>
      <c r="BY414" s="7">
        <f t="shared" si="699"/>
        <v>0.50101637201668858</v>
      </c>
      <c r="BZ414" s="24">
        <f t="shared" si="700"/>
        <v>0.26826718808790273</v>
      </c>
      <c r="CA414" s="20">
        <f t="shared" si="639"/>
        <v>0.91801757232942149</v>
      </c>
      <c r="CB414" s="24">
        <f t="shared" si="701"/>
        <v>0.50054936204422029</v>
      </c>
      <c r="CC414" s="24">
        <f t="shared" si="702"/>
        <v>0.82791435375428568</v>
      </c>
      <c r="CD414" s="24">
        <f t="shared" si="703"/>
        <v>156.76455843436332</v>
      </c>
      <c r="CE414" s="24">
        <f t="shared" si="704"/>
        <v>14636725.626621524</v>
      </c>
      <c r="CF414" s="24">
        <f t="shared" si="705"/>
        <v>2.1473978112966443E-6</v>
      </c>
      <c r="CG414" s="29">
        <f t="shared" si="706"/>
        <v>7.6700871123923826E-3</v>
      </c>
      <c r="CH414" s="24">
        <f t="shared" si="640"/>
        <v>20.415803275476019</v>
      </c>
      <c r="CI414" s="24">
        <f t="shared" si="707"/>
        <v>4.7925080648346476</v>
      </c>
      <c r="CJ414" s="24">
        <f t="shared" si="708"/>
        <v>14.665812557689426</v>
      </c>
      <c r="CK414" s="24">
        <f t="shared" si="641"/>
        <v>6.9937254248028831</v>
      </c>
      <c r="CL414" s="24">
        <f t="shared" si="709"/>
        <v>2.0631551263258392</v>
      </c>
      <c r="CM414" s="24" t="str">
        <f t="shared" si="710"/>
        <v>NO</v>
      </c>
      <c r="CN414" s="46" t="str">
        <f t="shared" si="722"/>
        <v>ANNULAR</v>
      </c>
      <c r="CO414" s="21">
        <f t="shared" si="619"/>
        <v>1.0025891344204692</v>
      </c>
      <c r="CP414" s="21">
        <f t="shared" si="643"/>
        <v>0</v>
      </c>
      <c r="CQ414" s="7">
        <f t="shared" si="644"/>
        <v>0.95815916562420633</v>
      </c>
      <c r="CR414" s="7">
        <f>IF(J414="yes",rho_ph(F414,H414),IF(K414="yes",rho_ph(F414,H414),L414*CQ414+P414*(1-CQ414)))</f>
        <v>42.162703922260931</v>
      </c>
      <c r="CS414" s="7">
        <f t="shared" si="645"/>
        <v>2.0671812702183276E-5</v>
      </c>
      <c r="CT414" s="7">
        <f t="shared" si="646"/>
        <v>3936629.1408590269</v>
      </c>
      <c r="CU414" s="7">
        <f t="shared" si="647"/>
        <v>6.9841954613934624E-6</v>
      </c>
      <c r="CV414" s="22">
        <f t="shared" si="648"/>
        <v>9.3172992724244331E-3</v>
      </c>
      <c r="CW414" s="7">
        <f t="shared" si="649"/>
        <v>3.9511853489342108E-3</v>
      </c>
      <c r="CX414" s="7">
        <f t="shared" si="650"/>
        <v>1.8288301132943302E-2</v>
      </c>
      <c r="CY414" s="7">
        <f t="shared" si="711"/>
        <v>0.90460271328583364</v>
      </c>
      <c r="CZ414" s="7">
        <f t="shared" si="712"/>
        <v>2.4584810718835802E-2</v>
      </c>
      <c r="DA414" s="7">
        <f t="shared" si="651"/>
        <v>10.337374216280882</v>
      </c>
      <c r="DB414" s="7">
        <f>rho_ph(DA414,H414)</f>
        <v>39.53991730576336</v>
      </c>
      <c r="DC414" s="7">
        <f t="shared" si="652"/>
        <v>49.07475723722731</v>
      </c>
      <c r="DD414" s="7">
        <f t="shared" si="713"/>
        <v>-2.8113842197260572E-2</v>
      </c>
      <c r="DE414" s="47">
        <f t="shared" si="714"/>
        <v>-2.6355497454725308E-2</v>
      </c>
      <c r="DF414" s="7">
        <f t="shared" si="653"/>
        <v>1028.4410672074007</v>
      </c>
      <c r="DG414" s="7">
        <f t="shared" si="715"/>
        <v>181.33261217690097</v>
      </c>
    </row>
    <row r="415" spans="1:111" ht="14.5" x14ac:dyDescent="0.35">
      <c r="A415" s="7">
        <f t="shared" si="716"/>
        <v>564</v>
      </c>
      <c r="B415" s="7">
        <v>3</v>
      </c>
      <c r="C415" s="7">
        <v>17.2</v>
      </c>
      <c r="D415">
        <v>0.253</v>
      </c>
      <c r="E415" s="22">
        <v>0</v>
      </c>
      <c r="F415" s="7">
        <f t="shared" si="654"/>
        <v>10.337374216280882</v>
      </c>
      <c r="G415" s="7">
        <f t="shared" si="717"/>
        <v>97.5</v>
      </c>
      <c r="H415" s="7">
        <f t="shared" si="655"/>
        <v>1028.4410672074007</v>
      </c>
      <c r="I415" s="7">
        <f t="shared" si="718"/>
        <v>0.12908178964385419</v>
      </c>
      <c r="J415" s="24" t="str">
        <f t="shared" si="656"/>
        <v>NO</v>
      </c>
      <c r="K415" s="24" t="str">
        <f t="shared" si="657"/>
        <v>NO</v>
      </c>
      <c r="L415" s="7">
        <f t="shared" si="658"/>
        <v>5.3109516447232403</v>
      </c>
      <c r="M415" s="7">
        <v>9.81</v>
      </c>
      <c r="N415" s="7">
        <f t="shared" si="659"/>
        <v>5.0247065E-2</v>
      </c>
      <c r="O415" s="7">
        <f t="shared" si="660"/>
        <v>181.33261217690097</v>
      </c>
      <c r="P415" s="7">
        <f t="shared" si="661"/>
        <v>885.57765301964196</v>
      </c>
      <c r="Q415" s="7">
        <f t="shared" si="622"/>
        <v>1.5071219239015988E-5</v>
      </c>
      <c r="R415" s="7">
        <f t="shared" si="623"/>
        <v>1.4895111220433987E-4</v>
      </c>
      <c r="S415" s="7">
        <f t="shared" si="662"/>
        <v>1.3166965602304822E-4</v>
      </c>
      <c r="T415" s="7">
        <f t="shared" si="624"/>
        <v>1.9082911632453332</v>
      </c>
      <c r="U415" s="7">
        <f t="shared" si="625"/>
        <v>47.161384642677824</v>
      </c>
      <c r="V415" s="7">
        <f t="shared" si="719"/>
        <v>49.069675805923154</v>
      </c>
      <c r="W415" s="7">
        <f>Surface_Tension_T(T_ph(F415,H415))</f>
        <v>8.5833454187915131E-2</v>
      </c>
      <c r="X415" s="7">
        <v>1</v>
      </c>
      <c r="Y415" s="7">
        <f t="shared" si="663"/>
        <v>1.0025655178017383</v>
      </c>
      <c r="Z415" s="7">
        <f t="shared" si="720"/>
        <v>0.95865114481696589</v>
      </c>
      <c r="AA415" s="24">
        <f t="shared" si="664"/>
        <v>41.708972002321886</v>
      </c>
      <c r="AB415" s="24">
        <f t="shared" si="665"/>
        <v>3932579.3537463406</v>
      </c>
      <c r="AC415" s="24">
        <f t="shared" si="666"/>
        <v>6.9906545761709848E-6</v>
      </c>
      <c r="AD415" s="29">
        <f t="shared" si="667"/>
        <v>9.3187858850691738E-3</v>
      </c>
      <c r="AE415" s="24">
        <f t="shared" si="626"/>
        <v>13.74674240565043</v>
      </c>
      <c r="AF415" s="7">
        <f t="shared" si="627"/>
        <v>6.9389374590951105</v>
      </c>
      <c r="AG415" s="24" t="str">
        <f t="shared" si="668"/>
        <v>ANNULAR</v>
      </c>
      <c r="AH415" s="24">
        <f t="shared" si="721"/>
        <v>1.1499999999999999</v>
      </c>
      <c r="AI415" s="24">
        <f t="shared" si="721"/>
        <v>1.1499999999999999</v>
      </c>
      <c r="AJ415" s="24">
        <f t="shared" si="669"/>
        <v>0.26826441896787984</v>
      </c>
      <c r="AK415" s="24">
        <f t="shared" si="670"/>
        <v>0.83179404768491538</v>
      </c>
      <c r="AL415" s="24">
        <f t="shared" si="671"/>
        <v>153.37705044074966</v>
      </c>
      <c r="AM415" s="24">
        <f t="shared" si="672"/>
        <v>14461335.126366232</v>
      </c>
      <c r="AN415" s="24">
        <f t="shared" si="673"/>
        <v>2.1707736724653758E-6</v>
      </c>
      <c r="AO415" s="29">
        <f t="shared" si="674"/>
        <v>7.6832031307580585E-3</v>
      </c>
      <c r="AP415" s="24">
        <f t="shared" si="628"/>
        <v>20.699989799212243</v>
      </c>
      <c r="AQ415" s="24">
        <f t="shared" si="675"/>
        <v>4.7935042691472463</v>
      </c>
      <c r="AR415" s="24">
        <f t="shared" si="676"/>
        <v>14.660163053046054</v>
      </c>
      <c r="AS415" s="24">
        <f t="shared" si="677"/>
        <v>2.0609544563049602</v>
      </c>
      <c r="AT415" s="24" t="str">
        <f t="shared" si="678"/>
        <v>NO</v>
      </c>
      <c r="AU415" s="24">
        <f t="shared" si="629"/>
        <v>1.2</v>
      </c>
      <c r="AV415" s="7">
        <f t="shared" si="679"/>
        <v>1.203900398263051</v>
      </c>
      <c r="AW415" s="7">
        <f t="shared" si="680"/>
        <v>0.26826441896787984</v>
      </c>
      <c r="AX415" s="20">
        <f t="shared" si="630"/>
        <v>0.87612437057358561</v>
      </c>
      <c r="AY415" s="24">
        <f t="shared" si="631"/>
        <v>0.79729314302990972</v>
      </c>
      <c r="AZ415" s="24">
        <f t="shared" si="681"/>
        <v>183.74704797586205</v>
      </c>
      <c r="BA415" s="24">
        <f t="shared" si="682"/>
        <v>17324805.970798969</v>
      </c>
      <c r="BB415" s="24">
        <f t="shared" si="683"/>
        <v>1.8456512014271723E-6</v>
      </c>
      <c r="BC415" s="29">
        <f t="shared" si="684"/>
        <v>7.4900308815174467E-3</v>
      </c>
      <c r="BD415" s="24">
        <f t="shared" si="632"/>
        <v>14.785126216017346</v>
      </c>
      <c r="BE415" s="24" t="str">
        <f t="shared" si="685"/>
        <v>NO</v>
      </c>
      <c r="BF415" s="24">
        <f t="shared" si="633"/>
        <v>1.2</v>
      </c>
      <c r="BG415" s="24">
        <f t="shared" si="634"/>
        <v>1.1521124530429343</v>
      </c>
      <c r="BH415" s="7">
        <f t="shared" si="686"/>
        <v>1.203900398263051</v>
      </c>
      <c r="BI415" s="7">
        <f t="shared" si="687"/>
        <v>0.50102724419189382</v>
      </c>
      <c r="BJ415" s="7">
        <f t="shared" si="688"/>
        <v>0.26826441896787984</v>
      </c>
      <c r="BK415" s="20">
        <f t="shared" si="635"/>
        <v>0.87612437057358561</v>
      </c>
      <c r="BL415" s="24">
        <f t="shared" si="689"/>
        <v>0.50058706885844217</v>
      </c>
      <c r="BM415" s="24">
        <f t="shared" si="690"/>
        <v>0.79417397561072356</v>
      </c>
      <c r="BN415" s="24">
        <f t="shared" si="691"/>
        <v>186.49274719098517</v>
      </c>
      <c r="BO415" s="24">
        <f t="shared" si="692"/>
        <v>17583687.442257669</v>
      </c>
      <c r="BP415" s="24">
        <f t="shared" si="693"/>
        <v>1.8212285524485804E-6</v>
      </c>
      <c r="BQ415" s="29">
        <f t="shared" si="694"/>
        <v>7.4744883533529993E-3</v>
      </c>
      <c r="BR415" s="24">
        <f t="shared" si="636"/>
        <v>20.473203021258151</v>
      </c>
      <c r="BS415" s="24">
        <f t="shared" si="695"/>
        <v>4.7935042691472463</v>
      </c>
      <c r="BT415" s="24">
        <f t="shared" si="696"/>
        <v>14.79536723550982</v>
      </c>
      <c r="BU415" s="24" t="str">
        <f t="shared" si="697"/>
        <v>NO</v>
      </c>
      <c r="BV415" s="24">
        <f t="shared" si="637"/>
        <v>1.1499999999999999</v>
      </c>
      <c r="BW415" s="24">
        <f t="shared" si="638"/>
        <v>1.1520881613944409</v>
      </c>
      <c r="BX415" s="7">
        <f t="shared" si="698"/>
        <v>1.203900398263051</v>
      </c>
      <c r="BY415" s="7">
        <f t="shared" si="699"/>
        <v>0.50102724419189382</v>
      </c>
      <c r="BZ415" s="24">
        <f t="shared" si="700"/>
        <v>0.26826441896787984</v>
      </c>
      <c r="CA415" s="20">
        <f t="shared" si="639"/>
        <v>0.91714038277789467</v>
      </c>
      <c r="CB415" s="24">
        <f t="shared" si="701"/>
        <v>0.50056607406951081</v>
      </c>
      <c r="CC415" s="24">
        <f t="shared" si="702"/>
        <v>0.82839997108146746</v>
      </c>
      <c r="CD415" s="24">
        <f t="shared" si="703"/>
        <v>156.36474305668054</v>
      </c>
      <c r="CE415" s="24">
        <f t="shared" si="704"/>
        <v>14743033.229500875</v>
      </c>
      <c r="CF415" s="24">
        <f t="shared" si="705"/>
        <v>2.1334862897862419E-6</v>
      </c>
      <c r="CG415" s="29">
        <f t="shared" si="706"/>
        <v>7.6622292642266774E-3</v>
      </c>
      <c r="CH415" s="24">
        <f t="shared" si="640"/>
        <v>20.677368249900493</v>
      </c>
      <c r="CI415" s="24">
        <f t="shared" si="707"/>
        <v>4.7935042691472463</v>
      </c>
      <c r="CJ415" s="24">
        <f t="shared" si="708"/>
        <v>14.673527317438854</v>
      </c>
      <c r="CK415" s="24">
        <f t="shared" si="641"/>
        <v>7.0187615458072488</v>
      </c>
      <c r="CL415" s="24">
        <f t="shared" si="709"/>
        <v>2.0609544563049602</v>
      </c>
      <c r="CM415" s="24" t="str">
        <f t="shared" si="710"/>
        <v>NO</v>
      </c>
      <c r="CN415" s="46" t="str">
        <f t="shared" si="722"/>
        <v>ANNULAR</v>
      </c>
      <c r="CO415" s="21">
        <f t="shared" si="619"/>
        <v>1.0025655178017383</v>
      </c>
      <c r="CP415" s="21">
        <f t="shared" si="643"/>
        <v>0</v>
      </c>
      <c r="CQ415" s="7">
        <f t="shared" si="644"/>
        <v>0.95865114481696589</v>
      </c>
      <c r="CR415" s="7">
        <f>IF(J415="yes",rho_ph(F415,H415),IF(K415="yes",rho_ph(F415,H415),L415*CQ415+P415*(1-CQ415)))</f>
        <v>41.708972002321886</v>
      </c>
      <c r="CS415" s="7">
        <f t="shared" si="645"/>
        <v>2.0606999545159273E-5</v>
      </c>
      <c r="CT415" s="7">
        <f t="shared" si="646"/>
        <v>3932579.3537463406</v>
      </c>
      <c r="CU415" s="7">
        <f t="shared" si="647"/>
        <v>6.9906545761709848E-6</v>
      </c>
      <c r="CV415" s="22">
        <f t="shared" si="648"/>
        <v>9.3187858850691738E-3</v>
      </c>
      <c r="CW415" s="7">
        <f t="shared" si="649"/>
        <v>3.9086648569441234E-3</v>
      </c>
      <c r="CX415" s="7">
        <f t="shared" si="650"/>
        <v>1.849544051966439E-2</v>
      </c>
      <c r="CY415" s="7">
        <f t="shared" si="711"/>
        <v>0.90284936912115343</v>
      </c>
      <c r="CZ415" s="7">
        <f t="shared" si="712"/>
        <v>2.4814887336540969E-2</v>
      </c>
      <c r="DA415" s="7">
        <f t="shared" si="651"/>
        <v>10.262929554271258</v>
      </c>
      <c r="DB415" s="7">
        <f>rho_ph(DA415,H415)</f>
        <v>39.10283989077972</v>
      </c>
      <c r="DC415" s="7">
        <f t="shared" si="652"/>
        <v>49.623297141083626</v>
      </c>
      <c r="DD415" s="7">
        <f t="shared" si="713"/>
        <v>-2.8113842197260572E-2</v>
      </c>
      <c r="DE415" s="47">
        <f t="shared" si="714"/>
        <v>-2.7319267726939187E-2</v>
      </c>
      <c r="DF415" s="7">
        <f t="shared" si="653"/>
        <v>1028.4129533652035</v>
      </c>
      <c r="DG415" s="7">
        <f t="shared" si="715"/>
        <v>181.01655544790998</v>
      </c>
    </row>
    <row r="416" spans="1:111" ht="14.5" x14ac:dyDescent="0.35">
      <c r="A416" s="7">
        <f t="shared" si="716"/>
        <v>561</v>
      </c>
      <c r="B416" s="7">
        <v>3</v>
      </c>
      <c r="C416" s="7">
        <v>17.2</v>
      </c>
      <c r="D416">
        <v>0.253</v>
      </c>
      <c r="E416" s="22">
        <v>0</v>
      </c>
      <c r="F416" s="7">
        <f t="shared" si="654"/>
        <v>10.262929554271258</v>
      </c>
      <c r="G416" s="7">
        <f t="shared" si="717"/>
        <v>97.5</v>
      </c>
      <c r="H416" s="7">
        <f t="shared" si="655"/>
        <v>1028.4129533652035</v>
      </c>
      <c r="I416" s="7">
        <f t="shared" si="718"/>
        <v>0.12969063986550694</v>
      </c>
      <c r="J416" s="24" t="str">
        <f t="shared" si="656"/>
        <v>NO</v>
      </c>
      <c r="K416" s="24" t="str">
        <f t="shared" si="657"/>
        <v>NO</v>
      </c>
      <c r="L416" s="7">
        <f t="shared" si="658"/>
        <v>5.2744274541072116</v>
      </c>
      <c r="M416" s="7">
        <v>9.81</v>
      </c>
      <c r="N416" s="7">
        <f t="shared" si="659"/>
        <v>5.0247065E-2</v>
      </c>
      <c r="O416" s="7">
        <f t="shared" si="660"/>
        <v>181.01655544790998</v>
      </c>
      <c r="P416" s="7">
        <f t="shared" si="661"/>
        <v>885.91701336386529</v>
      </c>
      <c r="Q416" s="7">
        <f t="shared" si="622"/>
        <v>1.50603397439616E-5</v>
      </c>
      <c r="R416" s="7">
        <f t="shared" si="623"/>
        <v>1.4922682612009589E-4</v>
      </c>
      <c r="S416" s="7">
        <f t="shared" si="662"/>
        <v>1.3182668865346822E-4</v>
      </c>
      <c r="T416" s="7">
        <f t="shared" si="624"/>
        <v>1.9062266148744014</v>
      </c>
      <c r="U416" s="7">
        <f t="shared" si="625"/>
        <v>47.711956549933419</v>
      </c>
      <c r="V416" s="7">
        <f t="shared" si="719"/>
        <v>49.618183164807817</v>
      </c>
      <c r="W416" s="7">
        <f>Surface_Tension_T(T_ph(F416,H416))</f>
        <v>8.5858947620642181E-2</v>
      </c>
      <c r="X416" s="7">
        <v>1</v>
      </c>
      <c r="Y416" s="7">
        <f t="shared" si="663"/>
        <v>1.0025418590961865</v>
      </c>
      <c r="Z416" s="7">
        <f t="shared" si="720"/>
        <v>0.95914408652853889</v>
      </c>
      <c r="AA416" s="24">
        <f t="shared" si="664"/>
        <v>41.25388474332005</v>
      </c>
      <c r="AB416" s="24">
        <f t="shared" si="665"/>
        <v>3928464.9874896049</v>
      </c>
      <c r="AC416" s="24">
        <f t="shared" si="666"/>
        <v>6.9972296318696082E-6</v>
      </c>
      <c r="AD416" s="29">
        <f t="shared" si="667"/>
        <v>9.320298127478319E-3</v>
      </c>
      <c r="AE416" s="24">
        <f t="shared" si="626"/>
        <v>13.748535547909855</v>
      </c>
      <c r="AF416" s="7">
        <f t="shared" si="627"/>
        <v>6.9641814855130395</v>
      </c>
      <c r="AG416" s="24" t="str">
        <f t="shared" si="668"/>
        <v>ANNULAR</v>
      </c>
      <c r="AH416" s="24">
        <f t="shared" si="721"/>
        <v>1.1499999999999999</v>
      </c>
      <c r="AI416" s="24">
        <f t="shared" si="721"/>
        <v>1.1499999999999999</v>
      </c>
      <c r="AJ416" s="24">
        <f t="shared" si="669"/>
        <v>0.26826157660997352</v>
      </c>
      <c r="AK416" s="24">
        <f t="shared" si="670"/>
        <v>0.83224569107770652</v>
      </c>
      <c r="AL416" s="24">
        <f t="shared" si="671"/>
        <v>153.00601586094015</v>
      </c>
      <c r="AM416" s="24">
        <f t="shared" si="672"/>
        <v>14570234.534877615</v>
      </c>
      <c r="AN416" s="24">
        <f t="shared" si="673"/>
        <v>2.1561968110037246E-6</v>
      </c>
      <c r="AO416" s="29">
        <f t="shared" si="674"/>
        <v>7.6750369901074636E-3</v>
      </c>
      <c r="AP416" s="24">
        <f t="shared" si="628"/>
        <v>20.968764079377806</v>
      </c>
      <c r="AQ416" s="24">
        <f t="shared" si="675"/>
        <v>4.7945021369109018</v>
      </c>
      <c r="AR416" s="24">
        <f t="shared" si="676"/>
        <v>14.668066939856962</v>
      </c>
      <c r="AS416" s="24">
        <f t="shared" si="677"/>
        <v>2.0587247440643535</v>
      </c>
      <c r="AT416" s="24" t="str">
        <f t="shared" si="678"/>
        <v>NO</v>
      </c>
      <c r="AU416" s="24">
        <f t="shared" si="629"/>
        <v>1.2</v>
      </c>
      <c r="AV416" s="7">
        <f t="shared" si="679"/>
        <v>1.203900398263051</v>
      </c>
      <c r="AW416" s="7">
        <f t="shared" si="680"/>
        <v>0.26826157660997352</v>
      </c>
      <c r="AX416" s="20">
        <f t="shared" si="630"/>
        <v>0.87527533917999212</v>
      </c>
      <c r="AY416" s="24">
        <f t="shared" si="631"/>
        <v>0.79772432094318524</v>
      </c>
      <c r="AZ416" s="24">
        <f t="shared" si="681"/>
        <v>183.40700452535285</v>
      </c>
      <c r="BA416" s="24">
        <f t="shared" si="682"/>
        <v>17465215.705652129</v>
      </c>
      <c r="BB416" s="24">
        <f t="shared" si="683"/>
        <v>1.8323197948830804E-6</v>
      </c>
      <c r="BC416" s="29">
        <f t="shared" si="684"/>
        <v>7.4815666077358706E-3</v>
      </c>
      <c r="BD416" s="24">
        <f t="shared" si="632"/>
        <v>14.793429285727118</v>
      </c>
      <c r="BE416" s="24" t="str">
        <f t="shared" si="685"/>
        <v>NO</v>
      </c>
      <c r="BF416" s="24">
        <f t="shared" si="633"/>
        <v>1.2</v>
      </c>
      <c r="BG416" s="24">
        <f t="shared" si="634"/>
        <v>1.1520814932996872</v>
      </c>
      <c r="BH416" s="7">
        <f t="shared" si="686"/>
        <v>1.203900398263051</v>
      </c>
      <c r="BI416" s="7">
        <f t="shared" si="687"/>
        <v>0.50103821342008359</v>
      </c>
      <c r="BJ416" s="7">
        <f t="shared" si="688"/>
        <v>0.26826157660997352</v>
      </c>
      <c r="BK416" s="20">
        <f t="shared" si="635"/>
        <v>0.87527533917999212</v>
      </c>
      <c r="BL416" s="24">
        <f t="shared" si="689"/>
        <v>0.50060361091024375</v>
      </c>
      <c r="BM416" s="24">
        <f t="shared" si="690"/>
        <v>0.79463742203044163</v>
      </c>
      <c r="BN416" s="24">
        <f t="shared" si="691"/>
        <v>186.12545916631342</v>
      </c>
      <c r="BO416" s="24">
        <f t="shared" si="692"/>
        <v>17724084.753828775</v>
      </c>
      <c r="BP416" s="24">
        <f t="shared" si="693"/>
        <v>1.8082669148891641E-6</v>
      </c>
      <c r="BQ416" s="29">
        <f t="shared" si="694"/>
        <v>7.4661741629729649E-3</v>
      </c>
      <c r="BR416" s="24">
        <f t="shared" si="636"/>
        <v>20.738621679686322</v>
      </c>
      <c r="BS416" s="24">
        <f t="shared" si="695"/>
        <v>4.7945021369109018</v>
      </c>
      <c r="BT416" s="24">
        <f t="shared" si="696"/>
        <v>14.803588471008933</v>
      </c>
      <c r="BU416" s="24" t="str">
        <f t="shared" si="697"/>
        <v>NO</v>
      </c>
      <c r="BV416" s="24">
        <f t="shared" si="637"/>
        <v>1.1499999999999999</v>
      </c>
      <c r="BW416" s="24">
        <f t="shared" si="638"/>
        <v>1.1520575888953026</v>
      </c>
      <c r="BX416" s="7">
        <f t="shared" si="698"/>
        <v>1.203900398263051</v>
      </c>
      <c r="BY416" s="7">
        <f t="shared" si="699"/>
        <v>0.50103821342008359</v>
      </c>
      <c r="BZ416" s="24">
        <f t="shared" si="700"/>
        <v>0.26826157660997352</v>
      </c>
      <c r="CA416" s="20">
        <f t="shared" si="639"/>
        <v>0.91625160375504122</v>
      </c>
      <c r="CB416" s="24">
        <f t="shared" si="701"/>
        <v>0.50058288679962903</v>
      </c>
      <c r="CC416" s="24">
        <f t="shared" si="702"/>
        <v>0.82888670232487949</v>
      </c>
      <c r="CD416" s="24">
        <f t="shared" si="703"/>
        <v>155.96408440227151</v>
      </c>
      <c r="CE416" s="24">
        <f t="shared" si="704"/>
        <v>14851921.187359385</v>
      </c>
      <c r="CF416" s="24">
        <f t="shared" si="705"/>
        <v>2.119433116361965E-6</v>
      </c>
      <c r="CG416" s="29">
        <f t="shared" si="706"/>
        <v>7.6542512888541636E-3</v>
      </c>
      <c r="CH416" s="24">
        <f t="shared" si="640"/>
        <v>20.946030373070208</v>
      </c>
      <c r="CI416" s="24">
        <f t="shared" si="707"/>
        <v>4.7945021369109018</v>
      </c>
      <c r="CJ416" s="24">
        <f t="shared" si="708"/>
        <v>14.681332356293069</v>
      </c>
      <c r="CK416" s="24">
        <f t="shared" si="641"/>
        <v>7.0442959742306188</v>
      </c>
      <c r="CL416" s="24">
        <f t="shared" si="709"/>
        <v>2.0587247440643535</v>
      </c>
      <c r="CM416" s="24" t="str">
        <f t="shared" si="710"/>
        <v>NO</v>
      </c>
      <c r="CN416" s="46" t="str">
        <f t="shared" si="722"/>
        <v>ANNULAR</v>
      </c>
      <c r="CO416" s="21">
        <f t="shared" si="619"/>
        <v>1.0025418590961865</v>
      </c>
      <c r="CP416" s="21">
        <f t="shared" si="643"/>
        <v>0</v>
      </c>
      <c r="CQ416" s="7">
        <f t="shared" si="644"/>
        <v>0.95914408652853889</v>
      </c>
      <c r="CR416" s="7">
        <f>IF(J416="yes",rho_ph(F416,H416),IF(K416="yes",rho_ph(F416,H416),L416*CQ416+P416*(1-CQ416)))</f>
        <v>41.25388474332005</v>
      </c>
      <c r="CS416" s="7">
        <f t="shared" si="645"/>
        <v>2.0541834102114911E-5</v>
      </c>
      <c r="CT416" s="7">
        <f t="shared" si="646"/>
        <v>3928464.9874896049</v>
      </c>
      <c r="CU416" s="7">
        <f t="shared" si="647"/>
        <v>6.9972296318696082E-6</v>
      </c>
      <c r="CV416" s="22">
        <f t="shared" si="648"/>
        <v>9.320298127478319E-3</v>
      </c>
      <c r="CW416" s="7">
        <f t="shared" si="649"/>
        <v>3.8660173523255847E-3</v>
      </c>
      <c r="CX416" s="7">
        <f t="shared" si="650"/>
        <v>1.8707935086101121E-2</v>
      </c>
      <c r="CY416" s="7">
        <f t="shared" si="711"/>
        <v>0.90103646068085763</v>
      </c>
      <c r="CZ416" s="7">
        <f t="shared" si="712"/>
        <v>2.5053317400018378E-2</v>
      </c>
      <c r="DA416" s="7">
        <f t="shared" si="651"/>
        <v>10.187769602071203</v>
      </c>
      <c r="DB416" s="7">
        <f>rho_ph(DA416,H416)</f>
        <v>38.664378112714672</v>
      </c>
      <c r="DC416" s="7">
        <f t="shared" si="652"/>
        <v>50.186035251974758</v>
      </c>
      <c r="DD416" s="7">
        <f t="shared" si="713"/>
        <v>-2.8113842197260572E-2</v>
      </c>
      <c r="DE416" s="47">
        <f t="shared" si="714"/>
        <v>-2.8337016868017598E-2</v>
      </c>
      <c r="DF416" s="7">
        <f t="shared" si="653"/>
        <v>1028.3848395230063</v>
      </c>
      <c r="DG416" s="7">
        <f t="shared" si="715"/>
        <v>180.69562570334887</v>
      </c>
    </row>
    <row r="417" spans="1:111" ht="14.5" x14ac:dyDescent="0.35">
      <c r="A417" s="7">
        <f t="shared" si="716"/>
        <v>558</v>
      </c>
      <c r="B417" s="7">
        <v>3</v>
      </c>
      <c r="C417" s="7">
        <v>17.2</v>
      </c>
      <c r="D417">
        <v>0.253</v>
      </c>
      <c r="E417" s="22">
        <v>0</v>
      </c>
      <c r="F417" s="7">
        <f t="shared" si="654"/>
        <v>10.187769602071203</v>
      </c>
      <c r="G417" s="7">
        <f t="shared" si="717"/>
        <v>97.5</v>
      </c>
      <c r="H417" s="7">
        <f t="shared" si="655"/>
        <v>1028.3848395230063</v>
      </c>
      <c r="I417" s="7">
        <f t="shared" si="718"/>
        <v>0.13030830038693356</v>
      </c>
      <c r="J417" s="24" t="str">
        <f t="shared" si="656"/>
        <v>NO</v>
      </c>
      <c r="K417" s="24" t="str">
        <f t="shared" si="657"/>
        <v>NO</v>
      </c>
      <c r="L417" s="7">
        <f t="shared" si="658"/>
        <v>5.2375470464524092</v>
      </c>
      <c r="M417" s="7">
        <v>9.81</v>
      </c>
      <c r="N417" s="7">
        <f t="shared" si="659"/>
        <v>5.0247065E-2</v>
      </c>
      <c r="O417" s="7">
        <f t="shared" si="660"/>
        <v>180.69562570334887</v>
      </c>
      <c r="P417" s="7">
        <f t="shared" si="661"/>
        <v>886.26112193360814</v>
      </c>
      <c r="Q417" s="7">
        <f t="shared" si="622"/>
        <v>1.5049292580501919E-5</v>
      </c>
      <c r="R417" s="7">
        <f t="shared" si="623"/>
        <v>1.4950785391038978E-4</v>
      </c>
      <c r="S417" s="7">
        <f t="shared" si="662"/>
        <v>1.3198678731101982E-4</v>
      </c>
      <c r="T417" s="7">
        <f t="shared" si="624"/>
        <v>1.904134156276297</v>
      </c>
      <c r="U417" s="7">
        <f t="shared" si="625"/>
        <v>48.276753805602695</v>
      </c>
      <c r="V417" s="7">
        <f t="shared" si="719"/>
        <v>50.180887961878994</v>
      </c>
      <c r="W417" s="7">
        <f>Surface_Tension_T(T_ph(F417,H417))</f>
        <v>8.588476401796076E-2</v>
      </c>
      <c r="X417" s="7">
        <v>1</v>
      </c>
      <c r="Y417" s="7">
        <f t="shared" si="663"/>
        <v>1.002518152896783</v>
      </c>
      <c r="Z417" s="7">
        <f t="shared" si="720"/>
        <v>0.9596380788087544</v>
      </c>
      <c r="AA417" s="24">
        <f t="shared" si="664"/>
        <v>40.797351143677254</v>
      </c>
      <c r="AB417" s="24">
        <f t="shared" si="665"/>
        <v>3924283.4771081512</v>
      </c>
      <c r="AC417" s="24">
        <f t="shared" si="666"/>
        <v>7.0039253946884357E-6</v>
      </c>
      <c r="AD417" s="29">
        <f t="shared" si="667"/>
        <v>9.3218370402142463E-3</v>
      </c>
      <c r="AE417" s="24">
        <f t="shared" si="626"/>
        <v>13.750320358868002</v>
      </c>
      <c r="AF417" s="7">
        <f t="shared" si="627"/>
        <v>6.989938849765382</v>
      </c>
      <c r="AG417" s="24" t="str">
        <f t="shared" si="668"/>
        <v>ANNULAR</v>
      </c>
      <c r="AH417" s="24">
        <f t="shared" si="721"/>
        <v>1.1499999999999999</v>
      </c>
      <c r="AI417" s="24">
        <f t="shared" si="721"/>
        <v>1.1499999999999999</v>
      </c>
      <c r="AJ417" s="24">
        <f t="shared" si="669"/>
        <v>0.26825865797204562</v>
      </c>
      <c r="AK417" s="24">
        <f t="shared" si="670"/>
        <v>0.83269837182333772</v>
      </c>
      <c r="AL417" s="24">
        <f t="shared" si="671"/>
        <v>152.63422558709712</v>
      </c>
      <c r="AM417" s="24">
        <f t="shared" si="672"/>
        <v>14681834.793714862</v>
      </c>
      <c r="AN417" s="24">
        <f t="shared" si="673"/>
        <v>2.1414714280307713E-6</v>
      </c>
      <c r="AO417" s="29">
        <f t="shared" si="674"/>
        <v>7.666744427581914E-3</v>
      </c>
      <c r="AP417" s="24">
        <f t="shared" si="628"/>
        <v>21.244975362817726</v>
      </c>
      <c r="AQ417" s="24">
        <f t="shared" si="675"/>
        <v>4.7955018423897462</v>
      </c>
      <c r="AR417" s="24">
        <f t="shared" si="676"/>
        <v>14.676066018571667</v>
      </c>
      <c r="AS417" s="24">
        <f t="shared" si="677"/>
        <v>2.0564648887784007</v>
      </c>
      <c r="AT417" s="24" t="str">
        <f t="shared" si="678"/>
        <v>NO</v>
      </c>
      <c r="AU417" s="24">
        <f t="shared" si="629"/>
        <v>1.2</v>
      </c>
      <c r="AV417" s="7">
        <f t="shared" si="679"/>
        <v>1.203900398263051</v>
      </c>
      <c r="AW417" s="7">
        <f t="shared" si="680"/>
        <v>0.26825865797204562</v>
      </c>
      <c r="AX417" s="20">
        <f t="shared" si="630"/>
        <v>0.87441481687816014</v>
      </c>
      <c r="AY417" s="24">
        <f t="shared" si="631"/>
        <v>0.79815648563298547</v>
      </c>
      <c r="AZ417" s="24">
        <f t="shared" si="681"/>
        <v>183.06644164186653</v>
      </c>
      <c r="BA417" s="24">
        <f t="shared" si="682"/>
        <v>17609099.414766748</v>
      </c>
      <c r="BB417" s="24">
        <f t="shared" si="683"/>
        <v>1.8188679528643582E-6</v>
      </c>
      <c r="BC417" s="29">
        <f t="shared" si="684"/>
        <v>7.4729775649278705E-3</v>
      </c>
      <c r="BD417" s="24">
        <f t="shared" si="632"/>
        <v>14.801830476025899</v>
      </c>
      <c r="BE417" s="24" t="str">
        <f t="shared" si="685"/>
        <v>NO</v>
      </c>
      <c r="BF417" s="24">
        <f t="shared" si="633"/>
        <v>1.2</v>
      </c>
      <c r="BG417" s="24">
        <f t="shared" si="634"/>
        <v>1.1520506730503808</v>
      </c>
      <c r="BH417" s="7">
        <f t="shared" si="686"/>
        <v>1.203900398263051</v>
      </c>
      <c r="BI417" s="7">
        <f t="shared" si="687"/>
        <v>0.50104928328024678</v>
      </c>
      <c r="BJ417" s="7">
        <f t="shared" si="688"/>
        <v>0.26825865797204562</v>
      </c>
      <c r="BK417" s="20">
        <f t="shared" si="635"/>
        <v>0.87441481687816014</v>
      </c>
      <c r="BL417" s="24">
        <f t="shared" si="689"/>
        <v>0.50062025816100231</v>
      </c>
      <c r="BM417" s="24">
        <f t="shared" si="690"/>
        <v>0.79510200627130745</v>
      </c>
      <c r="BN417" s="24">
        <f t="shared" si="691"/>
        <v>185.75750996851113</v>
      </c>
      <c r="BO417" s="24">
        <f t="shared" si="692"/>
        <v>17867952.371490069</v>
      </c>
      <c r="BP417" s="24">
        <f t="shared" si="693"/>
        <v>1.7951855170567852E-6</v>
      </c>
      <c r="BQ417" s="29">
        <f t="shared" si="694"/>
        <v>7.4577363834015262E-3</v>
      </c>
      <c r="BR417" s="24">
        <f t="shared" si="636"/>
        <v>21.01138344455034</v>
      </c>
      <c r="BS417" s="24">
        <f t="shared" si="695"/>
        <v>4.7955018423897462</v>
      </c>
      <c r="BT417" s="24">
        <f t="shared" si="696"/>
        <v>14.811906986527553</v>
      </c>
      <c r="BU417" s="24" t="str">
        <f t="shared" si="697"/>
        <v>NO</v>
      </c>
      <c r="BV417" s="24">
        <f t="shared" si="637"/>
        <v>1.1499999999999999</v>
      </c>
      <c r="BW417" s="24">
        <f t="shared" si="638"/>
        <v>1.1520271530907977</v>
      </c>
      <c r="BX417" s="7">
        <f t="shared" si="698"/>
        <v>1.203900398263051</v>
      </c>
      <c r="BY417" s="7">
        <f t="shared" si="699"/>
        <v>0.50104928328024678</v>
      </c>
      <c r="BZ417" s="24">
        <f t="shared" si="700"/>
        <v>0.26825865797204562</v>
      </c>
      <c r="CA417" s="20">
        <f t="shared" si="639"/>
        <v>0.91535079587402113</v>
      </c>
      <c r="CB417" s="24">
        <f t="shared" si="701"/>
        <v>0.50059980482495448</v>
      </c>
      <c r="CC417" s="24">
        <f t="shared" si="702"/>
        <v>0.82937463572552395</v>
      </c>
      <c r="CD417" s="24">
        <f t="shared" si="703"/>
        <v>155.5625154459745</v>
      </c>
      <c r="CE417" s="24">
        <f t="shared" si="704"/>
        <v>14963506.009792252</v>
      </c>
      <c r="CF417" s="24">
        <f t="shared" si="705"/>
        <v>2.1052333367151482E-6</v>
      </c>
      <c r="CG417" s="29">
        <f t="shared" si="706"/>
        <v>7.646148645470789E-3</v>
      </c>
      <c r="CH417" s="24">
        <f t="shared" si="640"/>
        <v>21.222128115103594</v>
      </c>
      <c r="CI417" s="24">
        <f t="shared" si="707"/>
        <v>4.7955018423897462</v>
      </c>
      <c r="CJ417" s="24">
        <f t="shared" si="708"/>
        <v>14.689231429557061</v>
      </c>
      <c r="CK417" s="24">
        <f t="shared" si="641"/>
        <v>7.0703496458195918</v>
      </c>
      <c r="CL417" s="24">
        <f t="shared" si="709"/>
        <v>2.0564648887784007</v>
      </c>
      <c r="CM417" s="24" t="str">
        <f t="shared" si="710"/>
        <v>NO</v>
      </c>
      <c r="CN417" s="46" t="str">
        <f t="shared" si="722"/>
        <v>ANNULAR</v>
      </c>
      <c r="CO417" s="21">
        <f t="shared" si="619"/>
        <v>1.002518152896783</v>
      </c>
      <c r="CP417" s="21">
        <f t="shared" si="643"/>
        <v>0</v>
      </c>
      <c r="CQ417" s="7">
        <f t="shared" si="644"/>
        <v>0.9596380788087544</v>
      </c>
      <c r="CR417" s="7">
        <f>IF(J417="yes",rho_ph(F417,H417),IF(K417="yes",rho_ph(F417,H417),L417*CQ417+P417*(1-CQ417)))</f>
        <v>40.797351143677254</v>
      </c>
      <c r="CS417" s="7">
        <f t="shared" si="645"/>
        <v>2.0476298436387116E-5</v>
      </c>
      <c r="CT417" s="7">
        <f t="shared" si="646"/>
        <v>3924283.4771081512</v>
      </c>
      <c r="CU417" s="7">
        <f t="shared" si="647"/>
        <v>7.0039253946884357E-6</v>
      </c>
      <c r="CV417" s="22">
        <f t="shared" si="648"/>
        <v>9.3218370402142463E-3</v>
      </c>
      <c r="CW417" s="7">
        <f t="shared" si="649"/>
        <v>3.8232343070652352E-3</v>
      </c>
      <c r="CX417" s="7">
        <f t="shared" si="650"/>
        <v>1.8926035055074689E-2</v>
      </c>
      <c r="CY417" s="7">
        <f t="shared" si="711"/>
        <v>0.8991607665371294</v>
      </c>
      <c r="CZ417" s="7">
        <f t="shared" si="712"/>
        <v>2.5300558263626743E-2</v>
      </c>
      <c r="DA417" s="7">
        <f t="shared" si="651"/>
        <v>10.111867927280322</v>
      </c>
      <c r="DB417" s="7">
        <f>rho_ph(DA417,H417)</f>
        <v>38.22444114860258</v>
      </c>
      <c r="DC417" s="7">
        <f t="shared" si="652"/>
        <v>50.763641917399703</v>
      </c>
      <c r="DD417" s="7">
        <f t="shared" si="713"/>
        <v>-2.8113842197260572E-2</v>
      </c>
      <c r="DE417" s="47">
        <f t="shared" si="714"/>
        <v>-2.9412912037664E-2</v>
      </c>
      <c r="DF417" s="7">
        <f t="shared" si="653"/>
        <v>1028.3567256808092</v>
      </c>
      <c r="DG417" s="7">
        <f t="shared" si="715"/>
        <v>180.36963133166984</v>
      </c>
    </row>
    <row r="418" spans="1:111" ht="14.5" x14ac:dyDescent="0.35">
      <c r="A418" s="7">
        <f t="shared" si="716"/>
        <v>555</v>
      </c>
      <c r="B418" s="7">
        <v>3</v>
      </c>
      <c r="C418" s="7">
        <v>17.2</v>
      </c>
      <c r="D418">
        <v>0.253</v>
      </c>
      <c r="E418" s="22">
        <v>0</v>
      </c>
      <c r="F418" s="7">
        <f t="shared" si="654"/>
        <v>10.111867927280322</v>
      </c>
      <c r="G418" s="7">
        <f t="shared" si="717"/>
        <v>97.5</v>
      </c>
      <c r="H418" s="7">
        <f t="shared" si="655"/>
        <v>1028.3567256808092</v>
      </c>
      <c r="I418" s="7">
        <f t="shared" si="718"/>
        <v>0.13093511434216099</v>
      </c>
      <c r="J418" s="24" t="str">
        <f t="shared" si="656"/>
        <v>NO</v>
      </c>
      <c r="K418" s="24" t="str">
        <f t="shared" si="657"/>
        <v>NO</v>
      </c>
      <c r="L418" s="7">
        <f t="shared" si="658"/>
        <v>5.2002971555673509</v>
      </c>
      <c r="M418" s="7">
        <v>9.81</v>
      </c>
      <c r="N418" s="7">
        <f t="shared" si="659"/>
        <v>5.0247065E-2</v>
      </c>
      <c r="O418" s="7">
        <f t="shared" si="660"/>
        <v>180.36963133166984</v>
      </c>
      <c r="P418" s="7">
        <f t="shared" si="661"/>
        <v>886.61016223777222</v>
      </c>
      <c r="Q418" s="7">
        <f t="shared" si="622"/>
        <v>1.5038071138758406E-5</v>
      </c>
      <c r="R418" s="7">
        <f t="shared" si="623"/>
        <v>1.4979441942518623E-4</v>
      </c>
      <c r="S418" s="7">
        <f t="shared" si="662"/>
        <v>1.3215008155397073E-4</v>
      </c>
      <c r="T418" s="7">
        <f t="shared" si="624"/>
        <v>1.9020127089173084</v>
      </c>
      <c r="U418" s="7">
        <f t="shared" si="625"/>
        <v>48.856447800660717</v>
      </c>
      <c r="V418" s="7">
        <f t="shared" si="719"/>
        <v>50.758460509578029</v>
      </c>
      <c r="W418" s="7">
        <f>Surface_Tension_T(T_ph(F418,H418))</f>
        <v>8.5910915482635339E-2</v>
      </c>
      <c r="X418" s="7">
        <v>1</v>
      </c>
      <c r="Y418" s="7">
        <f t="shared" si="663"/>
        <v>1.0024943935528157</v>
      </c>
      <c r="Z418" s="7">
        <f t="shared" si="720"/>
        <v>0.96013321387998074</v>
      </c>
      <c r="AA418" s="24">
        <f t="shared" si="664"/>
        <v>40.339275730874647</v>
      </c>
      <c r="AB418" s="24">
        <f t="shared" si="665"/>
        <v>3920032.1032990799</v>
      </c>
      <c r="AC418" s="24">
        <f t="shared" si="666"/>
        <v>7.0107469261741447E-6</v>
      </c>
      <c r="AD418" s="29">
        <f t="shared" si="667"/>
        <v>9.323403727656665E-3</v>
      </c>
      <c r="AE418" s="24">
        <f t="shared" si="626"/>
        <v>13.75209674557407</v>
      </c>
      <c r="AF418" s="7">
        <f t="shared" si="627"/>
        <v>7.0162315620052684</v>
      </c>
      <c r="AG418" s="24" t="str">
        <f t="shared" si="668"/>
        <v>ANNULAR</v>
      </c>
      <c r="AH418" s="24">
        <f t="shared" si="721"/>
        <v>1.1499999999999999</v>
      </c>
      <c r="AI418" s="24">
        <f t="shared" si="721"/>
        <v>1.1499999999999999</v>
      </c>
      <c r="AJ418" s="24">
        <f t="shared" si="669"/>
        <v>0.26825565981914906</v>
      </c>
      <c r="AK418" s="24">
        <f t="shared" si="670"/>
        <v>0.83315217457433532</v>
      </c>
      <c r="AL418" s="24">
        <f t="shared" si="671"/>
        <v>152.26161645326172</v>
      </c>
      <c r="AM418" s="24">
        <f t="shared" si="672"/>
        <v>14796260.314117836</v>
      </c>
      <c r="AN418" s="24">
        <f t="shared" si="673"/>
        <v>2.1265922312574489E-6</v>
      </c>
      <c r="AO418" s="29">
        <f t="shared" si="674"/>
        <v>7.6583205801672403E-3</v>
      </c>
      <c r="AP418" s="24">
        <f t="shared" si="628"/>
        <v>21.528985581076313</v>
      </c>
      <c r="AQ418" s="24">
        <f t="shared" si="675"/>
        <v>4.7965035679856873</v>
      </c>
      <c r="AR418" s="24">
        <f t="shared" si="676"/>
        <v>14.684164299554766</v>
      </c>
      <c r="AS418" s="24">
        <f t="shared" si="677"/>
        <v>2.0541737256306933</v>
      </c>
      <c r="AT418" s="24" t="str">
        <f t="shared" si="678"/>
        <v>NO</v>
      </c>
      <c r="AU418" s="24">
        <f t="shared" si="629"/>
        <v>1.2</v>
      </c>
      <c r="AV418" s="7">
        <f t="shared" si="679"/>
        <v>1.203900398263051</v>
      </c>
      <c r="AW418" s="7">
        <f t="shared" si="680"/>
        <v>0.26825565981914906</v>
      </c>
      <c r="AX418" s="20">
        <f t="shared" si="630"/>
        <v>0.87354235952662629</v>
      </c>
      <c r="AY418" s="24">
        <f t="shared" si="631"/>
        <v>0.79858971786243804</v>
      </c>
      <c r="AZ418" s="24">
        <f t="shared" si="681"/>
        <v>182.72530676060464</v>
      </c>
      <c r="BA418" s="24">
        <f t="shared" si="682"/>
        <v>17756616.98453632</v>
      </c>
      <c r="BB418" s="24">
        <f t="shared" si="683"/>
        <v>1.8052912678564861E-6</v>
      </c>
      <c r="BC418" s="29">
        <f t="shared" si="684"/>
        <v>7.4642589574279326E-3</v>
      </c>
      <c r="BD418" s="24">
        <f t="shared" si="632"/>
        <v>14.810333900679641</v>
      </c>
      <c r="BE418" s="24" t="str">
        <f t="shared" si="685"/>
        <v>NO</v>
      </c>
      <c r="BF418" s="24">
        <f t="shared" si="633"/>
        <v>1.2</v>
      </c>
      <c r="BG418" s="24">
        <f t="shared" si="634"/>
        <v>1.1520199853803186</v>
      </c>
      <c r="BH418" s="7">
        <f t="shared" si="686"/>
        <v>1.203900398263051</v>
      </c>
      <c r="BI418" s="7">
        <f t="shared" si="687"/>
        <v>0.50106045754711415</v>
      </c>
      <c r="BJ418" s="7">
        <f t="shared" si="688"/>
        <v>0.26825565981914906</v>
      </c>
      <c r="BK418" s="20">
        <f t="shared" si="635"/>
        <v>0.87354235952662629</v>
      </c>
      <c r="BL418" s="24">
        <f t="shared" si="689"/>
        <v>0.50063701539203442</v>
      </c>
      <c r="BM418" s="24">
        <f t="shared" si="690"/>
        <v>0.79556781629903273</v>
      </c>
      <c r="BN418" s="24">
        <f t="shared" si="691"/>
        <v>185.38884060989741</v>
      </c>
      <c r="BO418" s="24">
        <f t="shared" si="692"/>
        <v>18015450.04507786</v>
      </c>
      <c r="BP418" s="24">
        <f t="shared" si="693"/>
        <v>1.781979989412504E-6</v>
      </c>
      <c r="BQ418" s="29">
        <f t="shared" si="694"/>
        <v>7.449170257630912E-3</v>
      </c>
      <c r="BR418" s="24">
        <f t="shared" si="636"/>
        <v>21.291845702792166</v>
      </c>
      <c r="BS418" s="24">
        <f t="shared" si="695"/>
        <v>4.7965035679856873</v>
      </c>
      <c r="BT418" s="24">
        <f t="shared" si="696"/>
        <v>14.820326869081867</v>
      </c>
      <c r="BU418" s="24" t="str">
        <f t="shared" si="697"/>
        <v>NO</v>
      </c>
      <c r="BV418" s="24">
        <f t="shared" si="637"/>
        <v>1.1499999999999999</v>
      </c>
      <c r="BW418" s="24">
        <f t="shared" si="638"/>
        <v>1.1519968471736999</v>
      </c>
      <c r="BX418" s="7">
        <f t="shared" si="698"/>
        <v>1.203900398263051</v>
      </c>
      <c r="BY418" s="7">
        <f t="shared" si="699"/>
        <v>0.50106045754711415</v>
      </c>
      <c r="BZ418" s="24">
        <f t="shared" si="700"/>
        <v>0.26825565981914906</v>
      </c>
      <c r="CA418" s="20">
        <f t="shared" si="639"/>
        <v>0.9144374942007697</v>
      </c>
      <c r="CB418" s="24">
        <f t="shared" si="701"/>
        <v>0.50061683297534154</v>
      </c>
      <c r="CC418" s="24">
        <f t="shared" si="702"/>
        <v>0.82986386377441312</v>
      </c>
      <c r="CD418" s="24">
        <f t="shared" si="703"/>
        <v>155.1599660317695</v>
      </c>
      <c r="CE418" s="24">
        <f t="shared" si="704"/>
        <v>15077911.959777849</v>
      </c>
      <c r="CF418" s="24">
        <f t="shared" si="705"/>
        <v>2.0908817250347417E-6</v>
      </c>
      <c r="CG418" s="29">
        <f t="shared" si="706"/>
        <v>7.6379165261236826E-3</v>
      </c>
      <c r="CH418" s="24">
        <f t="shared" si="640"/>
        <v>21.506023356327717</v>
      </c>
      <c r="CI418" s="24">
        <f t="shared" si="707"/>
        <v>4.7965035679856873</v>
      </c>
      <c r="CJ418" s="24">
        <f t="shared" si="708"/>
        <v>14.697228511332028</v>
      </c>
      <c r="CK418" s="24">
        <f t="shared" si="641"/>
        <v>7.0969448239275028</v>
      </c>
      <c r="CL418" s="24">
        <f t="shared" si="709"/>
        <v>2.0541737256306933</v>
      </c>
      <c r="CM418" s="24" t="str">
        <f t="shared" si="710"/>
        <v>NO</v>
      </c>
      <c r="CN418" s="46" t="str">
        <f t="shared" si="722"/>
        <v>ANNULAR</v>
      </c>
      <c r="CO418" s="21">
        <f t="shared" si="619"/>
        <v>1.0024943935528157</v>
      </c>
      <c r="CP418" s="21">
        <f t="shared" si="643"/>
        <v>0</v>
      </c>
      <c r="CQ418" s="7">
        <f t="shared" si="644"/>
        <v>0.96013321387998074</v>
      </c>
      <c r="CR418" s="7">
        <f>IF(J418="yes",rho_ph(F418,H418),IF(K418="yes",rho_ph(F418,H418),L418*CQ418+P418*(1-CQ418)))</f>
        <v>40.339275730874647</v>
      </c>
      <c r="CS418" s="7">
        <f t="shared" si="645"/>
        <v>2.0410373654208248E-5</v>
      </c>
      <c r="CT418" s="7">
        <f t="shared" si="646"/>
        <v>3920032.1032990799</v>
      </c>
      <c r="CU418" s="7">
        <f t="shared" si="647"/>
        <v>7.0107469261741447E-6</v>
      </c>
      <c r="CV418" s="22">
        <f t="shared" si="648"/>
        <v>9.323403727656665E-3</v>
      </c>
      <c r="CW418" s="7">
        <f t="shared" si="649"/>
        <v>3.7803067741653102E-3</v>
      </c>
      <c r="CX418" s="7">
        <f t="shared" si="650"/>
        <v>1.9150007724189646E-2</v>
      </c>
      <c r="CY418" s="7">
        <f t="shared" si="711"/>
        <v>0.89721882197866032</v>
      </c>
      <c r="CZ418" s="7">
        <f t="shared" si="712"/>
        <v>2.5557103726141332E-2</v>
      </c>
      <c r="DA418" s="7">
        <f t="shared" si="651"/>
        <v>10.035196616101898</v>
      </c>
      <c r="DB418" s="7">
        <f>rho_ph(DA418,H418)</f>
        <v>37.782933570417711</v>
      </c>
      <c r="DC418" s="7">
        <f t="shared" si="652"/>
        <v>51.356833882259281</v>
      </c>
      <c r="DD418" s="7">
        <f t="shared" si="713"/>
        <v>-2.8113842197260572E-2</v>
      </c>
      <c r="DE418" s="47">
        <f t="shared" si="714"/>
        <v>-3.0551536553791267E-2</v>
      </c>
      <c r="DF418" s="7">
        <f t="shared" si="653"/>
        <v>1028.328611838612</v>
      </c>
      <c r="DG418" s="7">
        <f t="shared" si="715"/>
        <v>180.03836908662294</v>
      </c>
    </row>
    <row r="419" spans="1:111" ht="14.5" x14ac:dyDescent="0.35">
      <c r="A419" s="7">
        <f t="shared" si="716"/>
        <v>552</v>
      </c>
      <c r="B419" s="7">
        <v>3</v>
      </c>
      <c r="C419" s="7">
        <v>17.2</v>
      </c>
      <c r="D419">
        <v>0.253</v>
      </c>
      <c r="E419" s="22">
        <v>0</v>
      </c>
      <c r="F419" s="7">
        <f t="shared" si="654"/>
        <v>10.035196616101898</v>
      </c>
      <c r="G419" s="7">
        <f t="shared" si="717"/>
        <v>97.5</v>
      </c>
      <c r="H419" s="7">
        <f t="shared" si="655"/>
        <v>1028.328611838612</v>
      </c>
      <c r="I419" s="7">
        <f t="shared" si="718"/>
        <v>0.13157144545858782</v>
      </c>
      <c r="J419" s="24" t="str">
        <f t="shared" si="656"/>
        <v>NO</v>
      </c>
      <c r="K419" s="24" t="str">
        <f t="shared" si="657"/>
        <v>NO</v>
      </c>
      <c r="L419" s="7">
        <f t="shared" si="658"/>
        <v>5.1626637681870635</v>
      </c>
      <c r="M419" s="7">
        <v>9.81</v>
      </c>
      <c r="N419" s="7">
        <f t="shared" si="659"/>
        <v>5.0247065E-2</v>
      </c>
      <c r="O419" s="7">
        <f t="shared" si="660"/>
        <v>180.03836908662294</v>
      </c>
      <c r="P419" s="7">
        <f t="shared" si="661"/>
        <v>886.96432874061918</v>
      </c>
      <c r="Q419" s="7">
        <f t="shared" si="622"/>
        <v>1.502666840728436E-5</v>
      </c>
      <c r="R419" s="7">
        <f t="shared" si="623"/>
        <v>1.5008676083657835E-4</v>
      </c>
      <c r="S419" s="7">
        <f t="shared" si="662"/>
        <v>1.3231670925188565E-4</v>
      </c>
      <c r="T419" s="7">
        <f t="shared" si="624"/>
        <v>1.8998611301423689</v>
      </c>
      <c r="U419" s="7">
        <f t="shared" si="625"/>
        <v>49.451756385233736</v>
      </c>
      <c r="V419" s="7">
        <f t="shared" si="719"/>
        <v>51.351617515376105</v>
      </c>
      <c r="W419" s="7">
        <f>Surface_Tension_T(T_ph(F419,H419))</f>
        <v>8.5937414821168359E-2</v>
      </c>
      <c r="X419" s="7">
        <v>1</v>
      </c>
      <c r="Y419" s="7">
        <f t="shared" si="663"/>
        <v>1.0024705751489407</v>
      </c>
      <c r="Z419" s="7">
        <f t="shared" si="720"/>
        <v>0.96062958848228563</v>
      </c>
      <c r="AA419" s="24">
        <f t="shared" si="664"/>
        <v>39.879558195157415</v>
      </c>
      <c r="AB419" s="24">
        <f t="shared" si="665"/>
        <v>3915707.9794890126</v>
      </c>
      <c r="AC419" s="24">
        <f t="shared" si="666"/>
        <v>7.0176996084733898E-6</v>
      </c>
      <c r="AD419" s="29">
        <f t="shared" si="667"/>
        <v>9.324999363422461E-3</v>
      </c>
      <c r="AE419" s="24">
        <f t="shared" si="626"/>
        <v>13.753864602451772</v>
      </c>
      <c r="AF419" s="7">
        <f t="shared" si="627"/>
        <v>7.0430830587430444</v>
      </c>
      <c r="AG419" s="24" t="str">
        <f t="shared" si="668"/>
        <v>ANNULAR</v>
      </c>
      <c r="AH419" s="24">
        <f t="shared" si="721"/>
        <v>1.1499999999999999</v>
      </c>
      <c r="AI419" s="24">
        <f t="shared" si="721"/>
        <v>1.1499999999999999</v>
      </c>
      <c r="AJ419" s="24">
        <f t="shared" si="669"/>
        <v>0.26825257870692854</v>
      </c>
      <c r="AK419" s="24">
        <f t="shared" si="670"/>
        <v>0.83360718816424173</v>
      </c>
      <c r="AL419" s="24">
        <f t="shared" si="671"/>
        <v>151.88812228440332</v>
      </c>
      <c r="AM419" s="24">
        <f t="shared" si="672"/>
        <v>14913643.965365233</v>
      </c>
      <c r="AN419" s="24">
        <f t="shared" si="673"/>
        <v>2.1115536317176036E-6</v>
      </c>
      <c r="AO419" s="29">
        <f t="shared" si="674"/>
        <v>7.6497602926089243E-3</v>
      </c>
      <c r="AP419" s="24">
        <f t="shared" si="628"/>
        <v>21.821182236076034</v>
      </c>
      <c r="AQ419" s="24">
        <f t="shared" si="675"/>
        <v>4.7975075049140852</v>
      </c>
      <c r="AR419" s="24">
        <f t="shared" si="676"/>
        <v>14.692366032230112</v>
      </c>
      <c r="AS419" s="24">
        <f t="shared" si="677"/>
        <v>2.0518500205537586</v>
      </c>
      <c r="AT419" s="24" t="str">
        <f t="shared" si="678"/>
        <v>NO</v>
      </c>
      <c r="AU419" s="24">
        <f t="shared" si="629"/>
        <v>1.2</v>
      </c>
      <c r="AV419" s="7">
        <f t="shared" si="679"/>
        <v>1.203900398263051</v>
      </c>
      <c r="AW419" s="7">
        <f t="shared" si="680"/>
        <v>0.26825257870692854</v>
      </c>
      <c r="AX419" s="20">
        <f t="shared" si="630"/>
        <v>0.87265749657280189</v>
      </c>
      <c r="AY419" s="24">
        <f t="shared" si="631"/>
        <v>0.79902410238226107</v>
      </c>
      <c r="AZ419" s="24">
        <f t="shared" si="681"/>
        <v>182.38354490683832</v>
      </c>
      <c r="BA419" s="24">
        <f t="shared" si="682"/>
        <v>17907939.165833589</v>
      </c>
      <c r="BB419" s="24">
        <f t="shared" si="683"/>
        <v>1.791585086350612E-6</v>
      </c>
      <c r="BC419" s="29">
        <f t="shared" si="684"/>
        <v>7.4554057023393941E-3</v>
      </c>
      <c r="BD419" s="24">
        <f t="shared" si="632"/>
        <v>14.818943918062411</v>
      </c>
      <c r="BE419" s="24" t="str">
        <f t="shared" si="685"/>
        <v>NO</v>
      </c>
      <c r="BF419" s="24">
        <f t="shared" si="633"/>
        <v>1.2</v>
      </c>
      <c r="BG419" s="24">
        <f t="shared" si="634"/>
        <v>1.1519894232449763</v>
      </c>
      <c r="BH419" s="7">
        <f t="shared" si="686"/>
        <v>1.203900398263051</v>
      </c>
      <c r="BI419" s="7">
        <f t="shared" si="687"/>
        <v>0.50107174020678447</v>
      </c>
      <c r="BJ419" s="7">
        <f t="shared" si="688"/>
        <v>0.26825257870692854</v>
      </c>
      <c r="BK419" s="20">
        <f t="shared" si="635"/>
        <v>0.87265749657280189</v>
      </c>
      <c r="BL419" s="24">
        <f t="shared" si="689"/>
        <v>0.5006538876413813</v>
      </c>
      <c r="BM419" s="24">
        <f t="shared" si="690"/>
        <v>0.79603494445116507</v>
      </c>
      <c r="BN419" s="24">
        <f t="shared" si="691"/>
        <v>185.01938934734429</v>
      </c>
      <c r="BO419" s="24">
        <f t="shared" si="692"/>
        <v>18166748.379764006</v>
      </c>
      <c r="BP419" s="24">
        <f t="shared" si="693"/>
        <v>1.7686457184509118E-6</v>
      </c>
      <c r="BQ419" s="29">
        <f t="shared" si="694"/>
        <v>7.4404707435498296E-3</v>
      </c>
      <c r="BR419" s="24">
        <f t="shared" si="636"/>
        <v>21.580391091914361</v>
      </c>
      <c r="BS419" s="24">
        <f t="shared" si="695"/>
        <v>4.7975075049140852</v>
      </c>
      <c r="BT419" s="24">
        <f t="shared" si="696"/>
        <v>14.828852448798749</v>
      </c>
      <c r="BU419" s="24" t="str">
        <f t="shared" si="697"/>
        <v>NO</v>
      </c>
      <c r="BV419" s="24">
        <f t="shared" si="637"/>
        <v>1.1499999999999999</v>
      </c>
      <c r="BW419" s="24">
        <f t="shared" si="638"/>
        <v>1.1519666642075244</v>
      </c>
      <c r="BX419" s="7">
        <f t="shared" si="698"/>
        <v>1.203900398263051</v>
      </c>
      <c r="BY419" s="7">
        <f t="shared" si="699"/>
        <v>0.50107174020678447</v>
      </c>
      <c r="BZ419" s="24">
        <f t="shared" si="700"/>
        <v>0.26825257870692854</v>
      </c>
      <c r="CA419" s="20">
        <f t="shared" si="639"/>
        <v>0.91351120615365333</v>
      </c>
      <c r="CB419" s="24">
        <f t="shared" si="701"/>
        <v>0.5006339763394777</v>
      </c>
      <c r="CC419" s="24">
        <f t="shared" si="702"/>
        <v>0.83035448356192065</v>
      </c>
      <c r="CD419" s="24">
        <f t="shared" si="703"/>
        <v>154.75636261839352</v>
      </c>
      <c r="CE419" s="24">
        <f t="shared" si="704"/>
        <v>15195271.748399734</v>
      </c>
      <c r="CF419" s="24">
        <f t="shared" si="705"/>
        <v>2.0763727623956408E-6</v>
      </c>
      <c r="CG419" s="29">
        <f t="shared" si="706"/>
        <v>7.6295498336488039E-3</v>
      </c>
      <c r="CH419" s="24">
        <f t="shared" si="640"/>
        <v>21.798103544440682</v>
      </c>
      <c r="CI419" s="24">
        <f t="shared" si="707"/>
        <v>4.7975075049140852</v>
      </c>
      <c r="CJ419" s="24">
        <f t="shared" si="708"/>
        <v>14.705327812748438</v>
      </c>
      <c r="CK419" s="24">
        <f t="shared" si="641"/>
        <v>7.1241052146734152</v>
      </c>
      <c r="CL419" s="24">
        <f t="shared" si="709"/>
        <v>2.0518500205537586</v>
      </c>
      <c r="CM419" s="24" t="str">
        <f t="shared" si="710"/>
        <v>NO</v>
      </c>
      <c r="CN419" s="46" t="str">
        <f t="shared" si="722"/>
        <v>ANNULAR</v>
      </c>
      <c r="CO419" s="21">
        <f t="shared" ref="CO419:CO482" si="723">IF(CN419=$J$2,1,IF(CN419=$K$2,1,IF(CN419=$AG$2,Y419,IF(CN419=$AT$2,AI419,IF(CN419=$BE$2,AU419,IF(CN419=$BU$2,BF419,IF(CN419=$CM$2,BW419)))))))</f>
        <v>1.0024705751489407</v>
      </c>
      <c r="CP419" s="21">
        <f t="shared" si="643"/>
        <v>0</v>
      </c>
      <c r="CQ419" s="7">
        <f t="shared" si="644"/>
        <v>0.96062958848228563</v>
      </c>
      <c r="CR419" s="7">
        <f>IF(J419="yes",rho_ph(F419,H419),IF(K419="yes",rho_ph(F419,H419),L419*CQ419+P419*(1-CQ419)))</f>
        <v>39.879558195157415</v>
      </c>
      <c r="CS419" s="7">
        <f t="shared" si="645"/>
        <v>2.0344039825846204E-5</v>
      </c>
      <c r="CT419" s="7">
        <f t="shared" si="646"/>
        <v>3915707.9794890126</v>
      </c>
      <c r="CU419" s="7">
        <f t="shared" si="647"/>
        <v>7.0176996084733898E-6</v>
      </c>
      <c r="CV419" s="22">
        <f t="shared" si="648"/>
        <v>9.324999363422461E-3</v>
      </c>
      <c r="CW419" s="7">
        <f t="shared" si="649"/>
        <v>3.7372253533170846E-3</v>
      </c>
      <c r="CX419" s="7">
        <f t="shared" si="650"/>
        <v>1.938013902456109E-2</v>
      </c>
      <c r="CY419" s="7">
        <f t="shared" si="711"/>
        <v>0.89520689507949824</v>
      </c>
      <c r="CZ419" s="7">
        <f t="shared" si="712"/>
        <v>2.5823487849504615E-2</v>
      </c>
      <c r="DA419" s="7">
        <f t="shared" si="651"/>
        <v>9.9577261525533842</v>
      </c>
      <c r="DB419" s="7">
        <f>rho_ph(DA419,H419)</f>
        <v>37.339754960312618</v>
      </c>
      <c r="DC419" s="7">
        <f t="shared" si="652"/>
        <v>51.96637859629206</v>
      </c>
      <c r="DD419" s="7">
        <f t="shared" si="713"/>
        <v>-2.8113842197260572E-2</v>
      </c>
      <c r="DE419" s="47">
        <f t="shared" si="714"/>
        <v>-3.1757941483839883E-2</v>
      </c>
      <c r="DF419" s="7">
        <f t="shared" si="653"/>
        <v>1028.3004979964148</v>
      </c>
      <c r="DG419" s="7">
        <f t="shared" si="715"/>
        <v>179.70162309799895</v>
      </c>
    </row>
    <row r="420" spans="1:111" ht="14.5" x14ac:dyDescent="0.35">
      <c r="A420" s="7">
        <f t="shared" si="716"/>
        <v>549</v>
      </c>
      <c r="B420" s="7">
        <v>3</v>
      </c>
      <c r="C420" s="7">
        <v>17.2</v>
      </c>
      <c r="D420">
        <v>0.253</v>
      </c>
      <c r="E420" s="22">
        <v>0</v>
      </c>
      <c r="F420" s="7">
        <f t="shared" si="654"/>
        <v>9.9577261525533842</v>
      </c>
      <c r="G420" s="7">
        <f t="shared" si="717"/>
        <v>97.5</v>
      </c>
      <c r="H420" s="7">
        <f t="shared" si="655"/>
        <v>1028.3004979964148</v>
      </c>
      <c r="I420" s="7">
        <f t="shared" si="718"/>
        <v>0.13221767979755983</v>
      </c>
      <c r="J420" s="24" t="str">
        <f t="shared" si="656"/>
        <v>NO</v>
      </c>
      <c r="K420" s="24" t="str">
        <f t="shared" si="657"/>
        <v>NO</v>
      </c>
      <c r="L420" s="7">
        <f t="shared" si="658"/>
        <v>5.1246320628832924</v>
      </c>
      <c r="M420" s="7">
        <v>9.81</v>
      </c>
      <c r="N420" s="7">
        <f t="shared" si="659"/>
        <v>5.0247065E-2</v>
      </c>
      <c r="O420" s="7">
        <f t="shared" si="660"/>
        <v>179.70162309799895</v>
      </c>
      <c r="P420" s="7">
        <f t="shared" si="661"/>
        <v>887.32382778421936</v>
      </c>
      <c r="Q420" s="7">
        <f t="shared" si="622"/>
        <v>1.5015076938909814E-5</v>
      </c>
      <c r="R420" s="7">
        <f t="shared" si="623"/>
        <v>1.5038513189849327E-4</v>
      </c>
      <c r="S420" s="7">
        <f t="shared" si="662"/>
        <v>1.3248681731766899E-4</v>
      </c>
      <c r="T420" s="7">
        <f t="shared" si="624"/>
        <v>1.8976782077827101</v>
      </c>
      <c r="U420" s="7">
        <f t="shared" si="625"/>
        <v>50.063448181210674</v>
      </c>
      <c r="V420" s="7">
        <f t="shared" si="719"/>
        <v>51.961126388993385</v>
      </c>
      <c r="W420" s="7">
        <f>Surface_Tension_T(T_ph(F420,H420))</f>
        <v>8.5964275602068999E-2</v>
      </c>
      <c r="X420" s="7">
        <v>1</v>
      </c>
      <c r="Y420" s="7">
        <f t="shared" si="663"/>
        <v>1.0024466914820382</v>
      </c>
      <c r="Z420" s="7">
        <f t="shared" si="720"/>
        <v>0.96112730425474813</v>
      </c>
      <c r="AA420" s="24">
        <f t="shared" si="664"/>
        <v>39.4180929848647</v>
      </c>
      <c r="AB420" s="24">
        <f t="shared" si="665"/>
        <v>3911308.0374797573</v>
      </c>
      <c r="AC420" s="24">
        <f t="shared" si="666"/>
        <v>7.0247891723662521E-6</v>
      </c>
      <c r="AD420" s="29">
        <f t="shared" si="667"/>
        <v>9.3266251963794334E-3</v>
      </c>
      <c r="AE420" s="24">
        <f t="shared" si="626"/>
        <v>13.755623810140342</v>
      </c>
      <c r="AF420" s="7">
        <f t="shared" si="627"/>
        <v>7.0705183293745621</v>
      </c>
      <c r="AG420" s="24" t="str">
        <f t="shared" si="668"/>
        <v>ANNULAR</v>
      </c>
      <c r="AH420" s="24">
        <f t="shared" si="721"/>
        <v>1.1499999999999999</v>
      </c>
      <c r="AI420" s="24">
        <f t="shared" si="721"/>
        <v>1.1499999999999999</v>
      </c>
      <c r="AJ420" s="24">
        <f t="shared" si="669"/>
        <v>0.26824941096318594</v>
      </c>
      <c r="AK420" s="24">
        <f t="shared" si="670"/>
        <v>0.83406350595918943</v>
      </c>
      <c r="AL420" s="24">
        <f t="shared" si="671"/>
        <v>151.51367364650463</v>
      </c>
      <c r="AM420" s="24">
        <f t="shared" si="672"/>
        <v>15034127.849594459</v>
      </c>
      <c r="AN420" s="24">
        <f t="shared" si="673"/>
        <v>2.0963497196024363E-6</v>
      </c>
      <c r="AO420" s="29">
        <f t="shared" si="674"/>
        <v>7.6410580927370325E-3</v>
      </c>
      <c r="AP420" s="24">
        <f t="shared" si="628"/>
        <v>22.121980808882686</v>
      </c>
      <c r="AQ420" s="24">
        <f t="shared" si="675"/>
        <v>4.7985138539501619</v>
      </c>
      <c r="AR420" s="24">
        <f t="shared" si="676"/>
        <v>14.700675725443082</v>
      </c>
      <c r="AS420" s="24">
        <f t="shared" si="677"/>
        <v>2.049492464405327</v>
      </c>
      <c r="AT420" s="24" t="str">
        <f t="shared" si="678"/>
        <v>NO</v>
      </c>
      <c r="AU420" s="24">
        <f t="shared" si="629"/>
        <v>1.2</v>
      </c>
      <c r="AV420" s="7">
        <f t="shared" si="679"/>
        <v>1.203900398263051</v>
      </c>
      <c r="AW420" s="7">
        <f t="shared" si="680"/>
        <v>0.26824941096318594</v>
      </c>
      <c r="AX420" s="20">
        <f t="shared" si="630"/>
        <v>0.87175972883162123</v>
      </c>
      <c r="AY420" s="24">
        <f t="shared" si="631"/>
        <v>0.79945972826610567</v>
      </c>
      <c r="AZ420" s="24">
        <f t="shared" si="681"/>
        <v>182.04109849626306</v>
      </c>
      <c r="BA420" s="24">
        <f t="shared" si="682"/>
        <v>18063248.568962242</v>
      </c>
      <c r="BB420" s="24">
        <f t="shared" si="683"/>
        <v>1.7777444887732826E-6</v>
      </c>
      <c r="BC420" s="29">
        <f t="shared" si="684"/>
        <v>7.4464124053101616E-3</v>
      </c>
      <c r="BD420" s="24">
        <f t="shared" si="632"/>
        <v>14.827665151962726</v>
      </c>
      <c r="BE420" s="24" t="str">
        <f t="shared" si="685"/>
        <v>NO</v>
      </c>
      <c r="BF420" s="24">
        <f t="shared" si="633"/>
        <v>1.2</v>
      </c>
      <c r="BG420" s="24">
        <f t="shared" si="634"/>
        <v>1.1519589794516623</v>
      </c>
      <c r="BH420" s="7">
        <f t="shared" si="686"/>
        <v>1.203900398263051</v>
      </c>
      <c r="BI420" s="7">
        <f t="shared" si="687"/>
        <v>0.50108313547398642</v>
      </c>
      <c r="BJ420" s="7">
        <f t="shared" si="688"/>
        <v>0.26824941096318594</v>
      </c>
      <c r="BK420" s="20">
        <f t="shared" si="635"/>
        <v>0.87175972883162123</v>
      </c>
      <c r="BL420" s="24">
        <f t="shared" si="689"/>
        <v>0.50067088022500861</v>
      </c>
      <c r="BM420" s="24">
        <f t="shared" si="690"/>
        <v>0.79650348780400515</v>
      </c>
      <c r="BN420" s="24">
        <f t="shared" si="691"/>
        <v>184.649091454287</v>
      </c>
      <c r="BO420" s="24">
        <f t="shared" si="692"/>
        <v>18322029.830205049</v>
      </c>
      <c r="BP420" s="24">
        <f t="shared" si="693"/>
        <v>1.7551778267986536E-6</v>
      </c>
      <c r="BQ420" s="29">
        <f t="shared" si="694"/>
        <v>7.4316324898896658E-3</v>
      </c>
      <c r="BR420" s="24">
        <f t="shared" si="636"/>
        <v>21.877429878715489</v>
      </c>
      <c r="BS420" s="24">
        <f t="shared" si="695"/>
        <v>4.7985138539501619</v>
      </c>
      <c r="BT420" s="24">
        <f t="shared" si="696"/>
        <v>14.837488319601956</v>
      </c>
      <c r="BU420" s="24" t="str">
        <f t="shared" si="697"/>
        <v>NO</v>
      </c>
      <c r="BV420" s="24">
        <f t="shared" si="637"/>
        <v>1.1499999999999999</v>
      </c>
      <c r="BW420" s="24">
        <f t="shared" si="638"/>
        <v>1.1519365971084137</v>
      </c>
      <c r="BX420" s="7">
        <f t="shared" si="698"/>
        <v>1.203900398263051</v>
      </c>
      <c r="BY420" s="7">
        <f t="shared" si="699"/>
        <v>0.50108313547398642</v>
      </c>
      <c r="BZ420" s="24">
        <f t="shared" si="700"/>
        <v>0.26824941096318594</v>
      </c>
      <c r="CA420" s="20">
        <f t="shared" si="639"/>
        <v>0.91257140917812407</v>
      </c>
      <c r="CB420" s="24">
        <f t="shared" si="701"/>
        <v>0.50065124028626917</v>
      </c>
      <c r="CC420" s="24">
        <f t="shared" si="702"/>
        <v>0.83084659716372899</v>
      </c>
      <c r="CD420" s="24">
        <f t="shared" si="703"/>
        <v>154.35162799856874</v>
      </c>
      <c r="CE420" s="24">
        <f t="shared" si="704"/>
        <v>15315727.308794355</v>
      </c>
      <c r="CF420" s="24">
        <f t="shared" si="705"/>
        <v>2.0617006128818466E-6</v>
      </c>
      <c r="CG420" s="29">
        <f t="shared" si="706"/>
        <v>7.6210431572375703E-3</v>
      </c>
      <c r="CH420" s="24">
        <f t="shared" si="640"/>
        <v>22.098784103025288</v>
      </c>
      <c r="CI420" s="24">
        <f t="shared" si="707"/>
        <v>4.7985138539501619</v>
      </c>
      <c r="CJ420" s="24">
        <f t="shared" si="708"/>
        <v>14.713533802165673</v>
      </c>
      <c r="CK420" s="24">
        <f t="shared" si="641"/>
        <v>7.1518560949259697</v>
      </c>
      <c r="CL420" s="24">
        <f t="shared" si="709"/>
        <v>2.049492464405327</v>
      </c>
      <c r="CM420" s="24" t="str">
        <f t="shared" si="710"/>
        <v>NO</v>
      </c>
      <c r="CN420" s="46" t="str">
        <f t="shared" si="722"/>
        <v>ANNULAR</v>
      </c>
      <c r="CO420" s="21">
        <f t="shared" si="723"/>
        <v>1.0024466914820382</v>
      </c>
      <c r="CP420" s="21">
        <f t="shared" si="643"/>
        <v>0</v>
      </c>
      <c r="CQ420" s="7">
        <f t="shared" si="644"/>
        <v>0.96112730425474813</v>
      </c>
      <c r="CR420" s="7">
        <f>IF(J420="yes",rho_ph(F420,H420),IF(K420="yes",rho_ph(F420,H420),L420*CQ420+P420*(1-CQ420)))</f>
        <v>39.4180929848647</v>
      </c>
      <c r="CS420" s="7">
        <f t="shared" si="645"/>
        <v>2.0277275898371724E-5</v>
      </c>
      <c r="CT420" s="7">
        <f t="shared" si="646"/>
        <v>3911308.0374797573</v>
      </c>
      <c r="CU420" s="7">
        <f t="shared" si="647"/>
        <v>7.0247891723662521E-6</v>
      </c>
      <c r="CV420" s="22">
        <f t="shared" si="648"/>
        <v>9.3266251963794334E-3</v>
      </c>
      <c r="CW420" s="7">
        <f t="shared" si="649"/>
        <v>3.6939801529781015E-3</v>
      </c>
      <c r="CX420" s="7">
        <f t="shared" si="650"/>
        <v>1.9616735259905125E-2</v>
      </c>
      <c r="CY420" s="7">
        <f t="shared" si="711"/>
        <v>0.8931209598338361</v>
      </c>
      <c r="CZ420" s="7">
        <f t="shared" si="712"/>
        <v>2.6100289279091773E-2</v>
      </c>
      <c r="DA420" s="7">
        <f t="shared" si="651"/>
        <v>9.8794252847161097</v>
      </c>
      <c r="DB420" s="7">
        <f>rho_ph(DA420,H420)</f>
        <v>36.894799484571735</v>
      </c>
      <c r="DC420" s="7">
        <f t="shared" si="652"/>
        <v>52.593099029357788</v>
      </c>
      <c r="DD420" s="7">
        <f t="shared" si="713"/>
        <v>-2.8113842197260572E-2</v>
      </c>
      <c r="DE420" s="47">
        <f t="shared" si="714"/>
        <v>-3.3037704949445239E-2</v>
      </c>
      <c r="DF420" s="7">
        <f t="shared" si="653"/>
        <v>1028.2723841542177</v>
      </c>
      <c r="DG420" s="7">
        <f t="shared" si="715"/>
        <v>179.35916377305881</v>
      </c>
    </row>
    <row r="421" spans="1:111" ht="14.5" x14ac:dyDescent="0.35">
      <c r="A421" s="7">
        <f t="shared" si="716"/>
        <v>546</v>
      </c>
      <c r="B421" s="7">
        <v>3</v>
      </c>
      <c r="C421" s="7">
        <v>17.2</v>
      </c>
      <c r="D421">
        <v>0.253</v>
      </c>
      <c r="E421" s="22">
        <v>0</v>
      </c>
      <c r="F421" s="7">
        <f t="shared" si="654"/>
        <v>9.8794252847161097</v>
      </c>
      <c r="G421" s="7">
        <f t="shared" si="717"/>
        <v>97.5</v>
      </c>
      <c r="H421" s="7">
        <f t="shared" si="655"/>
        <v>1028.2723841542177</v>
      </c>
      <c r="I421" s="7">
        <f t="shared" si="718"/>
        <v>0.1328742276864853</v>
      </c>
      <c r="J421" s="24" t="str">
        <f t="shared" si="656"/>
        <v>NO</v>
      </c>
      <c r="K421" s="24" t="str">
        <f t="shared" si="657"/>
        <v>NO</v>
      </c>
      <c r="L421" s="7">
        <f t="shared" si="658"/>
        <v>5.0861863424073475</v>
      </c>
      <c r="M421" s="7">
        <v>9.81</v>
      </c>
      <c r="N421" s="7">
        <f t="shared" si="659"/>
        <v>5.0247065E-2</v>
      </c>
      <c r="O421" s="7">
        <f t="shared" si="660"/>
        <v>179.35916377305881</v>
      </c>
      <c r="P421" s="7">
        <f t="shared" si="661"/>
        <v>887.68887861212147</v>
      </c>
      <c r="Q421" s="7">
        <f t="shared" si="622"/>
        <v>1.5003288812811312E-5</v>
      </c>
      <c r="R421" s="7">
        <f t="shared" si="623"/>
        <v>1.5068980334906288E-4</v>
      </c>
      <c r="S421" s="7">
        <f t="shared" si="662"/>
        <v>1.326605625225874E-4</v>
      </c>
      <c r="T421" s="7">
        <f t="shared" si="624"/>
        <v>1.8954626541722386</v>
      </c>
      <c r="U421" s="7">
        <f t="shared" si="625"/>
        <v>50.692347403267966</v>
      </c>
      <c r="V421" s="7">
        <f t="shared" si="719"/>
        <v>52.587810057440208</v>
      </c>
      <c r="W421" s="7">
        <f>Surface_Tension_T(T_ph(F421,H421))</f>
        <v>8.5991512220438091E-2</v>
      </c>
      <c r="X421" s="7">
        <v>1</v>
      </c>
      <c r="Y421" s="7">
        <f t="shared" si="663"/>
        <v>1.0024227360355848</v>
      </c>
      <c r="Z421" s="7">
        <f t="shared" si="720"/>
        <v>0.96162646815768671</v>
      </c>
      <c r="AA421" s="24">
        <f t="shared" si="664"/>
        <v>38.954768858330659</v>
      </c>
      <c r="AB421" s="24">
        <f t="shared" si="665"/>
        <v>3906829.0114988764</v>
      </c>
      <c r="AC421" s="24">
        <f t="shared" si="666"/>
        <v>7.0320217284588079E-6</v>
      </c>
      <c r="AD421" s="29">
        <f t="shared" si="667"/>
        <v>9.3282825573343317E-3</v>
      </c>
      <c r="AE421" s="24">
        <f t="shared" si="626"/>
        <v>13.757374234195479</v>
      </c>
      <c r="AF421" s="7">
        <f t="shared" si="627"/>
        <v>7.0985640571301971</v>
      </c>
      <c r="AG421" s="24" t="str">
        <f t="shared" si="668"/>
        <v>ANNULAR</v>
      </c>
      <c r="AH421" s="24">
        <f t="shared" si="721"/>
        <v>1.1499999999999999</v>
      </c>
      <c r="AI421" s="24">
        <f t="shared" si="721"/>
        <v>1.1499999999999999</v>
      </c>
      <c r="AJ421" s="24">
        <f t="shared" si="669"/>
        <v>0.26824615266735963</v>
      </c>
      <c r="AK421" s="24">
        <f t="shared" si="670"/>
        <v>0.83452122624719338</v>
      </c>
      <c r="AL421" s="24">
        <f t="shared" si="671"/>
        <v>151.13819757012539</v>
      </c>
      <c r="AM421" s="24">
        <f t="shared" si="672"/>
        <v>15157864.167029703</v>
      </c>
      <c r="AN421" s="24">
        <f t="shared" si="673"/>
        <v>2.080974237500788E-6</v>
      </c>
      <c r="AO421" s="29">
        <f t="shared" si="674"/>
        <v>7.6322081640772723E-3</v>
      </c>
      <c r="AP421" s="24">
        <f t="shared" si="628"/>
        <v>22.431827455612652</v>
      </c>
      <c r="AQ421" s="24">
        <f t="shared" si="675"/>
        <v>4.7995228262554752</v>
      </c>
      <c r="AR421" s="24">
        <f t="shared" si="676"/>
        <v>14.709098170070874</v>
      </c>
      <c r="AS421" s="24">
        <f t="shared" si="677"/>
        <v>2.0470996665060177</v>
      </c>
      <c r="AT421" s="24" t="str">
        <f t="shared" si="678"/>
        <v>NO</v>
      </c>
      <c r="AU421" s="24">
        <f t="shared" si="629"/>
        <v>1.2</v>
      </c>
      <c r="AV421" s="7">
        <f t="shared" si="679"/>
        <v>1.203900398263051</v>
      </c>
      <c r="AW421" s="7">
        <f t="shared" si="680"/>
        <v>0.26824615266735963</v>
      </c>
      <c r="AX421" s="20">
        <f t="shared" si="630"/>
        <v>0.87084852602059271</v>
      </c>
      <c r="AY421" s="24">
        <f t="shared" si="631"/>
        <v>0.79989668928187707</v>
      </c>
      <c r="AZ421" s="24">
        <f t="shared" si="681"/>
        <v>181.69790711430579</v>
      </c>
      <c r="BA421" s="24">
        <f t="shared" si="682"/>
        <v>18222740.774676438</v>
      </c>
      <c r="BB421" s="24">
        <f t="shared" si="683"/>
        <v>1.7637642672603879E-6</v>
      </c>
      <c r="BC421" s="29">
        <f t="shared" si="684"/>
        <v>7.4372733336460807E-3</v>
      </c>
      <c r="BD421" s="24">
        <f t="shared" si="632"/>
        <v>14.836502514684907</v>
      </c>
      <c r="BE421" s="24" t="str">
        <f t="shared" si="685"/>
        <v>NO</v>
      </c>
      <c r="BF421" s="24">
        <f t="shared" si="633"/>
        <v>1.2</v>
      </c>
      <c r="BG421" s="24">
        <f t="shared" si="634"/>
        <v>1.151928646639419</v>
      </c>
      <c r="BH421" s="7">
        <f t="shared" si="686"/>
        <v>1.203900398263051</v>
      </c>
      <c r="BI421" s="7">
        <f t="shared" si="687"/>
        <v>0.50109464781119706</v>
      </c>
      <c r="BJ421" s="7">
        <f t="shared" si="688"/>
        <v>0.26824615266735963</v>
      </c>
      <c r="BK421" s="20">
        <f t="shared" si="635"/>
        <v>0.87084852602059271</v>
      </c>
      <c r="BL421" s="24">
        <f t="shared" si="689"/>
        <v>0.50068799876028236</v>
      </c>
      <c r="BM421" s="24">
        <f t="shared" si="690"/>
        <v>0.79697354857889324</v>
      </c>
      <c r="BN421" s="24">
        <f t="shared" si="691"/>
        <v>184.27787896864251</v>
      </c>
      <c r="BO421" s="24">
        <f t="shared" si="692"/>
        <v>18481489.810668159</v>
      </c>
      <c r="BP421" s="24">
        <f t="shared" si="693"/>
        <v>1.7415711511756101E-6</v>
      </c>
      <c r="BQ421" s="29">
        <f t="shared" si="694"/>
        <v>7.4226498095265854E-3</v>
      </c>
      <c r="BR421" s="24">
        <f t="shared" si="636"/>
        <v>22.183402621597033</v>
      </c>
      <c r="BS421" s="24">
        <f t="shared" si="695"/>
        <v>4.7995228262554752</v>
      </c>
      <c r="BT421" s="24">
        <f t="shared" si="696"/>
        <v>14.846239362180453</v>
      </c>
      <c r="BU421" s="24" t="str">
        <f t="shared" si="697"/>
        <v>NO</v>
      </c>
      <c r="BV421" s="24">
        <f t="shared" si="637"/>
        <v>1.1499999999999999</v>
      </c>
      <c r="BW421" s="24">
        <f t="shared" si="638"/>
        <v>1.1519066386252887</v>
      </c>
      <c r="BX421" s="7">
        <f t="shared" si="698"/>
        <v>1.203900398263051</v>
      </c>
      <c r="BY421" s="7">
        <f t="shared" si="699"/>
        <v>0.50109464781119706</v>
      </c>
      <c r="BZ421" s="24">
        <f t="shared" si="700"/>
        <v>0.26824615266735963</v>
      </c>
      <c r="CA421" s="20">
        <f t="shared" si="639"/>
        <v>0.91161754816637364</v>
      </c>
      <c r="CB421" s="24">
        <f t="shared" si="701"/>
        <v>0.50066863048852139</v>
      </c>
      <c r="CC421" s="24">
        <f t="shared" si="702"/>
        <v>0.83134031206818326</v>
      </c>
      <c r="CD421" s="24">
        <f t="shared" si="703"/>
        <v>153.94568098839861</v>
      </c>
      <c r="CE421" s="24">
        <f t="shared" si="704"/>
        <v>15439430.660408245</v>
      </c>
      <c r="CF421" s="24">
        <f t="shared" si="705"/>
        <v>2.046859097146635E-6</v>
      </c>
      <c r="CG421" s="29">
        <f t="shared" si="706"/>
        <v>7.6123907453152688E-3</v>
      </c>
      <c r="CH421" s="24">
        <f t="shared" si="640"/>
        <v>22.408511127177174</v>
      </c>
      <c r="CI421" s="24">
        <f t="shared" si="707"/>
        <v>4.7995228262554752</v>
      </c>
      <c r="CJ421" s="24">
        <f t="shared" si="708"/>
        <v>14.721851227602519</v>
      </c>
      <c r="CK421" s="24">
        <f t="shared" si="641"/>
        <v>7.1802244548738487</v>
      </c>
      <c r="CL421" s="24">
        <f t="shared" si="709"/>
        <v>2.0470996665060177</v>
      </c>
      <c r="CM421" s="24" t="str">
        <f t="shared" si="710"/>
        <v>NO</v>
      </c>
      <c r="CN421" s="46" t="str">
        <f t="shared" si="722"/>
        <v>ANNULAR</v>
      </c>
      <c r="CO421" s="21">
        <f t="shared" si="723"/>
        <v>1.0024227360355848</v>
      </c>
      <c r="CP421" s="21">
        <f t="shared" si="643"/>
        <v>0</v>
      </c>
      <c r="CQ421" s="7">
        <f t="shared" si="644"/>
        <v>0.96162646815768671</v>
      </c>
      <c r="CR421" s="7">
        <f>IF(J421="yes",rho_ph(F421,H421),IF(K421="yes",rho_ph(F421,H421),L421*CQ421+P421*(1-CQ421)))</f>
        <v>38.954768858330659</v>
      </c>
      <c r="CS421" s="7">
        <f t="shared" si="645"/>
        <v>2.0210059598940669E-5</v>
      </c>
      <c r="CT421" s="7">
        <f t="shared" si="646"/>
        <v>3906829.0114988764</v>
      </c>
      <c r="CU421" s="7">
        <f t="shared" si="647"/>
        <v>7.0320217284588079E-6</v>
      </c>
      <c r="CV421" s="22">
        <f t="shared" si="648"/>
        <v>9.3282825573343317E-3</v>
      </c>
      <c r="CW421" s="7">
        <f t="shared" si="649"/>
        <v>3.6505607483795625E-3</v>
      </c>
      <c r="CX421" s="7">
        <f t="shared" si="650"/>
        <v>1.9860125051517869E-2</v>
      </c>
      <c r="CY421" s="7">
        <f t="shared" si="711"/>
        <v>0.89095666592177847</v>
      </c>
      <c r="CZ421" s="7">
        <f t="shared" si="712"/>
        <v>2.638813614528987E-2</v>
      </c>
      <c r="DA421" s="7">
        <f t="shared" si="651"/>
        <v>9.8002608762802392</v>
      </c>
      <c r="DB421" s="7">
        <f>rho_ph(DA421,H421)</f>
        <v>36.447955420704567</v>
      </c>
      <c r="DC421" s="7">
        <f t="shared" si="652"/>
        <v>53.237879067919202</v>
      </c>
      <c r="DD421" s="7">
        <f t="shared" si="713"/>
        <v>-2.8113842197260572E-2</v>
      </c>
      <c r="DE421" s="47">
        <f t="shared" si="714"/>
        <v>-3.4397000506490027E-2</v>
      </c>
      <c r="DF421" s="7">
        <f t="shared" si="653"/>
        <v>1028.2442703120205</v>
      </c>
      <c r="DG421" s="7">
        <f t="shared" si="715"/>
        <v>179.01074657361539</v>
      </c>
    </row>
    <row r="422" spans="1:111" ht="14.5" x14ac:dyDescent="0.35">
      <c r="A422" s="7">
        <f t="shared" si="716"/>
        <v>543</v>
      </c>
      <c r="B422" s="7">
        <v>3</v>
      </c>
      <c r="C422" s="7">
        <v>17.2</v>
      </c>
      <c r="D422">
        <v>0.253</v>
      </c>
      <c r="E422" s="22">
        <v>0</v>
      </c>
      <c r="F422" s="7">
        <f t="shared" si="654"/>
        <v>9.8002608762802392</v>
      </c>
      <c r="G422" s="7">
        <f t="shared" si="717"/>
        <v>97.5</v>
      </c>
      <c r="H422" s="7">
        <f t="shared" si="655"/>
        <v>1028.2442703120205</v>
      </c>
      <c r="I422" s="7">
        <f t="shared" si="718"/>
        <v>0.13354152586875073</v>
      </c>
      <c r="J422" s="24" t="str">
        <f t="shared" si="656"/>
        <v>NO</v>
      </c>
      <c r="K422" s="24" t="str">
        <f t="shared" si="657"/>
        <v>NO</v>
      </c>
      <c r="L422" s="7">
        <f t="shared" si="658"/>
        <v>5.0473099585808834</v>
      </c>
      <c r="M422" s="7">
        <v>9.81</v>
      </c>
      <c r="N422" s="7">
        <f t="shared" si="659"/>
        <v>5.0247065E-2</v>
      </c>
      <c r="O422" s="7">
        <f t="shared" si="660"/>
        <v>179.01074657361539</v>
      </c>
      <c r="P422" s="7">
        <f t="shared" si="661"/>
        <v>888.05971450809307</v>
      </c>
      <c r="Q422" s="7">
        <f t="shared" si="622"/>
        <v>1.499129559228815E-5</v>
      </c>
      <c r="R422" s="7">
        <f t="shared" si="623"/>
        <v>1.5100106447565214E-4</v>
      </c>
      <c r="S422" s="7">
        <f t="shared" si="662"/>
        <v>1.3283811240591157E-4</v>
      </c>
      <c r="T422" s="7">
        <f t="shared" si="624"/>
        <v>1.8932130994917844</v>
      </c>
      <c r="U422" s="7">
        <f t="shared" si="625"/>
        <v>51.339339261736235</v>
      </c>
      <c r="V422" s="7">
        <f t="shared" si="719"/>
        <v>53.232552361228016</v>
      </c>
      <c r="W422" s="7">
        <f>Surface_Tension_T(T_ph(F422,H422))</f>
        <v>8.6019139969725697E-2</v>
      </c>
      <c r="X422" s="7">
        <v>1</v>
      </c>
      <c r="Y422" s="7">
        <f t="shared" si="663"/>
        <v>1.0023987019512031</v>
      </c>
      <c r="Z422" s="7">
        <f t="shared" si="720"/>
        <v>0.96212719294133808</v>
      </c>
      <c r="AA422" s="24">
        <f t="shared" si="664"/>
        <v>38.489468386489683</v>
      </c>
      <c r="AB422" s="24">
        <f t="shared" si="665"/>
        <v>3902267.4204346868</v>
      </c>
      <c r="AC422" s="24">
        <f t="shared" si="666"/>
        <v>7.0394038019759798E-6</v>
      </c>
      <c r="AD422" s="29">
        <f t="shared" si="667"/>
        <v>9.3299728664890252E-3</v>
      </c>
      <c r="AE422" s="24">
        <f t="shared" si="626"/>
        <v>13.759115723630199</v>
      </c>
      <c r="AF422" s="7">
        <f t="shared" si="627"/>
        <v>7.1272487764731922</v>
      </c>
      <c r="AG422" s="24" t="str">
        <f t="shared" si="668"/>
        <v>ANNULAR</v>
      </c>
      <c r="AH422" s="24">
        <f t="shared" si="721"/>
        <v>1.1499999999999999</v>
      </c>
      <c r="AI422" s="24">
        <f t="shared" si="721"/>
        <v>1.1499999999999999</v>
      </c>
      <c r="AJ422" s="24">
        <f t="shared" si="669"/>
        <v>0.26824279962762682</v>
      </c>
      <c r="AK422" s="24">
        <f t="shared" si="670"/>
        <v>0.83498045267026666</v>
      </c>
      <c r="AL422" s="24">
        <f t="shared" si="671"/>
        <v>150.76161724388078</v>
      </c>
      <c r="AM422" s="24">
        <f t="shared" si="672"/>
        <v>15285016.184566105</v>
      </c>
      <c r="AN422" s="24">
        <f t="shared" si="673"/>
        <v>2.0654205506961704E-6</v>
      </c>
      <c r="AO422" s="29">
        <f t="shared" si="674"/>
        <v>7.6232043153765632E-3</v>
      </c>
      <c r="AP422" s="24">
        <f t="shared" si="628"/>
        <v>22.751202032316883</v>
      </c>
      <c r="AQ422" s="24">
        <f t="shared" si="675"/>
        <v>4.8005346442952579</v>
      </c>
      <c r="AR422" s="24">
        <f t="shared" si="676"/>
        <v>14.717638464189481</v>
      </c>
      <c r="AS422" s="24">
        <f t="shared" si="677"/>
        <v>2.0446701474511273</v>
      </c>
      <c r="AT422" s="24" t="str">
        <f t="shared" si="678"/>
        <v>NO</v>
      </c>
      <c r="AU422" s="24">
        <f t="shared" si="629"/>
        <v>1.2</v>
      </c>
      <c r="AV422" s="7">
        <f t="shared" si="679"/>
        <v>1.203900398263051</v>
      </c>
      <c r="AW422" s="7">
        <f t="shared" si="680"/>
        <v>0.26824279962762682</v>
      </c>
      <c r="AX422" s="20">
        <f t="shared" si="630"/>
        <v>0.86992332401794414</v>
      </c>
      <c r="AY422" s="24">
        <f t="shared" si="631"/>
        <v>0.80033508430390177</v>
      </c>
      <c r="AZ422" s="24">
        <f t="shared" si="681"/>
        <v>181.35390727156823</v>
      </c>
      <c r="BA422" s="24">
        <f t="shared" si="682"/>
        <v>18386625.577888813</v>
      </c>
      <c r="BB422" s="24">
        <f t="shared" si="683"/>
        <v>1.7496389009849448E-6</v>
      </c>
      <c r="BC422" s="29">
        <f t="shared" si="684"/>
        <v>7.4279823863976462E-3</v>
      </c>
      <c r="BD422" s="24">
        <f t="shared" si="632"/>
        <v>14.845461232760551</v>
      </c>
      <c r="BE422" s="24" t="str">
        <f t="shared" si="685"/>
        <v>NO</v>
      </c>
      <c r="BF422" s="24">
        <f t="shared" si="633"/>
        <v>1.2</v>
      </c>
      <c r="BG422" s="24">
        <f t="shared" si="634"/>
        <v>1.1518984172569258</v>
      </c>
      <c r="BH422" s="7">
        <f t="shared" si="686"/>
        <v>1.203900398263051</v>
      </c>
      <c r="BI422" s="7">
        <f t="shared" si="687"/>
        <v>0.50110628194986306</v>
      </c>
      <c r="BJ422" s="7">
        <f t="shared" si="688"/>
        <v>0.26824279962762682</v>
      </c>
      <c r="BK422" s="20">
        <f t="shared" si="635"/>
        <v>0.86992332401794414</v>
      </c>
      <c r="BL422" s="24">
        <f t="shared" si="689"/>
        <v>0.50070524919202775</v>
      </c>
      <c r="BM422" s="24">
        <f t="shared" si="690"/>
        <v>0.79744523459318628</v>
      </c>
      <c r="BN422" s="24">
        <f t="shared" si="691"/>
        <v>183.90568041341382</v>
      </c>
      <c r="BO422" s="24">
        <f t="shared" si="692"/>
        <v>18645337.937742025</v>
      </c>
      <c r="BP422" s="24">
        <f t="shared" si="693"/>
        <v>1.7278202179308411E-6</v>
      </c>
      <c r="BQ422" s="29">
        <f t="shared" si="694"/>
        <v>7.4135166497775263E-3</v>
      </c>
      <c r="BR422" s="24">
        <f t="shared" si="636"/>
        <v>22.498783157757245</v>
      </c>
      <c r="BS422" s="24">
        <f t="shared" si="695"/>
        <v>4.8005346442952579</v>
      </c>
      <c r="BT422" s="24">
        <f t="shared" si="696"/>
        <v>14.855110769552434</v>
      </c>
      <c r="BU422" s="24" t="str">
        <f t="shared" si="697"/>
        <v>NO</v>
      </c>
      <c r="BV422" s="24">
        <f t="shared" si="637"/>
        <v>1.1499999999999999</v>
      </c>
      <c r="BW422" s="24">
        <f t="shared" si="638"/>
        <v>1.1518767813180213</v>
      </c>
      <c r="BX422" s="7">
        <f t="shared" si="698"/>
        <v>1.203900398263051</v>
      </c>
      <c r="BY422" s="7">
        <f t="shared" si="699"/>
        <v>0.50110628194986306</v>
      </c>
      <c r="BZ422" s="24">
        <f t="shared" si="700"/>
        <v>0.26824279962762682</v>
      </c>
      <c r="CA422" s="20">
        <f t="shared" si="639"/>
        <v>0.91064903258711871</v>
      </c>
      <c r="CB422" s="24">
        <f t="shared" si="701"/>
        <v>0.50068615294922669</v>
      </c>
      <c r="CC422" s="24">
        <f t="shared" si="702"/>
        <v>0.83183574165065755</v>
      </c>
      <c r="CD422" s="24">
        <f t="shared" si="703"/>
        <v>153.53843608291913</v>
      </c>
      <c r="CE422" s="24">
        <f t="shared" si="704"/>
        <v>15566544.876498682</v>
      </c>
      <c r="CF422" s="24">
        <f t="shared" si="705"/>
        <v>2.0318416630648736E-6</v>
      </c>
      <c r="CG422" s="29">
        <f t="shared" si="706"/>
        <v>7.603586475363148E-3</v>
      </c>
      <c r="CH422" s="24">
        <f t="shared" si="640"/>
        <v>22.727764408078457</v>
      </c>
      <c r="CI422" s="24">
        <f t="shared" si="707"/>
        <v>4.8005346442952579</v>
      </c>
      <c r="CJ422" s="24">
        <f t="shared" si="708"/>
        <v>14.730285141704528</v>
      </c>
      <c r="CK422" s="24">
        <f t="shared" si="641"/>
        <v>7.2092391572347978</v>
      </c>
      <c r="CL422" s="24">
        <f t="shared" si="709"/>
        <v>2.0446701474511273</v>
      </c>
      <c r="CM422" s="24" t="str">
        <f t="shared" si="710"/>
        <v>NO</v>
      </c>
      <c r="CN422" s="46" t="str">
        <f t="shared" si="722"/>
        <v>ANNULAR</v>
      </c>
      <c r="CO422" s="21">
        <f t="shared" si="723"/>
        <v>1.0023987019512031</v>
      </c>
      <c r="CP422" s="21">
        <f t="shared" si="643"/>
        <v>0</v>
      </c>
      <c r="CQ422" s="7">
        <f t="shared" si="644"/>
        <v>0.96212719294133808</v>
      </c>
      <c r="CR422" s="7">
        <f>IF(J422="yes",rho_ph(F422,H422),IF(K422="yes",rho_ph(F422,H422),L422*CQ422+P422*(1-CQ422)))</f>
        <v>38.489468386489683</v>
      </c>
      <c r="CS422" s="7">
        <f t="shared" si="645"/>
        <v>2.0142367327300993E-5</v>
      </c>
      <c r="CT422" s="7">
        <f t="shared" si="646"/>
        <v>3902267.4204346868</v>
      </c>
      <c r="CU422" s="7">
        <f t="shared" si="647"/>
        <v>7.0394038019759798E-6</v>
      </c>
      <c r="CV422" s="22">
        <f t="shared" si="648"/>
        <v>9.3299728664890252E-3</v>
      </c>
      <c r="CW422" s="7">
        <f t="shared" si="649"/>
        <v>3.6069561349140688E-3</v>
      </c>
      <c r="CX422" s="7">
        <f t="shared" si="650"/>
        <v>2.0110661518980184E-2</v>
      </c>
      <c r="CY422" s="7">
        <f t="shared" si="711"/>
        <v>0.88870930459483688</v>
      </c>
      <c r="CZ422" s="7">
        <f t="shared" si="712"/>
        <v>2.6687711641217852E-2</v>
      </c>
      <c r="DA422" s="7">
        <f t="shared" si="651"/>
        <v>9.7201977413565857</v>
      </c>
      <c r="DB422" s="7">
        <f>rho_ph(DA422,H422)</f>
        <v>35.99910463119852</v>
      </c>
      <c r="DC422" s="7">
        <f t="shared" si="652"/>
        <v>53.901669578713012</v>
      </c>
      <c r="DD422" s="7">
        <f t="shared" si="713"/>
        <v>-2.8113842197260572E-2</v>
      </c>
      <c r="DE422" s="47">
        <f t="shared" si="714"/>
        <v>-3.5842676240936497E-2</v>
      </c>
      <c r="DF422" s="7">
        <f t="shared" si="653"/>
        <v>1028.2161564698233</v>
      </c>
      <c r="DG422" s="7">
        <f t="shared" si="715"/>
        <v>178.65611065126564</v>
      </c>
    </row>
    <row r="423" spans="1:111" ht="14.5" x14ac:dyDescent="0.35">
      <c r="A423" s="7">
        <f t="shared" si="716"/>
        <v>540</v>
      </c>
      <c r="B423" s="7">
        <v>3</v>
      </c>
      <c r="C423" s="7">
        <v>17.2</v>
      </c>
      <c r="D423">
        <v>0.253</v>
      </c>
      <c r="E423" s="22">
        <v>0</v>
      </c>
      <c r="F423" s="7">
        <f t="shared" si="654"/>
        <v>9.7201977413565857</v>
      </c>
      <c r="G423" s="7">
        <f t="shared" si="717"/>
        <v>97.5</v>
      </c>
      <c r="H423" s="7">
        <f t="shared" si="655"/>
        <v>1028.2161564698233</v>
      </c>
      <c r="I423" s="7">
        <f t="shared" si="718"/>
        <v>0.13422003990200745</v>
      </c>
      <c r="J423" s="24" t="str">
        <f t="shared" si="656"/>
        <v>NO</v>
      </c>
      <c r="K423" s="24" t="str">
        <f t="shared" si="657"/>
        <v>NO</v>
      </c>
      <c r="L423" s="7">
        <f t="shared" si="658"/>
        <v>5.0079852287051638</v>
      </c>
      <c r="M423" s="7">
        <v>9.81</v>
      </c>
      <c r="N423" s="7">
        <f t="shared" si="659"/>
        <v>5.0247065E-2</v>
      </c>
      <c r="O423" s="7">
        <f t="shared" si="660"/>
        <v>178.65611065126564</v>
      </c>
      <c r="P423" s="7">
        <f t="shared" si="661"/>
        <v>888.43658406606085</v>
      </c>
      <c r="Q423" s="7">
        <f t="shared" si="622"/>
        <v>1.4979088277639847E-5</v>
      </c>
      <c r="R423" s="7">
        <f t="shared" si="623"/>
        <v>1.5131922486586941E-4</v>
      </c>
      <c r="S423" s="7">
        <f t="shared" si="662"/>
        <v>1.330196462927521E-4</v>
      </c>
      <c r="T423" s="7">
        <f t="shared" si="624"/>
        <v>1.8909280843470913</v>
      </c>
      <c r="U423" s="7">
        <f t="shared" si="625"/>
        <v>52.005376033389076</v>
      </c>
      <c r="V423" s="7">
        <f t="shared" si="719"/>
        <v>53.896304117736165</v>
      </c>
      <c r="W423" s="7">
        <f>Surface_Tension_T(T_ph(F423,H423))</f>
        <v>8.60471751216563E-2</v>
      </c>
      <c r="X423" s="7">
        <v>1</v>
      </c>
      <c r="Y423" s="7">
        <f t="shared" si="663"/>
        <v>1.0023745819969982</v>
      </c>
      <c r="Z423" s="7">
        <f t="shared" si="720"/>
        <v>0.96262959766741607</v>
      </c>
      <c r="AA423" s="24">
        <f t="shared" si="664"/>
        <v>38.022067399368034</v>
      </c>
      <c r="AB423" s="24">
        <f t="shared" si="665"/>
        <v>3897619.5479992349</v>
      </c>
      <c r="AC423" s="24">
        <f t="shared" si="666"/>
        <v>7.0469423716687095E-6</v>
      </c>
      <c r="AD423" s="29">
        <f t="shared" si="667"/>
        <v>9.3316976417740557E-3</v>
      </c>
      <c r="AE423" s="24">
        <f t="shared" si="626"/>
        <v>13.760848109271409</v>
      </c>
      <c r="AF423" s="7">
        <f t="shared" si="627"/>
        <v>7.1566030493186474</v>
      </c>
      <c r="AG423" s="24" t="str">
        <f t="shared" si="668"/>
        <v>ANNULAR</v>
      </c>
      <c r="AH423" s="24">
        <f t="shared" ref="AH423:AI442" si="724">VLOOKUP($AJ$1,$DJ$10:$DK$14,2,FALSE)</f>
        <v>1.1499999999999999</v>
      </c>
      <c r="AI423" s="24">
        <f t="shared" si="724"/>
        <v>1.1499999999999999</v>
      </c>
      <c r="AJ423" s="24">
        <f t="shared" si="669"/>
        <v>0.26823934735528759</v>
      </c>
      <c r="AK423" s="24">
        <f t="shared" si="670"/>
        <v>0.83544129470528017</v>
      </c>
      <c r="AL423" s="24">
        <f t="shared" si="671"/>
        <v>150.38385167370885</v>
      </c>
      <c r="AM423" s="24">
        <f t="shared" si="672"/>
        <v>15415759.322876992</v>
      </c>
      <c r="AN423" s="24">
        <f t="shared" si="673"/>
        <v>2.0496816141142479E-6</v>
      </c>
      <c r="AO423" s="29">
        <f t="shared" si="674"/>
        <v>7.6140399466099696E-3</v>
      </c>
      <c r="AP423" s="24">
        <f t="shared" si="628"/>
        <v>23.080621497935411</v>
      </c>
      <c r="AQ423" s="24">
        <f t="shared" si="675"/>
        <v>4.8015495428592381</v>
      </c>
      <c r="AR423" s="24">
        <f t="shared" si="676"/>
        <v>14.72630204115749</v>
      </c>
      <c r="AS423" s="24">
        <f t="shared" si="677"/>
        <v>2.0422023310948587</v>
      </c>
      <c r="AT423" s="24" t="str">
        <f t="shared" si="678"/>
        <v>NO</v>
      </c>
      <c r="AU423" s="24">
        <f t="shared" si="629"/>
        <v>1.2</v>
      </c>
      <c r="AV423" s="7">
        <f t="shared" si="679"/>
        <v>1.203900398263051</v>
      </c>
      <c r="AW423" s="7">
        <f t="shared" si="680"/>
        <v>0.26823934735528759</v>
      </c>
      <c r="AX423" s="20">
        <f t="shared" si="630"/>
        <v>0.86898352180507621</v>
      </c>
      <c r="AY423" s="24">
        <f t="shared" si="631"/>
        <v>0.80077501777158644</v>
      </c>
      <c r="AZ423" s="24">
        <f t="shared" si="681"/>
        <v>181.00903213214963</v>
      </c>
      <c r="BA423" s="24">
        <f t="shared" si="682"/>
        <v>18555128.383534826</v>
      </c>
      <c r="BB423" s="24">
        <f t="shared" si="683"/>
        <v>1.7353625287009441E-6</v>
      </c>
      <c r="BC423" s="29">
        <f t="shared" si="684"/>
        <v>7.418533060995376E-3</v>
      </c>
      <c r="BD423" s="24">
        <f t="shared" si="632"/>
        <v>14.85454687563746</v>
      </c>
      <c r="BE423" s="24" t="str">
        <f t="shared" si="685"/>
        <v>NO</v>
      </c>
      <c r="BF423" s="24">
        <f t="shared" si="633"/>
        <v>1.2</v>
      </c>
      <c r="BG423" s="24">
        <f t="shared" si="634"/>
        <v>1.1518682835381133</v>
      </c>
      <c r="BH423" s="7">
        <f t="shared" si="686"/>
        <v>1.203900398263051</v>
      </c>
      <c r="BI423" s="7">
        <f t="shared" si="687"/>
        <v>0.50111804291401618</v>
      </c>
      <c r="BJ423" s="7">
        <f t="shared" si="688"/>
        <v>0.26823934735528759</v>
      </c>
      <c r="BK423" s="20">
        <f t="shared" si="635"/>
        <v>0.86898352180507621</v>
      </c>
      <c r="BL423" s="24">
        <f t="shared" si="689"/>
        <v>0.50072263782152493</v>
      </c>
      <c r="BM423" s="24">
        <f t="shared" si="690"/>
        <v>0.79791865976210719</v>
      </c>
      <c r="BN423" s="24">
        <f t="shared" si="691"/>
        <v>183.53242048624176</v>
      </c>
      <c r="BO423" s="24">
        <f t="shared" si="692"/>
        <v>18813799.425085466</v>
      </c>
      <c r="BP423" s="24">
        <f t="shared" si="693"/>
        <v>1.7139192158184591E-6</v>
      </c>
      <c r="BQ423" s="29">
        <f t="shared" si="694"/>
        <v>7.4042265592683502E-3</v>
      </c>
      <c r="BR423" s="24">
        <f t="shared" si="636"/>
        <v>22.824081963756999</v>
      </c>
      <c r="BS423" s="24">
        <f t="shared" si="695"/>
        <v>4.8015495428592381</v>
      </c>
      <c r="BT423" s="24">
        <f t="shared" si="696"/>
        <v>14.864108075590126</v>
      </c>
      <c r="BU423" s="24" t="str">
        <f t="shared" si="697"/>
        <v>NO</v>
      </c>
      <c r="BV423" s="24">
        <f t="shared" si="637"/>
        <v>1.1499999999999999</v>
      </c>
      <c r="BW423" s="24">
        <f t="shared" si="638"/>
        <v>1.1518470175333384</v>
      </c>
      <c r="BX423" s="7">
        <f t="shared" si="698"/>
        <v>1.203900398263051</v>
      </c>
      <c r="BY423" s="7">
        <f t="shared" si="699"/>
        <v>0.50111804291401618</v>
      </c>
      <c r="BZ423" s="24">
        <f t="shared" si="700"/>
        <v>0.26823934735528759</v>
      </c>
      <c r="CA423" s="20">
        <f t="shared" si="639"/>
        <v>0.90966523328491344</v>
      </c>
      <c r="CB423" s="24">
        <f t="shared" si="701"/>
        <v>0.50070381403081243</v>
      </c>
      <c r="CC423" s="24">
        <f t="shared" si="702"/>
        <v>0.83233300570142821</v>
      </c>
      <c r="CD423" s="24">
        <f t="shared" si="703"/>
        <v>153.12980307316334</v>
      </c>
      <c r="CE423" s="24">
        <f t="shared" si="704"/>
        <v>15697245.170028681</v>
      </c>
      <c r="CF423" s="24">
        <f t="shared" si="705"/>
        <v>2.0166413530760588E-6</v>
      </c>
      <c r="CG423" s="29">
        <f t="shared" si="706"/>
        <v>7.5946238202550002E-3</v>
      </c>
      <c r="CH423" s="24">
        <f t="shared" si="640"/>
        <v>23.057060835606258</v>
      </c>
      <c r="CI423" s="24">
        <f t="shared" si="707"/>
        <v>4.8015495428592381</v>
      </c>
      <c r="CJ423" s="24">
        <f t="shared" si="708"/>
        <v>14.738840929605805</v>
      </c>
      <c r="CK423" s="24">
        <f t="shared" si="641"/>
        <v>7.2389311155018037</v>
      </c>
      <c r="CL423" s="24">
        <f t="shared" si="709"/>
        <v>2.0422023310948587</v>
      </c>
      <c r="CM423" s="24" t="str">
        <f t="shared" si="710"/>
        <v>NO</v>
      </c>
      <c r="CN423" s="46" t="str">
        <f t="shared" si="722"/>
        <v>ANNULAR</v>
      </c>
      <c r="CO423" s="21">
        <f t="shared" si="723"/>
        <v>1.0023745819969982</v>
      </c>
      <c r="CP423" s="21">
        <f t="shared" si="643"/>
        <v>0</v>
      </c>
      <c r="CQ423" s="7">
        <f t="shared" si="644"/>
        <v>0.96262959766741607</v>
      </c>
      <c r="CR423" s="7">
        <f>IF(J423="yes",rho_ph(F423,H423),IF(K423="yes",rho_ph(F423,H423),L423*CQ423+P423*(1-CQ423)))</f>
        <v>38.022067399368034</v>
      </c>
      <c r="CS423" s="7">
        <f t="shared" si="645"/>
        <v>2.0074174036021432E-5</v>
      </c>
      <c r="CT423" s="7">
        <f t="shared" si="646"/>
        <v>3897619.5479992349</v>
      </c>
      <c r="CU423" s="7">
        <f t="shared" si="647"/>
        <v>7.0469423716687095E-6</v>
      </c>
      <c r="CV423" s="22">
        <f t="shared" si="648"/>
        <v>9.3316976417740557E-3</v>
      </c>
      <c r="CW423" s="7">
        <f t="shared" si="649"/>
        <v>3.5631546762647957E-3</v>
      </c>
      <c r="CX423" s="7">
        <f t="shared" si="650"/>
        <v>2.0368724731580471E-2</v>
      </c>
      <c r="CY423" s="7">
        <f t="shared" si="711"/>
        <v>0.88637377007810247</v>
      </c>
      <c r="CZ423" s="7">
        <f t="shared" si="712"/>
        <v>2.6999760389724212E-2</v>
      </c>
      <c r="DA423" s="7">
        <f t="shared" si="651"/>
        <v>9.6391984601874139</v>
      </c>
      <c r="DB423" s="7">
        <f>rho_ph(DA423,H423)</f>
        <v>35.548121976357869</v>
      </c>
      <c r="DC423" s="7">
        <f t="shared" si="652"/>
        <v>54.585495240814616</v>
      </c>
      <c r="DD423" s="7">
        <f t="shared" si="713"/>
        <v>-2.8113842197260572E-2</v>
      </c>
      <c r="DE423" s="47">
        <f t="shared" si="714"/>
        <v>-3.7382346566745356E-2</v>
      </c>
      <c r="DF423" s="7">
        <f t="shared" si="653"/>
        <v>1028.1880426276261</v>
      </c>
      <c r="DG423" s="7">
        <f t="shared" si="715"/>
        <v>178.29497732026908</v>
      </c>
    </row>
    <row r="424" spans="1:111" ht="14.5" x14ac:dyDescent="0.35">
      <c r="A424" s="7">
        <f t="shared" si="716"/>
        <v>537</v>
      </c>
      <c r="B424" s="7">
        <v>3</v>
      </c>
      <c r="C424" s="7">
        <v>17.2</v>
      </c>
      <c r="D424">
        <v>0.253</v>
      </c>
      <c r="E424" s="22">
        <v>0</v>
      </c>
      <c r="F424" s="7">
        <f t="shared" si="654"/>
        <v>9.6391984601874139</v>
      </c>
      <c r="G424" s="7">
        <f t="shared" si="717"/>
        <v>97.5</v>
      </c>
      <c r="H424" s="7">
        <f t="shared" si="655"/>
        <v>1028.1880426276261</v>
      </c>
      <c r="I424" s="7">
        <f t="shared" si="718"/>
        <v>0.13491026684062368</v>
      </c>
      <c r="J424" s="24" t="str">
        <f t="shared" si="656"/>
        <v>NO</v>
      </c>
      <c r="K424" s="24" t="str">
        <f t="shared" si="657"/>
        <v>NO</v>
      </c>
      <c r="L424" s="7">
        <f t="shared" si="658"/>
        <v>4.9681933422873001</v>
      </c>
      <c r="M424" s="7">
        <v>9.81</v>
      </c>
      <c r="N424" s="7">
        <f t="shared" si="659"/>
        <v>5.0247065E-2</v>
      </c>
      <c r="O424" s="7">
        <f t="shared" si="660"/>
        <v>178.29497732026908</v>
      </c>
      <c r="P424" s="7">
        <f t="shared" si="661"/>
        <v>888.81975261009654</v>
      </c>
      <c r="Q424" s="7">
        <f t="shared" si="622"/>
        <v>1.49666572534374E-5</v>
      </c>
      <c r="R424" s="7">
        <f t="shared" si="623"/>
        <v>1.5164461637192484E-4</v>
      </c>
      <c r="S424" s="7">
        <f t="shared" si="662"/>
        <v>1.3320535643601784E-4</v>
      </c>
      <c r="T424" s="7">
        <f t="shared" si="624"/>
        <v>1.888606051470441</v>
      </c>
      <c r="U424" s="7">
        <f t="shared" si="625"/>
        <v>52.691483901463862</v>
      </c>
      <c r="V424" s="7">
        <f t="shared" si="719"/>
        <v>54.580089952934301</v>
      </c>
      <c r="W424" s="7">
        <f>Surface_Tension_T(T_ph(F424,H424))</f>
        <v>8.6075635015486249E-2</v>
      </c>
      <c r="X424" s="7">
        <v>1</v>
      </c>
      <c r="Y424" s="7">
        <f t="shared" si="663"/>
        <v>1.0023503685322197</v>
      </c>
      <c r="Z424" s="7">
        <f t="shared" si="720"/>
        <v>0.96313380829107142</v>
      </c>
      <c r="AA424" s="24">
        <f t="shared" si="664"/>
        <v>37.552434368489806</v>
      </c>
      <c r="AB424" s="24">
        <f t="shared" si="665"/>
        <v>3892881.4205184407</v>
      </c>
      <c r="AC424" s="24">
        <f t="shared" si="666"/>
        <v>7.0546449134389265E-6</v>
      </c>
      <c r="AD424" s="29">
        <f t="shared" si="667"/>
        <v>9.3334585081877083E-3</v>
      </c>
      <c r="AE424" s="24">
        <f t="shared" si="626"/>
        <v>13.762571201904715</v>
      </c>
      <c r="AF424" s="7">
        <f t="shared" si="627"/>
        <v>7.186659662854832</v>
      </c>
      <c r="AG424" s="24" t="str">
        <f t="shared" si="668"/>
        <v>ANNULAR</v>
      </c>
      <c r="AH424" s="24">
        <f t="shared" si="724"/>
        <v>1.1499999999999999</v>
      </c>
      <c r="AI424" s="24">
        <f t="shared" si="724"/>
        <v>1.1499999999999999</v>
      </c>
      <c r="AJ424" s="24">
        <f t="shared" si="669"/>
        <v>0.26823579103603284</v>
      </c>
      <c r="AK424" s="24">
        <f t="shared" si="670"/>
        <v>0.83590386820049434</v>
      </c>
      <c r="AL424" s="24">
        <f t="shared" si="671"/>
        <v>150.00481530309631</v>
      </c>
      <c r="AM424" s="24">
        <f t="shared" si="672"/>
        <v>15550282.379874585</v>
      </c>
      <c r="AN424" s="24">
        <f t="shared" si="673"/>
        <v>2.0337499354464148E-6</v>
      </c>
      <c r="AO424" s="29">
        <f t="shared" si="674"/>
        <v>7.6047080109624245E-3</v>
      </c>
      <c r="AP424" s="24">
        <f t="shared" si="628"/>
        <v>23.420643753162928</v>
      </c>
      <c r="AQ424" s="24">
        <f t="shared" si="675"/>
        <v>4.802567770200632</v>
      </c>
      <c r="AR424" s="24">
        <f t="shared" si="676"/>
        <v>14.735094701037942</v>
      </c>
      <c r="AS424" s="24">
        <f t="shared" si="677"/>
        <v>2.0396945355880765</v>
      </c>
      <c r="AT424" s="24" t="str">
        <f t="shared" si="678"/>
        <v>NO</v>
      </c>
      <c r="AU424" s="24">
        <f t="shared" si="629"/>
        <v>1.2</v>
      </c>
      <c r="AV424" s="7">
        <f t="shared" si="679"/>
        <v>1.203900398263051</v>
      </c>
      <c r="AW424" s="7">
        <f t="shared" si="680"/>
        <v>0.26823579103603284</v>
      </c>
      <c r="AX424" s="20">
        <f t="shared" si="630"/>
        <v>0.86802847804796013</v>
      </c>
      <c r="AY424" s="24">
        <f t="shared" si="631"/>
        <v>0.80121660020118268</v>
      </c>
      <c r="AZ424" s="24">
        <f t="shared" si="681"/>
        <v>180.66321121102828</v>
      </c>
      <c r="BA424" s="24">
        <f t="shared" si="682"/>
        <v>18728491.77747979</v>
      </c>
      <c r="BB424" s="24">
        <f t="shared" si="683"/>
        <v>1.7209289181087937E-6</v>
      </c>
      <c r="BC424" s="29">
        <f t="shared" si="684"/>
        <v>7.4089184159371402E-3</v>
      </c>
      <c r="BD424" s="24">
        <f t="shared" si="632"/>
        <v>14.863765387775901</v>
      </c>
      <c r="BE424" s="24" t="str">
        <f t="shared" si="685"/>
        <v>NO</v>
      </c>
      <c r="BF424" s="24">
        <f t="shared" si="633"/>
        <v>1.2</v>
      </c>
      <c r="BG424" s="24">
        <f t="shared" si="634"/>
        <v>1.1518382374751497</v>
      </c>
      <c r="BH424" s="7">
        <f t="shared" si="686"/>
        <v>1.203900398263051</v>
      </c>
      <c r="BI424" s="7">
        <f t="shared" si="687"/>
        <v>0.50112993604662204</v>
      </c>
      <c r="BJ424" s="7">
        <f t="shared" si="688"/>
        <v>0.26823579103603284</v>
      </c>
      <c r="BK424" s="20">
        <f t="shared" si="635"/>
        <v>0.86802847804796013</v>
      </c>
      <c r="BL424" s="24">
        <f t="shared" si="689"/>
        <v>0.50074017133886095</v>
      </c>
      <c r="BM424" s="24">
        <f t="shared" si="690"/>
        <v>0.79839394465869529</v>
      </c>
      <c r="BN424" s="24">
        <f t="shared" si="691"/>
        <v>183.15801971353173</v>
      </c>
      <c r="BO424" s="24">
        <f t="shared" si="692"/>
        <v>18987116.653082967</v>
      </c>
      <c r="BP424" s="24">
        <f t="shared" si="693"/>
        <v>1.6998619656223746E-6</v>
      </c>
      <c r="BQ424" s="29">
        <f t="shared" si="694"/>
        <v>7.3947726508807174E-3</v>
      </c>
      <c r="BR424" s="24">
        <f t="shared" si="636"/>
        <v>23.159849946580401</v>
      </c>
      <c r="BS424" s="24">
        <f t="shared" si="695"/>
        <v>4.802567770200632</v>
      </c>
      <c r="BT424" s="24">
        <f t="shared" si="696"/>
        <v>14.873237186933082</v>
      </c>
      <c r="BU424" s="24" t="str">
        <f t="shared" si="697"/>
        <v>NO</v>
      </c>
      <c r="BV424" s="24">
        <f t="shared" si="637"/>
        <v>1.1499999999999999</v>
      </c>
      <c r="BW424" s="24">
        <f t="shared" si="638"/>
        <v>1.1518173393781317</v>
      </c>
      <c r="BX424" s="7">
        <f t="shared" si="698"/>
        <v>1.203900398263051</v>
      </c>
      <c r="BY424" s="7">
        <f t="shared" si="699"/>
        <v>0.50112993604662204</v>
      </c>
      <c r="BZ424" s="24">
        <f t="shared" si="700"/>
        <v>0.26823579103603284</v>
      </c>
      <c r="CA424" s="20">
        <f t="shared" si="639"/>
        <v>0.90866547890150517</v>
      </c>
      <c r="CB424" s="24">
        <f t="shared" si="701"/>
        <v>0.50072162048777602</v>
      </c>
      <c r="CC424" s="24">
        <f t="shared" si="702"/>
        <v>0.83283223101466297</v>
      </c>
      <c r="CD424" s="24">
        <f t="shared" si="703"/>
        <v>152.71968661929836</v>
      </c>
      <c r="CE424" s="24">
        <f t="shared" si="704"/>
        <v>15831720.115767671</v>
      </c>
      <c r="CF424" s="24">
        <f t="shared" si="705"/>
        <v>2.0012507677494772E-6</v>
      </c>
      <c r="CG424" s="29">
        <f t="shared" si="706"/>
        <v>7.5854958106063549E-3</v>
      </c>
      <c r="CH424" s="24">
        <f t="shared" si="640"/>
        <v>23.396958236811368</v>
      </c>
      <c r="CI424" s="24">
        <f t="shared" si="707"/>
        <v>4.802567770200632</v>
      </c>
      <c r="CJ424" s="24">
        <f t="shared" si="708"/>
        <v>14.747524340103663</v>
      </c>
      <c r="CK424" s="24">
        <f t="shared" si="641"/>
        <v>7.2693334940400982</v>
      </c>
      <c r="CL424" s="24">
        <f t="shared" si="709"/>
        <v>2.0396945355880765</v>
      </c>
      <c r="CM424" s="24" t="str">
        <f t="shared" si="710"/>
        <v>NO</v>
      </c>
      <c r="CN424" s="46" t="str">
        <f t="shared" si="722"/>
        <v>ANNULAR</v>
      </c>
      <c r="CO424" s="21">
        <f t="shared" si="723"/>
        <v>1.0023503685322197</v>
      </c>
      <c r="CP424" s="21">
        <f t="shared" si="643"/>
        <v>0</v>
      </c>
      <c r="CQ424" s="7">
        <f t="shared" si="644"/>
        <v>0.96313380829107142</v>
      </c>
      <c r="CR424" s="7">
        <f>IF(J424="yes",rho_ph(F424,H424),IF(K424="yes",rho_ph(F424,H424),L424*CQ424+P424*(1-CQ424)))</f>
        <v>37.552434368489806</v>
      </c>
      <c r="CS424" s="7">
        <f t="shared" si="645"/>
        <v>2.0005453096684662E-5</v>
      </c>
      <c r="CT424" s="7">
        <f t="shared" si="646"/>
        <v>3892881.4205184407</v>
      </c>
      <c r="CU424" s="7">
        <f t="shared" si="647"/>
        <v>7.0546449134389265E-6</v>
      </c>
      <c r="CV424" s="22">
        <f t="shared" si="648"/>
        <v>9.3334585081877083E-3</v>
      </c>
      <c r="CW424" s="7">
        <f t="shared" si="649"/>
        <v>3.5191440465290233E-3</v>
      </c>
      <c r="CX424" s="7">
        <f t="shared" si="650"/>
        <v>2.0634724471654479E-2</v>
      </c>
      <c r="CY424" s="7">
        <f t="shared" si="711"/>
        <v>0.88394451577500543</v>
      </c>
      <c r="CZ424" s="7">
        <f t="shared" si="712"/>
        <v>2.7325095735229947E-2</v>
      </c>
      <c r="DA424" s="7">
        <f t="shared" si="651"/>
        <v>9.5572231729817236</v>
      </c>
      <c r="DB424" s="7">
        <f>rho_ph(DA424,H424)</f>
        <v>35.094874657361203</v>
      </c>
      <c r="DC424" s="7">
        <f t="shared" si="652"/>
        <v>55.29046226564526</v>
      </c>
      <c r="DD424" s="7">
        <f t="shared" si="713"/>
        <v>-2.8113842197260572E-2</v>
      </c>
      <c r="DE424" s="47">
        <f t="shared" si="714"/>
        <v>-3.9024499139171213E-2</v>
      </c>
      <c r="DF424" s="7">
        <f t="shared" si="653"/>
        <v>1028.159928785429</v>
      </c>
      <c r="DG424" s="7">
        <f t="shared" si="715"/>
        <v>177.92704834401979</v>
      </c>
    </row>
    <row r="425" spans="1:111" ht="14.5" x14ac:dyDescent="0.35">
      <c r="A425" s="7">
        <f t="shared" si="716"/>
        <v>534</v>
      </c>
      <c r="B425" s="7">
        <v>3</v>
      </c>
      <c r="C425" s="7">
        <v>17.2</v>
      </c>
      <c r="D425">
        <v>0.253</v>
      </c>
      <c r="E425" s="22">
        <v>0</v>
      </c>
      <c r="F425" s="7">
        <f t="shared" si="654"/>
        <v>9.5572231729817236</v>
      </c>
      <c r="G425" s="7">
        <f t="shared" si="717"/>
        <v>97.5</v>
      </c>
      <c r="H425" s="7">
        <f t="shared" si="655"/>
        <v>1028.159928785429</v>
      </c>
      <c r="I425" s="7">
        <f t="shared" si="718"/>
        <v>0.13561273824428316</v>
      </c>
      <c r="J425" s="24" t="str">
        <f t="shared" si="656"/>
        <v>NO</v>
      </c>
      <c r="K425" s="24" t="str">
        <f t="shared" si="657"/>
        <v>NO</v>
      </c>
      <c r="L425" s="7">
        <f t="shared" si="658"/>
        <v>4.9279142566749892</v>
      </c>
      <c r="M425" s="7">
        <v>9.81</v>
      </c>
      <c r="N425" s="7">
        <f t="shared" si="659"/>
        <v>5.0247065E-2</v>
      </c>
      <c r="O425" s="7">
        <f t="shared" si="660"/>
        <v>177.92704834401979</v>
      </c>
      <c r="P425" s="7">
        <f t="shared" si="661"/>
        <v>889.20950378659029</v>
      </c>
      <c r="Q425" s="7">
        <f t="shared" si="622"/>
        <v>1.4953992229357053E-5</v>
      </c>
      <c r="R425" s="7">
        <f t="shared" si="623"/>
        <v>1.5197759532053671E-4</v>
      </c>
      <c r="S425" s="7">
        <f t="shared" si="662"/>
        <v>1.3339544930124402E-4</v>
      </c>
      <c r="T425" s="7">
        <f t="shared" si="624"/>
        <v>1.886245336416726</v>
      </c>
      <c r="U425" s="7">
        <f t="shared" si="625"/>
        <v>53.398770684586665</v>
      </c>
      <c r="V425" s="7">
        <f t="shared" si="719"/>
        <v>55.285016021003393</v>
      </c>
      <c r="W425" s="7">
        <f>Surface_Tension_T(T_ph(F425,H425))</f>
        <v>8.6104538157956351E-2</v>
      </c>
      <c r="X425" s="7">
        <v>1</v>
      </c>
      <c r="Y425" s="7">
        <f t="shared" si="663"/>
        <v>1.0023260534677123</v>
      </c>
      <c r="Z425" s="7">
        <f t="shared" si="720"/>
        <v>0.96363995831205052</v>
      </c>
      <c r="AA425" s="24">
        <f t="shared" si="664"/>
        <v>37.080429715868945</v>
      </c>
      <c r="AB425" s="24">
        <f t="shared" si="665"/>
        <v>3888048.7819966576</v>
      </c>
      <c r="AC425" s="24">
        <f t="shared" si="666"/>
        <v>7.0625194493910644E-6</v>
      </c>
      <c r="AD425" s="29">
        <f t="shared" si="667"/>
        <v>9.3352572082912484E-3</v>
      </c>
      <c r="AE425" s="24">
        <f t="shared" si="626"/>
        <v>13.764284790173727</v>
      </c>
      <c r="AF425" s="7">
        <f t="shared" si="627"/>
        <v>7.2174538522429055</v>
      </c>
      <c r="AG425" s="24" t="str">
        <f t="shared" si="668"/>
        <v>ANNULAR</v>
      </c>
      <c r="AH425" s="24">
        <f t="shared" si="724"/>
        <v>1.1499999999999999</v>
      </c>
      <c r="AI425" s="24">
        <f t="shared" si="724"/>
        <v>1.1499999999999999</v>
      </c>
      <c r="AJ425" s="24">
        <f t="shared" si="669"/>
        <v>0.26823212549762471</v>
      </c>
      <c r="AK425" s="24">
        <f t="shared" si="670"/>
        <v>0.83636829597587259</v>
      </c>
      <c r="AL425" s="24">
        <f t="shared" si="671"/>
        <v>149.62441758861902</v>
      </c>
      <c r="AM425" s="24">
        <f t="shared" si="672"/>
        <v>15688788.911564987</v>
      </c>
      <c r="AN425" s="24">
        <f t="shared" si="673"/>
        <v>2.017617533893853E-6</v>
      </c>
      <c r="AO425" s="29">
        <f t="shared" si="674"/>
        <v>7.5952009721906091E-3</v>
      </c>
      <c r="AP425" s="24">
        <f t="shared" si="628"/>
        <v>23.771871983624088</v>
      </c>
      <c r="AQ425" s="24">
        <f t="shared" si="675"/>
        <v>4.8035895893105378</v>
      </c>
      <c r="AR425" s="24">
        <f t="shared" si="676"/>
        <v>14.744022645852798</v>
      </c>
      <c r="AS425" s="24">
        <f t="shared" si="677"/>
        <v>2.0371449633300642</v>
      </c>
      <c r="AT425" s="24" t="str">
        <f t="shared" si="678"/>
        <v>NO</v>
      </c>
      <c r="AU425" s="24">
        <f t="shared" si="629"/>
        <v>1.2</v>
      </c>
      <c r="AV425" s="7">
        <f t="shared" si="679"/>
        <v>1.203900398263051</v>
      </c>
      <c r="AW425" s="7">
        <f t="shared" si="680"/>
        <v>0.26823212549762471</v>
      </c>
      <c r="AX425" s="20">
        <f t="shared" si="630"/>
        <v>0.86705750726425157</v>
      </c>
      <c r="AY425" s="24">
        <f t="shared" si="631"/>
        <v>0.80165994875838509</v>
      </c>
      <c r="AZ425" s="24">
        <f t="shared" si="681"/>
        <v>180.31637003605508</v>
      </c>
      <c r="BA425" s="24">
        <f t="shared" si="682"/>
        <v>18906977.299475819</v>
      </c>
      <c r="BB425" s="24">
        <f t="shared" si="683"/>
        <v>1.7063314315802727E-6</v>
      </c>
      <c r="BC425" s="29">
        <f t="shared" si="684"/>
        <v>7.3991310289445496E-3</v>
      </c>
      <c r="BD425" s="24">
        <f t="shared" si="632"/>
        <v>14.87312312465653</v>
      </c>
      <c r="BE425" s="24" t="str">
        <f t="shared" si="685"/>
        <v>NO</v>
      </c>
      <c r="BF425" s="24">
        <f t="shared" si="633"/>
        <v>1.2</v>
      </c>
      <c r="BG425" s="24">
        <f t="shared" si="634"/>
        <v>1.1518082707884114</v>
      </c>
      <c r="BH425" s="7">
        <f t="shared" si="686"/>
        <v>1.203900398263051</v>
      </c>
      <c r="BI425" s="7">
        <f t="shared" si="687"/>
        <v>0.50114196703906022</v>
      </c>
      <c r="BJ425" s="7">
        <f t="shared" si="688"/>
        <v>0.26823212549762471</v>
      </c>
      <c r="BK425" s="20">
        <f t="shared" si="635"/>
        <v>0.86705750726425157</v>
      </c>
      <c r="BL425" s="24">
        <f t="shared" si="689"/>
        <v>0.5007578568591261</v>
      </c>
      <c r="BM425" s="24">
        <f t="shared" si="690"/>
        <v>0.79887121714031628</v>
      </c>
      <c r="BN425" s="24">
        <f t="shared" si="691"/>
        <v>182.78239406405331</v>
      </c>
      <c r="BO425" s="24">
        <f t="shared" si="692"/>
        <v>19165550.940393727</v>
      </c>
      <c r="BP425" s="24">
        <f t="shared" si="693"/>
        <v>1.6856418861718491E-6</v>
      </c>
      <c r="BQ425" s="29">
        <f t="shared" si="694"/>
        <v>7.3851475601986218E-3</v>
      </c>
      <c r="BR425" s="24">
        <f t="shared" si="636"/>
        <v>23.506682732741009</v>
      </c>
      <c r="BS425" s="24">
        <f t="shared" si="695"/>
        <v>4.8035895893105378</v>
      </c>
      <c r="BT425" s="24">
        <f t="shared" si="696"/>
        <v>14.882504418791628</v>
      </c>
      <c r="BU425" s="24" t="str">
        <f t="shared" si="697"/>
        <v>NO</v>
      </c>
      <c r="BV425" s="24">
        <f t="shared" si="637"/>
        <v>1.1499999999999999</v>
      </c>
      <c r="BW425" s="24">
        <f t="shared" si="638"/>
        <v>1.151787738689781</v>
      </c>
      <c r="BX425" s="7">
        <f t="shared" si="698"/>
        <v>1.203900398263051</v>
      </c>
      <c r="BY425" s="7">
        <f t="shared" si="699"/>
        <v>0.50114196703906022</v>
      </c>
      <c r="BZ425" s="24">
        <f t="shared" si="700"/>
        <v>0.26823212549762471</v>
      </c>
      <c r="CA425" s="20">
        <f t="shared" si="639"/>
        <v>0.90764905186351053</v>
      </c>
      <c r="CB425" s="24">
        <f t="shared" si="701"/>
        <v>0.5007395795031977</v>
      </c>
      <c r="CC425" s="24">
        <f t="shared" si="702"/>
        <v>0.8333335520474211</v>
      </c>
      <c r="CD425" s="24">
        <f t="shared" si="703"/>
        <v>152.30798577348637</v>
      </c>
      <c r="CE425" s="24">
        <f t="shared" si="704"/>
        <v>15970173.029616704</v>
      </c>
      <c r="CF425" s="24">
        <f t="shared" si="705"/>
        <v>1.985662025022596E-6</v>
      </c>
      <c r="CG425" s="29">
        <f t="shared" si="706"/>
        <v>7.5761949925470624E-3</v>
      </c>
      <c r="CH425" s="24">
        <f t="shared" si="640"/>
        <v>23.748059718659928</v>
      </c>
      <c r="CI425" s="24">
        <f t="shared" si="707"/>
        <v>4.8035895893105378</v>
      </c>
      <c r="CJ425" s="24">
        <f t="shared" si="708"/>
        <v>14.756341520636374</v>
      </c>
      <c r="CK425" s="24">
        <f t="shared" si="641"/>
        <v>7.3004819333487738</v>
      </c>
      <c r="CL425" s="24">
        <f t="shared" si="709"/>
        <v>2.0371449633300642</v>
      </c>
      <c r="CM425" s="24" t="str">
        <f t="shared" si="710"/>
        <v>NO</v>
      </c>
      <c r="CN425" s="46" t="str">
        <f t="shared" si="722"/>
        <v>ANNULAR</v>
      </c>
      <c r="CO425" s="21">
        <f t="shared" si="723"/>
        <v>1.0023260534677123</v>
      </c>
      <c r="CP425" s="21">
        <f t="shared" si="643"/>
        <v>0</v>
      </c>
      <c r="CQ425" s="7">
        <f t="shared" si="644"/>
        <v>0.96363995831205052</v>
      </c>
      <c r="CR425" s="7">
        <f>IF(J425="yes",rho_ph(F425,H425),IF(K425="yes",rho_ph(F425,H425),L425*CQ425+P425*(1-CQ425)))</f>
        <v>37.080429715868945</v>
      </c>
      <c r="CS425" s="7">
        <f t="shared" si="645"/>
        <v>1.9936176149985389E-5</v>
      </c>
      <c r="CT425" s="7">
        <f t="shared" si="646"/>
        <v>3888048.7819966576</v>
      </c>
      <c r="CU425" s="7">
        <f t="shared" si="647"/>
        <v>7.0625194493910644E-6</v>
      </c>
      <c r="CV425" s="22">
        <f t="shared" si="648"/>
        <v>9.3352572082912484E-3</v>
      </c>
      <c r="CW425" s="7">
        <f t="shared" si="649"/>
        <v>3.4749111654618376E-3</v>
      </c>
      <c r="CX425" s="7">
        <f t="shared" si="650"/>
        <v>2.0909103358532646E-2</v>
      </c>
      <c r="CY425" s="7">
        <f t="shared" si="711"/>
        <v>0.88141550442575467</v>
      </c>
      <c r="CZ425" s="7">
        <f t="shared" si="712"/>
        <v>2.7664608123589514E-2</v>
      </c>
      <c r="DA425" s="7">
        <f t="shared" si="651"/>
        <v>9.4742293486109546</v>
      </c>
      <c r="DB425" s="7">
        <f>rho_ph(DA425,H425)</f>
        <v>34.63922147909561</v>
      </c>
      <c r="DC425" s="7">
        <f t="shared" si="652"/>
        <v>56.017767146741363</v>
      </c>
      <c r="DD425" s="7">
        <f t="shared" si="713"/>
        <v>-2.8113842197260572E-2</v>
      </c>
      <c r="DE425" s="47">
        <f t="shared" si="714"/>
        <v>-4.0778619831967032E-2</v>
      </c>
      <c r="DF425" s="7">
        <f t="shared" si="653"/>
        <v>1028.1318149432318</v>
      </c>
      <c r="DG425" s="7">
        <f t="shared" si="715"/>
        <v>177.55200400672788</v>
      </c>
    </row>
    <row r="426" spans="1:111" ht="14.5" x14ac:dyDescent="0.35">
      <c r="A426" s="7">
        <f t="shared" si="716"/>
        <v>531</v>
      </c>
      <c r="B426" s="7">
        <v>3</v>
      </c>
      <c r="C426" s="7">
        <v>17.2</v>
      </c>
      <c r="D426">
        <v>0.253</v>
      </c>
      <c r="E426" s="22">
        <v>0</v>
      </c>
      <c r="F426" s="7">
        <f t="shared" si="654"/>
        <v>9.4742293486109546</v>
      </c>
      <c r="G426" s="7">
        <f t="shared" si="717"/>
        <v>97.5</v>
      </c>
      <c r="H426" s="7">
        <f t="shared" si="655"/>
        <v>1028.1318149432318</v>
      </c>
      <c r="I426" s="7">
        <f t="shared" si="718"/>
        <v>0.13632802356225165</v>
      </c>
      <c r="J426" s="24" t="str">
        <f t="shared" si="656"/>
        <v>NO</v>
      </c>
      <c r="K426" s="24" t="str">
        <f t="shared" si="657"/>
        <v>NO</v>
      </c>
      <c r="L426" s="7">
        <f t="shared" si="658"/>
        <v>4.8871265799428238</v>
      </c>
      <c r="M426" s="7">
        <v>9.81</v>
      </c>
      <c r="N426" s="7">
        <f t="shared" si="659"/>
        <v>5.0247065E-2</v>
      </c>
      <c r="O426" s="7">
        <f t="shared" si="660"/>
        <v>177.55200400672788</v>
      </c>
      <c r="P426" s="7">
        <f t="shared" si="661"/>
        <v>889.60614135469245</v>
      </c>
      <c r="Q426" s="7">
        <f t="shared" si="622"/>
        <v>1.4941082173596798E-5</v>
      </c>
      <c r="R426" s="7">
        <f t="shared" si="623"/>
        <v>1.523185450064433E-4</v>
      </c>
      <c r="S426" s="7">
        <f t="shared" si="662"/>
        <v>1.3359014701644465E-4</v>
      </c>
      <c r="T426" s="7">
        <f t="shared" si="624"/>
        <v>1.883844157101676</v>
      </c>
      <c r="U426" s="7">
        <f t="shared" si="625"/>
        <v>54.128434596566088</v>
      </c>
      <c r="V426" s="7">
        <f t="shared" si="719"/>
        <v>56.012278753667765</v>
      </c>
      <c r="W426" s="7">
        <f>Surface_Tension_T(T_ph(F426,H426))</f>
        <v>8.6133904335546102E-2</v>
      </c>
      <c r="X426" s="7">
        <v>1</v>
      </c>
      <c r="Y426" s="7">
        <f t="shared" si="663"/>
        <v>1.0023016282215191</v>
      </c>
      <c r="Z426" s="7">
        <f t="shared" si="720"/>
        <v>0.96414818950542369</v>
      </c>
      <c r="AA426" s="24">
        <f t="shared" si="664"/>
        <v>36.605905038595402</v>
      </c>
      <c r="AB426" s="24">
        <f t="shared" si="665"/>
        <v>3883117.0660387408</v>
      </c>
      <c r="AC426" s="24">
        <f t="shared" si="666"/>
        <v>7.0705746031486128E-6</v>
      </c>
      <c r="AD426" s="29">
        <f t="shared" si="667"/>
        <v>9.3370956140381763E-3</v>
      </c>
      <c r="AE426" s="24">
        <f t="shared" si="626"/>
        <v>13.765988638195356</v>
      </c>
      <c r="AF426" s="7">
        <f t="shared" si="627"/>
        <v>7.2490235520686674</v>
      </c>
      <c r="AG426" s="24" t="str">
        <f t="shared" si="668"/>
        <v>ANNULAR</v>
      </c>
      <c r="AH426" s="24">
        <f t="shared" si="724"/>
        <v>1.1499999999999999</v>
      </c>
      <c r="AI426" s="24">
        <f t="shared" si="724"/>
        <v>1.1499999999999999</v>
      </c>
      <c r="AJ426" s="24">
        <f t="shared" si="669"/>
        <v>0.26822834517343652</v>
      </c>
      <c r="AK426" s="24">
        <f t="shared" si="670"/>
        <v>0.83683470849672525</v>
      </c>
      <c r="AL426" s="24">
        <f t="shared" si="671"/>
        <v>149.24256252415489</v>
      </c>
      <c r="AM426" s="24">
        <f t="shared" si="672"/>
        <v>15831498.795231987</v>
      </c>
      <c r="AN426" s="24">
        <f t="shared" si="673"/>
        <v>2.0012758938781266E-6</v>
      </c>
      <c r="AO426" s="29">
        <f t="shared" si="674"/>
        <v>7.5855107566639548E-3</v>
      </c>
      <c r="AP426" s="24">
        <f t="shared" si="628"/>
        <v>24.134959588584586</v>
      </c>
      <c r="AQ426" s="24">
        <f t="shared" si="675"/>
        <v>4.8046152793480204</v>
      </c>
      <c r="AR426" s="24">
        <f t="shared" si="676"/>
        <v>14.753092519253626</v>
      </c>
      <c r="AS426" s="24">
        <f t="shared" si="677"/>
        <v>2.0345516896698101</v>
      </c>
      <c r="AT426" s="24" t="str">
        <f t="shared" si="678"/>
        <v>NO</v>
      </c>
      <c r="AU426" s="24">
        <f t="shared" si="629"/>
        <v>1.2</v>
      </c>
      <c r="AV426" s="7">
        <f t="shared" si="679"/>
        <v>1.203900398263051</v>
      </c>
      <c r="AW426" s="7">
        <f t="shared" si="680"/>
        <v>0.26822834517343652</v>
      </c>
      <c r="AX426" s="20">
        <f t="shared" si="630"/>
        <v>0.86606987551337367</v>
      </c>
      <c r="AY426" s="24">
        <f t="shared" si="631"/>
        <v>0.80210518790087737</v>
      </c>
      <c r="AZ426" s="24">
        <f t="shared" si="681"/>
        <v>179.96842976931279</v>
      </c>
      <c r="BA426" s="24">
        <f t="shared" si="682"/>
        <v>19090867.450172134</v>
      </c>
      <c r="BB426" s="24">
        <f t="shared" si="683"/>
        <v>1.6915629876992165E-6</v>
      </c>
      <c r="BC426" s="29">
        <f t="shared" si="684"/>
        <v>7.389162949901126E-3</v>
      </c>
      <c r="BD426" s="24">
        <f t="shared" si="632"/>
        <v>14.882626893295518</v>
      </c>
      <c r="BE426" s="24" t="str">
        <f t="shared" si="685"/>
        <v>NO</v>
      </c>
      <c r="BF426" s="24">
        <f t="shared" si="633"/>
        <v>1.2</v>
      </c>
      <c r="BG426" s="24">
        <f t="shared" si="634"/>
        <v>1.1517783748929764</v>
      </c>
      <c r="BH426" s="7">
        <f t="shared" si="686"/>
        <v>1.203900398263051</v>
      </c>
      <c r="BI426" s="7">
        <f t="shared" si="687"/>
        <v>0.50115414196420027</v>
      </c>
      <c r="BJ426" s="7">
        <f t="shared" si="688"/>
        <v>0.26822834517343652</v>
      </c>
      <c r="BK426" s="20">
        <f t="shared" si="635"/>
        <v>0.86606987551337367</v>
      </c>
      <c r="BL426" s="24">
        <f t="shared" si="689"/>
        <v>0.50077570196302568</v>
      </c>
      <c r="BM426" s="24">
        <f t="shared" si="690"/>
        <v>0.79935061305170152</v>
      </c>
      <c r="BN426" s="24">
        <f t="shared" si="691"/>
        <v>182.40545451599897</v>
      </c>
      <c r="BO426" s="24">
        <f t="shared" si="692"/>
        <v>19349384.549373429</v>
      </c>
      <c r="BP426" s="24">
        <f t="shared" si="693"/>
        <v>1.6712519562087415E-6</v>
      </c>
      <c r="BQ426" s="29">
        <f t="shared" si="694"/>
        <v>7.3753433987719212E-3</v>
      </c>
      <c r="BR426" s="24">
        <f t="shared" si="636"/>
        <v>23.865225535652733</v>
      </c>
      <c r="BS426" s="24">
        <f t="shared" si="695"/>
        <v>4.8046152793480204</v>
      </c>
      <c r="BT426" s="24">
        <f t="shared" si="696"/>
        <v>14.891916535232578</v>
      </c>
      <c r="BU426" s="24" t="str">
        <f t="shared" si="697"/>
        <v>NO</v>
      </c>
      <c r="BV426" s="24">
        <f t="shared" si="637"/>
        <v>1.1499999999999999</v>
      </c>
      <c r="BW426" s="24">
        <f t="shared" si="638"/>
        <v>1.1517582070030379</v>
      </c>
      <c r="BX426" s="7">
        <f t="shared" si="698"/>
        <v>1.203900398263051</v>
      </c>
      <c r="BY426" s="7">
        <f t="shared" si="699"/>
        <v>0.50115414196420027</v>
      </c>
      <c r="BZ426" s="24">
        <f t="shared" si="700"/>
        <v>0.26822834517343652</v>
      </c>
      <c r="CA426" s="20">
        <f t="shared" si="639"/>
        <v>0.90661518387072815</v>
      </c>
      <c r="CB426" s="24">
        <f t="shared" si="701"/>
        <v>0.50075769872970688</v>
      </c>
      <c r="CC426" s="24">
        <f t="shared" si="702"/>
        <v>0.83383711165914853</v>
      </c>
      <c r="CD426" s="24">
        <f t="shared" si="703"/>
        <v>151.89459344498766</v>
      </c>
      <c r="CE426" s="24">
        <f t="shared" si="704"/>
        <v>16112823.530066172</v>
      </c>
      <c r="CF426" s="24">
        <f t="shared" si="705"/>
        <v>1.9698667144666077E-6</v>
      </c>
      <c r="CG426" s="29">
        <f t="shared" si="706"/>
        <v>7.5667133802227232E-3</v>
      </c>
      <c r="CH426" s="24">
        <f t="shared" si="640"/>
        <v>24.111018596256965</v>
      </c>
      <c r="CI426" s="24">
        <f t="shared" si="707"/>
        <v>4.8046152793480204</v>
      </c>
      <c r="CJ426" s="24">
        <f t="shared" si="708"/>
        <v>14.765299056643794</v>
      </c>
      <c r="CK426" s="24">
        <f t="shared" si="641"/>
        <v>7.3324148044051771</v>
      </c>
      <c r="CL426" s="24">
        <f t="shared" si="709"/>
        <v>2.0345516896698101</v>
      </c>
      <c r="CM426" s="24" t="str">
        <f t="shared" si="710"/>
        <v>NO</v>
      </c>
      <c r="CN426" s="46" t="str">
        <f t="shared" si="722"/>
        <v>ANNULAR</v>
      </c>
      <c r="CO426" s="21">
        <f t="shared" si="723"/>
        <v>1.0023016282215191</v>
      </c>
      <c r="CP426" s="21">
        <f t="shared" si="643"/>
        <v>0</v>
      </c>
      <c r="CQ426" s="7">
        <f t="shared" si="644"/>
        <v>0.96414818950542369</v>
      </c>
      <c r="CR426" s="7">
        <f>IF(J426="yes",rho_ph(F426,H426),IF(K426="yes",rho_ph(F426,H426),L426*CQ426+P426*(1-CQ426)))</f>
        <v>36.605905038595402</v>
      </c>
      <c r="CS426" s="7">
        <f t="shared" si="645"/>
        <v>1.986631293730571E-5</v>
      </c>
      <c r="CT426" s="7">
        <f t="shared" si="646"/>
        <v>3883117.0660387408</v>
      </c>
      <c r="CU426" s="7">
        <f t="shared" si="647"/>
        <v>7.0705746031486128E-6</v>
      </c>
      <c r="CV426" s="22">
        <f t="shared" si="648"/>
        <v>9.3370956140381763E-3</v>
      </c>
      <c r="CW426" s="7">
        <f t="shared" si="649"/>
        <v>3.4304421258099234E-3</v>
      </c>
      <c r="CX426" s="7">
        <f t="shared" si="650"/>
        <v>2.1192340390876013E-2</v>
      </c>
      <c r="CY426" s="7">
        <f t="shared" si="711"/>
        <v>0.87878015120604069</v>
      </c>
      <c r="CZ426" s="7">
        <f t="shared" si="712"/>
        <v>2.8019274767293673E-2</v>
      </c>
      <c r="DA426" s="7">
        <f t="shared" si="651"/>
        <v>9.3901715243090731</v>
      </c>
      <c r="DB426" s="7">
        <f>rho_ph(DA426,H426)</f>
        <v>34.181012020430686</v>
      </c>
      <c r="DC426" s="7">
        <f t="shared" si="652"/>
        <v>56.768706608234901</v>
      </c>
      <c r="DD426" s="7">
        <f t="shared" si="713"/>
        <v>-2.8113842197260572E-2</v>
      </c>
      <c r="DE426" s="47">
        <f t="shared" si="714"/>
        <v>-4.265533939663578E-2</v>
      </c>
      <c r="DF426" s="7">
        <f t="shared" si="653"/>
        <v>1028.1037011010346</v>
      </c>
      <c r="DG426" s="7">
        <f t="shared" si="715"/>
        <v>177.16950093670511</v>
      </c>
    </row>
    <row r="427" spans="1:111" ht="14.5" x14ac:dyDescent="0.35">
      <c r="A427" s="7">
        <f t="shared" si="716"/>
        <v>528</v>
      </c>
      <c r="B427" s="7">
        <v>3</v>
      </c>
      <c r="C427" s="7">
        <v>17.2</v>
      </c>
      <c r="D427">
        <v>0.253</v>
      </c>
      <c r="E427" s="22">
        <v>0</v>
      </c>
      <c r="F427" s="7">
        <f t="shared" si="654"/>
        <v>9.3901715243090731</v>
      </c>
      <c r="G427" s="7">
        <f t="shared" si="717"/>
        <v>97.5</v>
      </c>
      <c r="H427" s="7">
        <f t="shared" si="655"/>
        <v>1028.1037011010346</v>
      </c>
      <c r="I427" s="7">
        <f t="shared" si="718"/>
        <v>0.13705673395192525</v>
      </c>
      <c r="J427" s="24" t="str">
        <f t="shared" si="656"/>
        <v>NO</v>
      </c>
      <c r="K427" s="24" t="str">
        <f t="shared" si="657"/>
        <v>NO</v>
      </c>
      <c r="L427" s="7">
        <f t="shared" si="658"/>
        <v>4.8458074390724324</v>
      </c>
      <c r="M427" s="7">
        <v>9.81</v>
      </c>
      <c r="N427" s="7">
        <f t="shared" si="659"/>
        <v>5.0247065E-2</v>
      </c>
      <c r="O427" s="7">
        <f t="shared" si="660"/>
        <v>177.16950093670511</v>
      </c>
      <c r="P427" s="7">
        <f t="shared" si="661"/>
        <v>890.00999120588699</v>
      </c>
      <c r="Q427" s="7">
        <f t="shared" si="622"/>
        <v>1.4927915237714898E-5</v>
      </c>
      <c r="R427" s="7">
        <f t="shared" si="623"/>
        <v>1.526678785146871E-4</v>
      </c>
      <c r="S427" s="7">
        <f t="shared" si="662"/>
        <v>1.3378968901328717E-4</v>
      </c>
      <c r="T427" s="7">
        <f t="shared" si="624"/>
        <v>1.8814006020020488</v>
      </c>
      <c r="U427" s="7">
        <f t="shared" si="625"/>
        <v>54.881774206176935</v>
      </c>
      <c r="V427" s="7">
        <f t="shared" si="719"/>
        <v>56.763174808178981</v>
      </c>
      <c r="W427" s="7">
        <f>Surface_Tension_T(T_ph(F427,H427))</f>
        <v>8.6163754740928272E-2</v>
      </c>
      <c r="X427" s="7">
        <v>1</v>
      </c>
      <c r="Y427" s="7">
        <f t="shared" si="663"/>
        <v>1.0022770836688928</v>
      </c>
      <c r="Z427" s="7">
        <f t="shared" si="720"/>
        <v>0.96465865274412688</v>
      </c>
      <c r="AA427" s="24">
        <f t="shared" si="664"/>
        <v>36.128702236036915</v>
      </c>
      <c r="AB427" s="24">
        <f t="shared" si="665"/>
        <v>3878081.3641365464</v>
      </c>
      <c r="AC427" s="24">
        <f t="shared" si="666"/>
        <v>7.0788196624289234E-6</v>
      </c>
      <c r="AD427" s="29">
        <f t="shared" si="667"/>
        <v>9.3389757401482407E-3</v>
      </c>
      <c r="AE427" s="24">
        <f t="shared" si="626"/>
        <v>13.767682482843883</v>
      </c>
      <c r="AF427" s="7">
        <f t="shared" si="627"/>
        <v>7.2814096811460374</v>
      </c>
      <c r="AG427" s="24" t="str">
        <f t="shared" si="668"/>
        <v>ANNULAR</v>
      </c>
      <c r="AH427" s="24">
        <f t="shared" si="724"/>
        <v>1.1499999999999999</v>
      </c>
      <c r="AI427" s="24">
        <f t="shared" si="724"/>
        <v>1.1499999999999999</v>
      </c>
      <c r="AJ427" s="24">
        <f t="shared" si="669"/>
        <v>0.26822444406119383</v>
      </c>
      <c r="AK427" s="24">
        <f t="shared" si="670"/>
        <v>0.83730324463196926</v>
      </c>
      <c r="AL427" s="24">
        <f t="shared" si="671"/>
        <v>148.85914810592448</v>
      </c>
      <c r="AM427" s="24">
        <f t="shared" si="672"/>
        <v>15978650.004621716</v>
      </c>
      <c r="AN427" s="24">
        <f t="shared" si="673"/>
        <v>1.9847159129457347E-6</v>
      </c>
      <c r="AO427" s="29">
        <f t="shared" si="674"/>
        <v>7.5756286992550168E-3</v>
      </c>
      <c r="AP427" s="24">
        <f t="shared" si="628"/>
        <v>24.510615792069778</v>
      </c>
      <c r="AQ427" s="24">
        <f t="shared" si="675"/>
        <v>4.8056451372498383</v>
      </c>
      <c r="AR427" s="24">
        <f t="shared" si="676"/>
        <v>14.762311451298977</v>
      </c>
      <c r="AS427" s="24">
        <f t="shared" si="677"/>
        <v>2.0319126501622127</v>
      </c>
      <c r="AT427" s="24" t="str">
        <f t="shared" si="678"/>
        <v>NO</v>
      </c>
      <c r="AU427" s="24">
        <f t="shared" si="629"/>
        <v>1.2</v>
      </c>
      <c r="AV427" s="7">
        <f t="shared" si="679"/>
        <v>1.203900398263051</v>
      </c>
      <c r="AW427" s="7">
        <f t="shared" si="680"/>
        <v>0.26822444406119383</v>
      </c>
      <c r="AX427" s="20">
        <f t="shared" si="630"/>
        <v>0.8650647955353219</v>
      </c>
      <c r="AY427" s="24">
        <f t="shared" si="631"/>
        <v>0.80255245010158738</v>
      </c>
      <c r="AZ427" s="24">
        <f t="shared" si="681"/>
        <v>179.61930678165825</v>
      </c>
      <c r="BA427" s="24">
        <f t="shared" si="682"/>
        <v>19280467.970262863</v>
      </c>
      <c r="BB427" s="24">
        <f t="shared" si="683"/>
        <v>1.6766160179753287E-6</v>
      </c>
      <c r="BC427" s="29">
        <f t="shared" si="684"/>
        <v>7.3790056477589031E-3</v>
      </c>
      <c r="BD427" s="24">
        <f t="shared" si="632"/>
        <v>14.892283997971131</v>
      </c>
      <c r="BE427" s="24" t="str">
        <f t="shared" si="685"/>
        <v>NO</v>
      </c>
      <c r="BF427" s="24">
        <f t="shared" si="633"/>
        <v>1.2</v>
      </c>
      <c r="BG427" s="24">
        <f t="shared" si="634"/>
        <v>1.1517485408610868</v>
      </c>
      <c r="BH427" s="7">
        <f t="shared" si="686"/>
        <v>1.203900398263051</v>
      </c>
      <c r="BI427" s="7">
        <f t="shared" si="687"/>
        <v>0.50116646731363101</v>
      </c>
      <c r="BJ427" s="7">
        <f t="shared" si="688"/>
        <v>0.26822444406119383</v>
      </c>
      <c r="BK427" s="20">
        <f t="shared" si="635"/>
        <v>0.8650647955353219</v>
      </c>
      <c r="BL427" s="24">
        <f t="shared" si="689"/>
        <v>0.50079371474259082</v>
      </c>
      <c r="BM427" s="24">
        <f t="shared" si="690"/>
        <v>0.79983227701628301</v>
      </c>
      <c r="BN427" s="24">
        <f t="shared" si="691"/>
        <v>182.02710657041612</v>
      </c>
      <c r="BO427" s="24">
        <f t="shared" si="692"/>
        <v>19538922.963424504</v>
      </c>
      <c r="BP427" s="24">
        <f t="shared" si="693"/>
        <v>1.6566846714695296E-6</v>
      </c>
      <c r="BQ427" s="29">
        <f t="shared" si="694"/>
        <v>7.3653517013888498E-3</v>
      </c>
      <c r="BR427" s="24">
        <f t="shared" si="636"/>
        <v>24.236178696936655</v>
      </c>
      <c r="BS427" s="24">
        <f t="shared" si="695"/>
        <v>4.8056451372498383</v>
      </c>
      <c r="BT427" s="24">
        <f t="shared" si="696"/>
        <v>14.901480794647819</v>
      </c>
      <c r="BU427" s="24" t="str">
        <f t="shared" si="697"/>
        <v>NO</v>
      </c>
      <c r="BV427" s="24">
        <f t="shared" si="637"/>
        <v>1.1499999999999999</v>
      </c>
      <c r="BW427" s="24">
        <f t="shared" si="638"/>
        <v>1.151728735512922</v>
      </c>
      <c r="BX427" s="7">
        <f t="shared" si="698"/>
        <v>1.203900398263051</v>
      </c>
      <c r="BY427" s="7">
        <f t="shared" si="699"/>
        <v>0.50116646731363101</v>
      </c>
      <c r="BZ427" s="24">
        <f t="shared" si="700"/>
        <v>0.26822444406119383</v>
      </c>
      <c r="CA427" s="20">
        <f t="shared" si="639"/>
        <v>0.90556305080736621</v>
      </c>
      <c r="CB427" s="24">
        <f t="shared" si="701"/>
        <v>0.5007759863355925</v>
      </c>
      <c r="CC427" s="24">
        <f t="shared" si="702"/>
        <v>0.83434306194405039</v>
      </c>
      <c r="CD427" s="24">
        <f t="shared" si="703"/>
        <v>151.47939579867682</v>
      </c>
      <c r="CE427" s="24">
        <f t="shared" si="704"/>
        <v>16259909.311427061</v>
      </c>
      <c r="CF427" s="24">
        <f t="shared" si="705"/>
        <v>1.9538558458159874E-6</v>
      </c>
      <c r="CG427" s="29">
        <f t="shared" si="706"/>
        <v>7.5570424022027155E-3</v>
      </c>
      <c r="CH427" s="24">
        <f t="shared" si="640"/>
        <v>24.486544003415098</v>
      </c>
      <c r="CI427" s="24">
        <f t="shared" si="707"/>
        <v>4.8056451372498383</v>
      </c>
      <c r="CJ427" s="24">
        <f t="shared" si="708"/>
        <v>14.774404015996074</v>
      </c>
      <c r="CK427" s="24">
        <f t="shared" si="641"/>
        <v>7.365173496744716</v>
      </c>
      <c r="CL427" s="24">
        <f t="shared" si="709"/>
        <v>2.0319126501622127</v>
      </c>
      <c r="CM427" s="24" t="str">
        <f t="shared" si="710"/>
        <v>NO</v>
      </c>
      <c r="CN427" s="46" t="str">
        <f t="shared" si="722"/>
        <v>ANNULAR</v>
      </c>
      <c r="CO427" s="21">
        <f t="shared" si="723"/>
        <v>1.0022770836688928</v>
      </c>
      <c r="CP427" s="21">
        <f t="shared" si="643"/>
        <v>0</v>
      </c>
      <c r="CQ427" s="7">
        <f t="shared" si="644"/>
        <v>0.96465865274412688</v>
      </c>
      <c r="CR427" s="7">
        <f>IF(J427="yes",rho_ph(F427,H427),IF(K427="yes",rho_ph(F427,H427),L427*CQ427+P427*(1-CQ427)))</f>
        <v>36.128702236036915</v>
      </c>
      <c r="CS427" s="7">
        <f t="shared" si="645"/>
        <v>1.9795831110897585E-5</v>
      </c>
      <c r="CT427" s="7">
        <f t="shared" si="646"/>
        <v>3878081.3641365464</v>
      </c>
      <c r="CU427" s="7">
        <f t="shared" si="647"/>
        <v>7.0788196624289234E-6</v>
      </c>
      <c r="CV427" s="22">
        <f t="shared" si="648"/>
        <v>9.3389757401482407E-3</v>
      </c>
      <c r="CW427" s="7">
        <f t="shared" si="649"/>
        <v>3.3857221115191909E-3</v>
      </c>
      <c r="CX427" s="7">
        <f t="shared" si="650"/>
        <v>2.1484954976269552E-2</v>
      </c>
      <c r="CY427" s="7">
        <f t="shared" si="711"/>
        <v>0.87603125855085295</v>
      </c>
      <c r="CZ427" s="7">
        <f t="shared" si="712"/>
        <v>2.8390170835833273E-2</v>
      </c>
      <c r="DA427" s="7">
        <f t="shared" si="651"/>
        <v>9.3050010118015738</v>
      </c>
      <c r="DB427" s="7">
        <f>rho_ph(DA427,H427)</f>
        <v>33.720085697292411</v>
      </c>
      <c r="DC427" s="7">
        <f t="shared" si="652"/>
        <v>57.544688954221343</v>
      </c>
      <c r="DD427" s="7">
        <f t="shared" si="713"/>
        <v>-2.8113842197260572E-2</v>
      </c>
      <c r="DE427" s="47">
        <f t="shared" si="714"/>
        <v>-4.4666606267099271E-2</v>
      </c>
      <c r="DF427" s="7">
        <f t="shared" si="653"/>
        <v>1028.0755872588375</v>
      </c>
      <c r="DG427" s="7">
        <f t="shared" si="715"/>
        <v>176.77916964129167</v>
      </c>
    </row>
    <row r="428" spans="1:111" ht="14.5" x14ac:dyDescent="0.35">
      <c r="A428" s="7">
        <f t="shared" si="716"/>
        <v>525</v>
      </c>
      <c r="B428" s="7">
        <v>3</v>
      </c>
      <c r="C428" s="7">
        <v>17.2</v>
      </c>
      <c r="D428">
        <v>0.253</v>
      </c>
      <c r="E428" s="22">
        <v>0</v>
      </c>
      <c r="F428" s="7">
        <f t="shared" si="654"/>
        <v>9.3050010118015738</v>
      </c>
      <c r="G428" s="7">
        <f t="shared" si="717"/>
        <v>97.5</v>
      </c>
      <c r="H428" s="7">
        <f t="shared" si="655"/>
        <v>1028.0755872588375</v>
      </c>
      <c r="I428" s="7">
        <f t="shared" si="718"/>
        <v>0.13779952660134157</v>
      </c>
      <c r="J428" s="24" t="str">
        <f t="shared" si="656"/>
        <v>NO</v>
      </c>
      <c r="K428" s="24" t="str">
        <f t="shared" si="657"/>
        <v>NO</v>
      </c>
      <c r="L428" s="7">
        <f t="shared" si="658"/>
        <v>4.8039323311029341</v>
      </c>
      <c r="M428" s="7">
        <v>9.81</v>
      </c>
      <c r="N428" s="7">
        <f t="shared" si="659"/>
        <v>5.0247065E-2</v>
      </c>
      <c r="O428" s="7">
        <f t="shared" si="660"/>
        <v>176.77916964129167</v>
      </c>
      <c r="P428" s="7">
        <f t="shared" si="661"/>
        <v>890.42140364940576</v>
      </c>
      <c r="Q428" s="7">
        <f t="shared" si="622"/>
        <v>1.4914478671509776E-5</v>
      </c>
      <c r="R428" s="7">
        <f t="shared" si="623"/>
        <v>1.5302604192550404E-4</v>
      </c>
      <c r="S428" s="7">
        <f t="shared" si="662"/>
        <v>1.3399433389093239E-4</v>
      </c>
      <c r="T428" s="7">
        <f t="shared" si="624"/>
        <v>1.8789126168035588</v>
      </c>
      <c r="U428" s="7">
        <f t="shared" si="625"/>
        <v>55.660199799314732</v>
      </c>
      <c r="V428" s="7">
        <f t="shared" si="719"/>
        <v>57.539112416118293</v>
      </c>
      <c r="W428" s="7">
        <f>Surface_Tension_T(T_ph(F428,H428))</f>
        <v>8.6194112115877311E-2</v>
      </c>
      <c r="X428" s="7">
        <v>1</v>
      </c>
      <c r="Y428" s="7">
        <f t="shared" si="663"/>
        <v>1.0022524100858177</v>
      </c>
      <c r="Z428" s="7">
        <f t="shared" si="720"/>
        <v>0.96517150892786074</v>
      </c>
      <c r="AA428" s="24">
        <f t="shared" si="664"/>
        <v>35.648652524242991</v>
      </c>
      <c r="AB428" s="24">
        <f t="shared" si="665"/>
        <v>3872936.3897321783</v>
      </c>
      <c r="AC428" s="24">
        <f t="shared" si="666"/>
        <v>7.0872646500612203E-6</v>
      </c>
      <c r="AD428" s="29">
        <f t="shared" si="667"/>
        <v>9.3408997592775572E-3</v>
      </c>
      <c r="AE428" s="24">
        <f t="shared" si="626"/>
        <v>13.769366030648049</v>
      </c>
      <c r="AF428" s="7">
        <f t="shared" si="627"/>
        <v>7.3146564661587865</v>
      </c>
      <c r="AG428" s="24" t="str">
        <f t="shared" si="668"/>
        <v>ANNULAR</v>
      </c>
      <c r="AH428" s="24">
        <f t="shared" si="724"/>
        <v>1.1499999999999999</v>
      </c>
      <c r="AI428" s="24">
        <f t="shared" si="724"/>
        <v>1.1499999999999999</v>
      </c>
      <c r="AJ428" s="24">
        <f t="shared" si="669"/>
        <v>0.26822041567613125</v>
      </c>
      <c r="AK428" s="24">
        <f t="shared" si="670"/>
        <v>0.83777405251039083</v>
      </c>
      <c r="AL428" s="24">
        <f t="shared" si="671"/>
        <v>148.47406572906638</v>
      </c>
      <c r="AM428" s="24">
        <f t="shared" si="672"/>
        <v>16130500.632598581</v>
      </c>
      <c r="AN428" s="24">
        <f t="shared" si="673"/>
        <v>1.9679278429498774E-6</v>
      </c>
      <c r="AO428" s="29">
        <f t="shared" si="674"/>
        <v>7.5655454820926287E-3</v>
      </c>
      <c r="AP428" s="24">
        <f t="shared" si="628"/>
        <v>24.899612052443693</v>
      </c>
      <c r="AQ428" s="24">
        <f t="shared" si="675"/>
        <v>4.8066794795482854</v>
      </c>
      <c r="AR428" s="24">
        <f t="shared" si="676"/>
        <v>14.771687109160334</v>
      </c>
      <c r="AS428" s="24">
        <f t="shared" si="677"/>
        <v>2.0292256261478436</v>
      </c>
      <c r="AT428" s="24" t="str">
        <f t="shared" si="678"/>
        <v>NO</v>
      </c>
      <c r="AU428" s="24">
        <f t="shared" si="629"/>
        <v>1.2</v>
      </c>
      <c r="AV428" s="7">
        <f t="shared" si="679"/>
        <v>1.203900398263051</v>
      </c>
      <c r="AW428" s="7">
        <f t="shared" si="680"/>
        <v>0.26822041567613125</v>
      </c>
      <c r="AX428" s="20">
        <f t="shared" si="630"/>
        <v>0.86404142124993033</v>
      </c>
      <c r="AY428" s="24">
        <f t="shared" si="631"/>
        <v>0.80300187666542222</v>
      </c>
      <c r="AZ428" s="24">
        <f t="shared" si="681"/>
        <v>179.26891217312286</v>
      </c>
      <c r="BA428" s="24">
        <f t="shared" si="682"/>
        <v>19476110.437297184</v>
      </c>
      <c r="BB428" s="24">
        <f t="shared" si="683"/>
        <v>1.6614824179686685E-6</v>
      </c>
      <c r="BC428" s="29">
        <f t="shared" si="684"/>
        <v>7.3686499504463749E-3</v>
      </c>
      <c r="BD428" s="24">
        <f t="shared" si="632"/>
        <v>14.902102291999901</v>
      </c>
      <c r="BE428" s="24" t="str">
        <f t="shared" si="685"/>
        <v>NO</v>
      </c>
      <c r="BF428" s="24">
        <f t="shared" si="633"/>
        <v>1.2</v>
      </c>
      <c r="BG428" s="24">
        <f t="shared" si="634"/>
        <v>1.1517187593799396</v>
      </c>
      <c r="BH428" s="7">
        <f t="shared" si="686"/>
        <v>1.203900398263051</v>
      </c>
      <c r="BI428" s="7">
        <f t="shared" si="687"/>
        <v>0.50117895003969271</v>
      </c>
      <c r="BJ428" s="7">
        <f t="shared" si="688"/>
        <v>0.26822041567613125</v>
      </c>
      <c r="BK428" s="20">
        <f t="shared" si="635"/>
        <v>0.86404142124993033</v>
      </c>
      <c r="BL428" s="24">
        <f t="shared" si="689"/>
        <v>0.50081190385278984</v>
      </c>
      <c r="BM428" s="24">
        <f t="shared" si="690"/>
        <v>0.80031636332980283</v>
      </c>
      <c r="BN428" s="24">
        <f t="shared" si="691"/>
        <v>181.64724970260568</v>
      </c>
      <c r="BO428" s="24">
        <f t="shared" si="692"/>
        <v>19734497.481765013</v>
      </c>
      <c r="BP428" s="24">
        <f t="shared" si="693"/>
        <v>1.641931996226196E-6</v>
      </c>
      <c r="BQ428" s="29">
        <f t="shared" si="694"/>
        <v>7.3551633663968422E-3</v>
      </c>
      <c r="BR428" s="24">
        <f t="shared" si="636"/>
        <v>24.620304016279</v>
      </c>
      <c r="BS428" s="24">
        <f t="shared" si="695"/>
        <v>4.8066794795482854</v>
      </c>
      <c r="BT428" s="24">
        <f t="shared" si="696"/>
        <v>14.911205001239386</v>
      </c>
      <c r="BU428" s="24" t="str">
        <f t="shared" si="697"/>
        <v>NO</v>
      </c>
      <c r="BV428" s="24">
        <f t="shared" si="637"/>
        <v>1.1499999999999999</v>
      </c>
      <c r="BW428" s="24">
        <f t="shared" si="638"/>
        <v>1.1516993150329993</v>
      </c>
      <c r="BX428" s="7">
        <f t="shared" si="698"/>
        <v>1.203900398263051</v>
      </c>
      <c r="BY428" s="7">
        <f t="shared" si="699"/>
        <v>0.50117895003969271</v>
      </c>
      <c r="BZ428" s="24">
        <f t="shared" si="700"/>
        <v>0.26822041567613125</v>
      </c>
      <c r="CA428" s="20">
        <f t="shared" si="639"/>
        <v>0.90449176698378952</v>
      </c>
      <c r="CB428" s="24">
        <f t="shared" si="701"/>
        <v>0.50079445105686415</v>
      </c>
      <c r="CC428" s="24">
        <f t="shared" si="702"/>
        <v>0.83485156517103776</v>
      </c>
      <c r="CD428" s="24">
        <f t="shared" si="703"/>
        <v>151.062271576504</v>
      </c>
      <c r="CE428" s="24">
        <f t="shared" si="704"/>
        <v>16411688.16426873</v>
      </c>
      <c r="CF428" s="24">
        <f t="shared" si="705"/>
        <v>1.9376197908562989E-6</v>
      </c>
      <c r="CG428" s="29">
        <f t="shared" si="706"/>
        <v>7.5471728408173008E-3</v>
      </c>
      <c r="CH428" s="24">
        <f t="shared" si="640"/>
        <v>24.875407301611535</v>
      </c>
      <c r="CI428" s="24">
        <f t="shared" si="707"/>
        <v>4.8066794795482854</v>
      </c>
      <c r="CJ428" s="24">
        <f t="shared" si="708"/>
        <v>14.783663999306087</v>
      </c>
      <c r="CK428" s="24">
        <f t="shared" si="641"/>
        <v>7.3988027458256891</v>
      </c>
      <c r="CL428" s="24">
        <f t="shared" si="709"/>
        <v>2.0292256261478436</v>
      </c>
      <c r="CM428" s="24" t="str">
        <f t="shared" si="710"/>
        <v>NO</v>
      </c>
      <c r="CN428" s="46" t="str">
        <f t="shared" si="722"/>
        <v>ANNULAR</v>
      </c>
      <c r="CO428" s="21">
        <f t="shared" si="723"/>
        <v>1.0022524100858177</v>
      </c>
      <c r="CP428" s="21">
        <f t="shared" si="643"/>
        <v>0</v>
      </c>
      <c r="CQ428" s="7">
        <f t="shared" si="644"/>
        <v>0.96517150892786074</v>
      </c>
      <c r="CR428" s="7">
        <f>IF(J428="yes",rho_ph(F428,H428),IF(K428="yes",rho_ph(F428,H428),L428*CQ428+P428*(1-CQ428)))</f>
        <v>35.648652524242991</v>
      </c>
      <c r="CS428" s="7">
        <f t="shared" si="645"/>
        <v>1.9724696019260713E-5</v>
      </c>
      <c r="CT428" s="7">
        <f t="shared" si="646"/>
        <v>3872936.3897321783</v>
      </c>
      <c r="CU428" s="7">
        <f t="shared" si="647"/>
        <v>7.0872646500612203E-6</v>
      </c>
      <c r="CV428" s="22">
        <f t="shared" si="648"/>
        <v>9.3408997592775572E-3</v>
      </c>
      <c r="CW428" s="7">
        <f t="shared" si="649"/>
        <v>3.3407353053718078E-3</v>
      </c>
      <c r="CX428" s="7">
        <f t="shared" si="650"/>
        <v>2.1787511530517101E-2</v>
      </c>
      <c r="CY428" s="7">
        <f t="shared" si="711"/>
        <v>0.87316094123971055</v>
      </c>
      <c r="CZ428" s="7">
        <f t="shared" si="712"/>
        <v>2.8778482464197175E-2</v>
      </c>
      <c r="DA428" s="7">
        <f t="shared" si="651"/>
        <v>9.2186655644089814</v>
      </c>
      <c r="DB428" s="7">
        <f>rho_ph(DA428,H428)</f>
        <v>33.256270701078904</v>
      </c>
      <c r="DC428" s="7">
        <f t="shared" si="652"/>
        <v>58.347247062113574</v>
      </c>
      <c r="DD428" s="7">
        <f t="shared" si="713"/>
        <v>-2.8113842197260572E-2</v>
      </c>
      <c r="DE428" s="47">
        <f t="shared" si="714"/>
        <v>-4.6825891046311199E-2</v>
      </c>
      <c r="DF428" s="7">
        <f t="shared" si="653"/>
        <v>1028.0474734166403</v>
      </c>
      <c r="DG428" s="7">
        <f t="shared" si="715"/>
        <v>176.38061170565669</v>
      </c>
    </row>
    <row r="429" spans="1:111" ht="14.5" x14ac:dyDescent="0.35">
      <c r="A429" s="7">
        <f t="shared" si="716"/>
        <v>522</v>
      </c>
      <c r="B429" s="7">
        <v>3</v>
      </c>
      <c r="C429" s="7">
        <v>17.2</v>
      </c>
      <c r="D429">
        <v>0.253</v>
      </c>
      <c r="E429" s="22">
        <v>0</v>
      </c>
      <c r="F429" s="7">
        <f t="shared" si="654"/>
        <v>9.2186655644089814</v>
      </c>
      <c r="G429" s="7">
        <f t="shared" si="717"/>
        <v>97.5</v>
      </c>
      <c r="H429" s="7">
        <f t="shared" si="655"/>
        <v>1028.0474734166403</v>
      </c>
      <c r="I429" s="7">
        <f t="shared" si="718"/>
        <v>0.13855710963890247</v>
      </c>
      <c r="J429" s="24" t="str">
        <f t="shared" si="656"/>
        <v>NO</v>
      </c>
      <c r="K429" s="24" t="str">
        <f t="shared" si="657"/>
        <v>NO</v>
      </c>
      <c r="L429" s="7">
        <f t="shared" si="658"/>
        <v>4.7614749544817103</v>
      </c>
      <c r="M429" s="7">
        <v>9.81</v>
      </c>
      <c r="N429" s="7">
        <f t="shared" si="659"/>
        <v>5.0247065E-2</v>
      </c>
      <c r="O429" s="7">
        <f t="shared" si="660"/>
        <v>176.38061170565669</v>
      </c>
      <c r="P429" s="7">
        <f t="shared" si="661"/>
        <v>890.84075600728863</v>
      </c>
      <c r="Q429" s="7">
        <f t="shared" si="622"/>
        <v>1.4900758726292551E-5</v>
      </c>
      <c r="R429" s="7">
        <f t="shared" si="623"/>
        <v>1.5339351796630522E-4</v>
      </c>
      <c r="S429" s="7">
        <f t="shared" si="662"/>
        <v>1.3420436154009267E-4</v>
      </c>
      <c r="T429" s="7">
        <f t="shared" si="624"/>
        <v>1.8763779892407813</v>
      </c>
      <c r="U429" s="7">
        <f t="shared" si="625"/>
        <v>56.465246386862809</v>
      </c>
      <c r="V429" s="7">
        <f t="shared" si="719"/>
        <v>58.341624376103589</v>
      </c>
      <c r="W429" s="7">
        <f>Surface_Tension_T(T_ph(F429,H429))</f>
        <v>8.6225000913321678E-2</v>
      </c>
      <c r="X429" s="7">
        <v>1</v>
      </c>
      <c r="Y429" s="7">
        <f t="shared" si="663"/>
        <v>1.0022275970849888</v>
      </c>
      <c r="Z429" s="7">
        <f t="shared" si="720"/>
        <v>0.96568693003567707</v>
      </c>
      <c r="AA429" s="24">
        <f t="shared" si="664"/>
        <v>35.165575319183638</v>
      </c>
      <c r="AB429" s="24">
        <f t="shared" si="665"/>
        <v>3867676.43735637</v>
      </c>
      <c r="AC429" s="24">
        <f t="shared" si="666"/>
        <v>7.0959204048647309E-6</v>
      </c>
      <c r="AD429" s="29">
        <f t="shared" si="667"/>
        <v>9.3428700192850767E-3</v>
      </c>
      <c r="AE429" s="24">
        <f t="shared" si="626"/>
        <v>13.771038954234074</v>
      </c>
      <c r="AF429" s="7">
        <f t="shared" si="627"/>
        <v>7.3488118107153513</v>
      </c>
      <c r="AG429" s="24" t="str">
        <f t="shared" si="668"/>
        <v>ANNULAR</v>
      </c>
      <c r="AH429" s="24">
        <f t="shared" si="724"/>
        <v>1.1499999999999999</v>
      </c>
      <c r="AI429" s="24">
        <f t="shared" si="724"/>
        <v>1.1499999999999999</v>
      </c>
      <c r="AJ429" s="24">
        <f t="shared" si="669"/>
        <v>0.2682162529976268</v>
      </c>
      <c r="AK429" s="24">
        <f t="shared" si="670"/>
        <v>0.83824729049088886</v>
      </c>
      <c r="AL429" s="24">
        <f t="shared" si="671"/>
        <v>148.08719950465843</v>
      </c>
      <c r="AM429" s="24">
        <f t="shared" si="672"/>
        <v>16287331.203872245</v>
      </c>
      <c r="AN429" s="24">
        <f t="shared" si="673"/>
        <v>1.9509012234165455E-6</v>
      </c>
      <c r="AO429" s="29">
        <f t="shared" si="674"/>
        <v>7.5552510649995212E-3</v>
      </c>
      <c r="AP429" s="24">
        <f t="shared" si="628"/>
        <v>25.302789410147565</v>
      </c>
      <c r="AQ429" s="24">
        <f t="shared" si="675"/>
        <v>4.8077186444310502</v>
      </c>
      <c r="AR429" s="24">
        <f t="shared" si="676"/>
        <v>14.781227754737918</v>
      </c>
      <c r="AS429" s="24">
        <f t="shared" si="677"/>
        <v>2.0264882283800438</v>
      </c>
      <c r="AT429" s="24" t="str">
        <f t="shared" si="678"/>
        <v>NO</v>
      </c>
      <c r="AU429" s="24">
        <f t="shared" si="629"/>
        <v>1.2</v>
      </c>
      <c r="AV429" s="7">
        <f t="shared" si="679"/>
        <v>1.203900398263051</v>
      </c>
      <c r="AW429" s="7">
        <f t="shared" si="680"/>
        <v>0.2682162529976268</v>
      </c>
      <c r="AX429" s="20">
        <f t="shared" si="630"/>
        <v>0.86299884151120987</v>
      </c>
      <c r="AY429" s="24">
        <f t="shared" si="631"/>
        <v>0.80345361865472054</v>
      </c>
      <c r="AZ429" s="24">
        <f t="shared" si="681"/>
        <v>178.91715123043778</v>
      </c>
      <c r="BA429" s="24">
        <f t="shared" si="682"/>
        <v>19678155.234826826</v>
      </c>
      <c r="BB429" s="24">
        <f t="shared" si="683"/>
        <v>1.6461534919158031E-6</v>
      </c>
      <c r="BC429" s="29">
        <f t="shared" si="684"/>
        <v>7.3580859766228576E-3</v>
      </c>
      <c r="BD429" s="24">
        <f t="shared" si="632"/>
        <v>14.912090236563484</v>
      </c>
      <c r="BE429" s="24" t="str">
        <f t="shared" si="685"/>
        <v>NO</v>
      </c>
      <c r="BF429" s="24">
        <f t="shared" si="633"/>
        <v>1.2</v>
      </c>
      <c r="BG429" s="24">
        <f t="shared" si="634"/>
        <v>1.1516890207040291</v>
      </c>
      <c r="BH429" s="7">
        <f t="shared" si="686"/>
        <v>1.203900398263051</v>
      </c>
      <c r="BI429" s="7">
        <f t="shared" si="687"/>
        <v>0.50119159760309828</v>
      </c>
      <c r="BJ429" s="7">
        <f t="shared" si="688"/>
        <v>0.2682162529976268</v>
      </c>
      <c r="BK429" s="20">
        <f t="shared" si="635"/>
        <v>0.86299884151120987</v>
      </c>
      <c r="BL429" s="24">
        <f t="shared" si="689"/>
        <v>0.50083027857000173</v>
      </c>
      <c r="BM429" s="24">
        <f t="shared" si="690"/>
        <v>0.80080303697285549</v>
      </c>
      <c r="BN429" s="24">
        <f t="shared" si="691"/>
        <v>181.26577674147649</v>
      </c>
      <c r="BO429" s="24">
        <f t="shared" si="692"/>
        <v>19936468.186250743</v>
      </c>
      <c r="BP429" s="24">
        <f t="shared" si="693"/>
        <v>1.6269853083849021E-6</v>
      </c>
      <c r="BQ429" s="29">
        <f t="shared" si="694"/>
        <v>7.3447685879242828E-3</v>
      </c>
      <c r="BR429" s="24">
        <f t="shared" si="636"/>
        <v>25.018432007808695</v>
      </c>
      <c r="BS429" s="24">
        <f t="shared" si="695"/>
        <v>4.8077186444310502</v>
      </c>
      <c r="BT429" s="24">
        <f t="shared" si="696"/>
        <v>14.921097563516796</v>
      </c>
      <c r="BU429" s="24" t="str">
        <f t="shared" si="697"/>
        <v>NO</v>
      </c>
      <c r="BV429" s="24">
        <f t="shared" si="637"/>
        <v>1.1499999999999999</v>
      </c>
      <c r="BW429" s="24">
        <f t="shared" si="638"/>
        <v>1.1516699359482661</v>
      </c>
      <c r="BX429" s="7">
        <f t="shared" si="698"/>
        <v>1.203900398263051</v>
      </c>
      <c r="BY429" s="7">
        <f t="shared" si="699"/>
        <v>0.50119159760309828</v>
      </c>
      <c r="BZ429" s="24">
        <f t="shared" si="700"/>
        <v>0.2682162529976268</v>
      </c>
      <c r="CA429" s="20">
        <f t="shared" si="639"/>
        <v>0.903400378598466</v>
      </c>
      <c r="CB429" s="24">
        <f t="shared" si="701"/>
        <v>0.50081310225623832</v>
      </c>
      <c r="CC429" s="24">
        <f t="shared" si="702"/>
        <v>0.83536279484877418</v>
      </c>
      <c r="CD429" s="24">
        <f t="shared" si="703"/>
        <v>150.64309132942336</v>
      </c>
      <c r="CE429" s="24">
        <f t="shared" si="704"/>
        <v>16568440.285619086</v>
      </c>
      <c r="CF429" s="24">
        <f t="shared" si="705"/>
        <v>1.921148217590711E-6</v>
      </c>
      <c r="CG429" s="29">
        <f t="shared" si="706"/>
        <v>7.5370947632561339E-3</v>
      </c>
      <c r="CH429" s="24">
        <f t="shared" si="640"/>
        <v>25.278449427020188</v>
      </c>
      <c r="CI429" s="24">
        <f t="shared" si="707"/>
        <v>4.8077186444310502</v>
      </c>
      <c r="CJ429" s="24">
        <f t="shared" si="708"/>
        <v>14.793087197099974</v>
      </c>
      <c r="CK429" s="24">
        <f t="shared" si="641"/>
        <v>7.4333510063296355</v>
      </c>
      <c r="CL429" s="24">
        <f t="shared" si="709"/>
        <v>2.0264882283800438</v>
      </c>
      <c r="CM429" s="24" t="str">
        <f t="shared" si="710"/>
        <v>NO</v>
      </c>
      <c r="CN429" s="46" t="str">
        <f t="shared" si="722"/>
        <v>ANNULAR</v>
      </c>
      <c r="CO429" s="21">
        <f t="shared" si="723"/>
        <v>1.0022275970849888</v>
      </c>
      <c r="CP429" s="21">
        <f t="shared" si="643"/>
        <v>0</v>
      </c>
      <c r="CQ429" s="7">
        <f t="shared" si="644"/>
        <v>0.96568693003567707</v>
      </c>
      <c r="CR429" s="7">
        <f>IF(J429="yes",rho_ph(F429,H429),IF(K429="yes",rho_ph(F429,H429),L429*CQ429+P429*(1-CQ429)))</f>
        <v>35.165575319183638</v>
      </c>
      <c r="CS429" s="7">
        <f t="shared" si="645"/>
        <v>1.9652870463647235E-5</v>
      </c>
      <c r="CT429" s="7">
        <f t="shared" si="646"/>
        <v>3867676.43735637</v>
      </c>
      <c r="CU429" s="7">
        <f t="shared" si="647"/>
        <v>7.0959204048647309E-6</v>
      </c>
      <c r="CV429" s="22">
        <f t="shared" si="648"/>
        <v>9.3428700192850767E-3</v>
      </c>
      <c r="CW429" s="7">
        <f t="shared" si="649"/>
        <v>3.2954647843313669E-3</v>
      </c>
      <c r="CX429" s="7">
        <f t="shared" si="650"/>
        <v>2.2100624745819253E-2</v>
      </c>
      <c r="CY429" s="7">
        <f t="shared" si="711"/>
        <v>0.87016053997151621</v>
      </c>
      <c r="CZ429" s="7">
        <f t="shared" si="712"/>
        <v>2.9185521939413542E-2</v>
      </c>
      <c r="DA429" s="7">
        <f t="shared" si="651"/>
        <v>9.1311089985907401</v>
      </c>
      <c r="DB429" s="7">
        <f>rho_ph(DA429,H429)</f>
        <v>32.789382791497296</v>
      </c>
      <c r="DC429" s="7">
        <f t="shared" si="652"/>
        <v>59.178053313755981</v>
      </c>
      <c r="DD429" s="7">
        <f t="shared" si="713"/>
        <v>-2.8113842197260572E-2</v>
      </c>
      <c r="DE429" s="47">
        <f t="shared" si="714"/>
        <v>-4.9148429581690606E-2</v>
      </c>
      <c r="DF429" s="7">
        <f t="shared" si="653"/>
        <v>1028.0193595744431</v>
      </c>
      <c r="DG429" s="7">
        <f t="shared" si="715"/>
        <v>175.97339659812133</v>
      </c>
    </row>
    <row r="430" spans="1:111" ht="14.5" x14ac:dyDescent="0.35">
      <c r="A430" s="7">
        <f t="shared" si="716"/>
        <v>519</v>
      </c>
      <c r="B430" s="7">
        <v>3</v>
      </c>
      <c r="C430" s="7">
        <v>17.2</v>
      </c>
      <c r="D430">
        <v>0.253</v>
      </c>
      <c r="E430" s="22">
        <v>0</v>
      </c>
      <c r="F430" s="7">
        <f t="shared" si="654"/>
        <v>9.1311089985907401</v>
      </c>
      <c r="G430" s="7">
        <f t="shared" si="717"/>
        <v>97.5</v>
      </c>
      <c r="H430" s="7">
        <f t="shared" si="655"/>
        <v>1028.0193595744431</v>
      </c>
      <c r="I430" s="7">
        <f t="shared" si="718"/>
        <v>0.13933024773025054</v>
      </c>
      <c r="J430" s="24" t="str">
        <f t="shared" si="656"/>
        <v>NO</v>
      </c>
      <c r="K430" s="24" t="str">
        <f t="shared" si="657"/>
        <v>NO</v>
      </c>
      <c r="L430" s="7">
        <f t="shared" si="658"/>
        <v>4.7184070172964523</v>
      </c>
      <c r="M430" s="7">
        <v>9.81</v>
      </c>
      <c r="N430" s="7">
        <f t="shared" si="659"/>
        <v>5.0247065E-2</v>
      </c>
      <c r="O430" s="7">
        <f t="shared" si="660"/>
        <v>175.97339659812133</v>
      </c>
      <c r="P430" s="7">
        <f t="shared" si="661"/>
        <v>891.26845557169008</v>
      </c>
      <c r="Q430" s="7">
        <f t="shared" si="622"/>
        <v>1.4886740544570474E-5</v>
      </c>
      <c r="R430" s="7">
        <f t="shared" si="623"/>
        <v>1.5377083018836086E-4</v>
      </c>
      <c r="S430" s="7">
        <f t="shared" si="662"/>
        <v>1.3442007557250122E-4</v>
      </c>
      <c r="T430" s="7">
        <f t="shared" si="624"/>
        <v>1.8737943318220196</v>
      </c>
      <c r="U430" s="7">
        <f t="shared" si="625"/>
        <v>57.298588652339539</v>
      </c>
      <c r="V430" s="7">
        <f t="shared" si="719"/>
        <v>59.172382984161558</v>
      </c>
      <c r="W430" s="7">
        <f>Surface_Tension_T(T_ph(F430,H430))</f>
        <v>8.6256447481763046E-2</v>
      </c>
      <c r="X430" s="7">
        <v>1</v>
      </c>
      <c r="Y430" s="7">
        <f t="shared" si="663"/>
        <v>1.0022026335429681</v>
      </c>
      <c r="Z430" s="7">
        <f t="shared" si="720"/>
        <v>0.9662051003230343</v>
      </c>
      <c r="AA430" s="24">
        <f t="shared" si="664"/>
        <v>34.679276966801254</v>
      </c>
      <c r="AB430" s="24">
        <f t="shared" si="665"/>
        <v>3862295.3359984024</v>
      </c>
      <c r="AC430" s="24">
        <f t="shared" si="666"/>
        <v>7.1047986740923234E-6</v>
      </c>
      <c r="AD430" s="29">
        <f t="shared" si="667"/>
        <v>9.3448890629567703E-3</v>
      </c>
      <c r="AE430" s="24">
        <f t="shared" si="626"/>
        <v>13.772700888233249</v>
      </c>
      <c r="AF430" s="7">
        <f t="shared" si="627"/>
        <v>7.3839277177353919</v>
      </c>
      <c r="AG430" s="24" t="str">
        <f t="shared" si="668"/>
        <v>ANNULAR</v>
      </c>
      <c r="AH430" s="24">
        <f t="shared" si="724"/>
        <v>1.1499999999999999</v>
      </c>
      <c r="AI430" s="24">
        <f t="shared" si="724"/>
        <v>1.1499999999999999</v>
      </c>
      <c r="AJ430" s="24">
        <f t="shared" si="669"/>
        <v>0.26821194840818546</v>
      </c>
      <c r="AK430" s="24">
        <f t="shared" si="670"/>
        <v>0.83872312826582485</v>
      </c>
      <c r="AL430" s="24">
        <f t="shared" si="671"/>
        <v>147.69842548393015</v>
      </c>
      <c r="AM430" s="24">
        <f t="shared" si="672"/>
        <v>16449447.329221772</v>
      </c>
      <c r="AN430" s="24">
        <f t="shared" si="673"/>
        <v>1.9336248057852848E-6</v>
      </c>
      <c r="AO430" s="29">
        <f t="shared" si="674"/>
        <v>7.5447346061996408E-3</v>
      </c>
      <c r="AP430" s="24">
        <f t="shared" si="628"/>
        <v>25.721066942612701</v>
      </c>
      <c r="AQ430" s="24">
        <f t="shared" si="675"/>
        <v>4.8087629940837529</v>
      </c>
      <c r="AR430" s="24">
        <f t="shared" si="676"/>
        <v>14.790942310365791</v>
      </c>
      <c r="AS430" s="24">
        <f t="shared" si="677"/>
        <v>2.0236978783677815</v>
      </c>
      <c r="AT430" s="24" t="str">
        <f t="shared" si="678"/>
        <v>NO</v>
      </c>
      <c r="AU430" s="24">
        <f t="shared" si="629"/>
        <v>1.2</v>
      </c>
      <c r="AV430" s="7">
        <f t="shared" si="679"/>
        <v>1.203900398263051</v>
      </c>
      <c r="AW430" s="7">
        <f t="shared" si="680"/>
        <v>0.26821194840818546</v>
      </c>
      <c r="AX430" s="20">
        <f t="shared" si="630"/>
        <v>0.86193607299026531</v>
      </c>
      <c r="AY430" s="24">
        <f t="shared" si="631"/>
        <v>0.80390783794167098</v>
      </c>
      <c r="AZ430" s="24">
        <f t="shared" si="681"/>
        <v>178.56392281124408</v>
      </c>
      <c r="BA430" s="24">
        <f t="shared" si="682"/>
        <v>19886994.959891178</v>
      </c>
      <c r="BB430" s="24">
        <f t="shared" si="683"/>
        <v>1.6306198897682103E-6</v>
      </c>
      <c r="BC430" s="29">
        <f t="shared" si="684"/>
        <v>7.3473030578926554E-3</v>
      </c>
      <c r="BD430" s="24">
        <f t="shared" si="632"/>
        <v>14.922256967788815</v>
      </c>
      <c r="BE430" s="24" t="str">
        <f t="shared" si="685"/>
        <v>NO</v>
      </c>
      <c r="BF430" s="24">
        <f t="shared" si="633"/>
        <v>1.2</v>
      </c>
      <c r="BG430" s="24">
        <f t="shared" si="634"/>
        <v>1.1516593146011134</v>
      </c>
      <c r="BH430" s="7">
        <f t="shared" si="686"/>
        <v>1.203900398263051</v>
      </c>
      <c r="BI430" s="7">
        <f t="shared" si="687"/>
        <v>0.50120441802707549</v>
      </c>
      <c r="BJ430" s="7">
        <f t="shared" si="688"/>
        <v>0.26821194840818546</v>
      </c>
      <c r="BK430" s="20">
        <f t="shared" si="635"/>
        <v>0.86193607299026531</v>
      </c>
      <c r="BL430" s="24">
        <f t="shared" si="689"/>
        <v>0.500848848858502</v>
      </c>
      <c r="BM430" s="24">
        <f t="shared" si="690"/>
        <v>0.80129247476233023</v>
      </c>
      <c r="BN430" s="24">
        <f t="shared" si="691"/>
        <v>180.88257316487599</v>
      </c>
      <c r="BO430" s="24">
        <f t="shared" si="692"/>
        <v>20145227.346201211</v>
      </c>
      <c r="BP430" s="24">
        <f t="shared" si="693"/>
        <v>1.6118353370625847E-6</v>
      </c>
      <c r="BQ430" s="29">
        <f t="shared" si="694"/>
        <v>7.334156778625746E-3</v>
      </c>
      <c r="BR430" s="24">
        <f t="shared" si="636"/>
        <v>25.431470249917076</v>
      </c>
      <c r="BS430" s="24">
        <f t="shared" si="695"/>
        <v>4.8087629940837529</v>
      </c>
      <c r="BT430" s="24">
        <f t="shared" si="696"/>
        <v>14.931167561002669</v>
      </c>
      <c r="BU430" s="24" t="str">
        <f t="shared" si="697"/>
        <v>NO</v>
      </c>
      <c r="BV430" s="24">
        <f t="shared" si="637"/>
        <v>1.1499999999999999</v>
      </c>
      <c r="BW430" s="24">
        <f t="shared" si="638"/>
        <v>1.1516405881617298</v>
      </c>
      <c r="BX430" s="7">
        <f t="shared" si="698"/>
        <v>1.203900398263051</v>
      </c>
      <c r="BY430" s="7">
        <f t="shared" si="699"/>
        <v>0.50120441802707549</v>
      </c>
      <c r="BZ430" s="24">
        <f t="shared" si="700"/>
        <v>0.26821194840818546</v>
      </c>
      <c r="CA430" s="20">
        <f t="shared" si="639"/>
        <v>0.90228785628769514</v>
      </c>
      <c r="CB430" s="24">
        <f t="shared" si="701"/>
        <v>0.50083194999020408</v>
      </c>
      <c r="CC430" s="24">
        <f t="shared" si="702"/>
        <v>0.83587693693682386</v>
      </c>
      <c r="CD430" s="24">
        <f t="shared" si="703"/>
        <v>150.22171654485109</v>
      </c>
      <c r="CE430" s="24">
        <f t="shared" si="704"/>
        <v>16730470.930298895</v>
      </c>
      <c r="CF430" s="24">
        <f t="shared" si="705"/>
        <v>1.904430015391389E-6</v>
      </c>
      <c r="CG430" s="29">
        <f t="shared" si="706"/>
        <v>7.5267974430263031E-3</v>
      </c>
      <c r="CH430" s="24">
        <f t="shared" si="640"/>
        <v>25.696589344619884</v>
      </c>
      <c r="CI430" s="24">
        <f t="shared" si="707"/>
        <v>4.8087629940837529</v>
      </c>
      <c r="CJ430" s="24">
        <f t="shared" si="708"/>
        <v>14.802682455016214</v>
      </c>
      <c r="CK430" s="24">
        <f t="shared" si="641"/>
        <v>7.4688708794069383</v>
      </c>
      <c r="CL430" s="24">
        <f t="shared" si="709"/>
        <v>2.0236978783677815</v>
      </c>
      <c r="CM430" s="24" t="str">
        <f t="shared" si="710"/>
        <v>NO</v>
      </c>
      <c r="CN430" s="46" t="str">
        <f t="shared" si="722"/>
        <v>ANNULAR</v>
      </c>
      <c r="CO430" s="21">
        <f t="shared" si="723"/>
        <v>1.0022026335429681</v>
      </c>
      <c r="CP430" s="21">
        <f t="shared" si="643"/>
        <v>0</v>
      </c>
      <c r="CQ430" s="7">
        <f t="shared" si="644"/>
        <v>0.9662051003230343</v>
      </c>
      <c r="CR430" s="7">
        <f>IF(J430="yes",rho_ph(F430,H430),IF(K430="yes",rho_ph(F430,H430),L430*CQ430+P430*(1-CQ430)))</f>
        <v>34.679276966801254</v>
      </c>
      <c r="CS430" s="7">
        <f t="shared" si="645"/>
        <v>1.9580314420809083E-5</v>
      </c>
      <c r="CT430" s="7">
        <f t="shared" si="646"/>
        <v>3862295.3359984024</v>
      </c>
      <c r="CU430" s="7">
        <f t="shared" si="647"/>
        <v>7.1047986740923234E-6</v>
      </c>
      <c r="CV430" s="22">
        <f t="shared" si="648"/>
        <v>9.3448890629567703E-3</v>
      </c>
      <c r="CW430" s="7">
        <f t="shared" si="649"/>
        <v>3.2498924005324795E-3</v>
      </c>
      <c r="CX430" s="7">
        <f t="shared" si="650"/>
        <v>2.2424965647741452E-2</v>
      </c>
      <c r="CY430" s="7">
        <f t="shared" si="711"/>
        <v>0.86702052127335782</v>
      </c>
      <c r="CZ430" s="7">
        <f t="shared" si="712"/>
        <v>2.9612745509836735E-2</v>
      </c>
      <c r="DA430" s="7">
        <f t="shared" si="651"/>
        <v>9.0422707620612304</v>
      </c>
      <c r="DB430" s="7">
        <f>rho_ph(DA430,H430)</f>
        <v>32.319223918627756</v>
      </c>
      <c r="DC430" s="7">
        <f t="shared" si="652"/>
        <v>60.038936821189857</v>
      </c>
      <c r="DD430" s="7">
        <f t="shared" si="713"/>
        <v>-2.8113842197260572E-2</v>
      </c>
      <c r="DE430" s="47">
        <f t="shared" si="714"/>
        <v>-5.1651513297267457E-2</v>
      </c>
      <c r="DF430" s="7">
        <f t="shared" si="653"/>
        <v>1027.9912457322459</v>
      </c>
      <c r="DG430" s="7">
        <f t="shared" si="715"/>
        <v>175.55705801276184</v>
      </c>
    </row>
    <row r="431" spans="1:111" ht="14.5" x14ac:dyDescent="0.35">
      <c r="A431" s="7">
        <f t="shared" si="716"/>
        <v>516</v>
      </c>
      <c r="B431" s="7">
        <v>3</v>
      </c>
      <c r="C431" s="7">
        <v>17.2</v>
      </c>
      <c r="D431">
        <v>0.253</v>
      </c>
      <c r="E431" s="22">
        <v>0</v>
      </c>
      <c r="F431" s="7">
        <f t="shared" si="654"/>
        <v>9.0422707620612304</v>
      </c>
      <c r="G431" s="7">
        <f t="shared" si="717"/>
        <v>97.5</v>
      </c>
      <c r="H431" s="7">
        <f t="shared" si="655"/>
        <v>1027.9912457322459</v>
      </c>
      <c r="I431" s="7">
        <f t="shared" si="718"/>
        <v>0.14011976848288998</v>
      </c>
      <c r="J431" s="24" t="str">
        <f t="shared" si="656"/>
        <v>NO</v>
      </c>
      <c r="K431" s="24" t="str">
        <f t="shared" si="657"/>
        <v>NO</v>
      </c>
      <c r="L431" s="7">
        <f t="shared" si="658"/>
        <v>4.6746980183913909</v>
      </c>
      <c r="M431" s="7">
        <v>9.81</v>
      </c>
      <c r="N431" s="7">
        <f t="shared" si="659"/>
        <v>5.0247065E-2</v>
      </c>
      <c r="O431" s="7">
        <f t="shared" si="660"/>
        <v>175.55705801276184</v>
      </c>
      <c r="P431" s="7">
        <f t="shared" si="661"/>
        <v>891.70494298789129</v>
      </c>
      <c r="Q431" s="7">
        <f t="shared" si="622"/>
        <v>1.4872408033750319E-5</v>
      </c>
      <c r="R431" s="7">
        <f t="shared" si="623"/>
        <v>1.5415854776209661E-4</v>
      </c>
      <c r="S431" s="7">
        <f t="shared" si="662"/>
        <v>1.3464180611048526E-4</v>
      </c>
      <c r="T431" s="7">
        <f t="shared" si="624"/>
        <v>1.8711590620687755</v>
      </c>
      <c r="U431" s="7">
        <f t="shared" si="625"/>
        <v>58.162058196569099</v>
      </c>
      <c r="V431" s="7">
        <f t="shared" si="719"/>
        <v>60.033217258637876</v>
      </c>
      <c r="W431" s="7">
        <f>Surface_Tension_T(T_ph(F431,H431))</f>
        <v>8.6288480275947765E-2</v>
      </c>
      <c r="X431" s="7">
        <v>1</v>
      </c>
      <c r="Y431" s="7">
        <f t="shared" si="663"/>
        <v>1.002177507516989</v>
      </c>
      <c r="Z431" s="7">
        <f t="shared" si="720"/>
        <v>0.96672621768834754</v>
      </c>
      <c r="AA431" s="24">
        <f t="shared" si="664"/>
        <v>34.189549293358283</v>
      </c>
      <c r="AB431" s="24">
        <f t="shared" si="665"/>
        <v>3856786.3956887424</v>
      </c>
      <c r="AC431" s="24">
        <f t="shared" si="666"/>
        <v>7.1139122195026422E-6</v>
      </c>
      <c r="AD431" s="29">
        <f t="shared" si="667"/>
        <v>9.3469596506243549E-3</v>
      </c>
      <c r="AE431" s="24">
        <f t="shared" si="626"/>
        <v>13.774351424555686</v>
      </c>
      <c r="AF431" s="7">
        <f t="shared" si="627"/>
        <v>7.4200607747551262</v>
      </c>
      <c r="AG431" s="24" t="str">
        <f t="shared" si="668"/>
        <v>ANNULAR</v>
      </c>
      <c r="AH431" s="24">
        <f t="shared" si="724"/>
        <v>1.1499999999999999</v>
      </c>
      <c r="AI431" s="24">
        <f t="shared" si="724"/>
        <v>1.1499999999999999</v>
      </c>
      <c r="AJ431" s="24">
        <f t="shared" si="669"/>
        <v>0.26820749362340218</v>
      </c>
      <c r="AK431" s="24">
        <f t="shared" si="670"/>
        <v>0.83920174812053827</v>
      </c>
      <c r="AL431" s="24">
        <f t="shared" si="671"/>
        <v>147.30761077369769</v>
      </c>
      <c r="AM431" s="24">
        <f t="shared" si="672"/>
        <v>16617182.763616491</v>
      </c>
      <c r="AN431" s="24">
        <f t="shared" si="673"/>
        <v>1.9160864669477782E-6</v>
      </c>
      <c r="AO431" s="29">
        <f t="shared" si="674"/>
        <v>7.5339843715883587E-3</v>
      </c>
      <c r="AP431" s="24">
        <f t="shared" si="628"/>
        <v>26.155451531913553</v>
      </c>
      <c r="AQ431" s="24">
        <f t="shared" si="675"/>
        <v>4.809812917364142</v>
      </c>
      <c r="AR431" s="24">
        <f t="shared" si="676"/>
        <v>14.800840434028929</v>
      </c>
      <c r="AS431" s="24">
        <f t="shared" si="677"/>
        <v>2.0208517870342777</v>
      </c>
      <c r="AT431" s="24" t="str">
        <f t="shared" si="678"/>
        <v>NO</v>
      </c>
      <c r="AU431" s="24">
        <f t="shared" si="629"/>
        <v>1.2</v>
      </c>
      <c r="AV431" s="7">
        <f t="shared" si="679"/>
        <v>1.203900398263051</v>
      </c>
      <c r="AW431" s="7">
        <f t="shared" si="680"/>
        <v>0.26820749362340218</v>
      </c>
      <c r="AX431" s="20">
        <f t="shared" si="630"/>
        <v>0.86085205203418036</v>
      </c>
      <c r="AY431" s="24">
        <f t="shared" si="631"/>
        <v>0.80436470840968488</v>
      </c>
      <c r="AZ431" s="24">
        <f t="shared" si="681"/>
        <v>178.20911864242814</v>
      </c>
      <c r="BA431" s="24">
        <f t="shared" si="682"/>
        <v>20103058.348924089</v>
      </c>
      <c r="BB431" s="24">
        <f t="shared" si="683"/>
        <v>1.6148715353312813E-6</v>
      </c>
      <c r="BC431" s="29">
        <f t="shared" si="684"/>
        <v>7.3362896498062359E-3</v>
      </c>
      <c r="BD431" s="24">
        <f t="shared" si="632"/>
        <v>14.932612373532509</v>
      </c>
      <c r="BE431" s="24" t="str">
        <f t="shared" si="685"/>
        <v>NO</v>
      </c>
      <c r="BF431" s="24">
        <f t="shared" si="633"/>
        <v>1.2</v>
      </c>
      <c r="BG431" s="24">
        <f t="shared" si="634"/>
        <v>1.1516296302906859</v>
      </c>
      <c r="BH431" s="7">
        <f t="shared" si="686"/>
        <v>1.203900398263051</v>
      </c>
      <c r="BI431" s="7">
        <f t="shared" si="687"/>
        <v>0.50121741995916214</v>
      </c>
      <c r="BJ431" s="7">
        <f t="shared" si="688"/>
        <v>0.26820749362340218</v>
      </c>
      <c r="BK431" s="20">
        <f t="shared" si="635"/>
        <v>0.86085205203418036</v>
      </c>
      <c r="BL431" s="24">
        <f t="shared" si="689"/>
        <v>0.50086762544634811</v>
      </c>
      <c r="BM431" s="24">
        <f t="shared" si="690"/>
        <v>0.80178486666580306</v>
      </c>
      <c r="BN431" s="24">
        <f t="shared" si="691"/>
        <v>180.4975162964862</v>
      </c>
      <c r="BO431" s="24">
        <f t="shared" si="692"/>
        <v>20361203.341254</v>
      </c>
      <c r="BP431" s="24">
        <f t="shared" si="693"/>
        <v>1.5964720913412325E-6</v>
      </c>
      <c r="BQ431" s="29">
        <f t="shared" si="694"/>
        <v>7.3233164812888402E-3</v>
      </c>
      <c r="BR431" s="24">
        <f t="shared" si="636"/>
        <v>25.860413031540507</v>
      </c>
      <c r="BS431" s="24">
        <f t="shared" si="695"/>
        <v>4.809812917364142</v>
      </c>
      <c r="BT431" s="24">
        <f t="shared" si="696"/>
        <v>14.941424820590093</v>
      </c>
      <c r="BU431" s="24" t="str">
        <f t="shared" si="697"/>
        <v>NO</v>
      </c>
      <c r="BV431" s="24">
        <f t="shared" si="637"/>
        <v>1.1499999999999999</v>
      </c>
      <c r="BW431" s="24">
        <f t="shared" si="638"/>
        <v>1.1516112610335789</v>
      </c>
      <c r="BX431" s="7">
        <f t="shared" si="698"/>
        <v>1.203900398263051</v>
      </c>
      <c r="BY431" s="7">
        <f t="shared" si="699"/>
        <v>0.50121741995916214</v>
      </c>
      <c r="BZ431" s="24">
        <f t="shared" si="700"/>
        <v>0.26820749362340218</v>
      </c>
      <c r="CA431" s="20">
        <f t="shared" si="639"/>
        <v>0.90115308660336524</v>
      </c>
      <c r="CB431" s="24">
        <f t="shared" si="701"/>
        <v>0.50085100508557201</v>
      </c>
      <c r="CC431" s="24">
        <f t="shared" si="702"/>
        <v>0.83639419122819558</v>
      </c>
      <c r="CD431" s="24">
        <f t="shared" si="703"/>
        <v>149.79799865167823</v>
      </c>
      <c r="CE431" s="24">
        <f t="shared" si="704"/>
        <v>16898113.465725787</v>
      </c>
      <c r="CF431" s="24">
        <f t="shared" si="705"/>
        <v>1.8874532095780398E-6</v>
      </c>
      <c r="CG431" s="29">
        <f t="shared" si="706"/>
        <v>7.5162692700784708E-3</v>
      </c>
      <c r="CH431" s="24">
        <f t="shared" si="640"/>
        <v>26.130833814926852</v>
      </c>
      <c r="CI431" s="24">
        <f t="shared" si="707"/>
        <v>4.809812917364142</v>
      </c>
      <c r="CJ431" s="24">
        <f t="shared" si="708"/>
        <v>14.812459348445811</v>
      </c>
      <c r="CK431" s="24">
        <f t="shared" si="641"/>
        <v>7.5054196035650103</v>
      </c>
      <c r="CL431" s="24">
        <f t="shared" si="709"/>
        <v>2.0208517870342777</v>
      </c>
      <c r="CM431" s="24" t="str">
        <f t="shared" si="710"/>
        <v>NO</v>
      </c>
      <c r="CN431" s="46" t="str">
        <f t="shared" si="722"/>
        <v>ANNULAR</v>
      </c>
      <c r="CO431" s="21">
        <f t="shared" si="723"/>
        <v>1.002177507516989</v>
      </c>
      <c r="CP431" s="21">
        <f t="shared" si="643"/>
        <v>0</v>
      </c>
      <c r="CQ431" s="7">
        <f t="shared" si="644"/>
        <v>0.96672621768834754</v>
      </c>
      <c r="CR431" s="7">
        <f>IF(J431="yes",rho_ph(F431,H431),IF(K431="yes",rho_ph(F431,H431),L431*CQ431+P431*(1-CQ431)))</f>
        <v>34.189549293358283</v>
      </c>
      <c r="CS431" s="7">
        <f t="shared" si="645"/>
        <v>1.9506984726101719E-5</v>
      </c>
      <c r="CT431" s="7">
        <f t="shared" si="646"/>
        <v>3856786.3956887424</v>
      </c>
      <c r="CU431" s="7">
        <f t="shared" si="647"/>
        <v>7.1139122195026422E-6</v>
      </c>
      <c r="CV431" s="22">
        <f t="shared" si="648"/>
        <v>9.3469596506243549E-3</v>
      </c>
      <c r="CW431" s="7">
        <f t="shared" si="649"/>
        <v>3.2039986454297886E-3</v>
      </c>
      <c r="CX431" s="7">
        <f t="shared" si="650"/>
        <v>2.2761268586709085E-2</v>
      </c>
      <c r="CY431" s="7">
        <f t="shared" si="711"/>
        <v>0.86373036110624979</v>
      </c>
      <c r="CZ431" s="7">
        <f t="shared" si="712"/>
        <v>3.0061774370051138E-2</v>
      </c>
      <c r="DA431" s="7">
        <f t="shared" si="651"/>
        <v>8.9520854389510767</v>
      </c>
      <c r="DB431" s="7">
        <f>rho_ph(DA431,H431)</f>
        <v>31.845580643699442</v>
      </c>
      <c r="DC431" s="7">
        <f t="shared" si="652"/>
        <v>60.931903383092646</v>
      </c>
      <c r="DD431" s="7">
        <f t="shared" si="713"/>
        <v>-2.8113842197260572E-2</v>
      </c>
      <c r="DE431" s="47">
        <f t="shared" si="714"/>
        <v>-5.4354837731860242E-2</v>
      </c>
      <c r="DF431" s="7">
        <f t="shared" si="653"/>
        <v>1027.9631318900488</v>
      </c>
      <c r="DG431" s="7">
        <f t="shared" si="715"/>
        <v>175.13108966525408</v>
      </c>
    </row>
    <row r="432" spans="1:111" ht="14.5" x14ac:dyDescent="0.35">
      <c r="A432" s="7">
        <f t="shared" si="716"/>
        <v>513</v>
      </c>
      <c r="B432" s="7">
        <v>3</v>
      </c>
      <c r="C432" s="7">
        <v>17.2</v>
      </c>
      <c r="D432">
        <v>0.253</v>
      </c>
      <c r="E432" s="22">
        <v>0</v>
      </c>
      <c r="F432" s="7">
        <f t="shared" si="654"/>
        <v>8.9520854389510767</v>
      </c>
      <c r="G432" s="7">
        <f t="shared" si="717"/>
        <v>97.5</v>
      </c>
      <c r="H432" s="7">
        <f t="shared" si="655"/>
        <v>1027.9631318900488</v>
      </c>
      <c r="I432" s="7">
        <f t="shared" si="718"/>
        <v>0.14092656980488791</v>
      </c>
      <c r="J432" s="24" t="str">
        <f t="shared" si="656"/>
        <v>NO</v>
      </c>
      <c r="K432" s="24" t="str">
        <f t="shared" si="657"/>
        <v>NO</v>
      </c>
      <c r="L432" s="7">
        <f t="shared" si="658"/>
        <v>4.6303149965271633</v>
      </c>
      <c r="M432" s="7">
        <v>9.81</v>
      </c>
      <c r="N432" s="7">
        <f t="shared" si="659"/>
        <v>5.0247065E-2</v>
      </c>
      <c r="O432" s="7">
        <f t="shared" si="660"/>
        <v>175.13108966525408</v>
      </c>
      <c r="P432" s="7">
        <f t="shared" si="661"/>
        <v>892.15069613996673</v>
      </c>
      <c r="Q432" s="7">
        <f t="shared" si="622"/>
        <v>1.485774372095945E-5</v>
      </c>
      <c r="R432" s="7">
        <f t="shared" si="623"/>
        <v>1.5455729100526038E-4</v>
      </c>
      <c r="S432" s="7">
        <f t="shared" si="662"/>
        <v>1.3486991300318811E-4</v>
      </c>
      <c r="T432" s="7">
        <f t="shared" si="624"/>
        <v>1.8684693798206364</v>
      </c>
      <c r="U432" s="7">
        <f t="shared" si="625"/>
        <v>59.057663515826626</v>
      </c>
      <c r="V432" s="7">
        <f t="shared" si="719"/>
        <v>60.926132895647264</v>
      </c>
      <c r="W432" s="7">
        <f>Surface_Tension_T(T_ph(F432,H432))</f>
        <v>8.6321130098497276E-2</v>
      </c>
      <c r="X432" s="7">
        <v>1</v>
      </c>
      <c r="Y432" s="7">
        <f t="shared" si="663"/>
        <v>1.0021522061495467</v>
      </c>
      <c r="Z432" s="7">
        <f t="shared" si="720"/>
        <v>0.96725049523934115</v>
      </c>
      <c r="AA432" s="24">
        <f t="shared" si="664"/>
        <v>33.696167943965996</v>
      </c>
      <c r="AB432" s="24">
        <f t="shared" si="665"/>
        <v>3851142.3460578406</v>
      </c>
      <c r="AC432" s="24">
        <f t="shared" si="666"/>
        <v>7.1232749395675314E-6</v>
      </c>
      <c r="AD432" s="29">
        <f t="shared" si="667"/>
        <v>9.3490847862091071E-3</v>
      </c>
      <c r="AE432" s="24">
        <f t="shared" si="626"/>
        <v>13.775990106909683</v>
      </c>
      <c r="AF432" s="7">
        <f t="shared" si="627"/>
        <v>7.457272713823321</v>
      </c>
      <c r="AG432" s="24" t="str">
        <f t="shared" si="668"/>
        <v>ANNULAR</v>
      </c>
      <c r="AH432" s="24">
        <f t="shared" si="724"/>
        <v>1.1499999999999999</v>
      </c>
      <c r="AI432" s="24">
        <f t="shared" si="724"/>
        <v>1.1499999999999999</v>
      </c>
      <c r="AJ432" s="24">
        <f t="shared" si="669"/>
        <v>0.26820287961124611</v>
      </c>
      <c r="AK432" s="24">
        <f t="shared" si="670"/>
        <v>0.83968334637693964</v>
      </c>
      <c r="AL432" s="24">
        <f t="shared" si="671"/>
        <v>146.91461252370647</v>
      </c>
      <c r="AM432" s="24">
        <f t="shared" si="672"/>
        <v>16790902.944381896</v>
      </c>
      <c r="AN432" s="24">
        <f t="shared" si="673"/>
        <v>1.8982731101745919E-6</v>
      </c>
      <c r="AO432" s="29">
        <f t="shared" si="674"/>
        <v>7.5229876304943955E-3</v>
      </c>
      <c r="AP432" s="24">
        <f t="shared" si="628"/>
        <v>26.607049196604102</v>
      </c>
      <c r="AQ432" s="24">
        <f t="shared" si="675"/>
        <v>4.8108688328672402</v>
      </c>
      <c r="AR432" s="24">
        <f t="shared" si="676"/>
        <v>14.810932605819849</v>
      </c>
      <c r="AS432" s="24">
        <f t="shared" si="677"/>
        <v>2.0179469302062873</v>
      </c>
      <c r="AT432" s="24" t="str">
        <f t="shared" si="678"/>
        <v>NO</v>
      </c>
      <c r="AU432" s="24">
        <f t="shared" si="629"/>
        <v>1.2</v>
      </c>
      <c r="AV432" s="7">
        <f t="shared" si="679"/>
        <v>1.203900398263051</v>
      </c>
      <c r="AW432" s="7">
        <f t="shared" si="680"/>
        <v>0.26820287961124611</v>
      </c>
      <c r="AX432" s="20">
        <f t="shared" si="630"/>
        <v>0.85974562531579757</v>
      </c>
      <c r="AY432" s="24">
        <f t="shared" si="631"/>
        <v>0.80482441733035326</v>
      </c>
      <c r="AZ432" s="24">
        <f t="shared" si="681"/>
        <v>177.85262251738493</v>
      </c>
      <c r="BA432" s="24">
        <f t="shared" si="682"/>
        <v>20326814.819807827</v>
      </c>
      <c r="BB432" s="24">
        <f t="shared" si="683"/>
        <v>1.5988975439152792E-6</v>
      </c>
      <c r="BC432" s="29">
        <f t="shared" si="684"/>
        <v>7.3250332296186851E-3</v>
      </c>
      <c r="BD432" s="24">
        <f t="shared" si="632"/>
        <v>14.943167181631074</v>
      </c>
      <c r="BE432" s="24" t="str">
        <f t="shared" si="685"/>
        <v>NO</v>
      </c>
      <c r="BF432" s="24">
        <f t="shared" si="633"/>
        <v>1.2</v>
      </c>
      <c r="BG432" s="24">
        <f t="shared" si="634"/>
        <v>1.1515999563736066</v>
      </c>
      <c r="BH432" s="7">
        <f t="shared" si="686"/>
        <v>1.203900398263051</v>
      </c>
      <c r="BI432" s="7">
        <f t="shared" si="687"/>
        <v>0.50123061274201319</v>
      </c>
      <c r="BJ432" s="7">
        <f t="shared" si="688"/>
        <v>0.26820287961124611</v>
      </c>
      <c r="BK432" s="20">
        <f t="shared" si="635"/>
        <v>0.85974562531579757</v>
      </c>
      <c r="BL432" s="24">
        <f t="shared" si="689"/>
        <v>0.50088661991233929</v>
      </c>
      <c r="BM432" s="24">
        <f t="shared" si="690"/>
        <v>0.80228041730800403</v>
      </c>
      <c r="BN432" s="24">
        <f t="shared" si="691"/>
        <v>180.11047438684923</v>
      </c>
      <c r="BO432" s="24">
        <f t="shared" si="692"/>
        <v>20584865.199900877</v>
      </c>
      <c r="BP432" s="24">
        <f t="shared" si="693"/>
        <v>1.5808847786250566E-6</v>
      </c>
      <c r="BQ432" s="29">
        <f t="shared" si="694"/>
        <v>7.3122352672861813E-3</v>
      </c>
      <c r="BR432" s="24">
        <f t="shared" si="636"/>
        <v>26.306352543237804</v>
      </c>
      <c r="BS432" s="24">
        <f t="shared" si="695"/>
        <v>4.8108688328672402</v>
      </c>
      <c r="BT432" s="24">
        <f t="shared" si="696"/>
        <v>14.951880004303703</v>
      </c>
      <c r="BU432" s="24" t="str">
        <f t="shared" si="697"/>
        <v>NO</v>
      </c>
      <c r="BV432" s="24">
        <f t="shared" si="637"/>
        <v>1.1499999999999999</v>
      </c>
      <c r="BW432" s="24">
        <f t="shared" si="638"/>
        <v>1.1515819433116008</v>
      </c>
      <c r="BX432" s="7">
        <f t="shared" si="698"/>
        <v>1.203900398263051</v>
      </c>
      <c r="BY432" s="7">
        <f t="shared" si="699"/>
        <v>0.50123061274201319</v>
      </c>
      <c r="BZ432" s="24">
        <f t="shared" si="700"/>
        <v>0.26820287961124611</v>
      </c>
      <c r="CA432" s="20">
        <f t="shared" si="639"/>
        <v>0.89999486222499914</v>
      </c>
      <c r="CB432" s="24">
        <f t="shared" si="701"/>
        <v>0.50087027922719407</v>
      </c>
      <c r="CC432" s="24">
        <f t="shared" si="702"/>
        <v>0.83691477293392025</v>
      </c>
      <c r="CD432" s="24">
        <f t="shared" si="703"/>
        <v>149.37177788107866</v>
      </c>
      <c r="CE432" s="24">
        <f t="shared" si="704"/>
        <v>17071732.906257041</v>
      </c>
      <c r="CF432" s="24">
        <f t="shared" si="705"/>
        <v>1.8702048635371149E-6</v>
      </c>
      <c r="CG432" s="29">
        <f t="shared" si="706"/>
        <v>7.5054976475486491E-3</v>
      </c>
      <c r="CH432" s="24">
        <f t="shared" si="640"/>
        <v>26.582288724774173</v>
      </c>
      <c r="CI432" s="24">
        <f t="shared" si="707"/>
        <v>4.8108688328672402</v>
      </c>
      <c r="CJ432" s="24">
        <f t="shared" si="708"/>
        <v>14.822428268328224</v>
      </c>
      <c r="CK432" s="24">
        <f t="shared" si="641"/>
        <v>7.5430596210052059</v>
      </c>
      <c r="CL432" s="24">
        <f t="shared" si="709"/>
        <v>2.0179469302062873</v>
      </c>
      <c r="CM432" s="24" t="str">
        <f t="shared" si="710"/>
        <v>NO</v>
      </c>
      <c r="CN432" s="46" t="str">
        <f t="shared" si="722"/>
        <v>ANNULAR</v>
      </c>
      <c r="CO432" s="21">
        <f t="shared" si="723"/>
        <v>1.0021522061495467</v>
      </c>
      <c r="CP432" s="21">
        <f t="shared" si="643"/>
        <v>0</v>
      </c>
      <c r="CQ432" s="7">
        <f t="shared" si="644"/>
        <v>0.96725049523934115</v>
      </c>
      <c r="CR432" s="7">
        <f>IF(J432="yes",rho_ph(F432,H432),IF(K432="yes",rho_ph(F432,H432),L432*CQ432+P432*(1-CQ432)))</f>
        <v>33.696167943965996</v>
      </c>
      <c r="CS432" s="7">
        <f t="shared" si="645"/>
        <v>1.9432834709808549E-5</v>
      </c>
      <c r="CT432" s="7">
        <f t="shared" si="646"/>
        <v>3851142.3460578406</v>
      </c>
      <c r="CU432" s="7">
        <f t="shared" si="647"/>
        <v>7.1232749395675314E-6</v>
      </c>
      <c r="CV432" s="22">
        <f t="shared" si="648"/>
        <v>9.3490847862091071E-3</v>
      </c>
      <c r="CW432" s="7">
        <f t="shared" si="649"/>
        <v>3.1577624940968343E-3</v>
      </c>
      <c r="CX432" s="7">
        <f t="shared" si="650"/>
        <v>2.3110339342167233E-2</v>
      </c>
      <c r="CY432" s="7">
        <f t="shared" si="711"/>
        <v>0.86027840892340179</v>
      </c>
      <c r="CZ432" s="7">
        <f t="shared" si="712"/>
        <v>3.0534419513256607E-2</v>
      </c>
      <c r="DA432" s="7">
        <f t="shared" si="651"/>
        <v>8.8604821804113065</v>
      </c>
      <c r="DB432" s="7">
        <f>rho_ph(DA432,H432)</f>
        <v>31.368222321407735</v>
      </c>
      <c r="DC432" s="7">
        <f t="shared" si="652"/>
        <v>61.85915870776379</v>
      </c>
      <c r="DD432" s="7">
        <f t="shared" si="713"/>
        <v>-2.8113842197260572E-2</v>
      </c>
      <c r="DE432" s="47">
        <f t="shared" si="714"/>
        <v>-5.7280923207118577E-2</v>
      </c>
      <c r="DF432" s="7">
        <f t="shared" si="653"/>
        <v>1027.9350180478516</v>
      </c>
      <c r="DG432" s="7">
        <f t="shared" si="715"/>
        <v>174.69494043934139</v>
      </c>
    </row>
    <row r="433" spans="1:111" ht="14.5" x14ac:dyDescent="0.35">
      <c r="A433" s="7">
        <f t="shared" si="716"/>
        <v>510</v>
      </c>
      <c r="B433" s="7">
        <v>3</v>
      </c>
      <c r="C433" s="7">
        <v>17.2</v>
      </c>
      <c r="D433">
        <v>0.253</v>
      </c>
      <c r="E433" s="22">
        <v>0</v>
      </c>
      <c r="F433" s="7">
        <f t="shared" si="654"/>
        <v>8.8604821804113065</v>
      </c>
      <c r="G433" s="7">
        <f t="shared" si="717"/>
        <v>97.5</v>
      </c>
      <c r="H433" s="7">
        <f t="shared" si="655"/>
        <v>1027.9350180478516</v>
      </c>
      <c r="I433" s="7">
        <f t="shared" si="718"/>
        <v>0.14175162839626207</v>
      </c>
      <c r="J433" s="24" t="str">
        <f t="shared" si="656"/>
        <v>NO</v>
      </c>
      <c r="K433" s="24" t="str">
        <f t="shared" si="657"/>
        <v>NO</v>
      </c>
      <c r="L433" s="7">
        <f t="shared" si="658"/>
        <v>4.5852222416884034</v>
      </c>
      <c r="M433" s="7">
        <v>9.81</v>
      </c>
      <c r="N433" s="7">
        <f t="shared" si="659"/>
        <v>5.0247065E-2</v>
      </c>
      <c r="O433" s="7">
        <f t="shared" si="660"/>
        <v>174.69494043934139</v>
      </c>
      <c r="P433" s="7">
        <f t="shared" si="661"/>
        <v>892.60623463303682</v>
      </c>
      <c r="Q433" s="7">
        <f t="shared" si="622"/>
        <v>1.484272858543994E-5</v>
      </c>
      <c r="R433" s="7">
        <f t="shared" si="623"/>
        <v>1.5496773778379952E-4</v>
      </c>
      <c r="S433" s="7">
        <f t="shared" si="662"/>
        <v>1.3510478955089085E-4</v>
      </c>
      <c r="T433" s="7">
        <f t="shared" si="624"/>
        <v>1.8657222410573968</v>
      </c>
      <c r="U433" s="7">
        <f t="shared" si="625"/>
        <v>59.987613249852529</v>
      </c>
      <c r="V433" s="7">
        <f t="shared" si="719"/>
        <v>61.853335490909927</v>
      </c>
      <c r="W433" s="7">
        <f>Surface_Tension_T(T_ph(F433,H433))</f>
        <v>8.6354430378234245E-2</v>
      </c>
      <c r="X433" s="7">
        <v>1</v>
      </c>
      <c r="Y433" s="7">
        <f t="shared" si="663"/>
        <v>1.0021267155585099</v>
      </c>
      <c r="Z433" s="7">
        <f t="shared" si="720"/>
        <v>0.96777816309613673</v>
      </c>
      <c r="AA433" s="24">
        <f t="shared" si="664"/>
        <v>33.198890470165971</v>
      </c>
      <c r="AB433" s="24">
        <f t="shared" si="665"/>
        <v>3845355.2653595982</v>
      </c>
      <c r="AC433" s="24">
        <f t="shared" si="666"/>
        <v>7.1329020108833556E-6</v>
      </c>
      <c r="AD433" s="29">
        <f t="shared" si="667"/>
        <v>9.3512677473399208E-3</v>
      </c>
      <c r="AE433" s="24">
        <f t="shared" si="626"/>
        <v>13.777616424418948</v>
      </c>
      <c r="AF433" s="7">
        <f t="shared" si="627"/>
        <v>7.4956310602819514</v>
      </c>
      <c r="AG433" s="24" t="str">
        <f t="shared" si="668"/>
        <v>ANNULAR</v>
      </c>
      <c r="AH433" s="24">
        <f t="shared" si="724"/>
        <v>1.1499999999999999</v>
      </c>
      <c r="AI433" s="24">
        <f t="shared" si="724"/>
        <v>1.1499999999999999</v>
      </c>
      <c r="AJ433" s="24">
        <f t="shared" si="669"/>
        <v>0.26819809649863052</v>
      </c>
      <c r="AK433" s="24">
        <f t="shared" si="670"/>
        <v>0.84016813505519017</v>
      </c>
      <c r="AL433" s="24">
        <f t="shared" si="671"/>
        <v>146.51927676237568</v>
      </c>
      <c r="AM433" s="24">
        <f t="shared" si="672"/>
        <v>16971009.102885384</v>
      </c>
      <c r="AN433" s="24">
        <f t="shared" si="673"/>
        <v>1.8801705511040587E-6</v>
      </c>
      <c r="AO433" s="29">
        <f t="shared" si="674"/>
        <v>7.5117305354057296E-3</v>
      </c>
      <c r="AP433" s="24">
        <f t="shared" si="628"/>
        <v>27.077078297131663</v>
      </c>
      <c r="AQ433" s="24">
        <f t="shared" si="675"/>
        <v>4.8119311924537209</v>
      </c>
      <c r="AR433" s="24">
        <f t="shared" si="676"/>
        <v>14.821230227743737</v>
      </c>
      <c r="AS433" s="24">
        <f t="shared" si="677"/>
        <v>2.0149800203419885</v>
      </c>
      <c r="AT433" s="24" t="str">
        <f t="shared" si="678"/>
        <v>NO</v>
      </c>
      <c r="AU433" s="24">
        <f t="shared" si="629"/>
        <v>1.2</v>
      </c>
      <c r="AV433" s="7">
        <f t="shared" si="679"/>
        <v>1.203900398263051</v>
      </c>
      <c r="AW433" s="7">
        <f t="shared" si="680"/>
        <v>0.26819809649863052</v>
      </c>
      <c r="AX433" s="20">
        <f t="shared" si="630"/>
        <v>0.85861553904850652</v>
      </c>
      <c r="AY433" s="24">
        <f t="shared" si="631"/>
        <v>0.80528716694842228</v>
      </c>
      <c r="AZ433" s="24">
        <f t="shared" si="681"/>
        <v>177.49430937373805</v>
      </c>
      <c r="BA433" s="24">
        <f t="shared" si="682"/>
        <v>20558779.750034723</v>
      </c>
      <c r="BB433" s="24">
        <f t="shared" si="683"/>
        <v>1.5826861275631902E-6</v>
      </c>
      <c r="BC433" s="29">
        <f t="shared" si="684"/>
        <v>7.3135201783283707E-3</v>
      </c>
      <c r="BD433" s="24">
        <f t="shared" si="632"/>
        <v>14.953933061767311</v>
      </c>
      <c r="BE433" s="24" t="str">
        <f t="shared" si="685"/>
        <v>NO</v>
      </c>
      <c r="BF433" s="24">
        <f t="shared" si="633"/>
        <v>1.2</v>
      </c>
      <c r="BG433" s="24">
        <f t="shared" si="634"/>
        <v>1.1515702807512302</v>
      </c>
      <c r="BH433" s="7">
        <f t="shared" si="686"/>
        <v>1.203900398263051</v>
      </c>
      <c r="BI433" s="7">
        <f t="shared" si="687"/>
        <v>0.50124400649488943</v>
      </c>
      <c r="BJ433" s="7">
        <f t="shared" si="688"/>
        <v>0.26819809649863052</v>
      </c>
      <c r="BK433" s="20">
        <f t="shared" si="635"/>
        <v>0.85861553904850652</v>
      </c>
      <c r="BL433" s="24">
        <f t="shared" si="689"/>
        <v>0.50090584478609723</v>
      </c>
      <c r="BM433" s="24">
        <f t="shared" si="690"/>
        <v>0.8027793477048405</v>
      </c>
      <c r="BN433" s="24">
        <f t="shared" si="691"/>
        <v>179.72130555731806</v>
      </c>
      <c r="BO433" s="24">
        <f t="shared" si="692"/>
        <v>20816727.87357701</v>
      </c>
      <c r="BP433" s="24">
        <f t="shared" si="693"/>
        <v>1.565061710682464E-6</v>
      </c>
      <c r="BQ433" s="29">
        <f t="shared" si="694"/>
        <v>7.3008996194116361E-3</v>
      </c>
      <c r="BR433" s="24">
        <f t="shared" si="636"/>
        <v>26.770491918628451</v>
      </c>
      <c r="BS433" s="24">
        <f t="shared" si="695"/>
        <v>4.8119311924537209</v>
      </c>
      <c r="BT433" s="24">
        <f t="shared" si="696"/>
        <v>14.962544710603643</v>
      </c>
      <c r="BU433" s="24" t="str">
        <f t="shared" si="697"/>
        <v>NO</v>
      </c>
      <c r="BV433" s="24">
        <f t="shared" si="637"/>
        <v>1.1499999999999999</v>
      </c>
      <c r="BW433" s="24">
        <f t="shared" si="638"/>
        <v>1.1515526230512234</v>
      </c>
      <c r="BX433" s="7">
        <f t="shared" si="698"/>
        <v>1.203900398263051</v>
      </c>
      <c r="BY433" s="7">
        <f t="shared" si="699"/>
        <v>0.50124400649488943</v>
      </c>
      <c r="BZ433" s="24">
        <f t="shared" si="700"/>
        <v>0.26819809649863052</v>
      </c>
      <c r="CA433" s="20">
        <f t="shared" si="639"/>
        <v>0.8988118706696312</v>
      </c>
      <c r="CB433" s="24">
        <f t="shared" si="701"/>
        <v>0.50088978505892034</v>
      </c>
      <c r="CC433" s="24">
        <f t="shared" si="702"/>
        <v>0.83743891450697905</v>
      </c>
      <c r="CD433" s="24">
        <f t="shared" si="703"/>
        <v>148.94288195663739</v>
      </c>
      <c r="CE433" s="24">
        <f t="shared" si="704"/>
        <v>17251730.020449851</v>
      </c>
      <c r="CF433" s="24">
        <f t="shared" si="705"/>
        <v>1.8526709660839028E-6</v>
      </c>
      <c r="CG433" s="29">
        <f t="shared" si="706"/>
        <v>7.4944688726106415E-3</v>
      </c>
      <c r="CH433" s="24">
        <f t="shared" si="640"/>
        <v>27.05217229150605</v>
      </c>
      <c r="CI433" s="24">
        <f t="shared" si="707"/>
        <v>4.8119311924537209</v>
      </c>
      <c r="CJ433" s="24">
        <f t="shared" si="708"/>
        <v>14.832600520196873</v>
      </c>
      <c r="CK433" s="24">
        <f t="shared" si="641"/>
        <v>7.5818592338669273</v>
      </c>
      <c r="CL433" s="24">
        <f t="shared" si="709"/>
        <v>2.0149800203419885</v>
      </c>
      <c r="CM433" s="24" t="str">
        <f t="shared" si="710"/>
        <v>NO</v>
      </c>
      <c r="CN433" s="46" t="str">
        <f t="shared" si="722"/>
        <v>ANNULAR</v>
      </c>
      <c r="CO433" s="21">
        <f t="shared" si="723"/>
        <v>1.0021267155585099</v>
      </c>
      <c r="CP433" s="21">
        <f t="shared" si="643"/>
        <v>0</v>
      </c>
      <c r="CQ433" s="7">
        <f t="shared" si="644"/>
        <v>0.96777816309613673</v>
      </c>
      <c r="CR433" s="7">
        <f>IF(J433="yes",rho_ph(F433,H433),IF(K433="yes",rho_ph(F433,H433),L433*CQ433+P433*(1-CQ433)))</f>
        <v>33.198890470165971</v>
      </c>
      <c r="CS433" s="7">
        <f t="shared" si="645"/>
        <v>1.935781377798182E-5</v>
      </c>
      <c r="CT433" s="7">
        <f t="shared" si="646"/>
        <v>3845355.2653595982</v>
      </c>
      <c r="CU433" s="7">
        <f t="shared" si="647"/>
        <v>7.1329020108833556E-6</v>
      </c>
      <c r="CV433" s="22">
        <f t="shared" si="648"/>
        <v>9.3512677473399208E-3</v>
      </c>
      <c r="CW433" s="7">
        <f t="shared" si="649"/>
        <v>3.1111612260079466E-3</v>
      </c>
      <c r="CX433" s="7">
        <f t="shared" si="650"/>
        <v>2.347306455843683E-2</v>
      </c>
      <c r="CY433" s="7">
        <f t="shared" si="711"/>
        <v>0.85665172816502078</v>
      </c>
      <c r="CZ433" s="7">
        <f t="shared" si="712"/>
        <v>3.1032711322942354E-2</v>
      </c>
      <c r="DA433" s="7">
        <f t="shared" si="651"/>
        <v>8.7673840464424799</v>
      </c>
      <c r="DB433" s="7">
        <f>rho_ph(DA433,H433)</f>
        <v>30.88689899821615</v>
      </c>
      <c r="DC433" s="7">
        <f t="shared" si="652"/>
        <v>62.823135565420372</v>
      </c>
      <c r="DD433" s="7">
        <f t="shared" si="713"/>
        <v>-2.8113842197260572E-2</v>
      </c>
      <c r="DE433" s="47">
        <f t="shared" si="714"/>
        <v>-6.0455625460064312E-2</v>
      </c>
      <c r="DF433" s="7">
        <f t="shared" si="653"/>
        <v>1027.9069042056544</v>
      </c>
      <c r="DG433" s="7">
        <f t="shared" si="715"/>
        <v>174.24800875786832</v>
      </c>
    </row>
    <row r="434" spans="1:111" ht="14.5" x14ac:dyDescent="0.35">
      <c r="A434" s="7">
        <f t="shared" si="716"/>
        <v>507</v>
      </c>
      <c r="B434" s="7">
        <v>3</v>
      </c>
      <c r="C434" s="7">
        <v>17.2</v>
      </c>
      <c r="D434">
        <v>0.253</v>
      </c>
      <c r="E434" s="22">
        <v>0</v>
      </c>
      <c r="F434" s="7">
        <f t="shared" si="654"/>
        <v>8.7673840464424799</v>
      </c>
      <c r="G434" s="7">
        <f t="shared" si="717"/>
        <v>97.5</v>
      </c>
      <c r="H434" s="7">
        <f t="shared" si="655"/>
        <v>1027.9069042056544</v>
      </c>
      <c r="I434" s="7">
        <f t="shared" si="718"/>
        <v>0.14259600959238755</v>
      </c>
      <c r="J434" s="24" t="str">
        <f t="shared" si="656"/>
        <v>NO</v>
      </c>
      <c r="K434" s="24" t="str">
        <f t="shared" si="657"/>
        <v>NO</v>
      </c>
      <c r="L434" s="7">
        <f t="shared" si="658"/>
        <v>4.5393809613128422</v>
      </c>
      <c r="M434" s="7">
        <v>9.81</v>
      </c>
      <c r="N434" s="7">
        <f t="shared" si="659"/>
        <v>5.0247065E-2</v>
      </c>
      <c r="O434" s="7">
        <f t="shared" si="660"/>
        <v>174.24800875786832</v>
      </c>
      <c r="P434" s="7">
        <f t="shared" si="661"/>
        <v>893.07212498740296</v>
      </c>
      <c r="Q434" s="7">
        <f t="shared" si="622"/>
        <v>1.4827341864162576E-5</v>
      </c>
      <c r="R434" s="7">
        <f t="shared" si="623"/>
        <v>1.5539063095766951E-4</v>
      </c>
      <c r="S434" s="7">
        <f t="shared" si="662"/>
        <v>1.3534686683775425E-4</v>
      </c>
      <c r="T434" s="7">
        <f t="shared" si="624"/>
        <v>1.8629143275655216</v>
      </c>
      <c r="U434" s="7">
        <f t="shared" si="625"/>
        <v>60.954343363139387</v>
      </c>
      <c r="V434" s="7">
        <f t="shared" si="719"/>
        <v>62.817257690704906</v>
      </c>
      <c r="W434" s="7">
        <f>Surface_Tension_T(T_ph(F434,H434))</f>
        <v>8.6388417492238856E-2</v>
      </c>
      <c r="X434" s="7">
        <v>1</v>
      </c>
      <c r="Y434" s="7">
        <f t="shared" si="663"/>
        <v>1.0021010207099748</v>
      </c>
      <c r="Z434" s="7">
        <f t="shared" si="720"/>
        <v>0.96830947047633553</v>
      </c>
      <c r="AA434" s="24">
        <f t="shared" si="664"/>
        <v>32.697454118614253</v>
      </c>
      <c r="AB434" s="24">
        <f t="shared" si="665"/>
        <v>3839416.49810242</v>
      </c>
      <c r="AC434" s="24">
        <f t="shared" si="666"/>
        <v>7.1428100525615584E-6</v>
      </c>
      <c r="AD434" s="29">
        <f t="shared" si="667"/>
        <v>9.3535121203439393E-3</v>
      </c>
      <c r="AE434" s="24">
        <f t="shared" si="626"/>
        <v>13.779229804154692</v>
      </c>
      <c r="AF434" s="7">
        <f t="shared" si="627"/>
        <v>7.5352098880469587</v>
      </c>
      <c r="AG434" s="24" t="str">
        <f t="shared" si="668"/>
        <v>ANNULAR</v>
      </c>
      <c r="AH434" s="24">
        <f t="shared" si="724"/>
        <v>1.1499999999999999</v>
      </c>
      <c r="AI434" s="24">
        <f t="shared" si="724"/>
        <v>1.1499999999999999</v>
      </c>
      <c r="AJ434" s="24">
        <f t="shared" si="669"/>
        <v>0.26819313346276619</v>
      </c>
      <c r="AK434" s="24">
        <f t="shared" si="670"/>
        <v>0.84065634379515009</v>
      </c>
      <c r="AL434" s="24">
        <f t="shared" si="671"/>
        <v>146.12143705215806</v>
      </c>
      <c r="AM434" s="24">
        <f t="shared" si="672"/>
        <v>17157943.065209702</v>
      </c>
      <c r="AN434" s="24">
        <f t="shared" si="673"/>
        <v>1.8617633859429261E-6</v>
      </c>
      <c r="AO434" s="29">
        <f t="shared" si="674"/>
        <v>7.5001979825554104E-3</v>
      </c>
      <c r="AP434" s="24">
        <f t="shared" si="628"/>
        <v>27.566884997954382</v>
      </c>
      <c r="AQ434" s="24">
        <f t="shared" si="675"/>
        <v>4.8130004853300674</v>
      </c>
      <c r="AR434" s="24">
        <f t="shared" si="676"/>
        <v>14.831745739462905</v>
      </c>
      <c r="AS434" s="24">
        <f t="shared" si="677"/>
        <v>2.0119474737707632</v>
      </c>
      <c r="AT434" s="24" t="str">
        <f t="shared" si="678"/>
        <v>NO</v>
      </c>
      <c r="AU434" s="24">
        <f t="shared" si="629"/>
        <v>1.2</v>
      </c>
      <c r="AV434" s="7">
        <f t="shared" si="679"/>
        <v>1.203900398263051</v>
      </c>
      <c r="AW434" s="7">
        <f t="shared" si="680"/>
        <v>0.26819313346276619</v>
      </c>
      <c r="AX434" s="20">
        <f t="shared" si="630"/>
        <v>0.85746042648878384</v>
      </c>
      <c r="AY434" s="24">
        <f t="shared" si="631"/>
        <v>0.80575317631454912</v>
      </c>
      <c r="AZ434" s="24">
        <f t="shared" si="681"/>
        <v>177.13404422889863</v>
      </c>
      <c r="BA434" s="24">
        <f t="shared" si="682"/>
        <v>20799520.639157947</v>
      </c>
      <c r="BB434" s="24">
        <f t="shared" si="683"/>
        <v>1.5662244854841021E-6</v>
      </c>
      <c r="BC434" s="29">
        <f t="shared" si="684"/>
        <v>7.3017356439541914E-3</v>
      </c>
      <c r="BD434" s="24">
        <f t="shared" si="632"/>
        <v>14.964922743594505</v>
      </c>
      <c r="BE434" s="24" t="str">
        <f t="shared" si="685"/>
        <v>NO</v>
      </c>
      <c r="BF434" s="24">
        <f t="shared" si="633"/>
        <v>1.2</v>
      </c>
      <c r="BG434" s="24">
        <f t="shared" si="634"/>
        <v>1.1515405905320206</v>
      </c>
      <c r="BH434" s="7">
        <f t="shared" si="686"/>
        <v>1.203900398263051</v>
      </c>
      <c r="BI434" s="7">
        <f t="shared" si="687"/>
        <v>0.50125761220785847</v>
      </c>
      <c r="BJ434" s="7">
        <f t="shared" si="688"/>
        <v>0.26819313346276619</v>
      </c>
      <c r="BK434" s="20">
        <f t="shared" si="635"/>
        <v>0.85746042648878384</v>
      </c>
      <c r="BL434" s="24">
        <f t="shared" si="689"/>
        <v>0.50092531366377158</v>
      </c>
      <c r="BM434" s="24">
        <f t="shared" si="690"/>
        <v>0.80328189726846422</v>
      </c>
      <c r="BN434" s="24">
        <f t="shared" si="691"/>
        <v>179.32985658097064</v>
      </c>
      <c r="BO434" s="24">
        <f t="shared" si="692"/>
        <v>21057358.394375801</v>
      </c>
      <c r="BP434" s="24">
        <f t="shared" si="693"/>
        <v>1.548990195022188E-6</v>
      </c>
      <c r="BQ434" s="29">
        <f t="shared" si="694"/>
        <v>7.2892947960788912E-3</v>
      </c>
      <c r="BR434" s="24">
        <f t="shared" si="636"/>
        <v>27.254160504580305</v>
      </c>
      <c r="BS434" s="24">
        <f t="shared" si="695"/>
        <v>4.8130004853300674</v>
      </c>
      <c r="BT434" s="24">
        <f t="shared" si="696"/>
        <v>14.973431591859974</v>
      </c>
      <c r="BU434" s="24" t="str">
        <f t="shared" si="697"/>
        <v>NO</v>
      </c>
      <c r="BV434" s="24">
        <f t="shared" si="637"/>
        <v>1.1499999999999999</v>
      </c>
      <c r="BW434" s="24">
        <f t="shared" si="638"/>
        <v>1.1515232875231707</v>
      </c>
      <c r="BX434" s="7">
        <f t="shared" si="698"/>
        <v>1.203900398263051</v>
      </c>
      <c r="BY434" s="7">
        <f t="shared" si="699"/>
        <v>0.50125761220785847</v>
      </c>
      <c r="BZ434" s="24">
        <f t="shared" si="700"/>
        <v>0.26819313346276619</v>
      </c>
      <c r="CA434" s="20">
        <f t="shared" si="639"/>
        <v>0.89760268120927422</v>
      </c>
      <c r="CB434" s="24">
        <f t="shared" si="701"/>
        <v>0.5009095363003162</v>
      </c>
      <c r="CC434" s="24">
        <f t="shared" si="702"/>
        <v>0.83796686775132578</v>
      </c>
      <c r="CD434" s="24">
        <f t="shared" si="703"/>
        <v>148.5111245813697</v>
      </c>
      <c r="CE434" s="24">
        <f t="shared" si="704"/>
        <v>17438546.126588162</v>
      </c>
      <c r="CF434" s="24">
        <f t="shared" si="705"/>
        <v>1.8348363012516934E-6</v>
      </c>
      <c r="CG434" s="29">
        <f t="shared" si="706"/>
        <v>7.4831679983628479E-3</v>
      </c>
      <c r="CH434" s="24">
        <f t="shared" si="640"/>
        <v>27.541830523682794</v>
      </c>
      <c r="CI434" s="24">
        <f t="shared" si="707"/>
        <v>4.8130004853300674</v>
      </c>
      <c r="CJ434" s="24">
        <f t="shared" si="708"/>
        <v>14.8429884390463</v>
      </c>
      <c r="CK434" s="24">
        <f t="shared" si="641"/>
        <v>7.6218933681969672</v>
      </c>
      <c r="CL434" s="24">
        <f t="shared" si="709"/>
        <v>2.0119474737707632</v>
      </c>
      <c r="CM434" s="24" t="str">
        <f t="shared" si="710"/>
        <v>NO</v>
      </c>
      <c r="CN434" s="46" t="str">
        <f t="shared" si="722"/>
        <v>ANNULAR</v>
      </c>
      <c r="CO434" s="21">
        <f t="shared" si="723"/>
        <v>1.0021010207099748</v>
      </c>
      <c r="CP434" s="21">
        <f t="shared" si="643"/>
        <v>0</v>
      </c>
      <c r="CQ434" s="7">
        <f t="shared" si="644"/>
        <v>0.96830947047633553</v>
      </c>
      <c r="CR434" s="7">
        <f>IF(J434="yes",rho_ph(F434,H434),IF(K434="yes",rho_ph(F434,H434),L434*CQ434+P434*(1-CQ434)))</f>
        <v>32.697454118614253</v>
      </c>
      <c r="CS434" s="7">
        <f t="shared" si="645"/>
        <v>1.928186692712374E-5</v>
      </c>
      <c r="CT434" s="7">
        <f t="shared" si="646"/>
        <v>3839416.49810242</v>
      </c>
      <c r="CU434" s="7">
        <f t="shared" si="647"/>
        <v>7.1428100525615584E-6</v>
      </c>
      <c r="CV434" s="22">
        <f t="shared" si="648"/>
        <v>9.3535121203439393E-3</v>
      </c>
      <c r="CW434" s="7">
        <f t="shared" si="649"/>
        <v>3.0641702178096303E-3</v>
      </c>
      <c r="CX434" s="7">
        <f t="shared" si="650"/>
        <v>2.385042278330142E-2</v>
      </c>
      <c r="CY434" s="7">
        <f t="shared" si="711"/>
        <v>0.85283590818631305</v>
      </c>
      <c r="CZ434" s="7">
        <f t="shared" si="712"/>
        <v>3.1558935010545089E-2</v>
      </c>
      <c r="DA434" s="7">
        <f t="shared" si="651"/>
        <v>8.6727072414108441</v>
      </c>
      <c r="DB434" s="7">
        <f>rho_ph(DA434,H434)</f>
        <v>30.401338970427261</v>
      </c>
      <c r="DC434" s="7">
        <f t="shared" si="652"/>
        <v>63.826525695065769</v>
      </c>
      <c r="DD434" s="7">
        <f t="shared" si="713"/>
        <v>-2.8113842197260572E-2</v>
      </c>
      <c r="DE434" s="47">
        <f t="shared" si="714"/>
        <v>-6.390875926123317E-2</v>
      </c>
      <c r="DF434" s="7">
        <f t="shared" si="653"/>
        <v>1027.8787903634573</v>
      </c>
      <c r="DG434" s="7">
        <f t="shared" si="715"/>
        <v>173.78963602244499</v>
      </c>
    </row>
    <row r="435" spans="1:111" ht="14.5" x14ac:dyDescent="0.35">
      <c r="A435" s="7">
        <f t="shared" si="716"/>
        <v>504</v>
      </c>
      <c r="B435" s="7">
        <v>3</v>
      </c>
      <c r="C435" s="7">
        <v>17.2</v>
      </c>
      <c r="D435">
        <v>0.253</v>
      </c>
      <c r="E435" s="22">
        <v>0</v>
      </c>
      <c r="F435" s="7">
        <f t="shared" si="654"/>
        <v>8.6727072414108441</v>
      </c>
      <c r="G435" s="7">
        <f t="shared" si="717"/>
        <v>97.5</v>
      </c>
      <c r="H435" s="7">
        <f t="shared" si="655"/>
        <v>1027.8787903634573</v>
      </c>
      <c r="I435" s="7">
        <f t="shared" si="718"/>
        <v>0.14346087883063879</v>
      </c>
      <c r="J435" s="24" t="str">
        <f t="shared" si="656"/>
        <v>NO</v>
      </c>
      <c r="K435" s="24" t="str">
        <f t="shared" si="657"/>
        <v>NO</v>
      </c>
      <c r="L435" s="7">
        <f t="shared" si="658"/>
        <v>4.4927488925273114</v>
      </c>
      <c r="M435" s="7">
        <v>9.81</v>
      </c>
      <c r="N435" s="7">
        <f t="shared" si="659"/>
        <v>5.0247065E-2</v>
      </c>
      <c r="O435" s="7">
        <f t="shared" si="660"/>
        <v>173.78963602244499</v>
      </c>
      <c r="P435" s="7">
        <f t="shared" si="661"/>
        <v>893.54898668709507</v>
      </c>
      <c r="Q435" s="7">
        <f t="shared" si="622"/>
        <v>1.4811560825274436E-5</v>
      </c>
      <c r="R435" s="7">
        <f t="shared" si="623"/>
        <v>1.558267870851049E-4</v>
      </c>
      <c r="S435" s="7">
        <f t="shared" si="662"/>
        <v>1.3559661879736825E-4</v>
      </c>
      <c r="T435" s="7">
        <f t="shared" si="624"/>
        <v>1.8600420116171208</v>
      </c>
      <c r="U435" s="7">
        <f t="shared" si="625"/>
        <v>61.960549085547044</v>
      </c>
      <c r="V435" s="7">
        <f t="shared" si="719"/>
        <v>63.820591097164161</v>
      </c>
      <c r="W435" s="7">
        <f>Surface_Tension_T(T_ph(F435,H435))</f>
        <v>8.6423131140320991E-2</v>
      </c>
      <c r="X435" s="7">
        <v>1</v>
      </c>
      <c r="Y435" s="7">
        <f t="shared" si="663"/>
        <v>1.0020751052704311</v>
      </c>
      <c r="Z435" s="7">
        <f t="shared" si="720"/>
        <v>0.96884468811795521</v>
      </c>
      <c r="AA435" s="24">
        <f t="shared" si="664"/>
        <v>32.191573261694444</v>
      </c>
      <c r="AB435" s="24">
        <f t="shared" si="665"/>
        <v>3833316.5589897912</v>
      </c>
      <c r="AC435" s="24">
        <f t="shared" si="666"/>
        <v>7.1530173182773511E-6</v>
      </c>
      <c r="AD435" s="29">
        <f t="shared" si="667"/>
        <v>9.3558218410983735E-3</v>
      </c>
      <c r="AE435" s="24">
        <f t="shared" si="626"/>
        <v>13.780829602355189</v>
      </c>
      <c r="AF435" s="7">
        <f t="shared" si="627"/>
        <v>7.5760907032426603</v>
      </c>
      <c r="AG435" s="24" t="str">
        <f t="shared" si="668"/>
        <v>ANNULAR</v>
      </c>
      <c r="AH435" s="24">
        <f t="shared" si="724"/>
        <v>1.1499999999999999</v>
      </c>
      <c r="AI435" s="24">
        <f t="shared" si="724"/>
        <v>1.1499999999999999</v>
      </c>
      <c r="AJ435" s="24">
        <f t="shared" si="669"/>
        <v>0.2681879786041973</v>
      </c>
      <c r="AK435" s="24">
        <f t="shared" si="670"/>
        <v>0.84114822208903361</v>
      </c>
      <c r="AL435" s="24">
        <f t="shared" si="671"/>
        <v>145.72091292902931</v>
      </c>
      <c r="AM435" s="24">
        <f t="shared" si="672"/>
        <v>17352192.885417096</v>
      </c>
      <c r="AN435" s="24">
        <f t="shared" si="673"/>
        <v>1.8430348383618285E-6</v>
      </c>
      <c r="AO435" s="29">
        <f t="shared" si="674"/>
        <v>7.4883734495296544E-3</v>
      </c>
      <c r="AP435" s="24">
        <f t="shared" si="628"/>
        <v>28.077961464017484</v>
      </c>
      <c r="AQ435" s="24">
        <f t="shared" si="675"/>
        <v>4.8140772427898186</v>
      </c>
      <c r="AR435" s="24">
        <f t="shared" si="676"/>
        <v>14.842492753185258</v>
      </c>
      <c r="AS435" s="24">
        <f t="shared" si="677"/>
        <v>2.0088453725464905</v>
      </c>
      <c r="AT435" s="24" t="str">
        <f t="shared" si="678"/>
        <v>NO</v>
      </c>
      <c r="AU435" s="24">
        <f t="shared" si="629"/>
        <v>1.2</v>
      </c>
      <c r="AV435" s="7">
        <f t="shared" si="679"/>
        <v>1.203900398263051</v>
      </c>
      <c r="AW435" s="7">
        <f t="shared" si="680"/>
        <v>0.2681879786041973</v>
      </c>
      <c r="AX435" s="20">
        <f t="shared" si="630"/>
        <v>0.85627879338372259</v>
      </c>
      <c r="AY435" s="24">
        <f t="shared" si="631"/>
        <v>0.806222683414903</v>
      </c>
      <c r="AZ435" s="24">
        <f t="shared" si="681"/>
        <v>176.77168094560054</v>
      </c>
      <c r="BA435" s="24">
        <f t="shared" si="682"/>
        <v>21049664.339814972</v>
      </c>
      <c r="BB435" s="24">
        <f t="shared" si="683"/>
        <v>1.5494986767660219E-6</v>
      </c>
      <c r="BC435" s="29">
        <f t="shared" si="684"/>
        <v>7.2896633822911077E-3</v>
      </c>
      <c r="BD435" s="24">
        <f t="shared" si="632"/>
        <v>14.976150154385522</v>
      </c>
      <c r="BE435" s="24" t="str">
        <f t="shared" si="685"/>
        <v>NO</v>
      </c>
      <c r="BF435" s="24">
        <f t="shared" si="633"/>
        <v>1.2</v>
      </c>
      <c r="BG435" s="24">
        <f t="shared" si="634"/>
        <v>1.1515108719231486</v>
      </c>
      <c r="BH435" s="7">
        <f t="shared" si="686"/>
        <v>1.203900398263051</v>
      </c>
      <c r="BI435" s="7">
        <f t="shared" si="687"/>
        <v>0.50127144185122685</v>
      </c>
      <c r="BJ435" s="7">
        <f t="shared" si="688"/>
        <v>0.2681879786041973</v>
      </c>
      <c r="BK435" s="20">
        <f t="shared" si="635"/>
        <v>0.85627879338372259</v>
      </c>
      <c r="BL435" s="24">
        <f t="shared" si="689"/>
        <v>0.50094504134246043</v>
      </c>
      <c r="BM435" s="24">
        <f t="shared" si="690"/>
        <v>0.80378832613704609</v>
      </c>
      <c r="BN435" s="24">
        <f t="shared" si="691"/>
        <v>178.93596146849984</v>
      </c>
      <c r="BO435" s="24">
        <f t="shared" si="692"/>
        <v>21307383.100538015</v>
      </c>
      <c r="BP435" s="24">
        <f t="shared" si="693"/>
        <v>1.5326564087031386E-6</v>
      </c>
      <c r="BQ435" s="29">
        <f t="shared" si="694"/>
        <v>7.2774046731465258E-3</v>
      </c>
      <c r="BR435" s="24">
        <f t="shared" si="636"/>
        <v>27.758831831895435</v>
      </c>
      <c r="BS435" s="24">
        <f t="shared" si="695"/>
        <v>4.8140772427898186</v>
      </c>
      <c r="BT435" s="24">
        <f t="shared" si="696"/>
        <v>14.984554491247417</v>
      </c>
      <c r="BU435" s="24" t="str">
        <f t="shared" si="697"/>
        <v>NO</v>
      </c>
      <c r="BV435" s="24">
        <f t="shared" si="637"/>
        <v>1.1499999999999999</v>
      </c>
      <c r="BW435" s="24">
        <f t="shared" si="638"/>
        <v>1.1514939231062686</v>
      </c>
      <c r="BX435" s="7">
        <f t="shared" si="698"/>
        <v>1.203900398263051</v>
      </c>
      <c r="BY435" s="7">
        <f t="shared" si="699"/>
        <v>0.50127144185122685</v>
      </c>
      <c r="BZ435" s="24">
        <f t="shared" si="700"/>
        <v>0.2681879786041973</v>
      </c>
      <c r="CA435" s="20">
        <f t="shared" si="639"/>
        <v>0.89636572963717165</v>
      </c>
      <c r="CB435" s="24">
        <f t="shared" si="701"/>
        <v>0.5009295478822593</v>
      </c>
      <c r="CC435" s="24">
        <f t="shared" si="702"/>
        <v>0.83849890627244728</v>
      </c>
      <c r="CD435" s="24">
        <f t="shared" si="703"/>
        <v>148.0763036816532</v>
      </c>
      <c r="CE435" s="24">
        <f t="shared" si="704"/>
        <v>17632668.719932102</v>
      </c>
      <c r="CF435" s="24">
        <f t="shared" si="705"/>
        <v>1.8166842970339122E-6</v>
      </c>
      <c r="CG435" s="29">
        <f t="shared" si="706"/>
        <v>7.4715786729462261E-3</v>
      </c>
      <c r="CH435" s="24">
        <f t="shared" si="640"/>
        <v>28.052755415911871</v>
      </c>
      <c r="CI435" s="24">
        <f t="shared" si="707"/>
        <v>4.8140772427898186</v>
      </c>
      <c r="CJ435" s="24">
        <f t="shared" si="708"/>
        <v>14.853605523202047</v>
      </c>
      <c r="CK435" s="24">
        <f t="shared" si="641"/>
        <v>7.6632444677490685</v>
      </c>
      <c r="CL435" s="24">
        <f t="shared" si="709"/>
        <v>2.0088453725464905</v>
      </c>
      <c r="CM435" s="24" t="str">
        <f t="shared" si="710"/>
        <v>NO</v>
      </c>
      <c r="CN435" s="46" t="str">
        <f t="shared" si="722"/>
        <v>ANNULAR</v>
      </c>
      <c r="CO435" s="21">
        <f t="shared" si="723"/>
        <v>1.0020751052704311</v>
      </c>
      <c r="CP435" s="21">
        <f t="shared" si="643"/>
        <v>0</v>
      </c>
      <c r="CQ435" s="7">
        <f t="shared" si="644"/>
        <v>0.96884468811795521</v>
      </c>
      <c r="CR435" s="7">
        <f>IF(J435="yes",rho_ph(F435,H435),IF(K435="yes",rho_ph(F435,H435),L435*CQ435+P435*(1-CQ435)))</f>
        <v>32.191573261694444</v>
      </c>
      <c r="CS435" s="7">
        <f t="shared" si="645"/>
        <v>1.9204934179516567E-5</v>
      </c>
      <c r="CT435" s="7">
        <f t="shared" si="646"/>
        <v>3833316.5589897912</v>
      </c>
      <c r="CU435" s="7">
        <f t="shared" si="647"/>
        <v>7.1530173182773511E-6</v>
      </c>
      <c r="CV435" s="22">
        <f t="shared" si="648"/>
        <v>9.3558218410983735E-3</v>
      </c>
      <c r="CW435" s="7">
        <f t="shared" si="649"/>
        <v>3.0167627025361019E-3</v>
      </c>
      <c r="CX435" s="7">
        <f t="shared" si="650"/>
        <v>2.4243497446979661E-2</v>
      </c>
      <c r="CY435" s="7">
        <f t="shared" si="711"/>
        <v>0.84881484134227692</v>
      </c>
      <c r="CZ435" s="7">
        <f t="shared" si="712"/>
        <v>3.2115673315051413E-2</v>
      </c>
      <c r="DA435" s="7">
        <f t="shared" si="651"/>
        <v>8.5763602214656895</v>
      </c>
      <c r="DB435" s="7">
        <f>rho_ph(DA435,H435)</f>
        <v>29.911245932192156</v>
      </c>
      <c r="DC435" s="7">
        <f t="shared" si="652"/>
        <v>64.87231750089019</v>
      </c>
      <c r="DD435" s="7">
        <f t="shared" si="713"/>
        <v>-2.8113842197260572E-2</v>
      </c>
      <c r="DE435" s="47">
        <f t="shared" si="714"/>
        <v>-6.7674864972437257E-2</v>
      </c>
      <c r="DF435" s="7">
        <f t="shared" si="653"/>
        <v>1027.8506765212601</v>
      </c>
      <c r="DG435" s="7">
        <f t="shared" si="715"/>
        <v>173.31909892757938</v>
      </c>
    </row>
    <row r="436" spans="1:111" ht="14.5" x14ac:dyDescent="0.35">
      <c r="A436" s="7">
        <f t="shared" si="716"/>
        <v>501</v>
      </c>
      <c r="B436" s="7">
        <v>3</v>
      </c>
      <c r="C436" s="7">
        <v>17.2</v>
      </c>
      <c r="D436">
        <v>0.253</v>
      </c>
      <c r="E436" s="22">
        <v>0</v>
      </c>
      <c r="F436" s="7">
        <f t="shared" si="654"/>
        <v>8.5763602214656895</v>
      </c>
      <c r="G436" s="7">
        <f t="shared" si="717"/>
        <v>97.5</v>
      </c>
      <c r="H436" s="7">
        <f t="shared" si="655"/>
        <v>1027.8506765212601</v>
      </c>
      <c r="I436" s="7">
        <f t="shared" si="718"/>
        <v>0.14434751507784868</v>
      </c>
      <c r="J436" s="24" t="str">
        <f t="shared" si="656"/>
        <v>NO</v>
      </c>
      <c r="K436" s="24" t="str">
        <f t="shared" si="657"/>
        <v>NO</v>
      </c>
      <c r="L436" s="7">
        <f t="shared" si="658"/>
        <v>4.4452798493144305</v>
      </c>
      <c r="M436" s="7">
        <v>9.81</v>
      </c>
      <c r="N436" s="7">
        <f t="shared" si="659"/>
        <v>5.0247065E-2</v>
      </c>
      <c r="O436" s="7">
        <f t="shared" si="660"/>
        <v>173.31909892757938</v>
      </c>
      <c r="P436" s="7">
        <f t="shared" si="661"/>
        <v>894.03749926018781</v>
      </c>
      <c r="Q436" s="7">
        <f t="shared" si="622"/>
        <v>1.4795360502674829E-5</v>
      </c>
      <c r="R436" s="7">
        <f t="shared" si="623"/>
        <v>1.5627710665195148E-4</v>
      </c>
      <c r="S436" s="7">
        <f t="shared" si="662"/>
        <v>1.3585456816642841E-4</v>
      </c>
      <c r="T436" s="7">
        <f t="shared" si="624"/>
        <v>1.8571013146264292</v>
      </c>
      <c r="U436" s="7">
        <f t="shared" si="625"/>
        <v>63.009222648188683</v>
      </c>
      <c r="V436" s="7">
        <f t="shared" si="719"/>
        <v>64.866323962815116</v>
      </c>
      <c r="W436" s="7">
        <f>Surface_Tension_T(T_ph(F436,H436))</f>
        <v>8.6458614782701393E-2</v>
      </c>
      <c r="X436" s="7">
        <v>1</v>
      </c>
      <c r="Y436" s="7">
        <f t="shared" si="663"/>
        <v>1.0020489514339717</v>
      </c>
      <c r="Z436" s="7">
        <f t="shared" si="720"/>
        <v>0.96938411110961586</v>
      </c>
      <c r="AA436" s="24">
        <f t="shared" si="664"/>
        <v>31.680936396547956</v>
      </c>
      <c r="AB436" s="24">
        <f t="shared" si="665"/>
        <v>3827045.0203062552</v>
      </c>
      <c r="AC436" s="24">
        <f t="shared" si="666"/>
        <v>7.1635439218156644E-6</v>
      </c>
      <c r="AD436" s="29">
        <f t="shared" si="667"/>
        <v>9.3582012429770031E-3</v>
      </c>
      <c r="AE436" s="24">
        <f t="shared" si="626"/>
        <v>13.78241509404757</v>
      </c>
      <c r="AF436" s="7">
        <f t="shared" si="627"/>
        <v>7.6183634834955036</v>
      </c>
      <c r="AG436" s="24" t="str">
        <f t="shared" si="668"/>
        <v>ANNULAR</v>
      </c>
      <c r="AH436" s="24">
        <f t="shared" si="724"/>
        <v>1.1499999999999999</v>
      </c>
      <c r="AI436" s="24">
        <f t="shared" si="724"/>
        <v>1.1499999999999999</v>
      </c>
      <c r="AJ436" s="24">
        <f t="shared" si="669"/>
        <v>0.26818261879764765</v>
      </c>
      <c r="AK436" s="24">
        <f t="shared" si="670"/>
        <v>0.84164404188916941</v>
      </c>
      <c r="AL436" s="24">
        <f t="shared" si="671"/>
        <v>145.31750808206351</v>
      </c>
      <c r="AM436" s="24">
        <f t="shared" si="672"/>
        <v>17554299.49126672</v>
      </c>
      <c r="AN436" s="24">
        <f t="shared" si="673"/>
        <v>1.8239665807170715E-6</v>
      </c>
      <c r="AO436" s="29">
        <f t="shared" si="674"/>
        <v>7.4762388051208984E-3</v>
      </c>
      <c r="AP436" s="24">
        <f t="shared" si="628"/>
        <v>28.611967391375455</v>
      </c>
      <c r="AQ436" s="24">
        <f t="shared" si="675"/>
        <v>4.8151620437516822</v>
      </c>
      <c r="AR436" s="24">
        <f t="shared" si="676"/>
        <v>14.853486211687073</v>
      </c>
      <c r="AS436" s="24">
        <f t="shared" si="677"/>
        <v>2.0056694197965439</v>
      </c>
      <c r="AT436" s="24" t="str">
        <f t="shared" si="678"/>
        <v>NO</v>
      </c>
      <c r="AU436" s="24">
        <f t="shared" si="629"/>
        <v>1.2</v>
      </c>
      <c r="AV436" s="7">
        <f t="shared" si="679"/>
        <v>1.203900398263051</v>
      </c>
      <c r="AW436" s="7">
        <f t="shared" si="680"/>
        <v>0.26818261879764765</v>
      </c>
      <c r="AX436" s="20">
        <f t="shared" si="630"/>
        <v>0.85506900093707339</v>
      </c>
      <c r="AY436" s="24">
        <f t="shared" si="631"/>
        <v>0.80669594765855746</v>
      </c>
      <c r="AZ436" s="24">
        <f t="shared" si="681"/>
        <v>176.40706079285394</v>
      </c>
      <c r="BA436" s="24">
        <f t="shared" si="682"/>
        <v>21309905.588135242</v>
      </c>
      <c r="BB436" s="24">
        <f t="shared" si="683"/>
        <v>1.5324934717333853E-6</v>
      </c>
      <c r="BC436" s="29">
        <f t="shared" si="684"/>
        <v>7.277285570463283E-3</v>
      </c>
      <c r="BD436" s="24">
        <f t="shared" si="632"/>
        <v>14.987630580274709</v>
      </c>
      <c r="BE436" s="24" t="str">
        <f t="shared" si="685"/>
        <v>NO</v>
      </c>
      <c r="BF436" s="24">
        <f t="shared" si="633"/>
        <v>1.2</v>
      </c>
      <c r="BG436" s="24">
        <f t="shared" si="634"/>
        <v>1.151481110103967</v>
      </c>
      <c r="BH436" s="7">
        <f t="shared" si="686"/>
        <v>1.203900398263051</v>
      </c>
      <c r="BI436" s="7">
        <f t="shared" si="687"/>
        <v>0.50128550850332232</v>
      </c>
      <c r="BJ436" s="7">
        <f t="shared" si="688"/>
        <v>0.26818261879764765</v>
      </c>
      <c r="BK436" s="20">
        <f t="shared" si="635"/>
        <v>0.85506900093707339</v>
      </c>
      <c r="BL436" s="24">
        <f t="shared" si="689"/>
        <v>0.50096504397718467</v>
      </c>
      <c r="BM436" s="24">
        <f t="shared" si="690"/>
        <v>0.80429891789592123</v>
      </c>
      <c r="BN436" s="24">
        <f t="shared" si="691"/>
        <v>178.53943981939142</v>
      </c>
      <c r="BO436" s="24">
        <f t="shared" si="692"/>
        <v>21567496.160357248</v>
      </c>
      <c r="BP436" s="24">
        <f t="shared" si="693"/>
        <v>1.516045250975091E-6</v>
      </c>
      <c r="BQ436" s="29">
        <f t="shared" si="694"/>
        <v>7.2652115587191245E-3</v>
      </c>
      <c r="BR436" s="24">
        <f t="shared" si="636"/>
        <v>28.286144878868662</v>
      </c>
      <c r="BS436" s="24">
        <f t="shared" si="695"/>
        <v>4.8151620437516822</v>
      </c>
      <c r="BT436" s="24">
        <f t="shared" si="696"/>
        <v>14.995928603107096</v>
      </c>
      <c r="BU436" s="24" t="str">
        <f t="shared" si="697"/>
        <v>NO</v>
      </c>
      <c r="BV436" s="24">
        <f t="shared" si="637"/>
        <v>1.1499999999999999</v>
      </c>
      <c r="BW436" s="24">
        <f t="shared" si="638"/>
        <v>1.1514645151623317</v>
      </c>
      <c r="BX436" s="7">
        <f t="shared" si="698"/>
        <v>1.203900398263051</v>
      </c>
      <c r="BY436" s="7">
        <f t="shared" si="699"/>
        <v>0.50128550850332232</v>
      </c>
      <c r="BZ436" s="24">
        <f t="shared" si="700"/>
        <v>0.26818261879764765</v>
      </c>
      <c r="CA436" s="20">
        <f t="shared" si="639"/>
        <v>0.8950993004363893</v>
      </c>
      <c r="CB436" s="24">
        <f t="shared" si="701"/>
        <v>0.5009498361052882</v>
      </c>
      <c r="CC436" s="24">
        <f t="shared" si="702"/>
        <v>0.83903532833957939</v>
      </c>
      <c r="CD436" s="24">
        <f t="shared" si="703"/>
        <v>147.63819935845052</v>
      </c>
      <c r="CE436" s="24">
        <f t="shared" si="704"/>
        <v>17834638.111369278</v>
      </c>
      <c r="CF436" s="24">
        <f t="shared" si="705"/>
        <v>1.7981968487636017E-6</v>
      </c>
      <c r="CG436" s="29">
        <f t="shared" si="706"/>
        <v>7.4596829511586332E-3</v>
      </c>
      <c r="CH436" s="24">
        <f t="shared" si="640"/>
        <v>28.586606477544667</v>
      </c>
      <c r="CI436" s="24">
        <f t="shared" si="707"/>
        <v>4.8151620437516822</v>
      </c>
      <c r="CJ436" s="24">
        <f t="shared" si="708"/>
        <v>14.864466591155363</v>
      </c>
      <c r="CK436" s="24">
        <f t="shared" si="641"/>
        <v>7.7060035452334912</v>
      </c>
      <c r="CL436" s="24">
        <f t="shared" si="709"/>
        <v>2.0056694197965439</v>
      </c>
      <c r="CM436" s="24" t="str">
        <f t="shared" si="710"/>
        <v>NO</v>
      </c>
      <c r="CN436" s="46" t="str">
        <f t="shared" si="722"/>
        <v>ANNULAR</v>
      </c>
      <c r="CO436" s="21">
        <f t="shared" si="723"/>
        <v>1.0020489514339717</v>
      </c>
      <c r="CP436" s="21">
        <f t="shared" si="643"/>
        <v>0</v>
      </c>
      <c r="CQ436" s="7">
        <f t="shared" si="644"/>
        <v>0.96938411110961586</v>
      </c>
      <c r="CR436" s="7">
        <f>IF(J436="yes",rho_ph(F436,H436),IF(K436="yes",rho_ph(F436,H436),L436*CQ436+P436*(1-CQ436)))</f>
        <v>31.680936396547956</v>
      </c>
      <c r="CS436" s="7">
        <f t="shared" si="645"/>
        <v>1.9126949922798617E-5</v>
      </c>
      <c r="CT436" s="7">
        <f t="shared" si="646"/>
        <v>3827045.0203062552</v>
      </c>
      <c r="CU436" s="7">
        <f t="shared" si="647"/>
        <v>7.1635439218156644E-6</v>
      </c>
      <c r="CV436" s="22">
        <f t="shared" si="648"/>
        <v>9.3582012429770031E-3</v>
      </c>
      <c r="CW436" s="7">
        <f t="shared" si="649"/>
        <v>2.968909488379994E-3</v>
      </c>
      <c r="CX436" s="7">
        <f t="shared" si="650"/>
        <v>2.4653492205148963E-2</v>
      </c>
      <c r="CY436" s="7">
        <f t="shared" si="711"/>
        <v>0.84457045729812408</v>
      </c>
      <c r="CZ436" s="7">
        <f t="shared" si="712"/>
        <v>3.27058582914398E-2</v>
      </c>
      <c r="DA436" s="7">
        <f t="shared" si="651"/>
        <v>8.4782426465913705</v>
      </c>
      <c r="DB436" s="7">
        <f>rho_ph(DA436,H436)</f>
        <v>29.416295626029029</v>
      </c>
      <c r="DC436" s="7">
        <f t="shared" si="652"/>
        <v>65.963840846207873</v>
      </c>
      <c r="DD436" s="7">
        <f t="shared" si="713"/>
        <v>-2.8113842197260572E-2</v>
      </c>
      <c r="DE436" s="47">
        <f t="shared" si="714"/>
        <v>-7.179415736747978E-2</v>
      </c>
      <c r="DF436" s="7">
        <f t="shared" si="653"/>
        <v>1027.8225626790629</v>
      </c>
      <c r="DG436" s="7">
        <f t="shared" si="715"/>
        <v>172.83560040555199</v>
      </c>
    </row>
    <row r="437" spans="1:111" ht="14.5" x14ac:dyDescent="0.35">
      <c r="A437" s="7">
        <f t="shared" si="716"/>
        <v>498</v>
      </c>
      <c r="B437" s="7">
        <v>3</v>
      </c>
      <c r="C437" s="7">
        <v>17.2</v>
      </c>
      <c r="D437">
        <v>0.253</v>
      </c>
      <c r="E437" s="22">
        <v>0</v>
      </c>
      <c r="F437" s="7">
        <f t="shared" si="654"/>
        <v>8.4782426465913705</v>
      </c>
      <c r="G437" s="7">
        <f t="shared" si="717"/>
        <v>97.5</v>
      </c>
      <c r="H437" s="7">
        <f t="shared" si="655"/>
        <v>1027.8225626790629</v>
      </c>
      <c r="I437" s="7">
        <f t="shared" si="718"/>
        <v>0.14525732664217217</v>
      </c>
      <c r="J437" s="24" t="str">
        <f t="shared" si="656"/>
        <v>NO</v>
      </c>
      <c r="K437" s="24" t="str">
        <f t="shared" si="657"/>
        <v>NO</v>
      </c>
      <c r="L437" s="7">
        <f t="shared" si="658"/>
        <v>4.3969231907459028</v>
      </c>
      <c r="M437" s="7">
        <v>9.81</v>
      </c>
      <c r="N437" s="7">
        <f t="shared" si="659"/>
        <v>5.0247065E-2</v>
      </c>
      <c r="O437" s="7">
        <f t="shared" si="660"/>
        <v>172.83560040555199</v>
      </c>
      <c r="P437" s="7">
        <f t="shared" si="661"/>
        <v>894.53841061336277</v>
      </c>
      <c r="Q437" s="7">
        <f t="shared" si="622"/>
        <v>1.4778713383301096E-5</v>
      </c>
      <c r="R437" s="7">
        <f t="shared" si="623"/>
        <v>1.5674258616150919E-4</v>
      </c>
      <c r="S437" s="7">
        <f t="shared" si="662"/>
        <v>1.3612129352197724E-4</v>
      </c>
      <c r="T437" s="7">
        <f t="shared" si="624"/>
        <v>1.8540878584854912</v>
      </c>
      <c r="U437" s="7">
        <f t="shared" si="625"/>
        <v>64.103698123828281</v>
      </c>
      <c r="V437" s="7">
        <f t="shared" si="719"/>
        <v>65.957785982313766</v>
      </c>
      <c r="W437" s="7">
        <f>Surface_Tension_T(T_ph(F437,H437))</f>
        <v>8.6494916154425533E-2</v>
      </c>
      <c r="X437" s="7">
        <v>1</v>
      </c>
      <c r="Y437" s="7">
        <f t="shared" si="663"/>
        <v>1.0020225397192069</v>
      </c>
      <c r="Z437" s="7">
        <f t="shared" si="720"/>
        <v>0.96992806221486128</v>
      </c>
      <c r="AA437" s="24">
        <f t="shared" si="664"/>
        <v>31.165202620489683</v>
      </c>
      <c r="AB437" s="24">
        <f t="shared" si="665"/>
        <v>3820590.3791538156</v>
      </c>
      <c r="AC437" s="24">
        <f t="shared" si="666"/>
        <v>7.1744121034551106E-6</v>
      </c>
      <c r="AD437" s="29">
        <f t="shared" si="667"/>
        <v>9.360655113440931E-3</v>
      </c>
      <c r="AE437" s="24">
        <f t="shared" si="626"/>
        <v>13.783985460711646</v>
      </c>
      <c r="AF437" s="7">
        <f t="shared" si="627"/>
        <v>7.6621279072647877</v>
      </c>
      <c r="AG437" s="24" t="str">
        <f t="shared" si="668"/>
        <v>ANNULAR</v>
      </c>
      <c r="AH437" s="24">
        <f t="shared" si="724"/>
        <v>1.1499999999999999</v>
      </c>
      <c r="AI437" s="24">
        <f t="shared" si="724"/>
        <v>1.1499999999999999</v>
      </c>
      <c r="AJ437" s="24">
        <f t="shared" si="669"/>
        <v>0.26817703951580923</v>
      </c>
      <c r="AK437" s="24">
        <f t="shared" si="670"/>
        <v>0.84214410067086642</v>
      </c>
      <c r="AL437" s="24">
        <f t="shared" si="671"/>
        <v>144.91100821801572</v>
      </c>
      <c r="AM437" s="24">
        <f t="shared" si="672"/>
        <v>17764864.569410305</v>
      </c>
      <c r="AN437" s="24">
        <f t="shared" si="673"/>
        <v>1.804538524129682E-6</v>
      </c>
      <c r="AO437" s="29">
        <f t="shared" si="674"/>
        <v>7.4637740854326803E-3</v>
      </c>
      <c r="AP437" s="24">
        <f t="shared" si="628"/>
        <v>29.170755630960805</v>
      </c>
      <c r="AQ437" s="24">
        <f t="shared" si="675"/>
        <v>4.816255521264531</v>
      </c>
      <c r="AR437" s="24">
        <f t="shared" si="676"/>
        <v>14.864742574478926</v>
      </c>
      <c r="AS437" s="24">
        <f t="shared" si="677"/>
        <v>2.0024148871643308</v>
      </c>
      <c r="AT437" s="24" t="str">
        <f t="shared" si="678"/>
        <v>NO</v>
      </c>
      <c r="AU437" s="24">
        <f t="shared" si="629"/>
        <v>1.2</v>
      </c>
      <c r="AV437" s="7">
        <f t="shared" si="679"/>
        <v>1.203900398263051</v>
      </c>
      <c r="AW437" s="7">
        <f t="shared" si="680"/>
        <v>0.26817703951580923</v>
      </c>
      <c r="AX437" s="20">
        <f t="shared" si="630"/>
        <v>0.85382924575881891</v>
      </c>
      <c r="AY437" s="24">
        <f t="shared" si="631"/>
        <v>0.80717325279898633</v>
      </c>
      <c r="AZ437" s="24">
        <f t="shared" si="681"/>
        <v>176.04001075912115</v>
      </c>
      <c r="BA437" s="24">
        <f t="shared" si="682"/>
        <v>21581017.124857198</v>
      </c>
      <c r="BB437" s="24">
        <f t="shared" si="683"/>
        <v>1.5151921773986806E-6</v>
      </c>
      <c r="BC437" s="29">
        <f t="shared" si="684"/>
        <v>7.2645825874031828E-3</v>
      </c>
      <c r="BD437" s="24">
        <f t="shared" si="632"/>
        <v>14.999380856198528</v>
      </c>
      <c r="BE437" s="24" t="str">
        <f t="shared" si="685"/>
        <v>NO</v>
      </c>
      <c r="BF437" s="24">
        <f t="shared" si="633"/>
        <v>1.2</v>
      </c>
      <c r="BG437" s="24">
        <f t="shared" si="634"/>
        <v>1.15145128907748</v>
      </c>
      <c r="BH437" s="7">
        <f t="shared" si="686"/>
        <v>1.203900398263051</v>
      </c>
      <c r="BI437" s="7">
        <f t="shared" si="687"/>
        <v>0.50129982650053717</v>
      </c>
      <c r="BJ437" s="7">
        <f t="shared" si="688"/>
        <v>0.26817703951580923</v>
      </c>
      <c r="BK437" s="20">
        <f t="shared" si="635"/>
        <v>0.85382924575881891</v>
      </c>
      <c r="BL437" s="24">
        <f t="shared" si="689"/>
        <v>0.50098533926522348</v>
      </c>
      <c r="BM437" s="24">
        <f t="shared" si="690"/>
        <v>0.80481398277356797</v>
      </c>
      <c r="BN437" s="24">
        <f t="shared" si="691"/>
        <v>178.14009488877863</v>
      </c>
      <c r="BO437" s="24">
        <f t="shared" si="692"/>
        <v>21838469.685615074</v>
      </c>
      <c r="BP437" s="24">
        <f t="shared" si="693"/>
        <v>1.4991401702395767E-6</v>
      </c>
      <c r="BQ437" s="29">
        <f t="shared" si="694"/>
        <v>7.2526959750907035E-3</v>
      </c>
      <c r="BR437" s="24">
        <f t="shared" si="636"/>
        <v>28.837929377341069</v>
      </c>
      <c r="BS437" s="24">
        <f t="shared" si="695"/>
        <v>4.816255521264531</v>
      </c>
      <c r="BT437" s="24">
        <f t="shared" si="696"/>
        <v>15.007570661854164</v>
      </c>
      <c r="BU437" s="24" t="str">
        <f t="shared" si="697"/>
        <v>NO</v>
      </c>
      <c r="BV437" s="24">
        <f t="shared" si="637"/>
        <v>1.1499999999999999</v>
      </c>
      <c r="BW437" s="24">
        <f t="shared" si="638"/>
        <v>1.1514350478892794</v>
      </c>
      <c r="BX437" s="7">
        <f t="shared" si="698"/>
        <v>1.203900398263051</v>
      </c>
      <c r="BY437" s="7">
        <f t="shared" si="699"/>
        <v>0.50129982650053717</v>
      </c>
      <c r="BZ437" s="24">
        <f t="shared" si="700"/>
        <v>0.26817703951580923</v>
      </c>
      <c r="CA437" s="20">
        <f t="shared" si="639"/>
        <v>0.89380150579072359</v>
      </c>
      <c r="CB437" s="24">
        <f t="shared" si="701"/>
        <v>0.50097041882555282</v>
      </c>
      <c r="CC437" s="24">
        <f t="shared" si="702"/>
        <v>0.83957646024736743</v>
      </c>
      <c r="CD437" s="24">
        <f t="shared" si="703"/>
        <v>147.19657148375558</v>
      </c>
      <c r="CE437" s="24">
        <f t="shared" si="704"/>
        <v>18045055.304261874</v>
      </c>
      <c r="CF437" s="24">
        <f t="shared" si="705"/>
        <v>1.7793541117278772E-6</v>
      </c>
      <c r="CG437" s="29">
        <f t="shared" si="706"/>
        <v>7.447461072625788E-3</v>
      </c>
      <c r="CH437" s="24">
        <f t="shared" si="640"/>
        <v>29.145236354178728</v>
      </c>
      <c r="CI437" s="24">
        <f t="shared" si="707"/>
        <v>4.816255521264531</v>
      </c>
      <c r="CJ437" s="24">
        <f t="shared" si="708"/>
        <v>14.875587966334987</v>
      </c>
      <c r="CK437" s="24">
        <f t="shared" si="641"/>
        <v>7.7502714257897063</v>
      </c>
      <c r="CL437" s="24">
        <f t="shared" si="709"/>
        <v>2.0024148871643308</v>
      </c>
      <c r="CM437" s="24" t="str">
        <f t="shared" si="710"/>
        <v>NO</v>
      </c>
      <c r="CN437" s="46" t="str">
        <f t="shared" si="722"/>
        <v>ANNULAR</v>
      </c>
      <c r="CO437" s="21">
        <f t="shared" si="723"/>
        <v>1.0020225397192069</v>
      </c>
      <c r="CP437" s="21">
        <f t="shared" si="643"/>
        <v>0</v>
      </c>
      <c r="CQ437" s="7">
        <f t="shared" si="644"/>
        <v>0.96992806221486128</v>
      </c>
      <c r="CR437" s="7">
        <f>IF(J437="yes",rho_ph(F437,H437),IF(K437="yes",rho_ph(F437,H437),L437*CQ437+P437*(1-CQ437)))</f>
        <v>31.165202620489683</v>
      </c>
      <c r="CS437" s="7">
        <f t="shared" si="645"/>
        <v>1.9047842133224719E-5</v>
      </c>
      <c r="CT437" s="7">
        <f t="shared" si="646"/>
        <v>3820590.3791538156</v>
      </c>
      <c r="CU437" s="7">
        <f t="shared" si="647"/>
        <v>7.1744121034551106E-6</v>
      </c>
      <c r="CV437" s="22">
        <f t="shared" si="648"/>
        <v>9.360655113440931E-3</v>
      </c>
      <c r="CW437" s="7">
        <f t="shared" si="649"/>
        <v>2.9205786283936627E-3</v>
      </c>
      <c r="CX437" s="7">
        <f t="shared" si="650"/>
        <v>2.5081749181744033E-2</v>
      </c>
      <c r="CY437" s="7">
        <f t="shared" si="711"/>
        <v>0.8400824044641485</v>
      </c>
      <c r="CZ437" s="7">
        <f t="shared" si="712"/>
        <v>3.3332834566388934E-2</v>
      </c>
      <c r="DA437" s="7">
        <f t="shared" si="651"/>
        <v>8.3782441428922034</v>
      </c>
      <c r="DB437" s="7">
        <f>rho_ph(DA437,H437)</f>
        <v>28.916131885533797</v>
      </c>
      <c r="DC437" s="7">
        <f t="shared" si="652"/>
        <v>67.104820611609256</v>
      </c>
      <c r="DD437" s="7">
        <f t="shared" si="713"/>
        <v>-2.8113842197260572E-2</v>
      </c>
      <c r="DE437" s="47">
        <f t="shared" si="714"/>
        <v>-7.6313708813775971E-2</v>
      </c>
      <c r="DF437" s="7">
        <f t="shared" si="653"/>
        <v>1027.7944488368657</v>
      </c>
      <c r="DG437" s="7">
        <f t="shared" si="715"/>
        <v>172.33825889373315</v>
      </c>
    </row>
    <row r="438" spans="1:111" ht="14.5" x14ac:dyDescent="0.35">
      <c r="A438" s="7">
        <f t="shared" si="716"/>
        <v>495</v>
      </c>
      <c r="B438" s="7">
        <v>3</v>
      </c>
      <c r="C438" s="7">
        <v>17.2</v>
      </c>
      <c r="D438">
        <v>0.253</v>
      </c>
      <c r="E438" s="22">
        <v>0</v>
      </c>
      <c r="F438" s="7">
        <f t="shared" si="654"/>
        <v>8.3782441428922034</v>
      </c>
      <c r="G438" s="7">
        <f t="shared" si="717"/>
        <v>97.5</v>
      </c>
      <c r="H438" s="7">
        <f t="shared" si="655"/>
        <v>1027.7944488368657</v>
      </c>
      <c r="I438" s="7">
        <f t="shared" si="718"/>
        <v>0.14619186990497776</v>
      </c>
      <c r="J438" s="24" t="str">
        <f t="shared" si="656"/>
        <v>NO</v>
      </c>
      <c r="K438" s="24" t="str">
        <f t="shared" si="657"/>
        <v>NO</v>
      </c>
      <c r="L438" s="7">
        <f t="shared" si="658"/>
        <v>4.347623192786898</v>
      </c>
      <c r="M438" s="7">
        <v>9.81</v>
      </c>
      <c r="N438" s="7">
        <f t="shared" si="659"/>
        <v>5.0247065E-2</v>
      </c>
      <c r="O438" s="7">
        <f t="shared" si="660"/>
        <v>172.33825889373315</v>
      </c>
      <c r="P438" s="7">
        <f t="shared" si="661"/>
        <v>895.0525469019542</v>
      </c>
      <c r="Q438" s="7">
        <f t="shared" si="622"/>
        <v>1.4761589036476897E-5</v>
      </c>
      <c r="R438" s="7">
        <f t="shared" si="623"/>
        <v>1.5722433251037104E-4</v>
      </c>
      <c r="S438" s="7">
        <f t="shared" si="662"/>
        <v>1.3639743765012929E-4</v>
      </c>
      <c r="T438" s="7">
        <f t="shared" si="624"/>
        <v>1.8509968079379369</v>
      </c>
      <c r="U438" s="7">
        <f t="shared" si="625"/>
        <v>65.247705040027469</v>
      </c>
      <c r="V438" s="7">
        <f t="shared" si="719"/>
        <v>67.098701847965401</v>
      </c>
      <c r="W438" s="7">
        <f>Surface_Tension_T(T_ph(F438,H438))</f>
        <v>8.653208787358202E-2</v>
      </c>
      <c r="X438" s="7">
        <v>1</v>
      </c>
      <c r="Y438" s="7">
        <f t="shared" si="663"/>
        <v>1.0019958487291343</v>
      </c>
      <c r="Z438" s="7">
        <f t="shared" si="720"/>
        <v>0.97047689580025953</v>
      </c>
      <c r="AA438" s="24">
        <f t="shared" si="664"/>
        <v>30.643997466674527</v>
      </c>
      <c r="AB438" s="24">
        <f t="shared" si="665"/>
        <v>3813939.8999875253</v>
      </c>
      <c r="AC438" s="24">
        <f t="shared" si="666"/>
        <v>7.1856465464969021E-6</v>
      </c>
      <c r="AD438" s="29">
        <f t="shared" si="667"/>
        <v>9.3631887612372153E-3</v>
      </c>
      <c r="AE438" s="24">
        <f t="shared" si="626"/>
        <v>13.785539775527084</v>
      </c>
      <c r="AF438" s="7">
        <f t="shared" si="627"/>
        <v>7.7074948168468671</v>
      </c>
      <c r="AG438" s="24" t="str">
        <f t="shared" si="668"/>
        <v>ANNULAR</v>
      </c>
      <c r="AH438" s="24">
        <f t="shared" si="724"/>
        <v>1.1499999999999999</v>
      </c>
      <c r="AI438" s="24">
        <f t="shared" si="724"/>
        <v>1.1499999999999999</v>
      </c>
      <c r="AJ438" s="24">
        <f t="shared" si="669"/>
        <v>0.26817122461990167</v>
      </c>
      <c r="AK438" s="24">
        <f t="shared" si="670"/>
        <v>0.84264872505133759</v>
      </c>
      <c r="AL438" s="24">
        <f t="shared" si="671"/>
        <v>144.50117854147544</v>
      </c>
      <c r="AM438" s="24">
        <f t="shared" si="672"/>
        <v>17984559.978961572</v>
      </c>
      <c r="AN438" s="24">
        <f t="shared" si="673"/>
        <v>1.7847285705212663E-6</v>
      </c>
      <c r="AO438" s="29">
        <f t="shared" si="674"/>
        <v>7.4509572286577839E-3</v>
      </c>
      <c r="AP438" s="24">
        <f t="shared" si="628"/>
        <v>29.756402873904459</v>
      </c>
      <c r="AQ438" s="24">
        <f t="shared" si="675"/>
        <v>4.8173583701938192</v>
      </c>
      <c r="AR438" s="24">
        <f t="shared" si="676"/>
        <v>14.876280038450227</v>
      </c>
      <c r="AS438" s="24">
        <f t="shared" si="677"/>
        <v>1.9990765525729719</v>
      </c>
      <c r="AT438" s="24" t="str">
        <f t="shared" si="678"/>
        <v>NO</v>
      </c>
      <c r="AU438" s="24">
        <f t="shared" si="629"/>
        <v>1.2</v>
      </c>
      <c r="AV438" s="7">
        <f t="shared" si="679"/>
        <v>1.203900398263051</v>
      </c>
      <c r="AW438" s="7">
        <f t="shared" si="680"/>
        <v>0.26817122461990167</v>
      </c>
      <c r="AX438" s="20">
        <f t="shared" si="630"/>
        <v>0.85255753612204199</v>
      </c>
      <c r="AY438" s="24">
        <f t="shared" si="631"/>
        <v>0.80765491038595627</v>
      </c>
      <c r="AZ438" s="24">
        <f t="shared" si="681"/>
        <v>175.67034156329666</v>
      </c>
      <c r="BA438" s="24">
        <f t="shared" si="682"/>
        <v>21863861.777867518</v>
      </c>
      <c r="BB438" s="24">
        <f t="shared" si="683"/>
        <v>1.4975764312663804E-6</v>
      </c>
      <c r="BC438" s="29">
        <f t="shared" si="684"/>
        <v>7.2515327538322238E-3</v>
      </c>
      <c r="BD438" s="24">
        <f t="shared" si="632"/>
        <v>15.011419590992187</v>
      </c>
      <c r="BE438" s="24" t="str">
        <f t="shared" si="685"/>
        <v>NO</v>
      </c>
      <c r="BF438" s="24">
        <f t="shared" si="633"/>
        <v>1.2</v>
      </c>
      <c r="BG438" s="24">
        <f t="shared" si="634"/>
        <v>1.1514213914948939</v>
      </c>
      <c r="BH438" s="7">
        <f t="shared" si="686"/>
        <v>1.203900398263051</v>
      </c>
      <c r="BI438" s="7">
        <f t="shared" si="687"/>
        <v>0.5013144116145628</v>
      </c>
      <c r="BJ438" s="7">
        <f t="shared" si="688"/>
        <v>0.26817122461990167</v>
      </c>
      <c r="BK438" s="20">
        <f t="shared" si="635"/>
        <v>0.85255753612204199</v>
      </c>
      <c r="BL438" s="24">
        <f t="shared" si="689"/>
        <v>0.50100594666387399</v>
      </c>
      <c r="BM438" s="24">
        <f t="shared" si="690"/>
        <v>0.80533386141773822</v>
      </c>
      <c r="BN438" s="24">
        <f t="shared" si="691"/>
        <v>177.73771130745857</v>
      </c>
      <c r="BO438" s="24">
        <f t="shared" si="692"/>
        <v>22121165.80498933</v>
      </c>
      <c r="BP438" s="24">
        <f t="shared" si="693"/>
        <v>1.4819229596396157E-6</v>
      </c>
      <c r="BQ438" s="29">
        <f t="shared" si="694"/>
        <v>7.2398364004537903E-3</v>
      </c>
      <c r="BR438" s="24">
        <f t="shared" si="636"/>
        <v>29.416236117692474</v>
      </c>
      <c r="BS438" s="24">
        <f t="shared" si="695"/>
        <v>4.8173583701938192</v>
      </c>
      <c r="BT438" s="24">
        <f t="shared" si="696"/>
        <v>15.019499165855429</v>
      </c>
      <c r="BU438" s="24" t="str">
        <f t="shared" si="697"/>
        <v>NO</v>
      </c>
      <c r="BV438" s="24">
        <f t="shared" si="637"/>
        <v>1.1499999999999999</v>
      </c>
      <c r="BW438" s="24">
        <f t="shared" si="638"/>
        <v>1.1514055041476341</v>
      </c>
      <c r="BX438" s="7">
        <f t="shared" si="698"/>
        <v>1.203900398263051</v>
      </c>
      <c r="BY438" s="7">
        <f t="shared" si="699"/>
        <v>0.5013144116145628</v>
      </c>
      <c r="BZ438" s="24">
        <f t="shared" si="700"/>
        <v>0.26817122461990167</v>
      </c>
      <c r="CA438" s="20">
        <f t="shared" si="639"/>
        <v>0.89247026073002855</v>
      </c>
      <c r="CB438" s="24">
        <f t="shared" si="701"/>
        <v>0.50099131567448119</v>
      </c>
      <c r="CC438" s="24">
        <f t="shared" si="702"/>
        <v>0.84012266028774507</v>
      </c>
      <c r="CD438" s="24">
        <f t="shared" si="703"/>
        <v>146.75115686401554</v>
      </c>
      <c r="CE438" s="24">
        <f t="shared" si="704"/>
        <v>18264591.398092672</v>
      </c>
      <c r="CF438" s="24">
        <f t="shared" si="705"/>
        <v>1.7601342562007102E-6</v>
      </c>
      <c r="CG438" s="29">
        <f t="shared" si="706"/>
        <v>7.4348911990174777E-3</v>
      </c>
      <c r="CH438" s="24">
        <f t="shared" si="640"/>
        <v>29.730721510294373</v>
      </c>
      <c r="CI438" s="24">
        <f t="shared" si="707"/>
        <v>4.8173583701938192</v>
      </c>
      <c r="CJ438" s="24">
        <f t="shared" si="708"/>
        <v>14.886987696106372</v>
      </c>
      <c r="CK438" s="24">
        <f t="shared" si="641"/>
        <v>7.7961602268206835</v>
      </c>
      <c r="CL438" s="24">
        <f t="shared" si="709"/>
        <v>1.9990765525729719</v>
      </c>
      <c r="CM438" s="24" t="str">
        <f t="shared" si="710"/>
        <v>NO</v>
      </c>
      <c r="CN438" s="46" t="str">
        <f t="shared" si="722"/>
        <v>ANNULAR</v>
      </c>
      <c r="CO438" s="21">
        <f t="shared" si="723"/>
        <v>1.0019958487291343</v>
      </c>
      <c r="CP438" s="21">
        <f t="shared" si="643"/>
        <v>0</v>
      </c>
      <c r="CQ438" s="7">
        <f t="shared" si="644"/>
        <v>0.97047689580025953</v>
      </c>
      <c r="CR438" s="7">
        <f>IF(J438="yes",rho_ph(F438,H438),IF(K438="yes",rho_ph(F438,H438),L438*CQ438+P438*(1-CQ438)))</f>
        <v>30.643997466674527</v>
      </c>
      <c r="CS438" s="7">
        <f t="shared" si="645"/>
        <v>1.8967531456637572E-5</v>
      </c>
      <c r="CT438" s="7">
        <f t="shared" si="646"/>
        <v>3813939.8999875253</v>
      </c>
      <c r="CU438" s="7">
        <f t="shared" si="647"/>
        <v>7.1856465464969021E-6</v>
      </c>
      <c r="CV438" s="22">
        <f t="shared" si="648"/>
        <v>9.3631887612372153E-3</v>
      </c>
      <c r="CW438" s="7">
        <f t="shared" si="649"/>
        <v>2.8717350302378017E-3</v>
      </c>
      <c r="CX438" s="7">
        <f t="shared" si="650"/>
        <v>2.5529770794517397E-2</v>
      </c>
      <c r="CY438" s="7">
        <f t="shared" si="711"/>
        <v>0.83532766558200966</v>
      </c>
      <c r="CZ438" s="7">
        <f t="shared" si="712"/>
        <v>3.4000437187683252E-2</v>
      </c>
      <c r="DA438" s="7">
        <f t="shared" si="651"/>
        <v>8.2762428313291529</v>
      </c>
      <c r="DB438" s="7">
        <f>rho_ph(DA438,H438)</f>
        <v>28.410361929858482</v>
      </c>
      <c r="DC438" s="7">
        <f t="shared" si="652"/>
        <v>68.299441159919269</v>
      </c>
      <c r="DD438" s="7">
        <f t="shared" si="713"/>
        <v>-2.8113842197260572E-2</v>
      </c>
      <c r="DE438" s="47">
        <f t="shared" si="714"/>
        <v>-8.1288936537559045E-2</v>
      </c>
      <c r="DF438" s="7">
        <f t="shared" si="653"/>
        <v>1027.7663349946686</v>
      </c>
      <c r="DG438" s="7">
        <f t="shared" si="715"/>
        <v>171.82609553085587</v>
      </c>
    </row>
    <row r="439" spans="1:111" ht="14.5" x14ac:dyDescent="0.35">
      <c r="A439" s="7">
        <f t="shared" si="716"/>
        <v>492</v>
      </c>
      <c r="B439" s="7">
        <v>3</v>
      </c>
      <c r="C439" s="7">
        <v>17.2</v>
      </c>
      <c r="D439">
        <v>0.253</v>
      </c>
      <c r="E439" s="22">
        <v>0</v>
      </c>
      <c r="F439" s="7">
        <f t="shared" si="654"/>
        <v>8.2762428313291529</v>
      </c>
      <c r="G439" s="7">
        <f t="shared" si="717"/>
        <v>97.5</v>
      </c>
      <c r="H439" s="7">
        <f t="shared" si="655"/>
        <v>1027.7663349946686</v>
      </c>
      <c r="I439" s="7">
        <f t="shared" si="718"/>
        <v>0.14715287165611685</v>
      </c>
      <c r="J439" s="24" t="str">
        <f t="shared" si="656"/>
        <v>NO</v>
      </c>
      <c r="K439" s="24" t="str">
        <f t="shared" si="657"/>
        <v>NO</v>
      </c>
      <c r="L439" s="7">
        <f t="shared" si="658"/>
        <v>4.2973183014028642</v>
      </c>
      <c r="M439" s="7">
        <v>9.81</v>
      </c>
      <c r="N439" s="7">
        <f t="shared" si="659"/>
        <v>5.0247065E-2</v>
      </c>
      <c r="O439" s="7">
        <f t="shared" si="660"/>
        <v>171.82609553085587</v>
      </c>
      <c r="P439" s="7">
        <f t="shared" si="661"/>
        <v>895.58082429414628</v>
      </c>
      <c r="Q439" s="7">
        <f t="shared" si="622"/>
        <v>1.4743953671731637E-5</v>
      </c>
      <c r="R439" s="7">
        <f t="shared" si="623"/>
        <v>1.5772358019471678E-4</v>
      </c>
      <c r="S439" s="7">
        <f t="shared" si="662"/>
        <v>1.3668371756354043E-4</v>
      </c>
      <c r="T439" s="7">
        <f t="shared" si="624"/>
        <v>1.8478228018978797</v>
      </c>
      <c r="U439" s="7">
        <f t="shared" si="625"/>
        <v>66.445432909622724</v>
      </c>
      <c r="V439" s="7">
        <f t="shared" si="719"/>
        <v>68.293255711520601</v>
      </c>
      <c r="W439" s="7">
        <f>Surface_Tension_T(T_ph(F439,H439))</f>
        <v>8.6570188165070699E-2</v>
      </c>
      <c r="X439" s="7">
        <v>1</v>
      </c>
      <c r="Y439" s="7">
        <f t="shared" si="663"/>
        <v>1.00196885486537</v>
      </c>
      <c r="Z439" s="7">
        <f t="shared" si="720"/>
        <v>0.97103100250687036</v>
      </c>
      <c r="AA439" s="24">
        <f t="shared" si="664"/>
        <v>30.116907952174451</v>
      </c>
      <c r="AB439" s="24">
        <f t="shared" si="665"/>
        <v>3807079.4266383313</v>
      </c>
      <c r="AC439" s="24">
        <f t="shared" si="666"/>
        <v>7.1972747558414304E-6</v>
      </c>
      <c r="AD439" s="29">
        <f t="shared" si="667"/>
        <v>9.3658080967154219E-3</v>
      </c>
      <c r="AE439" s="24">
        <f t="shared" si="626"/>
        <v>13.78707698561476</v>
      </c>
      <c r="AF439" s="7">
        <f t="shared" si="627"/>
        <v>7.7545879709280685</v>
      </c>
      <c r="AG439" s="24" t="str">
        <f t="shared" si="668"/>
        <v>ANNULAR</v>
      </c>
      <c r="AH439" s="24">
        <f t="shared" si="724"/>
        <v>1.1499999999999999</v>
      </c>
      <c r="AI439" s="24">
        <f t="shared" si="724"/>
        <v>1.1499999999999999</v>
      </c>
      <c r="AJ439" s="24">
        <f t="shared" si="669"/>
        <v>0.26816515610910774</v>
      </c>
      <c r="AK439" s="24">
        <f t="shared" si="670"/>
        <v>0.84315827509319319</v>
      </c>
      <c r="AL439" s="24">
        <f t="shared" si="671"/>
        <v>144.08776076229103</v>
      </c>
      <c r="AM439" s="24">
        <f t="shared" si="672"/>
        <v>18214139.064329084</v>
      </c>
      <c r="AN439" s="24">
        <f t="shared" si="673"/>
        <v>1.7645123178235084E-6</v>
      </c>
      <c r="AO439" s="29">
        <f t="shared" si="674"/>
        <v>7.4377637588621199E-3</v>
      </c>
      <c r="AP439" s="24">
        <f t="shared" si="628"/>
        <v>30.37124664500638</v>
      </c>
      <c r="AQ439" s="24">
        <f t="shared" si="675"/>
        <v>4.8184713563625268</v>
      </c>
      <c r="AR439" s="24">
        <f t="shared" si="676"/>
        <v>14.888118801078139</v>
      </c>
      <c r="AS439" s="24">
        <f t="shared" si="677"/>
        <v>1.9956486260497102</v>
      </c>
      <c r="AT439" s="24" t="str">
        <f t="shared" si="678"/>
        <v>NO</v>
      </c>
      <c r="AU439" s="24">
        <f t="shared" si="629"/>
        <v>1.2</v>
      </c>
      <c r="AV439" s="7">
        <f t="shared" si="679"/>
        <v>1.203900398263051</v>
      </c>
      <c r="AW439" s="7">
        <f t="shared" si="680"/>
        <v>0.26816515610910774</v>
      </c>
      <c r="AX439" s="20">
        <f t="shared" si="630"/>
        <v>0.85125166366463911</v>
      </c>
      <c r="AY439" s="24">
        <f t="shared" si="631"/>
        <v>0.80814126387039387</v>
      </c>
      <c r="AZ439" s="24">
        <f t="shared" si="681"/>
        <v>175.29784529433485</v>
      </c>
      <c r="BA439" s="24">
        <f t="shared" si="682"/>
        <v>22159406.98208053</v>
      </c>
      <c r="BB439" s="24">
        <f t="shared" si="683"/>
        <v>1.4796259561803984E-6</v>
      </c>
      <c r="BC439" s="29">
        <f t="shared" si="684"/>
        <v>7.238112022272535E-3</v>
      </c>
      <c r="BD439" s="24">
        <f t="shared" si="632"/>
        <v>15.023767435884299</v>
      </c>
      <c r="BE439" s="24" t="str">
        <f t="shared" si="685"/>
        <v>NO</v>
      </c>
      <c r="BF439" s="24">
        <f t="shared" si="633"/>
        <v>1.2</v>
      </c>
      <c r="BG439" s="24">
        <f t="shared" si="634"/>
        <v>1.1513913984469972</v>
      </c>
      <c r="BH439" s="7">
        <f t="shared" si="686"/>
        <v>1.203900398263051</v>
      </c>
      <c r="BI439" s="7">
        <f t="shared" si="687"/>
        <v>0.5013292812630934</v>
      </c>
      <c r="BJ439" s="7">
        <f t="shared" si="688"/>
        <v>0.26816515610910774</v>
      </c>
      <c r="BK439" s="20">
        <f t="shared" si="635"/>
        <v>0.85125166366463911</v>
      </c>
      <c r="BL439" s="24">
        <f t="shared" si="689"/>
        <v>0.50102688764935377</v>
      </c>
      <c r="BM439" s="24">
        <f t="shared" si="690"/>
        <v>0.80585892938580139</v>
      </c>
      <c r="BN439" s="24">
        <f t="shared" si="691"/>
        <v>177.33205237561057</v>
      </c>
      <c r="BO439" s="24">
        <f t="shared" si="692"/>
        <v>22416551.173009586</v>
      </c>
      <c r="BP439" s="24">
        <f t="shared" si="693"/>
        <v>1.4643735140337021E-6</v>
      </c>
      <c r="BQ439" s="29">
        <f t="shared" si="694"/>
        <v>7.2266089609644927E-3</v>
      </c>
      <c r="BR439" s="24">
        <f t="shared" si="636"/>
        <v>30.023373483978322</v>
      </c>
      <c r="BS439" s="24">
        <f t="shared" si="695"/>
        <v>4.8184713563625268</v>
      </c>
      <c r="BT439" s="24">
        <f t="shared" si="696"/>
        <v>15.031734644475451</v>
      </c>
      <c r="BU439" s="24" t="str">
        <f t="shared" si="697"/>
        <v>NO</v>
      </c>
      <c r="BV439" s="24">
        <f t="shared" si="637"/>
        <v>1.1499999999999999</v>
      </c>
      <c r="BW439" s="24">
        <f t="shared" si="638"/>
        <v>1.1513758652542103</v>
      </c>
      <c r="BX439" s="7">
        <f t="shared" si="698"/>
        <v>1.203900398263051</v>
      </c>
      <c r="BY439" s="7">
        <f t="shared" si="699"/>
        <v>0.5013292812630934</v>
      </c>
      <c r="BZ439" s="24">
        <f t="shared" si="700"/>
        <v>0.26816515610910774</v>
      </c>
      <c r="CA439" s="20">
        <f t="shared" si="639"/>
        <v>0.8911032535071377</v>
      </c>
      <c r="CB439" s="24">
        <f t="shared" si="701"/>
        <v>0.50101254831995257</v>
      </c>
      <c r="CC439" s="24">
        <f t="shared" si="702"/>
        <v>0.8406743234730446</v>
      </c>
      <c r="CD439" s="24">
        <f t="shared" si="703"/>
        <v>146.30166587101343</v>
      </c>
      <c r="CE439" s="24">
        <f t="shared" si="704"/>
        <v>18493998.889425706</v>
      </c>
      <c r="CF439" s="24">
        <f t="shared" si="705"/>
        <v>1.7405131762176293E-6</v>
      </c>
      <c r="CG439" s="29">
        <f t="shared" si="706"/>
        <v>7.4219491007269656E-3</v>
      </c>
      <c r="CH439" s="24">
        <f t="shared" si="640"/>
        <v>30.345399219526232</v>
      </c>
      <c r="CI439" s="24">
        <f t="shared" si="707"/>
        <v>4.8184713563625268</v>
      </c>
      <c r="CJ439" s="24">
        <f t="shared" si="708"/>
        <v>14.898685813026342</v>
      </c>
      <c r="CK439" s="24">
        <f t="shared" si="641"/>
        <v>7.8437951307068206</v>
      </c>
      <c r="CL439" s="24">
        <f t="shared" si="709"/>
        <v>1.9956486260497102</v>
      </c>
      <c r="CM439" s="24" t="str">
        <f t="shared" si="710"/>
        <v>NO</v>
      </c>
      <c r="CN439" s="46" t="str">
        <f t="shared" si="722"/>
        <v>ANNULAR</v>
      </c>
      <c r="CO439" s="21">
        <f t="shared" si="723"/>
        <v>1.00196885486537</v>
      </c>
      <c r="CP439" s="21">
        <f t="shared" si="643"/>
        <v>0</v>
      </c>
      <c r="CQ439" s="7">
        <f t="shared" si="644"/>
        <v>0.97103100250687036</v>
      </c>
      <c r="CR439" s="7">
        <f>IF(J439="yes",rho_ph(F439,H439),IF(K439="yes",rho_ph(F439,H439),L439*CQ439+P439*(1-CQ439)))</f>
        <v>30.116907952174451</v>
      </c>
      <c r="CS439" s="7">
        <f t="shared" si="645"/>
        <v>1.8885930114044608E-5</v>
      </c>
      <c r="CT439" s="7">
        <f t="shared" si="646"/>
        <v>3807079.4266383313</v>
      </c>
      <c r="CU439" s="7">
        <f t="shared" si="647"/>
        <v>7.1972747558414304E-6</v>
      </c>
      <c r="CV439" s="22">
        <f t="shared" si="648"/>
        <v>9.3658080967154219E-3</v>
      </c>
      <c r="CW439" s="7">
        <f t="shared" si="649"/>
        <v>2.8223399921228493E-3</v>
      </c>
      <c r="CX439" s="7">
        <f t="shared" si="650"/>
        <v>2.5999246041848313E-2</v>
      </c>
      <c r="CY439" s="7">
        <f t="shared" si="711"/>
        <v>0.83028009065028108</v>
      </c>
      <c r="CZ439" s="7">
        <f t="shared" si="712"/>
        <v>3.4713088219901669E-2</v>
      </c>
      <c r="DA439" s="7">
        <f t="shared" si="651"/>
        <v>8.1721035666694473</v>
      </c>
      <c r="DB439" s="7">
        <f>rho_ph(DA439,H439)</f>
        <v>27.898550729558362</v>
      </c>
      <c r="DC439" s="7">
        <f t="shared" si="652"/>
        <v>69.552424488650018</v>
      </c>
      <c r="DD439" s="7">
        <f t="shared" si="713"/>
        <v>-2.8113842197260572E-2</v>
      </c>
      <c r="DE439" s="47">
        <f t="shared" si="714"/>
        <v>-8.6785488285111109E-2</v>
      </c>
      <c r="DF439" s="7">
        <f t="shared" si="653"/>
        <v>1027.7382211524714</v>
      </c>
      <c r="DG439" s="7">
        <f t="shared" si="715"/>
        <v>171.29801877537989</v>
      </c>
    </row>
    <row r="440" spans="1:111" ht="14.5" x14ac:dyDescent="0.35">
      <c r="A440" s="7">
        <f t="shared" si="716"/>
        <v>489</v>
      </c>
      <c r="B440" s="7">
        <v>3</v>
      </c>
      <c r="C440" s="7">
        <v>17.2</v>
      </c>
      <c r="D440">
        <v>0.253</v>
      </c>
      <c r="E440" s="22">
        <v>0</v>
      </c>
      <c r="F440" s="7">
        <f t="shared" si="654"/>
        <v>8.1721035666694473</v>
      </c>
      <c r="G440" s="7">
        <f t="shared" si="717"/>
        <v>97.5</v>
      </c>
      <c r="H440" s="7">
        <f t="shared" si="655"/>
        <v>1027.7382211524714</v>
      </c>
      <c r="I440" s="7">
        <f t="shared" si="718"/>
        <v>0.14814225591246358</v>
      </c>
      <c r="J440" s="24" t="str">
        <f t="shared" si="656"/>
        <v>NO</v>
      </c>
      <c r="K440" s="24" t="str">
        <f t="shared" si="657"/>
        <v>NO</v>
      </c>
      <c r="L440" s="7">
        <f t="shared" si="658"/>
        <v>4.2459402383585925</v>
      </c>
      <c r="M440" s="7">
        <v>9.81</v>
      </c>
      <c r="N440" s="7">
        <f t="shared" si="659"/>
        <v>5.0247065E-2</v>
      </c>
      <c r="O440" s="7">
        <f t="shared" si="660"/>
        <v>171.29801877537989</v>
      </c>
      <c r="P440" s="7">
        <f t="shared" si="661"/>
        <v>896.1242630910433</v>
      </c>
      <c r="Q440" s="7">
        <f t="shared" si="622"/>
        <v>1.4725769607585719E-5</v>
      </c>
      <c r="R440" s="7">
        <f t="shared" si="623"/>
        <v>1.5824171205030562E-4</v>
      </c>
      <c r="S440" s="7">
        <f t="shared" si="662"/>
        <v>1.3698093657743782E-4</v>
      </c>
      <c r="T440" s="7">
        <f t="shared" si="624"/>
        <v>1.8445598710198445</v>
      </c>
      <c r="U440" s="7">
        <f t="shared" si="625"/>
        <v>67.701609461780279</v>
      </c>
      <c r="V440" s="7">
        <f t="shared" si="719"/>
        <v>69.546169332800119</v>
      </c>
      <c r="W440" s="7">
        <f>Surface_Tension_T(T_ph(F440,H440))</f>
        <v>8.660928172787441E-2</v>
      </c>
      <c r="X440" s="7">
        <v>1</v>
      </c>
      <c r="Y440" s="7">
        <f t="shared" si="663"/>
        <v>1.0019415319856948</v>
      </c>
      <c r="Z440" s="7">
        <f t="shared" si="720"/>
        <v>0.97159081484439636</v>
      </c>
      <c r="AA440" s="24">
        <f t="shared" si="664"/>
        <v>29.583476648549759</v>
      </c>
      <c r="AB440" s="24">
        <f t="shared" si="665"/>
        <v>3799993.1563348644</v>
      </c>
      <c r="AC440" s="24">
        <f t="shared" si="666"/>
        <v>7.2093275139735703E-6</v>
      </c>
      <c r="AD440" s="29">
        <f t="shared" si="667"/>
        <v>9.3685197284993759E-3</v>
      </c>
      <c r="AE440" s="24">
        <f t="shared" si="626"/>
        <v>13.788595890508272</v>
      </c>
      <c r="AF440" s="7">
        <f t="shared" si="627"/>
        <v>7.8035461589121367</v>
      </c>
      <c r="AG440" s="24" t="str">
        <f t="shared" si="668"/>
        <v>ANNULAR</v>
      </c>
      <c r="AH440" s="24">
        <f t="shared" si="724"/>
        <v>1.1499999999999999</v>
      </c>
      <c r="AI440" s="24">
        <f t="shared" si="724"/>
        <v>1.1499999999999999</v>
      </c>
      <c r="AJ440" s="24">
        <f t="shared" si="669"/>
        <v>0.26815881381869489</v>
      </c>
      <c r="AK440" s="24">
        <f t="shared" si="670"/>
        <v>0.84367314945758443</v>
      </c>
      <c r="AL440" s="24">
        <f t="shared" si="671"/>
        <v>143.67046951697048</v>
      </c>
      <c r="AM440" s="24">
        <f t="shared" si="672"/>
        <v>18454450.348000865</v>
      </c>
      <c r="AN440" s="24">
        <f t="shared" si="673"/>
        <v>1.7438627070772605E-6</v>
      </c>
      <c r="AO440" s="29">
        <f t="shared" si="674"/>
        <v>7.424166406326026E-3</v>
      </c>
      <c r="AP440" s="24">
        <f t="shared" si="628"/>
        <v>31.01793022443038</v>
      </c>
      <c r="AQ440" s="24">
        <f t="shared" si="675"/>
        <v>4.8195953274975025</v>
      </c>
      <c r="AR440" s="24">
        <f t="shared" si="676"/>
        <v>14.900281376616958</v>
      </c>
      <c r="AS440" s="24">
        <f t="shared" si="677"/>
        <v>1.9921246607014322</v>
      </c>
      <c r="AT440" s="24" t="str">
        <f t="shared" si="678"/>
        <v>NO</v>
      </c>
      <c r="AU440" s="24">
        <f t="shared" si="629"/>
        <v>1.2</v>
      </c>
      <c r="AV440" s="7">
        <f t="shared" si="679"/>
        <v>1.203900398263051</v>
      </c>
      <c r="AW440" s="7">
        <f t="shared" si="680"/>
        <v>0.26815881381869489</v>
      </c>
      <c r="AX440" s="20">
        <f t="shared" si="630"/>
        <v>0.84990916942573014</v>
      </c>
      <c r="AY440" s="24">
        <f t="shared" si="631"/>
        <v>0.80863269351969813</v>
      </c>
      <c r="AZ440" s="24">
        <f t="shared" si="681"/>
        <v>174.92229259084593</v>
      </c>
      <c r="BA440" s="24">
        <f t="shared" si="682"/>
        <v>22468742.353451699</v>
      </c>
      <c r="BB440" s="24">
        <f t="shared" si="683"/>
        <v>1.4613182668250358E-6</v>
      </c>
      <c r="BC440" s="29">
        <f t="shared" si="684"/>
        <v>7.224293604896315E-3</v>
      </c>
      <c r="BD440" s="24">
        <f t="shared" si="632"/>
        <v>15.03644740700409</v>
      </c>
      <c r="BE440" s="24" t="str">
        <f t="shared" si="685"/>
        <v>NO</v>
      </c>
      <c r="BF440" s="24">
        <f t="shared" si="633"/>
        <v>1.2</v>
      </c>
      <c r="BG440" s="24">
        <f t="shared" si="634"/>
        <v>1.1513612892143337</v>
      </c>
      <c r="BH440" s="7">
        <f t="shared" si="686"/>
        <v>1.203900398263051</v>
      </c>
      <c r="BI440" s="7">
        <f t="shared" si="687"/>
        <v>0.50134445476206224</v>
      </c>
      <c r="BJ440" s="7">
        <f t="shared" si="688"/>
        <v>0.26815881381869489</v>
      </c>
      <c r="BK440" s="20">
        <f t="shared" si="635"/>
        <v>0.84990916942573014</v>
      </c>
      <c r="BL440" s="24">
        <f t="shared" si="689"/>
        <v>0.5010481860267636</v>
      </c>
      <c r="BM440" s="24">
        <f t="shared" si="690"/>
        <v>0.8063896025215298</v>
      </c>
      <c r="BN440" s="24">
        <f t="shared" si="691"/>
        <v>176.92285682829825</v>
      </c>
      <c r="BO440" s="24">
        <f t="shared" si="692"/>
        <v>22725714.530908734</v>
      </c>
      <c r="BP440" s="24">
        <f t="shared" si="693"/>
        <v>1.4464695390466814E-6</v>
      </c>
      <c r="BQ440" s="29">
        <f t="shared" si="694"/>
        <v>7.2129870610480942E-3</v>
      </c>
      <c r="BR440" s="24">
        <f t="shared" si="636"/>
        <v>30.661951819289168</v>
      </c>
      <c r="BS440" s="24">
        <f t="shared" si="695"/>
        <v>4.8195953274975025</v>
      </c>
      <c r="BT440" s="24">
        <f t="shared" si="696"/>
        <v>15.044299978851042</v>
      </c>
      <c r="BU440" s="24" t="str">
        <f t="shared" si="697"/>
        <v>NO</v>
      </c>
      <c r="BV440" s="24">
        <f t="shared" si="637"/>
        <v>1.1499999999999999</v>
      </c>
      <c r="BW440" s="24">
        <f t="shared" si="638"/>
        <v>1.1513461107350522</v>
      </c>
      <c r="BX440" s="7">
        <f t="shared" si="698"/>
        <v>1.203900398263051</v>
      </c>
      <c r="BY440" s="7">
        <f t="shared" si="699"/>
        <v>0.50134445476206224</v>
      </c>
      <c r="BZ440" s="24">
        <f t="shared" si="700"/>
        <v>0.26815881381869489</v>
      </c>
      <c r="CA440" s="20">
        <f t="shared" si="639"/>
        <v>0.88969791004425902</v>
      </c>
      <c r="CB440" s="24">
        <f t="shared" si="701"/>
        <v>0.50103414077897757</v>
      </c>
      <c r="CC440" s="24">
        <f t="shared" si="702"/>
        <v>0.84123188719148356</v>
      </c>
      <c r="CD440" s="24">
        <f t="shared" si="703"/>
        <v>145.84777841250408</v>
      </c>
      <c r="CE440" s="24">
        <f t="shared" si="704"/>
        <v>18734125.350386374</v>
      </c>
      <c r="CF440" s="24">
        <f t="shared" si="705"/>
        <v>1.7204641409457085E-6</v>
      </c>
      <c r="CG440" s="29">
        <f t="shared" si="706"/>
        <v>7.4086077806751333E-3</v>
      </c>
      <c r="CH440" s="24">
        <f t="shared" si="640"/>
        <v>30.991912482518813</v>
      </c>
      <c r="CI440" s="24">
        <f t="shared" si="707"/>
        <v>4.8195953274975025</v>
      </c>
      <c r="CJ440" s="24">
        <f t="shared" si="708"/>
        <v>14.910704648694743</v>
      </c>
      <c r="CK440" s="24">
        <f t="shared" si="641"/>
        <v>7.8933165234561642</v>
      </c>
      <c r="CL440" s="24">
        <f t="shared" si="709"/>
        <v>1.9921246607014322</v>
      </c>
      <c r="CM440" s="24" t="str">
        <f t="shared" si="710"/>
        <v>NO</v>
      </c>
      <c r="CN440" s="46" t="str">
        <f t="shared" si="722"/>
        <v>ANNULAR</v>
      </c>
      <c r="CO440" s="21">
        <f t="shared" si="723"/>
        <v>1.0019415319856948</v>
      </c>
      <c r="CP440" s="21">
        <f t="shared" si="643"/>
        <v>0</v>
      </c>
      <c r="CQ440" s="7">
        <f t="shared" si="644"/>
        <v>0.97159081484439636</v>
      </c>
      <c r="CR440" s="7">
        <f>IF(J440="yes",rho_ph(F440,H440),IF(K440="yes",rho_ph(F440,H440),L440*CQ440+P440*(1-CQ440)))</f>
        <v>29.583476648549759</v>
      </c>
      <c r="CS440" s="7">
        <f t="shared" si="645"/>
        <v>1.8802940589221904E-5</v>
      </c>
      <c r="CT440" s="7">
        <f t="shared" si="646"/>
        <v>3799993.1563348644</v>
      </c>
      <c r="CU440" s="7">
        <f t="shared" si="647"/>
        <v>7.2093275139735703E-6</v>
      </c>
      <c r="CV440" s="22">
        <f t="shared" si="648"/>
        <v>9.3685197284993759E-3</v>
      </c>
      <c r="CW440" s="7">
        <f t="shared" si="649"/>
        <v>2.7723506471455705E-3</v>
      </c>
      <c r="CX440" s="7">
        <f t="shared" si="650"/>
        <v>2.649208239156162E-2</v>
      </c>
      <c r="CY440" s="7">
        <f t="shared" si="711"/>
        <v>0.82490982518962863</v>
      </c>
      <c r="CZ440" s="7">
        <f t="shared" si="712"/>
        <v>3.5475917664067026E-2</v>
      </c>
      <c r="DA440" s="7">
        <f t="shared" si="651"/>
        <v>8.0656758136772453</v>
      </c>
      <c r="DB440" s="7">
        <f>rho_ph(DA440,H440)</f>
        <v>27.3802142096939</v>
      </c>
      <c r="DC440" s="7">
        <f t="shared" si="652"/>
        <v>70.869125716093976</v>
      </c>
      <c r="DD440" s="7">
        <f t="shared" si="713"/>
        <v>-2.8113842197260572E-2</v>
      </c>
      <c r="DE440" s="47">
        <f t="shared" si="714"/>
        <v>-9.2881655448512443E-2</v>
      </c>
      <c r="DF440" s="7">
        <f t="shared" si="653"/>
        <v>1027.7101073102742</v>
      </c>
      <c r="DG440" s="7">
        <f t="shared" si="715"/>
        <v>170.75280578632913</v>
      </c>
    </row>
    <row r="441" spans="1:111" ht="14.5" x14ac:dyDescent="0.35">
      <c r="A441" s="7">
        <f t="shared" si="716"/>
        <v>486</v>
      </c>
      <c r="B441" s="7">
        <v>3</v>
      </c>
      <c r="C441" s="7">
        <v>17.2</v>
      </c>
      <c r="D441">
        <v>0.253</v>
      </c>
      <c r="E441" s="22">
        <v>0</v>
      </c>
      <c r="F441" s="7">
        <f t="shared" si="654"/>
        <v>8.0656758136772453</v>
      </c>
      <c r="G441" s="7">
        <f t="shared" si="717"/>
        <v>97.5</v>
      </c>
      <c r="H441" s="7">
        <f t="shared" si="655"/>
        <v>1027.7101073102742</v>
      </c>
      <c r="I441" s="7">
        <f t="shared" si="718"/>
        <v>0.14916217636434451</v>
      </c>
      <c r="J441" s="24" t="str">
        <f t="shared" si="656"/>
        <v>NO</v>
      </c>
      <c r="K441" s="24" t="str">
        <f t="shared" si="657"/>
        <v>NO</v>
      </c>
      <c r="L441" s="7">
        <f t="shared" si="658"/>
        <v>4.1934129225808778</v>
      </c>
      <c r="M441" s="7">
        <v>9.81</v>
      </c>
      <c r="N441" s="7">
        <f t="shared" si="659"/>
        <v>5.0247065E-2</v>
      </c>
      <c r="O441" s="7">
        <f t="shared" si="660"/>
        <v>170.75280578632913</v>
      </c>
      <c r="P441" s="7">
        <f t="shared" si="661"/>
        <v>896.68400480300522</v>
      </c>
      <c r="Q441" s="7">
        <f t="shared" si="622"/>
        <v>1.4706994628518667E-5</v>
      </c>
      <c r="R441" s="7">
        <f t="shared" si="623"/>
        <v>1.58780284443896E-4</v>
      </c>
      <c r="S441" s="7">
        <f t="shared" si="662"/>
        <v>1.3728999897906336E-4</v>
      </c>
      <c r="T441" s="7">
        <f t="shared" si="624"/>
        <v>1.8412013380164709</v>
      </c>
      <c r="U441" s="7">
        <f t="shared" si="625"/>
        <v>69.021596223102833</v>
      </c>
      <c r="V441" s="7">
        <f t="shared" si="719"/>
        <v>70.862797561119308</v>
      </c>
      <c r="W441" s="7">
        <f>Surface_Tension_T(T_ph(F441,H441))</f>
        <v>8.6649440782135295E-2</v>
      </c>
      <c r="X441" s="7">
        <v>1</v>
      </c>
      <c r="Y441" s="7">
        <f t="shared" si="663"/>
        <v>1.0019138509905663</v>
      </c>
      <c r="Z441" s="7">
        <f t="shared" si="720"/>
        <v>0.97215681394076459</v>
      </c>
      <c r="AA441" s="24">
        <f t="shared" si="664"/>
        <v>29.043194528424674</v>
      </c>
      <c r="AB441" s="24">
        <f t="shared" si="665"/>
        <v>3792663.3659716533</v>
      </c>
      <c r="AC441" s="24">
        <f t="shared" si="666"/>
        <v>7.2218394343930044E-6</v>
      </c>
      <c r="AD441" s="29">
        <f t="shared" si="667"/>
        <v>9.371331080734336E-3</v>
      </c>
      <c r="AE441" s="24">
        <f t="shared" si="626"/>
        <v>13.79009511585434</v>
      </c>
      <c r="AF441" s="7">
        <f t="shared" si="627"/>
        <v>7.8545257713385626</v>
      </c>
      <c r="AG441" s="24" t="str">
        <f t="shared" si="668"/>
        <v>ANNULAR</v>
      </c>
      <c r="AH441" s="24">
        <f t="shared" si="724"/>
        <v>1.1499999999999999</v>
      </c>
      <c r="AI441" s="24">
        <f t="shared" si="724"/>
        <v>1.1499999999999999</v>
      </c>
      <c r="AJ441" s="24">
        <f t="shared" si="669"/>
        <v>0.26815217505353017</v>
      </c>
      <c r="AK441" s="24">
        <f t="shared" si="670"/>
        <v>0.84419379162126207</v>
      </c>
      <c r="AL441" s="24">
        <f t="shared" si="671"/>
        <v>143.24898805716543</v>
      </c>
      <c r="AM441" s="24">
        <f t="shared" si="672"/>
        <v>18706454.232684266</v>
      </c>
      <c r="AN441" s="24">
        <f t="shared" si="673"/>
        <v>1.7227495967780535E-6</v>
      </c>
      <c r="AO441" s="29">
        <f t="shared" si="674"/>
        <v>7.410134648251682E-3</v>
      </c>
      <c r="AP441" s="24">
        <f t="shared" si="628"/>
        <v>31.699457624901804</v>
      </c>
      <c r="AQ441" s="24">
        <f t="shared" si="675"/>
        <v>4.8207312264365942</v>
      </c>
      <c r="AR441" s="24">
        <f t="shared" si="676"/>
        <v>14.912792978821253</v>
      </c>
      <c r="AS441" s="24">
        <f t="shared" si="677"/>
        <v>1.9884974450577888</v>
      </c>
      <c r="AT441" s="24" t="str">
        <f t="shared" si="678"/>
        <v>NO</v>
      </c>
      <c r="AU441" s="24">
        <f t="shared" si="629"/>
        <v>1.2</v>
      </c>
      <c r="AV441" s="7">
        <f t="shared" si="679"/>
        <v>1.203900398263051</v>
      </c>
      <c r="AW441" s="7">
        <f t="shared" si="680"/>
        <v>0.26815217505353017</v>
      </c>
      <c r="AX441" s="20">
        <f t="shared" si="630"/>
        <v>0.84852730277315691</v>
      </c>
      <c r="AY441" s="24">
        <f t="shared" si="631"/>
        <v>0.80912962234786512</v>
      </c>
      <c r="AZ441" s="24">
        <f t="shared" si="681"/>
        <v>174.54342924577486</v>
      </c>
      <c r="BA441" s="24">
        <f t="shared" si="682"/>
        <v>22793101.124727488</v>
      </c>
      <c r="BB441" s="24">
        <f t="shared" si="683"/>
        <v>1.4426283156936068E-6</v>
      </c>
      <c r="BC441" s="29">
        <f t="shared" si="684"/>
        <v>7.2100475233534958E-3</v>
      </c>
      <c r="BD441" s="24">
        <f t="shared" si="632"/>
        <v>15.049485275713588</v>
      </c>
      <c r="BE441" s="24" t="str">
        <f t="shared" si="685"/>
        <v>NO</v>
      </c>
      <c r="BF441" s="24">
        <f t="shared" si="633"/>
        <v>1.2</v>
      </c>
      <c r="BG441" s="24">
        <f t="shared" si="634"/>
        <v>1.1513310409657296</v>
      </c>
      <c r="BH441" s="7">
        <f t="shared" si="686"/>
        <v>1.203900398263051</v>
      </c>
      <c r="BI441" s="7">
        <f t="shared" si="687"/>
        <v>0.50135995362987396</v>
      </c>
      <c r="BJ441" s="7">
        <f t="shared" si="688"/>
        <v>0.26815217505353017</v>
      </c>
      <c r="BK441" s="20">
        <f t="shared" si="635"/>
        <v>0.84852730277315691</v>
      </c>
      <c r="BL441" s="24">
        <f t="shared" si="689"/>
        <v>0.50106986830397804</v>
      </c>
      <c r="BM441" s="24">
        <f t="shared" si="690"/>
        <v>0.80692634344183323</v>
      </c>
      <c r="BN441" s="24">
        <f t="shared" si="691"/>
        <v>176.50983494069692</v>
      </c>
      <c r="BO441" s="24">
        <f t="shared" si="692"/>
        <v>23049888.12639391</v>
      </c>
      <c r="BP441" s="24">
        <f t="shared" si="693"/>
        <v>1.4281862001188958E-6</v>
      </c>
      <c r="BQ441" s="29">
        <f t="shared" si="694"/>
        <v>7.1989409361870151E-3</v>
      </c>
      <c r="BR441" s="24">
        <f t="shared" si="636"/>
        <v>31.334937722361786</v>
      </c>
      <c r="BS441" s="24">
        <f t="shared" si="695"/>
        <v>4.8207312264365942</v>
      </c>
      <c r="BT441" s="24">
        <f t="shared" si="696"/>
        <v>15.057220790135037</v>
      </c>
      <c r="BU441" s="24" t="str">
        <f t="shared" si="697"/>
        <v>NO</v>
      </c>
      <c r="BV441" s="24">
        <f t="shared" si="637"/>
        <v>1.1499999999999999</v>
      </c>
      <c r="BW441" s="24">
        <f t="shared" si="638"/>
        <v>1.151316218027292</v>
      </c>
      <c r="BX441" s="7">
        <f t="shared" si="698"/>
        <v>1.203900398263051</v>
      </c>
      <c r="BY441" s="7">
        <f t="shared" si="699"/>
        <v>0.50135995362987396</v>
      </c>
      <c r="BZ441" s="24">
        <f t="shared" si="700"/>
        <v>0.26815217505353017</v>
      </c>
      <c r="CA441" s="20">
        <f t="shared" si="639"/>
        <v>0.88825135093765339</v>
      </c>
      <c r="CB441" s="24">
        <f t="shared" si="701"/>
        <v>0.50105611979486908</v>
      </c>
      <c r="CC441" s="24">
        <f t="shared" si="702"/>
        <v>0.84179583803012792</v>
      </c>
      <c r="CD441" s="24">
        <f t="shared" si="703"/>
        <v>145.38913907701854</v>
      </c>
      <c r="CE441" s="24">
        <f t="shared" si="704"/>
        <v>18985930.113434907</v>
      </c>
      <c r="CF441" s="24">
        <f t="shared" si="705"/>
        <v>1.6999573741836725E-6</v>
      </c>
      <c r="CG441" s="29">
        <f t="shared" si="706"/>
        <v>7.394837019190228E-3</v>
      </c>
      <c r="CH441" s="24">
        <f t="shared" si="640"/>
        <v>31.673264999480789</v>
      </c>
      <c r="CI441" s="24">
        <f t="shared" si="707"/>
        <v>4.8207312264365942</v>
      </c>
      <c r="CJ441" s="24">
        <f t="shared" si="708"/>
        <v>14.923069213660623</v>
      </c>
      <c r="CK441" s="24">
        <f t="shared" si="641"/>
        <v>7.9448825946922952</v>
      </c>
      <c r="CL441" s="24">
        <f t="shared" si="709"/>
        <v>1.9884974450577888</v>
      </c>
      <c r="CM441" s="24" t="str">
        <f t="shared" si="710"/>
        <v>NO</v>
      </c>
      <c r="CN441" s="46" t="str">
        <f t="shared" si="722"/>
        <v>ANNULAR</v>
      </c>
      <c r="CO441" s="21">
        <f t="shared" si="723"/>
        <v>1.0019138509905663</v>
      </c>
      <c r="CP441" s="21">
        <f t="shared" si="643"/>
        <v>0</v>
      </c>
      <c r="CQ441" s="7">
        <f t="shared" si="644"/>
        <v>0.97215681394076459</v>
      </c>
      <c r="CR441" s="7">
        <f>IF(J441="yes",rho_ph(F441,H441),IF(K441="yes",rho_ph(F441,H441),L441*CQ441+P441*(1-CQ441)))</f>
        <v>29.043194528424674</v>
      </c>
      <c r="CS441" s="7">
        <f t="shared" si="645"/>
        <v>1.8718454043014367E-5</v>
      </c>
      <c r="CT441" s="7">
        <f t="shared" si="646"/>
        <v>3792663.3659716533</v>
      </c>
      <c r="CU441" s="7">
        <f t="shared" si="647"/>
        <v>7.2218394343930044E-6</v>
      </c>
      <c r="CV441" s="22">
        <f t="shared" si="648"/>
        <v>9.371331080734336E-3</v>
      </c>
      <c r="CW441" s="7">
        <f t="shared" si="649"/>
        <v>2.7217192929215768E-3</v>
      </c>
      <c r="CX441" s="7">
        <f t="shared" si="650"/>
        <v>2.7010444768414001E-2</v>
      </c>
      <c r="CY441" s="7">
        <f t="shared" si="711"/>
        <v>0.81918260475704519</v>
      </c>
      <c r="CZ441" s="7">
        <f t="shared" si="712"/>
        <v>3.6294916284451133E-2</v>
      </c>
      <c r="DA441" s="7">
        <f t="shared" si="651"/>
        <v>7.956791064823892</v>
      </c>
      <c r="DB441" s="7">
        <f>rho_ph(DA441,H441)</f>
        <v>26.854810983064393</v>
      </c>
      <c r="DC441" s="7">
        <f t="shared" si="652"/>
        <v>72.255650735507814</v>
      </c>
      <c r="DD441" s="7">
        <f t="shared" si="713"/>
        <v>-2.8113842197260572E-2</v>
      </c>
      <c r="DE441" s="47">
        <f t="shared" si="714"/>
        <v>-9.9671492511757151E-2</v>
      </c>
      <c r="DF441" s="7">
        <f t="shared" si="653"/>
        <v>1027.6819934680771</v>
      </c>
      <c r="DG441" s="7">
        <f t="shared" si="715"/>
        <v>170.18907969879604</v>
      </c>
    </row>
    <row r="442" spans="1:111" ht="14.5" x14ac:dyDescent="0.35">
      <c r="A442" s="7">
        <f t="shared" si="716"/>
        <v>483</v>
      </c>
      <c r="B442" s="7">
        <v>3</v>
      </c>
      <c r="C442" s="7">
        <v>17.2</v>
      </c>
      <c r="D442">
        <v>0.253</v>
      </c>
      <c r="E442" s="22">
        <v>0</v>
      </c>
      <c r="F442" s="7">
        <f t="shared" si="654"/>
        <v>7.956791064823892</v>
      </c>
      <c r="G442" s="7">
        <f t="shared" si="717"/>
        <v>97.5</v>
      </c>
      <c r="H442" s="7">
        <f t="shared" si="655"/>
        <v>1027.6819934680771</v>
      </c>
      <c r="I442" s="7">
        <f t="shared" si="718"/>
        <v>0.15021505595510617</v>
      </c>
      <c r="J442" s="24" t="str">
        <f t="shared" si="656"/>
        <v>NO</v>
      </c>
      <c r="K442" s="24" t="str">
        <f t="shared" si="657"/>
        <v>NO</v>
      </c>
      <c r="L442" s="7">
        <f t="shared" si="658"/>
        <v>4.1396511583723079</v>
      </c>
      <c r="M442" s="7">
        <v>9.81</v>
      </c>
      <c r="N442" s="7">
        <f t="shared" si="659"/>
        <v>5.0247065E-2</v>
      </c>
      <c r="O442" s="7">
        <f t="shared" si="660"/>
        <v>170.18907969879604</v>
      </c>
      <c r="P442" s="7">
        <f t="shared" si="661"/>
        <v>897.26133297158117</v>
      </c>
      <c r="Q442" s="7">
        <f t="shared" si="622"/>
        <v>1.4687581200147581E-5</v>
      </c>
      <c r="R442" s="7">
        <f t="shared" si="623"/>
        <v>1.5934105812685361E-4</v>
      </c>
      <c r="S442" s="7">
        <f t="shared" si="662"/>
        <v>1.3761192799620781E-4</v>
      </c>
      <c r="T442" s="7">
        <f t="shared" si="624"/>
        <v>1.837739696118569</v>
      </c>
      <c r="U442" s="7">
        <f t="shared" si="625"/>
        <v>70.411506287610095</v>
      </c>
      <c r="V442" s="7">
        <f t="shared" si="719"/>
        <v>72.24924598372867</v>
      </c>
      <c r="W442" s="7">
        <f>Surface_Tension_T(T_ph(F442,H442))</f>
        <v>8.6690746343691935E-2</v>
      </c>
      <c r="X442" s="7">
        <v>1</v>
      </c>
      <c r="Y442" s="7">
        <f t="shared" si="663"/>
        <v>1.0018857793197609</v>
      </c>
      <c r="Z442" s="7">
        <f t="shared" si="720"/>
        <v>0.97272953775248217</v>
      </c>
      <c r="AA442" s="24">
        <f t="shared" si="664"/>
        <v>28.495492264699056</v>
      </c>
      <c r="AB442" s="24">
        <f t="shared" si="665"/>
        <v>3785070.0777875343</v>
      </c>
      <c r="AC442" s="24">
        <f t="shared" si="666"/>
        <v>7.2348496389048968E-6</v>
      </c>
      <c r="AD442" s="29">
        <f t="shared" si="667"/>
        <v>9.3742505364702057E-3</v>
      </c>
      <c r="AE442" s="24">
        <f t="shared" si="626"/>
        <v>13.791573081016088</v>
      </c>
      <c r="AF442" s="7">
        <f t="shared" si="627"/>
        <v>7.9077039509238665</v>
      </c>
      <c r="AG442" s="24" t="str">
        <f t="shared" si="668"/>
        <v>ANNULAR</v>
      </c>
      <c r="AH442" s="24">
        <f t="shared" si="724"/>
        <v>1.1499999999999999</v>
      </c>
      <c r="AI442" s="24">
        <f t="shared" si="724"/>
        <v>1.1499999999999999</v>
      </c>
      <c r="AJ442" s="24">
        <f t="shared" si="669"/>
        <v>0.26814521413946402</v>
      </c>
      <c r="AK442" s="24">
        <f t="shared" si="670"/>
        <v>0.84472069743861078</v>
      </c>
      <c r="AL442" s="24">
        <f t="shared" si="671"/>
        <v>142.82296301278237</v>
      </c>
      <c r="AM442" s="24">
        <f t="shared" si="672"/>
        <v>18971243.546135932</v>
      </c>
      <c r="AN442" s="24">
        <f t="shared" si="673"/>
        <v>1.7011392452566491E-6</v>
      </c>
      <c r="AO442" s="29">
        <f t="shared" si="674"/>
        <v>7.3956341485437692E-3</v>
      </c>
      <c r="AP442" s="24">
        <f t="shared" si="628"/>
        <v>32.419261449019636</v>
      </c>
      <c r="AQ442" s="24">
        <f t="shared" si="675"/>
        <v>4.8218801071939605</v>
      </c>
      <c r="AR442" s="24">
        <f t="shared" si="676"/>
        <v>14.925681988034599</v>
      </c>
      <c r="AS442" s="24">
        <f t="shared" si="677"/>
        <v>1.9847588718080547</v>
      </c>
      <c r="AT442" s="24" t="str">
        <f t="shared" si="678"/>
        <v>NO</v>
      </c>
      <c r="AU442" s="24">
        <f t="shared" si="629"/>
        <v>1.2</v>
      </c>
      <c r="AV442" s="7">
        <f t="shared" si="679"/>
        <v>1.203900398263051</v>
      </c>
      <c r="AW442" s="7">
        <f t="shared" si="680"/>
        <v>0.26814521413946402</v>
      </c>
      <c r="AX442" s="20">
        <f t="shared" si="630"/>
        <v>0.84710297132427803</v>
      </c>
      <c r="AY442" s="24">
        <f t="shared" si="631"/>
        <v>0.80963252332853008</v>
      </c>
      <c r="AZ442" s="24">
        <f t="shared" si="681"/>
        <v>174.16097208573234</v>
      </c>
      <c r="BA442" s="24">
        <f t="shared" si="682"/>
        <v>23133886.512174547</v>
      </c>
      <c r="BB442" s="24">
        <f t="shared" si="683"/>
        <v>1.423528062536841E-6</v>
      </c>
      <c r="BC442" s="29">
        <f t="shared" si="684"/>
        <v>7.1953400597233484E-3</v>
      </c>
      <c r="BD442" s="24">
        <f t="shared" si="632"/>
        <v>15.062910044935112</v>
      </c>
      <c r="BE442" s="24" t="str">
        <f t="shared" si="685"/>
        <v>NO</v>
      </c>
      <c r="BF442" s="24">
        <f t="shared" si="633"/>
        <v>1.2</v>
      </c>
      <c r="BG442" s="24">
        <f t="shared" si="634"/>
        <v>1.15130062839148</v>
      </c>
      <c r="BH442" s="7">
        <f t="shared" si="686"/>
        <v>1.203900398263051</v>
      </c>
      <c r="BI442" s="7">
        <f t="shared" si="687"/>
        <v>0.50137580195736209</v>
      </c>
      <c r="BJ442" s="7">
        <f t="shared" si="688"/>
        <v>0.26814521413946402</v>
      </c>
      <c r="BK442" s="20">
        <f t="shared" si="635"/>
        <v>0.84710297132427803</v>
      </c>
      <c r="BL442" s="24">
        <f t="shared" si="689"/>
        <v>0.50109196414634716</v>
      </c>
      <c r="BM442" s="24">
        <f t="shared" si="690"/>
        <v>0.80746966942666343</v>
      </c>
      <c r="BN442" s="24">
        <f t="shared" si="691"/>
        <v>176.09266380008373</v>
      </c>
      <c r="BO442" s="24">
        <f t="shared" si="692"/>
        <v>23390474.06081498</v>
      </c>
      <c r="BP442" s="24">
        <f t="shared" si="693"/>
        <v>1.4094956957065392E-6</v>
      </c>
      <c r="BQ442" s="29">
        <f t="shared" si="694"/>
        <v>7.1844371074695369E-3</v>
      </c>
      <c r="BR442" s="24">
        <f t="shared" si="636"/>
        <v>32.045721065214408</v>
      </c>
      <c r="BS442" s="24">
        <f t="shared" si="695"/>
        <v>4.8218801071939605</v>
      </c>
      <c r="BT442" s="24">
        <f t="shared" si="696"/>
        <v>15.070525913285946</v>
      </c>
      <c r="BU442" s="24" t="str">
        <f t="shared" si="697"/>
        <v>NO</v>
      </c>
      <c r="BV442" s="24">
        <f t="shared" si="637"/>
        <v>1.1499999999999999</v>
      </c>
      <c r="BW442" s="24">
        <f t="shared" si="638"/>
        <v>1.1512861621163863</v>
      </c>
      <c r="BX442" s="7">
        <f t="shared" si="698"/>
        <v>1.203900398263051</v>
      </c>
      <c r="BY442" s="7">
        <f t="shared" si="699"/>
        <v>0.50137580195736209</v>
      </c>
      <c r="BZ442" s="24">
        <f t="shared" si="700"/>
        <v>0.26814521413946402</v>
      </c>
      <c r="CA442" s="20">
        <f t="shared" si="639"/>
        <v>0.88676033903395801</v>
      </c>
      <c r="CB442" s="24">
        <f t="shared" si="701"/>
        <v>0.50107851529593495</v>
      </c>
      <c r="CC442" s="24">
        <f t="shared" si="702"/>
        <v>0.84236672007373214</v>
      </c>
      <c r="CD442" s="24">
        <f t="shared" si="703"/>
        <v>144.92535123585299</v>
      </c>
      <c r="CE442" s="24">
        <f t="shared" si="704"/>
        <v>19250504.794936877</v>
      </c>
      <c r="CF442" s="24">
        <f t="shared" si="705"/>
        <v>1.6789595430145516E-6</v>
      </c>
      <c r="CG442" s="29">
        <f t="shared" si="706"/>
        <v>7.3806028188570932E-3</v>
      </c>
      <c r="CH442" s="24">
        <f t="shared" si="640"/>
        <v>32.392889021835131</v>
      </c>
      <c r="CI442" s="24">
        <f t="shared" si="707"/>
        <v>4.8218801071939605</v>
      </c>
      <c r="CJ442" s="24">
        <f t="shared" si="708"/>
        <v>14.935807661088084</v>
      </c>
      <c r="CK442" s="24">
        <f t="shared" si="641"/>
        <v>7.9986725249445323</v>
      </c>
      <c r="CL442" s="24">
        <f t="shared" si="709"/>
        <v>1.9847588718080547</v>
      </c>
      <c r="CM442" s="24" t="str">
        <f t="shared" si="710"/>
        <v>NO</v>
      </c>
      <c r="CN442" s="46" t="str">
        <f t="shared" si="722"/>
        <v>ANNULAR</v>
      </c>
      <c r="CO442" s="21">
        <f t="shared" si="723"/>
        <v>1.0018857793197609</v>
      </c>
      <c r="CP442" s="21">
        <f t="shared" si="643"/>
        <v>0</v>
      </c>
      <c r="CQ442" s="7">
        <f t="shared" si="644"/>
        <v>0.97272953775248217</v>
      </c>
      <c r="CR442" s="7">
        <f>IF(J442="yes",rho_ph(F442,H442),IF(K442="yes",rho_ph(F442,H442),L442*CQ442+P442*(1-CQ442)))</f>
        <v>28.495492264699056</v>
      </c>
      <c r="CS442" s="7">
        <f t="shared" si="645"/>
        <v>1.8632348381649511E-5</v>
      </c>
      <c r="CT442" s="7">
        <f t="shared" si="646"/>
        <v>3785070.0777875343</v>
      </c>
      <c r="CU442" s="7">
        <f t="shared" si="647"/>
        <v>7.2348496389048968E-6</v>
      </c>
      <c r="CV442" s="22">
        <f t="shared" si="648"/>
        <v>9.3742505364702057E-3</v>
      </c>
      <c r="CW442" s="7">
        <f t="shared" si="649"/>
        <v>2.6703925762100291E-3</v>
      </c>
      <c r="CX442" s="7">
        <f t="shared" si="650"/>
        <v>2.7556803625841564E-2</v>
      </c>
      <c r="CY442" s="7">
        <f t="shared" si="711"/>
        <v>0.81305887680347033</v>
      </c>
      <c r="CZ442" s="7">
        <f t="shared" si="712"/>
        <v>3.7177130788964993E-2</v>
      </c>
      <c r="DA442" s="7">
        <f t="shared" si="651"/>
        <v>7.8452596724569972</v>
      </c>
      <c r="DB442" s="7">
        <f>rho_ph(DA442,H442)</f>
        <v>26.321732205856637</v>
      </c>
      <c r="DC442" s="7">
        <f t="shared" si="652"/>
        <v>73.719002525549385</v>
      </c>
      <c r="DD442" s="7">
        <f t="shared" si="713"/>
        <v>-2.8113842197260572E-2</v>
      </c>
      <c r="DE442" s="47">
        <f t="shared" si="714"/>
        <v>-0.10726889407231192</v>
      </c>
      <c r="DF442" s="7">
        <f t="shared" si="653"/>
        <v>1027.6538796258799</v>
      </c>
      <c r="DG442" s="7">
        <f t="shared" si="715"/>
        <v>169.60528163863859</v>
      </c>
    </row>
    <row r="443" spans="1:111" ht="14.5" x14ac:dyDescent="0.35">
      <c r="A443" s="7">
        <f t="shared" si="716"/>
        <v>480</v>
      </c>
      <c r="B443" s="7">
        <v>3</v>
      </c>
      <c r="C443" s="7">
        <v>17.2</v>
      </c>
      <c r="D443">
        <v>0.253</v>
      </c>
      <c r="E443" s="22">
        <v>0</v>
      </c>
      <c r="F443" s="7">
        <f t="shared" si="654"/>
        <v>7.8452596724569972</v>
      </c>
      <c r="G443" s="7">
        <f t="shared" si="717"/>
        <v>97.5</v>
      </c>
      <c r="H443" s="7">
        <f t="shared" si="655"/>
        <v>1027.6538796258799</v>
      </c>
      <c r="I443" s="7">
        <f t="shared" si="718"/>
        <v>0.15130363559720134</v>
      </c>
      <c r="J443" s="24" t="str">
        <f t="shared" si="656"/>
        <v>NO</v>
      </c>
      <c r="K443" s="24" t="str">
        <f t="shared" si="657"/>
        <v>NO</v>
      </c>
      <c r="L443" s="7">
        <f t="shared" si="658"/>
        <v>4.0845590258042241</v>
      </c>
      <c r="M443" s="7">
        <v>9.81</v>
      </c>
      <c r="N443" s="7">
        <f t="shared" si="659"/>
        <v>5.0247065E-2</v>
      </c>
      <c r="O443" s="7">
        <f t="shared" si="660"/>
        <v>169.60528163863859</v>
      </c>
      <c r="P443" s="7">
        <f t="shared" si="661"/>
        <v>897.85769878719248</v>
      </c>
      <c r="Q443" s="7">
        <f t="shared" si="622"/>
        <v>1.466747550270673E-5</v>
      </c>
      <c r="R443" s="7">
        <f t="shared" si="623"/>
        <v>1.5992603636774433E-4</v>
      </c>
      <c r="S443" s="7">
        <f t="shared" si="662"/>
        <v>1.3794788800724678E-4</v>
      </c>
      <c r="T443" s="7">
        <f t="shared" si="624"/>
        <v>1.8341664595504386</v>
      </c>
      <c r="U443" s="7">
        <f t="shared" si="625"/>
        <v>71.878350769570488</v>
      </c>
      <c r="V443" s="7">
        <f t="shared" si="719"/>
        <v>73.712517229120934</v>
      </c>
      <c r="W443" s="7">
        <f>Surface_Tension_T(T_ph(F443,H443))</f>
        <v>8.6733289789391377E-2</v>
      </c>
      <c r="X443" s="7">
        <v>1</v>
      </c>
      <c r="Y443" s="7">
        <f t="shared" si="663"/>
        <v>1.0018572803341219</v>
      </c>
      <c r="Z443" s="7">
        <f t="shared" si="720"/>
        <v>0.97330959114113069</v>
      </c>
      <c r="AA443" s="24">
        <f t="shared" si="664"/>
        <v>27.939729553111018</v>
      </c>
      <c r="AB443" s="24">
        <f t="shared" si="665"/>
        <v>3777190.6473550238</v>
      </c>
      <c r="AC443" s="24">
        <f t="shared" si="666"/>
        <v>7.2484025940178019E-6</v>
      </c>
      <c r="AD443" s="29">
        <f t="shared" si="667"/>
        <v>9.3772876145958237E-3</v>
      </c>
      <c r="AE443" s="24">
        <f t="shared" si="626"/>
        <v>13.793027958800673</v>
      </c>
      <c r="AF443" s="7">
        <f t="shared" si="627"/>
        <v>7.9632824906397648</v>
      </c>
      <c r="AG443" s="24" t="str">
        <f t="shared" si="668"/>
        <v>ANNULAR</v>
      </c>
      <c r="AH443" s="24">
        <f t="shared" ref="AH443:AI462" si="725">VLOOKUP($AJ$1,$DJ$10:$DK$14,2,FALSE)</f>
        <v>1.1499999999999999</v>
      </c>
      <c r="AI443" s="24">
        <f t="shared" si="725"/>
        <v>1.1499999999999999</v>
      </c>
      <c r="AJ443" s="24">
        <f t="shared" si="669"/>
        <v>0.2681379018691914</v>
      </c>
      <c r="AK443" s="24">
        <f t="shared" si="670"/>
        <v>0.8452544244218041</v>
      </c>
      <c r="AL443" s="24">
        <f t="shared" si="671"/>
        <v>142.39199797451155</v>
      </c>
      <c r="AM443" s="24">
        <f t="shared" si="672"/>
        <v>19250069.045411829</v>
      </c>
      <c r="AN443" s="24">
        <f t="shared" si="673"/>
        <v>1.6789936755899044E-6</v>
      </c>
      <c r="AO443" s="29">
        <f t="shared" si="674"/>
        <v>7.3806260683270553E-3</v>
      </c>
      <c r="AP443" s="24">
        <f t="shared" si="628"/>
        <v>33.181287423063907</v>
      </c>
      <c r="AQ443" s="24">
        <f t="shared" si="675"/>
        <v>4.8230431546767134</v>
      </c>
      <c r="AR443" s="24">
        <f t="shared" si="676"/>
        <v>14.93898052638472</v>
      </c>
      <c r="AS443" s="24">
        <f t="shared" si="677"/>
        <v>1.9808997763144738</v>
      </c>
      <c r="AT443" s="24" t="str">
        <f t="shared" si="678"/>
        <v>NO</v>
      </c>
      <c r="AU443" s="24">
        <f t="shared" si="629"/>
        <v>1.2</v>
      </c>
      <c r="AV443" s="7">
        <f t="shared" si="679"/>
        <v>1.203900398263051</v>
      </c>
      <c r="AW443" s="7">
        <f t="shared" si="680"/>
        <v>0.2681379018691914</v>
      </c>
      <c r="AX443" s="20">
        <f t="shared" si="630"/>
        <v>0.84563267933519304</v>
      </c>
      <c r="AY443" s="24">
        <f t="shared" si="631"/>
        <v>0.81014192824683973</v>
      </c>
      <c r="AZ443" s="24">
        <f t="shared" si="681"/>
        <v>173.77460392566923</v>
      </c>
      <c r="BA443" s="24">
        <f t="shared" si="682"/>
        <v>23492704.446123578</v>
      </c>
      <c r="BB443" s="24">
        <f t="shared" si="683"/>
        <v>1.4039859460652784E-6</v>
      </c>
      <c r="BC443" s="29">
        <f t="shared" si="684"/>
        <v>7.1801330808386613E-3</v>
      </c>
      <c r="BD443" s="24">
        <f t="shared" si="632"/>
        <v>15.07675453566381</v>
      </c>
      <c r="BE443" s="24" t="str">
        <f t="shared" si="685"/>
        <v>NO</v>
      </c>
      <c r="BF443" s="24">
        <f t="shared" si="633"/>
        <v>1.2</v>
      </c>
      <c r="BG443" s="24">
        <f t="shared" si="634"/>
        <v>1.1512700232529907</v>
      </c>
      <c r="BH443" s="7">
        <f t="shared" si="686"/>
        <v>1.203900398263051</v>
      </c>
      <c r="BI443" s="7">
        <f t="shared" si="687"/>
        <v>0.50139202686169193</v>
      </c>
      <c r="BJ443" s="7">
        <f t="shared" si="688"/>
        <v>0.2681379018691914</v>
      </c>
      <c r="BK443" s="20">
        <f t="shared" si="635"/>
        <v>0.84563267933519304</v>
      </c>
      <c r="BL443" s="24">
        <f t="shared" si="689"/>
        <v>0.50111450693461923</v>
      </c>
      <c r="BM443" s="24">
        <f t="shared" si="690"/>
        <v>0.80802016210133232</v>
      </c>
      <c r="BN443" s="24">
        <f t="shared" si="691"/>
        <v>175.6709815153788</v>
      </c>
      <c r="BO443" s="24">
        <f t="shared" si="692"/>
        <v>23749076.995546021</v>
      </c>
      <c r="BP443" s="24">
        <f t="shared" si="693"/>
        <v>1.3903667335944458E-6</v>
      </c>
      <c r="BQ443" s="29">
        <f t="shared" si="694"/>
        <v>7.1694377103238517E-3</v>
      </c>
      <c r="BR443" s="24">
        <f t="shared" si="636"/>
        <v>32.798198481377753</v>
      </c>
      <c r="BS443" s="24">
        <f t="shared" si="695"/>
        <v>4.8230431546767134</v>
      </c>
      <c r="BT443" s="24">
        <f t="shared" si="696"/>
        <v>15.084247980469044</v>
      </c>
      <c r="BU443" s="24" t="str">
        <f t="shared" si="697"/>
        <v>NO</v>
      </c>
      <c r="BV443" s="24">
        <f t="shared" si="637"/>
        <v>1.1499999999999999</v>
      </c>
      <c r="BW443" s="24">
        <f t="shared" si="638"/>
        <v>1.1512559150907291</v>
      </c>
      <c r="BX443" s="7">
        <f t="shared" si="698"/>
        <v>1.203900398263051</v>
      </c>
      <c r="BY443" s="7">
        <f t="shared" si="699"/>
        <v>0.50139202686169193</v>
      </c>
      <c r="BZ443" s="24">
        <f t="shared" si="700"/>
        <v>0.2681379018691914</v>
      </c>
      <c r="CA443" s="20">
        <f t="shared" si="639"/>
        <v>0.88522121493508521</v>
      </c>
      <c r="CB443" s="24">
        <f t="shared" si="701"/>
        <v>0.50110136095830005</v>
      </c>
      <c r="CC443" s="24">
        <f t="shared" si="702"/>
        <v>0.84294514508888185</v>
      </c>
      <c r="CD443" s="24">
        <f t="shared" si="703"/>
        <v>144.45596981448358</v>
      </c>
      <c r="CE443" s="24">
        <f t="shared" si="704"/>
        <v>19529098.773152288</v>
      </c>
      <c r="CF443" s="24">
        <f t="shared" si="705"/>
        <v>1.6574331304164479E-6</v>
      </c>
      <c r="CG443" s="29">
        <f t="shared" si="706"/>
        <v>7.3658667212469081E-3</v>
      </c>
      <c r="CH443" s="24">
        <f t="shared" si="640"/>
        <v>33.15472987906027</v>
      </c>
      <c r="CI443" s="24">
        <f t="shared" si="707"/>
        <v>4.8230431546767134</v>
      </c>
      <c r="CJ443" s="24">
        <f t="shared" si="708"/>
        <v>14.948951857755782</v>
      </c>
      <c r="CK443" s="24">
        <f t="shared" si="641"/>
        <v>8.0548904285687772</v>
      </c>
      <c r="CL443" s="24">
        <f t="shared" si="709"/>
        <v>1.9808997763144738</v>
      </c>
      <c r="CM443" s="24" t="str">
        <f t="shared" si="710"/>
        <v>NO</v>
      </c>
      <c r="CN443" s="46" t="str">
        <f t="shared" si="722"/>
        <v>ANNULAR</v>
      </c>
      <c r="CO443" s="21">
        <f t="shared" si="723"/>
        <v>1.0018572803341219</v>
      </c>
      <c r="CP443" s="21">
        <f t="shared" si="643"/>
        <v>0</v>
      </c>
      <c r="CQ443" s="7">
        <f t="shared" si="644"/>
        <v>0.97330959114113069</v>
      </c>
      <c r="CR443" s="7">
        <f>IF(J443="yes",rho_ph(F443,H443),IF(K443="yes",rho_ph(F443,H443),L443*CQ443+P443*(1-CQ443)))</f>
        <v>27.939729553111018</v>
      </c>
      <c r="CS443" s="7">
        <f t="shared" si="645"/>
        <v>1.8544485882445535E-5</v>
      </c>
      <c r="CT443" s="7">
        <f t="shared" si="646"/>
        <v>3777190.6473550238</v>
      </c>
      <c r="CU443" s="7">
        <f t="shared" si="647"/>
        <v>7.2484025940178019E-6</v>
      </c>
      <c r="CV443" s="22">
        <f t="shared" si="648"/>
        <v>9.3772876145958237E-3</v>
      </c>
      <c r="CW443" s="7">
        <f t="shared" si="649"/>
        <v>2.6183104923010029E-3</v>
      </c>
      <c r="CX443" s="7">
        <f t="shared" si="650"/>
        <v>2.8133994768390447E-2</v>
      </c>
      <c r="CY443" s="7">
        <f t="shared" si="711"/>
        <v>0.80649269719699834</v>
      </c>
      <c r="CZ443" s="7">
        <f t="shared" si="712"/>
        <v>3.8130915961883442E-2</v>
      </c>
      <c r="DA443" s="7">
        <f t="shared" si="651"/>
        <v>7.7308669245713473</v>
      </c>
      <c r="DB443" s="7">
        <f>rho_ph(DA443,H443)</f>
        <v>25.780289007432138</v>
      </c>
      <c r="DC443" s="7">
        <f t="shared" si="652"/>
        <v>75.267264940318668</v>
      </c>
      <c r="DD443" s="7">
        <f t="shared" si="713"/>
        <v>-2.8113842197260572E-2</v>
      </c>
      <c r="DE443" s="47">
        <f t="shared" si="714"/>
        <v>-0.11581298767133649</v>
      </c>
      <c r="DF443" s="7">
        <f t="shared" si="653"/>
        <v>1027.6257657836827</v>
      </c>
      <c r="DG443" s="7">
        <f t="shared" si="715"/>
        <v>168.99963591777293</v>
      </c>
    </row>
    <row r="444" spans="1:111" ht="14.5" x14ac:dyDescent="0.35">
      <c r="A444" s="7">
        <f t="shared" si="716"/>
        <v>477</v>
      </c>
      <c r="B444" s="7">
        <v>3</v>
      </c>
      <c r="C444" s="7">
        <v>17.2</v>
      </c>
      <c r="D444">
        <v>0.253</v>
      </c>
      <c r="E444" s="22">
        <v>0</v>
      </c>
      <c r="F444" s="7">
        <f t="shared" si="654"/>
        <v>7.7308669245713473</v>
      </c>
      <c r="G444" s="7">
        <f t="shared" si="717"/>
        <v>97.5</v>
      </c>
      <c r="H444" s="7">
        <f t="shared" si="655"/>
        <v>1027.6257657836827</v>
      </c>
      <c r="I444" s="7">
        <f t="shared" si="718"/>
        <v>0.15243103472595623</v>
      </c>
      <c r="J444" s="24" t="str">
        <f t="shared" si="656"/>
        <v>NO</v>
      </c>
      <c r="K444" s="24" t="str">
        <f t="shared" si="657"/>
        <v>NO</v>
      </c>
      <c r="L444" s="7">
        <f t="shared" si="658"/>
        <v>4.0280278863092995</v>
      </c>
      <c r="M444" s="7">
        <v>9.81</v>
      </c>
      <c r="N444" s="7">
        <f t="shared" si="659"/>
        <v>5.0247065E-2</v>
      </c>
      <c r="O444" s="7">
        <f t="shared" si="660"/>
        <v>168.99963591777293</v>
      </c>
      <c r="P444" s="7">
        <f t="shared" si="661"/>
        <v>898.474752918018</v>
      </c>
      <c r="Q444" s="7">
        <f t="shared" si="622"/>
        <v>1.4646616228996872E-5</v>
      </c>
      <c r="R444" s="7">
        <f t="shared" si="623"/>
        <v>1.6053751255123692E-4</v>
      </c>
      <c r="S444" s="7">
        <f t="shared" si="662"/>
        <v>1.3829921226774067E-4</v>
      </c>
      <c r="T444" s="7">
        <f t="shared" si="624"/>
        <v>1.8304719777624017</v>
      </c>
      <c r="U444" s="7">
        <f t="shared" si="625"/>
        <v>73.430222770368999</v>
      </c>
      <c r="V444" s="7">
        <f t="shared" si="719"/>
        <v>75.260694748131399</v>
      </c>
      <c r="W444" s="7">
        <f>Surface_Tension_T(T_ph(F444,H444))</f>
        <v>8.6777174798385426E-2</v>
      </c>
      <c r="X444" s="7">
        <v>1</v>
      </c>
      <c r="Y444" s="7">
        <f t="shared" si="663"/>
        <v>1.0018283125487333</v>
      </c>
      <c r="Z444" s="7">
        <f t="shared" si="720"/>
        <v>0.9738976583611707</v>
      </c>
      <c r="AA444" s="24">
        <f t="shared" si="664"/>
        <v>27.375181880818968</v>
      </c>
      <c r="AB444" s="24">
        <f t="shared" si="665"/>
        <v>3768999.2507999954</v>
      </c>
      <c r="AC444" s="24">
        <f t="shared" si="666"/>
        <v>7.2625491541057535E-6</v>
      </c>
      <c r="AD444" s="29">
        <f t="shared" si="667"/>
        <v>9.3804531903440621E-3</v>
      </c>
      <c r="AE444" s="24">
        <f t="shared" si="626"/>
        <v>13.794457624895188</v>
      </c>
      <c r="AF444" s="7">
        <f t="shared" si="627"/>
        <v>8.0214927041445137</v>
      </c>
      <c r="AG444" s="24" t="str">
        <f t="shared" si="668"/>
        <v>ANNULAR</v>
      </c>
      <c r="AH444" s="24">
        <f t="shared" si="725"/>
        <v>1.1499999999999999</v>
      </c>
      <c r="AI444" s="24">
        <f t="shared" si="725"/>
        <v>1.1499999999999999</v>
      </c>
      <c r="AJ444" s="24">
        <f t="shared" si="669"/>
        <v>0.26813020481096722</v>
      </c>
      <c r="AK444" s="24">
        <f t="shared" si="670"/>
        <v>0.84579560324084269</v>
      </c>
      <c r="AL444" s="24">
        <f t="shared" si="671"/>
        <v>141.95564555302778</v>
      </c>
      <c r="AM444" s="24">
        <f t="shared" si="672"/>
        <v>19544371.396891896</v>
      </c>
      <c r="AN444" s="24">
        <f t="shared" si="673"/>
        <v>1.6562698887406578E-6</v>
      </c>
      <c r="AO444" s="29">
        <f t="shared" si="674"/>
        <v>7.3650662089962959E-3</v>
      </c>
      <c r="AP444" s="24">
        <f t="shared" si="628"/>
        <v>33.990100777808202</v>
      </c>
      <c r="AQ444" s="24">
        <f t="shared" si="675"/>
        <v>4.824221709119441</v>
      </c>
      <c r="AR444" s="24">
        <f t="shared" si="676"/>
        <v>14.952725173108282</v>
      </c>
      <c r="AS444" s="24">
        <f t="shared" si="677"/>
        <v>1.976909735983394</v>
      </c>
      <c r="AT444" s="24" t="str">
        <f t="shared" si="678"/>
        <v>NO</v>
      </c>
      <c r="AU444" s="24">
        <f t="shared" si="629"/>
        <v>1.2</v>
      </c>
      <c r="AV444" s="7">
        <f t="shared" si="679"/>
        <v>1.203900398263051</v>
      </c>
      <c r="AW444" s="7">
        <f t="shared" si="680"/>
        <v>0.26813020481096722</v>
      </c>
      <c r="AX444" s="20">
        <f t="shared" si="630"/>
        <v>0.84411245115536282</v>
      </c>
      <c r="AY444" s="24">
        <f t="shared" si="631"/>
        <v>0.81065843866877529</v>
      </c>
      <c r="AZ444" s="24">
        <f t="shared" si="681"/>
        <v>173.38396733141366</v>
      </c>
      <c r="BA444" s="24">
        <f t="shared" si="682"/>
        <v>23871404.610856932</v>
      </c>
      <c r="BB444" s="24">
        <f t="shared" si="683"/>
        <v>1.3839662293583595E-6</v>
      </c>
      <c r="BC444" s="29">
        <f t="shared" si="684"/>
        <v>7.1643831985694767E-3</v>
      </c>
      <c r="BD444" s="24">
        <f t="shared" si="632"/>
        <v>15.091056116291673</v>
      </c>
      <c r="BE444" s="24" t="str">
        <f t="shared" si="685"/>
        <v>NO</v>
      </c>
      <c r="BF444" s="24">
        <f t="shared" si="633"/>
        <v>1.2</v>
      </c>
      <c r="BG444" s="24">
        <f t="shared" si="634"/>
        <v>1.151239193824398</v>
      </c>
      <c r="BH444" s="7">
        <f t="shared" si="686"/>
        <v>1.203900398263051</v>
      </c>
      <c r="BI444" s="7">
        <f t="shared" si="687"/>
        <v>0.50140865904872056</v>
      </c>
      <c r="BJ444" s="7">
        <f t="shared" si="688"/>
        <v>0.26813020481096722</v>
      </c>
      <c r="BK444" s="20">
        <f t="shared" si="635"/>
        <v>0.84411245115536282</v>
      </c>
      <c r="BL444" s="24">
        <f t="shared" si="689"/>
        <v>0.50113753445623022</v>
      </c>
      <c r="BM444" s="24">
        <f t="shared" si="690"/>
        <v>0.80857847943468764</v>
      </c>
      <c r="BN444" s="24">
        <f t="shared" si="691"/>
        <v>175.24438005654281</v>
      </c>
      <c r="BO444" s="24">
        <f t="shared" si="692"/>
        <v>24127545.16172953</v>
      </c>
      <c r="BP444" s="24">
        <f t="shared" si="693"/>
        <v>1.3707638820256688E-6</v>
      </c>
      <c r="BQ444" s="29">
        <f t="shared" si="694"/>
        <v>7.1538996602610256E-3</v>
      </c>
      <c r="BR444" s="24">
        <f t="shared" si="636"/>
        <v>33.596878431503683</v>
      </c>
      <c r="BS444" s="24">
        <f t="shared" si="695"/>
        <v>4.824221709119441</v>
      </c>
      <c r="BT444" s="24">
        <f t="shared" si="696"/>
        <v>15.098424146528245</v>
      </c>
      <c r="BU444" s="24" t="str">
        <f t="shared" si="697"/>
        <v>NO</v>
      </c>
      <c r="BV444" s="24">
        <f t="shared" si="637"/>
        <v>1.1499999999999999</v>
      </c>
      <c r="BW444" s="24">
        <f t="shared" si="638"/>
        <v>1.1512254455894293</v>
      </c>
      <c r="BX444" s="7">
        <f t="shared" si="698"/>
        <v>1.203900398263051</v>
      </c>
      <c r="BY444" s="7">
        <f t="shared" si="699"/>
        <v>0.50140865904872056</v>
      </c>
      <c r="BZ444" s="24">
        <f t="shared" si="700"/>
        <v>0.26813020481096722</v>
      </c>
      <c r="CA444" s="20">
        <f t="shared" si="639"/>
        <v>0.88362981686935138</v>
      </c>
      <c r="CB444" s="24">
        <f t="shared" si="701"/>
        <v>0.50112469490326694</v>
      </c>
      <c r="CC444" s="24">
        <f t="shared" si="702"/>
        <v>0.84353180514399717</v>
      </c>
      <c r="CD444" s="24">
        <f t="shared" si="703"/>
        <v>143.98049234688429</v>
      </c>
      <c r="CE444" s="24">
        <f t="shared" si="704"/>
        <v>19823151.135498025</v>
      </c>
      <c r="CF444" s="24">
        <f t="shared" si="705"/>
        <v>1.6353356579474539E-6</v>
      </c>
      <c r="CG444" s="29">
        <f t="shared" si="706"/>
        <v>7.3505849576554995E-3</v>
      </c>
      <c r="CH444" s="24">
        <f t="shared" si="640"/>
        <v>33.963352350846634</v>
      </c>
      <c r="CI444" s="24">
        <f t="shared" si="707"/>
        <v>4.824221709119441</v>
      </c>
      <c r="CJ444" s="24">
        <f t="shared" si="708"/>
        <v>14.962538094187932</v>
      </c>
      <c r="CK444" s="24">
        <f t="shared" si="641"/>
        <v>8.1137702802072784</v>
      </c>
      <c r="CL444" s="24">
        <f t="shared" si="709"/>
        <v>1.976909735983394</v>
      </c>
      <c r="CM444" s="24" t="str">
        <f t="shared" si="710"/>
        <v>NO</v>
      </c>
      <c r="CN444" s="46" t="str">
        <f t="shared" si="722"/>
        <v>ANNULAR</v>
      </c>
      <c r="CO444" s="21">
        <f t="shared" si="723"/>
        <v>1.0018283125487333</v>
      </c>
      <c r="CP444" s="21">
        <f t="shared" si="643"/>
        <v>0</v>
      </c>
      <c r="CQ444" s="7">
        <f t="shared" si="644"/>
        <v>0.9738976583611707</v>
      </c>
      <c r="CR444" s="7">
        <f>IF(J444="yes",rho_ph(F444,H444),IF(K444="yes",rho_ph(F444,H444),L444*CQ444+P444*(1-CQ444)))</f>
        <v>27.375181880818968</v>
      </c>
      <c r="CS444" s="7">
        <f t="shared" si="645"/>
        <v>1.8454710246795005E-5</v>
      </c>
      <c r="CT444" s="7">
        <f t="shared" si="646"/>
        <v>3768999.2507999954</v>
      </c>
      <c r="CU444" s="7">
        <f t="shared" si="647"/>
        <v>7.2625491541057535E-6</v>
      </c>
      <c r="CV444" s="22">
        <f t="shared" si="648"/>
        <v>9.3804531903440621E-3</v>
      </c>
      <c r="CW444" s="7">
        <f t="shared" si="649"/>
        <v>2.5654051450621712E-3</v>
      </c>
      <c r="CX444" s="7">
        <f t="shared" si="650"/>
        <v>2.87452945531649E-2</v>
      </c>
      <c r="CY444" s="7">
        <f t="shared" si="711"/>
        <v>0.79943032912141521</v>
      </c>
      <c r="CZ444" s="7">
        <f t="shared" si="712"/>
        <v>3.9166264473150469E-2</v>
      </c>
      <c r="DA444" s="7">
        <f t="shared" si="651"/>
        <v>7.6133681311518959</v>
      </c>
      <c r="DB444" s="7">
        <f>rho_ph(DA444,H444)</f>
        <v>25.229696746452621</v>
      </c>
      <c r="DC444" s="7">
        <f t="shared" si="652"/>
        <v>76.909836153032956</v>
      </c>
      <c r="DD444" s="7">
        <f t="shared" si="713"/>
        <v>-2.8113842197260572E-2</v>
      </c>
      <c r="DE444" s="47">
        <f t="shared" si="714"/>
        <v>-0.12547536155748093</v>
      </c>
      <c r="DF444" s="7">
        <f t="shared" si="653"/>
        <v>1027.5976519414855</v>
      </c>
      <c r="DG444" s="7">
        <f t="shared" si="715"/>
        <v>168.37010627745258</v>
      </c>
    </row>
    <row r="445" spans="1:111" ht="14.5" x14ac:dyDescent="0.35">
      <c r="A445" s="7">
        <f t="shared" si="716"/>
        <v>474</v>
      </c>
      <c r="B445" s="7">
        <v>3</v>
      </c>
      <c r="C445" s="7">
        <v>17.2</v>
      </c>
      <c r="D445">
        <v>0.253</v>
      </c>
      <c r="E445" s="22">
        <v>0</v>
      </c>
      <c r="F445" s="7">
        <f t="shared" si="654"/>
        <v>7.6133681311518959</v>
      </c>
      <c r="G445" s="7">
        <f t="shared" si="717"/>
        <v>97.5</v>
      </c>
      <c r="H445" s="7">
        <f t="shared" si="655"/>
        <v>1027.5976519414855</v>
      </c>
      <c r="I445" s="7">
        <f t="shared" si="718"/>
        <v>0.15360082738533096</v>
      </c>
      <c r="J445" s="24" t="str">
        <f t="shared" si="656"/>
        <v>NO</v>
      </c>
      <c r="K445" s="24" t="str">
        <f t="shared" si="657"/>
        <v>NO</v>
      </c>
      <c r="L445" s="7">
        <f t="shared" si="658"/>
        <v>3.9699338848214896</v>
      </c>
      <c r="M445" s="7">
        <v>9.81</v>
      </c>
      <c r="N445" s="7">
        <f t="shared" si="659"/>
        <v>5.0247065E-2</v>
      </c>
      <c r="O445" s="7">
        <f t="shared" si="660"/>
        <v>168.37010627745258</v>
      </c>
      <c r="P445" s="7">
        <f t="shared" si="661"/>
        <v>899.11438548523654</v>
      </c>
      <c r="Q445" s="7">
        <f t="shared" si="622"/>
        <v>1.4624933073145157E-5</v>
      </c>
      <c r="R445" s="7">
        <f t="shared" si="623"/>
        <v>1.6117813024528403E-4</v>
      </c>
      <c r="S445" s="7">
        <f t="shared" si="662"/>
        <v>1.3866743790367795E-4</v>
      </c>
      <c r="T445" s="7">
        <f t="shared" si="624"/>
        <v>1.8266452021307782</v>
      </c>
      <c r="U445" s="7">
        <f t="shared" si="625"/>
        <v>75.076531044146392</v>
      </c>
      <c r="V445" s="7">
        <f t="shared" si="719"/>
        <v>76.90317624627717</v>
      </c>
      <c r="W445" s="7">
        <f>Surface_Tension_T(T_ph(F445,H445))</f>
        <v>8.6822519785731647E-2</v>
      </c>
      <c r="X445" s="7">
        <v>1</v>
      </c>
      <c r="Y445" s="7">
        <f t="shared" si="663"/>
        <v>1.0017988286715502</v>
      </c>
      <c r="Z445" s="7">
        <f t="shared" si="720"/>
        <v>0.97449451870261694</v>
      </c>
      <c r="AA445" s="24">
        <f t="shared" si="664"/>
        <v>26.801023953572088</v>
      </c>
      <c r="AB445" s="24">
        <f t="shared" si="665"/>
        <v>3760466.2396576847</v>
      </c>
      <c r="AC445" s="24">
        <f t="shared" si="666"/>
        <v>7.277347876685188E-6</v>
      </c>
      <c r="AD445" s="29">
        <f t="shared" si="667"/>
        <v>9.3837597730986634E-3</v>
      </c>
      <c r="AE445" s="24">
        <f t="shared" si="626"/>
        <v>13.795859593680321</v>
      </c>
      <c r="AF445" s="7">
        <f t="shared" si="627"/>
        <v>8.0826015780488767</v>
      </c>
      <c r="AG445" s="24" t="str">
        <f t="shared" si="668"/>
        <v>ANNULAR</v>
      </c>
      <c r="AH445" s="24">
        <f t="shared" si="725"/>
        <v>1.1499999999999999</v>
      </c>
      <c r="AI445" s="24">
        <f t="shared" si="725"/>
        <v>1.1499999999999999</v>
      </c>
      <c r="AJ445" s="24">
        <f t="shared" si="669"/>
        <v>0.26812208443679986</v>
      </c>
      <c r="AK445" s="24">
        <f t="shared" si="670"/>
        <v>0.84634495212783867</v>
      </c>
      <c r="AL445" s="24">
        <f t="shared" si="671"/>
        <v>141.51339744798287</v>
      </c>
      <c r="AM445" s="24">
        <f t="shared" si="672"/>
        <v>19855821.721000805</v>
      </c>
      <c r="AN445" s="24">
        <f t="shared" si="673"/>
        <v>1.6329188781361914E-6</v>
      </c>
      <c r="AO445" s="29">
        <f t="shared" si="674"/>
        <v>7.3489039355499461E-3</v>
      </c>
      <c r="AP445" s="24">
        <f t="shared" si="628"/>
        <v>34.85102162135788</v>
      </c>
      <c r="AQ445" s="24">
        <f t="shared" si="675"/>
        <v>4.8254172966913886</v>
      </c>
      <c r="AR445" s="24">
        <f t="shared" si="676"/>
        <v>14.966957863819824</v>
      </c>
      <c r="AS445" s="24">
        <f t="shared" si="677"/>
        <v>1.9727768183012406</v>
      </c>
      <c r="AT445" s="24" t="str">
        <f t="shared" si="678"/>
        <v>NO</v>
      </c>
      <c r="AU445" s="24">
        <f t="shared" si="629"/>
        <v>1.2</v>
      </c>
      <c r="AV445" s="7">
        <f t="shared" si="679"/>
        <v>1.203900398263051</v>
      </c>
      <c r="AW445" s="7">
        <f t="shared" si="680"/>
        <v>0.26812208443679986</v>
      </c>
      <c r="AX445" s="20">
        <f t="shared" si="630"/>
        <v>0.84253773509521601</v>
      </c>
      <c r="AY445" s="24">
        <f t="shared" si="631"/>
        <v>0.81118273968070687</v>
      </c>
      <c r="AZ445" s="24">
        <f t="shared" si="681"/>
        <v>172.98865682602795</v>
      </c>
      <c r="BA445" s="24">
        <f t="shared" si="682"/>
        <v>24272132.473927543</v>
      </c>
      <c r="BB445" s="24">
        <f t="shared" si="683"/>
        <v>1.3634281800381534E-6</v>
      </c>
      <c r="BC445" s="29">
        <f t="shared" si="684"/>
        <v>7.1480407149040583E-3</v>
      </c>
      <c r="BD445" s="24">
        <f t="shared" si="632"/>
        <v>15.105857619378904</v>
      </c>
      <c r="BE445" s="24" t="str">
        <f t="shared" si="685"/>
        <v>NO</v>
      </c>
      <c r="BF445" s="24">
        <f t="shared" si="633"/>
        <v>1.2</v>
      </c>
      <c r="BG445" s="24">
        <f t="shared" si="634"/>
        <v>1.1512081041927475</v>
      </c>
      <c r="BH445" s="7">
        <f t="shared" si="686"/>
        <v>1.203900398263051</v>
      </c>
      <c r="BI445" s="7">
        <f t="shared" si="687"/>
        <v>0.50142573351723851</v>
      </c>
      <c r="BJ445" s="7">
        <f t="shared" si="688"/>
        <v>0.26812208443679986</v>
      </c>
      <c r="BK445" s="20">
        <f t="shared" si="635"/>
        <v>0.84253773509521601</v>
      </c>
      <c r="BL445" s="24">
        <f t="shared" si="689"/>
        <v>0.50116108977106744</v>
      </c>
      <c r="BM445" s="24">
        <f t="shared" si="690"/>
        <v>0.80914537076705295</v>
      </c>
      <c r="BN445" s="24">
        <f t="shared" si="691"/>
        <v>174.81239630494841</v>
      </c>
      <c r="BO445" s="24">
        <f t="shared" si="692"/>
        <v>24528022.351578921</v>
      </c>
      <c r="BP445" s="24">
        <f t="shared" si="693"/>
        <v>1.3506467570491001E-6</v>
      </c>
      <c r="BQ445" s="29">
        <f t="shared" si="694"/>
        <v>7.1377736047870208E-3</v>
      </c>
      <c r="BR445" s="24">
        <f t="shared" si="636"/>
        <v>34.44701490334306</v>
      </c>
      <c r="BS445" s="24">
        <f t="shared" si="695"/>
        <v>4.8254172966913886</v>
      </c>
      <c r="BT445" s="24">
        <f t="shared" si="696"/>
        <v>15.113097000937151</v>
      </c>
      <c r="BU445" s="24" t="str">
        <f t="shared" si="697"/>
        <v>NO</v>
      </c>
      <c r="BV445" s="24">
        <f t="shared" si="637"/>
        <v>1.1499999999999999</v>
      </c>
      <c r="BW445" s="24">
        <f t="shared" si="638"/>
        <v>1.1511947181102045</v>
      </c>
      <c r="BX445" s="7">
        <f t="shared" si="698"/>
        <v>1.203900398263051</v>
      </c>
      <c r="BY445" s="7">
        <f t="shared" si="699"/>
        <v>0.50142573351723851</v>
      </c>
      <c r="BZ445" s="24">
        <f t="shared" si="700"/>
        <v>0.26812208443679986</v>
      </c>
      <c r="CA445" s="20">
        <f t="shared" si="639"/>
        <v>0.88198138005861815</v>
      </c>
      <c r="CB445" s="24">
        <f t="shared" si="701"/>
        <v>0.50114856057068924</v>
      </c>
      <c r="CC445" s="24">
        <f t="shared" si="702"/>
        <v>0.8441274884160922</v>
      </c>
      <c r="CD445" s="24">
        <f t="shared" si="703"/>
        <v>143.49834778617799</v>
      </c>
      <c r="CE445" s="24">
        <f t="shared" si="704"/>
        <v>20134331.181949407</v>
      </c>
      <c r="CF445" s="24">
        <f t="shared" si="705"/>
        <v>1.61261871228336E-6</v>
      </c>
      <c r="CG445" s="29">
        <f t="shared" si="706"/>
        <v>7.33470738205494E-3</v>
      </c>
      <c r="CH445" s="24">
        <f t="shared" si="640"/>
        <v>34.824076029062873</v>
      </c>
      <c r="CI445" s="24">
        <f t="shared" si="707"/>
        <v>4.8254172966913886</v>
      </c>
      <c r="CJ445" s="24">
        <f t="shared" si="708"/>
        <v>14.976607977424679</v>
      </c>
      <c r="CK445" s="24">
        <f t="shared" si="641"/>
        <v>8.1755821378289877</v>
      </c>
      <c r="CL445" s="24">
        <f t="shared" si="709"/>
        <v>1.9727768183012406</v>
      </c>
      <c r="CM445" s="24" t="str">
        <f t="shared" si="710"/>
        <v>NO</v>
      </c>
      <c r="CN445" s="46" t="str">
        <f t="shared" si="722"/>
        <v>ANNULAR</v>
      </c>
      <c r="CO445" s="21">
        <f t="shared" si="723"/>
        <v>1.0017988286715502</v>
      </c>
      <c r="CP445" s="21">
        <f t="shared" si="643"/>
        <v>0</v>
      </c>
      <c r="CQ445" s="7">
        <f t="shared" si="644"/>
        <v>0.97449451870261694</v>
      </c>
      <c r="CR445" s="7">
        <f>IF(J445="yes",rho_ph(F445,H445),IF(K445="yes",rho_ph(F445,H445),L445*CQ445+P445*(1-CQ445)))</f>
        <v>26.801023953572088</v>
      </c>
      <c r="CS445" s="7">
        <f t="shared" si="645"/>
        <v>1.8362842902690836E-5</v>
      </c>
      <c r="CT445" s="7">
        <f t="shared" si="646"/>
        <v>3760466.2396576847</v>
      </c>
      <c r="CU445" s="7">
        <f t="shared" si="647"/>
        <v>7.277347876685188E-6</v>
      </c>
      <c r="CV445" s="22">
        <f t="shared" si="648"/>
        <v>9.3837597730986634E-3</v>
      </c>
      <c r="CW445" s="7">
        <f t="shared" si="649"/>
        <v>2.5115991938524213E-3</v>
      </c>
      <c r="CX445" s="7">
        <f t="shared" si="650"/>
        <v>2.9394515479710399E-2</v>
      </c>
      <c r="CY445" s="7">
        <f t="shared" si="711"/>
        <v>0.79180844367281578</v>
      </c>
      <c r="CZ445" s="7">
        <f t="shared" si="712"/>
        <v>4.0295244296165642E-2</v>
      </c>
      <c r="DA445" s="7">
        <f t="shared" si="651"/>
        <v>7.492482398263399</v>
      </c>
      <c r="DB445" s="7">
        <f>rho_ph(DA445,H445)</f>
        <v>24.669055057398502</v>
      </c>
      <c r="DC445" s="7">
        <f t="shared" si="652"/>
        <v>78.657728820400465</v>
      </c>
      <c r="DD445" s="7">
        <f t="shared" si="713"/>
        <v>-2.8113842197260572E-2</v>
      </c>
      <c r="DE445" s="47">
        <f t="shared" si="714"/>
        <v>-0.13646989320884451</v>
      </c>
      <c r="DF445" s="7">
        <f t="shared" si="653"/>
        <v>1027.5695380992884</v>
      </c>
      <c r="DG445" s="7">
        <f t="shared" si="715"/>
        <v>167.71434021529393</v>
      </c>
    </row>
    <row r="446" spans="1:111" ht="14.5" x14ac:dyDescent="0.35">
      <c r="A446" s="7">
        <f t="shared" si="716"/>
        <v>471</v>
      </c>
      <c r="B446" s="7">
        <v>3</v>
      </c>
      <c r="C446" s="7">
        <v>17.2</v>
      </c>
      <c r="D446">
        <v>0.253</v>
      </c>
      <c r="E446" s="22">
        <v>0</v>
      </c>
      <c r="F446" s="7">
        <f t="shared" si="654"/>
        <v>7.492482398263399</v>
      </c>
      <c r="G446" s="7">
        <f t="shared" si="717"/>
        <v>97.5</v>
      </c>
      <c r="H446" s="7">
        <f t="shared" si="655"/>
        <v>1027.5695380992884</v>
      </c>
      <c r="I446" s="7">
        <f t="shared" si="718"/>
        <v>0.15481713897828639</v>
      </c>
      <c r="J446" s="24" t="str">
        <f t="shared" si="656"/>
        <v>NO</v>
      </c>
      <c r="K446" s="24" t="str">
        <f t="shared" si="657"/>
        <v>NO</v>
      </c>
      <c r="L446" s="7">
        <f t="shared" si="658"/>
        <v>3.9101347840584677</v>
      </c>
      <c r="M446" s="7">
        <v>9.81</v>
      </c>
      <c r="N446" s="7">
        <f t="shared" si="659"/>
        <v>5.0247065E-2</v>
      </c>
      <c r="O446" s="7">
        <f t="shared" si="660"/>
        <v>167.71434021529393</v>
      </c>
      <c r="P446" s="7">
        <f t="shared" si="661"/>
        <v>899.77877687220735</v>
      </c>
      <c r="Q446" s="7">
        <f t="shared" si="622"/>
        <v>1.4602344807794383E-5</v>
      </c>
      <c r="R446" s="7">
        <f t="shared" si="623"/>
        <v>1.6185095992226551E-4</v>
      </c>
      <c r="S446" s="7">
        <f t="shared" si="662"/>
        <v>1.3905435061172824E-4</v>
      </c>
      <c r="T446" s="7">
        <f t="shared" si="624"/>
        <v>1.8226733894464751</v>
      </c>
      <c r="U446" s="7">
        <f t="shared" si="625"/>
        <v>76.828300444135778</v>
      </c>
      <c r="V446" s="7">
        <f t="shared" si="719"/>
        <v>78.650973833582256</v>
      </c>
      <c r="W446" s="7">
        <f>Surface_Tension_T(T_ph(F446,H446))</f>
        <v>8.6869460989591959E-2</v>
      </c>
      <c r="X446" s="7">
        <v>1</v>
      </c>
      <c r="Y446" s="7">
        <f t="shared" si="663"/>
        <v>1.0017687743837433</v>
      </c>
      <c r="Z446" s="7">
        <f t="shared" si="720"/>
        <v>0.97510106631872517</v>
      </c>
      <c r="AA446" s="24">
        <f t="shared" si="664"/>
        <v>26.21630869054502</v>
      </c>
      <c r="AB446" s="24">
        <f t="shared" si="665"/>
        <v>3751557.3194212108</v>
      </c>
      <c r="AC446" s="24">
        <f t="shared" si="666"/>
        <v>7.2928667008652586E-6</v>
      </c>
      <c r="AD446" s="29">
        <f t="shared" si="667"/>
        <v>9.38722186062276E-3</v>
      </c>
      <c r="AE446" s="24">
        <f t="shared" si="626"/>
        <v>13.797230935756902</v>
      </c>
      <c r="AF446" s="7">
        <f t="shared" si="627"/>
        <v>8.1469196378793267</v>
      </c>
      <c r="AG446" s="24" t="str">
        <f t="shared" si="668"/>
        <v>ANNULAR</v>
      </c>
      <c r="AH446" s="24">
        <f t="shared" si="725"/>
        <v>1.1499999999999999</v>
      </c>
      <c r="AI446" s="24">
        <f t="shared" si="725"/>
        <v>1.1499999999999999</v>
      </c>
      <c r="AJ446" s="24">
        <f t="shared" si="669"/>
        <v>0.26811349600968282</v>
      </c>
      <c r="AK446" s="24">
        <f t="shared" si="670"/>
        <v>0.84690329513358809</v>
      </c>
      <c r="AL446" s="24">
        <f t="shared" si="671"/>
        <v>141.06467188090102</v>
      </c>
      <c r="AM446" s="24">
        <f t="shared" si="672"/>
        <v>20186373.625414602</v>
      </c>
      <c r="AN446" s="24">
        <f t="shared" si="673"/>
        <v>1.6088843808540452E-6</v>
      </c>
      <c r="AO446" s="29">
        <f t="shared" si="674"/>
        <v>7.332080807622144E-3</v>
      </c>
      <c r="AP446" s="24">
        <f t="shared" si="628"/>
        <v>35.770299336655732</v>
      </c>
      <c r="AQ446" s="24">
        <f t="shared" si="675"/>
        <v>4.8266316682915731</v>
      </c>
      <c r="AR446" s="24">
        <f t="shared" si="676"/>
        <v>14.981727034622486</v>
      </c>
      <c r="AS446" s="24">
        <f t="shared" si="677"/>
        <v>1.9684872606021933</v>
      </c>
      <c r="AT446" s="24" t="str">
        <f t="shared" si="678"/>
        <v>NO</v>
      </c>
      <c r="AU446" s="24">
        <f t="shared" si="629"/>
        <v>1.2</v>
      </c>
      <c r="AV446" s="7">
        <f t="shared" si="679"/>
        <v>1.203900398263051</v>
      </c>
      <c r="AW446" s="7">
        <f t="shared" si="680"/>
        <v>0.26811349600968282</v>
      </c>
      <c r="AX446" s="20">
        <f t="shared" si="630"/>
        <v>0.84090328124556513</v>
      </c>
      <c r="AY446" s="24">
        <f t="shared" si="631"/>
        <v>0.81171561730347563</v>
      </c>
      <c r="AZ446" s="24">
        <f t="shared" si="681"/>
        <v>172.5882090367991</v>
      </c>
      <c r="BA446" s="24">
        <f t="shared" si="682"/>
        <v>24697396.056040302</v>
      </c>
      <c r="BB446" s="24">
        <f t="shared" si="683"/>
        <v>1.3423250312500436E-6</v>
      </c>
      <c r="BC446" s="29">
        <f t="shared" si="684"/>
        <v>7.1310482807558292E-3</v>
      </c>
      <c r="BD446" s="24">
        <f t="shared" si="632"/>
        <v>15.121208507906882</v>
      </c>
      <c r="BE446" s="24" t="str">
        <f t="shared" si="685"/>
        <v>NO</v>
      </c>
      <c r="BF446" s="24">
        <f t="shared" si="633"/>
        <v>1.2</v>
      </c>
      <c r="BG446" s="24">
        <f t="shared" si="634"/>
        <v>1.1511767133704198</v>
      </c>
      <c r="BH446" s="7">
        <f t="shared" si="686"/>
        <v>1.203900398263051</v>
      </c>
      <c r="BI446" s="7">
        <f t="shared" si="687"/>
        <v>0.50144329045140912</v>
      </c>
      <c r="BJ446" s="7">
        <f t="shared" si="688"/>
        <v>0.26811349600968282</v>
      </c>
      <c r="BK446" s="20">
        <f t="shared" si="635"/>
        <v>0.84090328124556513</v>
      </c>
      <c r="BL446" s="24">
        <f t="shared" si="689"/>
        <v>0.50118522230867291</v>
      </c>
      <c r="BM446" s="24">
        <f t="shared" si="690"/>
        <v>0.80972169585689691</v>
      </c>
      <c r="BN446" s="24">
        <f t="shared" si="691"/>
        <v>174.37450073557605</v>
      </c>
      <c r="BO446" s="24">
        <f t="shared" si="692"/>
        <v>24953014.639734536</v>
      </c>
      <c r="BP446" s="24">
        <f t="shared" si="693"/>
        <v>1.3299689926033815E-6</v>
      </c>
      <c r="BQ446" s="29">
        <f t="shared" si="694"/>
        <v>7.121002590858838E-3</v>
      </c>
      <c r="BR446" s="24">
        <f t="shared" si="636"/>
        <v>35.354779655177744</v>
      </c>
      <c r="BS446" s="24">
        <f t="shared" si="695"/>
        <v>4.8266316682915731</v>
      </c>
      <c r="BT446" s="24">
        <f t="shared" si="696"/>
        <v>15.128315727947827</v>
      </c>
      <c r="BU446" s="24" t="str">
        <f t="shared" si="697"/>
        <v>NO</v>
      </c>
      <c r="BV446" s="24">
        <f t="shared" si="637"/>
        <v>1.1499999999999999</v>
      </c>
      <c r="BW446" s="24">
        <f t="shared" si="638"/>
        <v>1.1511636921315898</v>
      </c>
      <c r="BX446" s="7">
        <f t="shared" si="698"/>
        <v>1.203900398263051</v>
      </c>
      <c r="BY446" s="7">
        <f t="shared" si="699"/>
        <v>0.50144329045140912</v>
      </c>
      <c r="BZ446" s="24">
        <f t="shared" si="700"/>
        <v>0.26811349600968282</v>
      </c>
      <c r="CA446" s="20">
        <f t="shared" si="639"/>
        <v>0.88027040881779284</v>
      </c>
      <c r="CB446" s="24">
        <f t="shared" si="701"/>
        <v>0.50117300782581853</v>
      </c>
      <c r="CC446" s="24">
        <f t="shared" si="702"/>
        <v>0.84473309922450412</v>
      </c>
      <c r="CD446" s="24">
        <f t="shared" si="703"/>
        <v>143.0088823430373</v>
      </c>
      <c r="CE446" s="24">
        <f t="shared" si="704"/>
        <v>20464590.405504365</v>
      </c>
      <c r="CF446" s="24">
        <f t="shared" si="705"/>
        <v>1.589226711565304E-6</v>
      </c>
      <c r="CG446" s="29">
        <f t="shared" si="706"/>
        <v>7.3181761143003583E-3</v>
      </c>
      <c r="CH446" s="24">
        <f t="shared" si="640"/>
        <v>35.743149701441432</v>
      </c>
      <c r="CI446" s="24">
        <f t="shared" si="707"/>
        <v>4.8266316682915731</v>
      </c>
      <c r="CJ446" s="24">
        <f t="shared" si="708"/>
        <v>14.991209566905155</v>
      </c>
      <c r="CK446" s="24">
        <f t="shared" si="641"/>
        <v>8.2406400991811513</v>
      </c>
      <c r="CL446" s="24">
        <f t="shared" si="709"/>
        <v>1.9684872606021933</v>
      </c>
      <c r="CM446" s="24" t="str">
        <f t="shared" si="710"/>
        <v>NO</v>
      </c>
      <c r="CN446" s="46" t="str">
        <f t="shared" si="722"/>
        <v>ANNULAR</v>
      </c>
      <c r="CO446" s="21">
        <f t="shared" si="723"/>
        <v>1.0017687743837433</v>
      </c>
      <c r="CP446" s="21">
        <f t="shared" si="643"/>
        <v>0</v>
      </c>
      <c r="CQ446" s="7">
        <f t="shared" si="644"/>
        <v>0.97510106631872517</v>
      </c>
      <c r="CR446" s="7">
        <f>IF(J446="yes",rho_ph(F446,H446),IF(K446="yes",rho_ph(F446,H446),L446*CQ446+P446*(1-CQ446)))</f>
        <v>26.21630869054502</v>
      </c>
      <c r="CS446" s="7">
        <f t="shared" si="645"/>
        <v>1.8268678310189161E-5</v>
      </c>
      <c r="CT446" s="7">
        <f t="shared" si="646"/>
        <v>3751557.3194212108</v>
      </c>
      <c r="CU446" s="7">
        <f t="shared" si="647"/>
        <v>7.2928667008652586E-6</v>
      </c>
      <c r="CV446" s="22">
        <f t="shared" si="648"/>
        <v>9.38722186062276E-3</v>
      </c>
      <c r="CW446" s="7">
        <f t="shared" si="649"/>
        <v>2.4568038850688459E-3</v>
      </c>
      <c r="CX446" s="7">
        <f t="shared" si="650"/>
        <v>3.0086129195753795E-2</v>
      </c>
      <c r="CY446" s="7">
        <f t="shared" si="711"/>
        <v>0.78355177965184186</v>
      </c>
      <c r="CZ446" s="7">
        <f t="shared" si="712"/>
        <v>4.1532587795643255E-2</v>
      </c>
      <c r="DA446" s="7">
        <f t="shared" si="651"/>
        <v>7.3678846348764688</v>
      </c>
      <c r="DB446" s="7">
        <f>rho_ph(DA446,H446)</f>
        <v>24.097322227453809</v>
      </c>
      <c r="DC446" s="7">
        <f t="shared" si="652"/>
        <v>80.523961320054497</v>
      </c>
      <c r="DD446" s="7">
        <f t="shared" si="713"/>
        <v>-2.8113842197260572E-2</v>
      </c>
      <c r="DE446" s="47">
        <f t="shared" si="714"/>
        <v>-0.14906633085139584</v>
      </c>
      <c r="DF446" s="7">
        <f t="shared" si="653"/>
        <v>1027.5414242570912</v>
      </c>
      <c r="DG446" s="7">
        <f t="shared" si="715"/>
        <v>167.02959720370131</v>
      </c>
    </row>
    <row r="447" spans="1:111" ht="14.5" x14ac:dyDescent="0.35">
      <c r="A447" s="7">
        <f t="shared" si="716"/>
        <v>468</v>
      </c>
      <c r="B447" s="7">
        <v>3</v>
      </c>
      <c r="C447" s="7">
        <v>17.2</v>
      </c>
      <c r="D447">
        <v>0.253</v>
      </c>
      <c r="E447" s="22">
        <v>0</v>
      </c>
      <c r="F447" s="7">
        <f t="shared" si="654"/>
        <v>7.3678846348764688</v>
      </c>
      <c r="G447" s="7">
        <f t="shared" si="717"/>
        <v>97.5</v>
      </c>
      <c r="H447" s="7">
        <f t="shared" si="655"/>
        <v>1027.5414242570912</v>
      </c>
      <c r="I447" s="7">
        <f t="shared" si="718"/>
        <v>0.15608477093742051</v>
      </c>
      <c r="J447" s="24" t="str">
        <f t="shared" si="656"/>
        <v>NO</v>
      </c>
      <c r="K447" s="24" t="str">
        <f t="shared" si="657"/>
        <v>NO</v>
      </c>
      <c r="L447" s="7">
        <f t="shared" si="658"/>
        <v>3.8484658991778584</v>
      </c>
      <c r="M447" s="7">
        <v>9.81</v>
      </c>
      <c r="N447" s="7">
        <f t="shared" si="659"/>
        <v>5.0247065E-2</v>
      </c>
      <c r="O447" s="7">
        <f t="shared" si="660"/>
        <v>167.02959720370131</v>
      </c>
      <c r="P447" s="7">
        <f t="shared" si="661"/>
        <v>900.47046316538467</v>
      </c>
      <c r="Q447" s="7">
        <f t="shared" si="622"/>
        <v>1.4578756804920829E-5</v>
      </c>
      <c r="R447" s="7">
        <f t="shared" si="623"/>
        <v>1.625595982729798E-4</v>
      </c>
      <c r="S447" s="7">
        <f t="shared" si="662"/>
        <v>1.3946204252931107E-4</v>
      </c>
      <c r="T447" s="7">
        <f t="shared" si="624"/>
        <v>1.8185417200373979</v>
      </c>
      <c r="U447" s="7">
        <f t="shared" si="625"/>
        <v>78.698563523047014</v>
      </c>
      <c r="V447" s="7">
        <f t="shared" si="719"/>
        <v>80.517105243084416</v>
      </c>
      <c r="W447" s="7">
        <f>Surface_Tension_T(T_ph(F447,H447))</f>
        <v>8.6918156439581409E-2</v>
      </c>
      <c r="X447" s="7">
        <v>1</v>
      </c>
      <c r="Y447" s="7">
        <f t="shared" si="663"/>
        <v>1.0017380867718464</v>
      </c>
      <c r="Z447" s="7">
        <f t="shared" si="720"/>
        <v>0.97571833569054389</v>
      </c>
      <c r="AA447" s="24">
        <f t="shared" si="664"/>
        <v>25.619940249269966</v>
      </c>
      <c r="AB447" s="24">
        <f t="shared" si="665"/>
        <v>3742232.4895996572</v>
      </c>
      <c r="AC447" s="24">
        <f t="shared" si="666"/>
        <v>7.3091851180645327E-6</v>
      </c>
      <c r="AD447" s="29">
        <f t="shared" si="667"/>
        <v>9.3908563967969108E-3</v>
      </c>
      <c r="AE447" s="24">
        <f t="shared" si="626"/>
        <v>13.798568170536072</v>
      </c>
      <c r="AF447" s="7">
        <f t="shared" si="627"/>
        <v>8.2148111410153337</v>
      </c>
      <c r="AG447" s="24" t="str">
        <f t="shared" si="668"/>
        <v>ANNULAR</v>
      </c>
      <c r="AH447" s="24">
        <f t="shared" si="725"/>
        <v>1.1499999999999999</v>
      </c>
      <c r="AI447" s="24">
        <f t="shared" si="725"/>
        <v>1.1499999999999999</v>
      </c>
      <c r="AJ447" s="24">
        <f t="shared" si="669"/>
        <v>0.26810438714416801</v>
      </c>
      <c r="AK447" s="24">
        <f t="shared" si="670"/>
        <v>0.84747158557250768</v>
      </c>
      <c r="AL447" s="24">
        <f t="shared" si="671"/>
        <v>140.60879748300374</v>
      </c>
      <c r="AM447" s="24">
        <f t="shared" si="672"/>
        <v>20538330.891674459</v>
      </c>
      <c r="AN447" s="24">
        <f t="shared" si="673"/>
        <v>1.5841012740222409E-6</v>
      </c>
      <c r="AO447" s="29">
        <f t="shared" si="674"/>
        <v>7.3145288156079681E-3</v>
      </c>
      <c r="AP447" s="24">
        <f t="shared" si="628"/>
        <v>36.755340342213728</v>
      </c>
      <c r="AQ447" s="24">
        <f t="shared" si="675"/>
        <v>4.8278668493721106</v>
      </c>
      <c r="AR447" s="24">
        <f t="shared" si="676"/>
        <v>14.997089097184398</v>
      </c>
      <c r="AS447" s="24">
        <f t="shared" si="677"/>
        <v>1.9640250576403899</v>
      </c>
      <c r="AT447" s="24" t="str">
        <f t="shared" si="678"/>
        <v>NO</v>
      </c>
      <c r="AU447" s="24">
        <f t="shared" si="629"/>
        <v>1.2</v>
      </c>
      <c r="AV447" s="7">
        <f t="shared" si="679"/>
        <v>1.203900398263051</v>
      </c>
      <c r="AW447" s="7">
        <f t="shared" si="680"/>
        <v>0.26810438714416801</v>
      </c>
      <c r="AX447" s="20">
        <f t="shared" si="630"/>
        <v>0.83920298411884653</v>
      </c>
      <c r="AY447" s="24">
        <f t="shared" si="631"/>
        <v>0.81225798085543544</v>
      </c>
      <c r="AZ447" s="24">
        <f t="shared" si="681"/>
        <v>172.1820900753678</v>
      </c>
      <c r="BA447" s="24">
        <f t="shared" si="682"/>
        <v>25150152.784824565</v>
      </c>
      <c r="BB447" s="24">
        <f t="shared" si="683"/>
        <v>1.3206026473854589E-6</v>
      </c>
      <c r="BC447" s="29">
        <f t="shared" si="684"/>
        <v>7.1133391680396982E-3</v>
      </c>
      <c r="BD447" s="24">
        <f t="shared" si="632"/>
        <v>15.137166378736191</v>
      </c>
      <c r="BE447" s="24" t="str">
        <f t="shared" si="685"/>
        <v>NO</v>
      </c>
      <c r="BF447" s="24">
        <f t="shared" si="633"/>
        <v>1.2</v>
      </c>
      <c r="BG447" s="24">
        <f t="shared" si="634"/>
        <v>1.1511449741544926</v>
      </c>
      <c r="BH447" s="7">
        <f t="shared" si="686"/>
        <v>1.203900398263051</v>
      </c>
      <c r="BI447" s="7">
        <f t="shared" si="687"/>
        <v>0.50146137636668919</v>
      </c>
      <c r="BJ447" s="7">
        <f t="shared" si="688"/>
        <v>0.26810438714416801</v>
      </c>
      <c r="BK447" s="20">
        <f t="shared" si="635"/>
        <v>0.83920298411884653</v>
      </c>
      <c r="BL447" s="24">
        <f t="shared" si="689"/>
        <v>0.50120998927717419</v>
      </c>
      <c r="BM447" s="24">
        <f t="shared" si="690"/>
        <v>0.81030844933998902</v>
      </c>
      <c r="BN447" s="24">
        <f t="shared" si="691"/>
        <v>173.93008291648076</v>
      </c>
      <c r="BO447" s="24">
        <f t="shared" si="692"/>
        <v>25405477.174263258</v>
      </c>
      <c r="BP447" s="24">
        <f t="shared" si="693"/>
        <v>1.3086769179428689E-6</v>
      </c>
      <c r="BQ447" s="29">
        <f t="shared" si="694"/>
        <v>7.1035203480571182E-3</v>
      </c>
      <c r="BR447" s="24">
        <f t="shared" si="636"/>
        <v>36.327487164751837</v>
      </c>
      <c r="BS447" s="24">
        <f t="shared" si="695"/>
        <v>4.8278668493721106</v>
      </c>
      <c r="BT447" s="24">
        <f t="shared" si="696"/>
        <v>15.144137602217054</v>
      </c>
      <c r="BU447" s="24" t="str">
        <f t="shared" si="697"/>
        <v>NO</v>
      </c>
      <c r="BV447" s="24">
        <f t="shared" si="637"/>
        <v>1.1499999999999999</v>
      </c>
      <c r="BW447" s="24">
        <f t="shared" si="638"/>
        <v>1.1511323209848685</v>
      </c>
      <c r="BX447" s="7">
        <f t="shared" si="698"/>
        <v>1.203900398263051</v>
      </c>
      <c r="BY447" s="7">
        <f t="shared" si="699"/>
        <v>0.50146137636668919</v>
      </c>
      <c r="BZ447" s="24">
        <f t="shared" si="700"/>
        <v>0.26810438714416801</v>
      </c>
      <c r="CA447" s="20">
        <f t="shared" si="639"/>
        <v>0.8784905118292754</v>
      </c>
      <c r="CB447" s="24">
        <f t="shared" si="701"/>
        <v>0.50119809438062635</v>
      </c>
      <c r="CC447" s="24">
        <f t="shared" si="702"/>
        <v>0.84534968375755504</v>
      </c>
      <c r="CD447" s="24">
        <f t="shared" si="703"/>
        <v>142.51134132632936</v>
      </c>
      <c r="CE447" s="24">
        <f t="shared" si="704"/>
        <v>20816230.110568371</v>
      </c>
      <c r="CF447" s="24">
        <f t="shared" si="705"/>
        <v>1.5650953212752791E-6</v>
      </c>
      <c r="CG447" s="29">
        <f t="shared" si="706"/>
        <v>7.3009237918706038E-3</v>
      </c>
      <c r="CH447" s="24">
        <f t="shared" si="640"/>
        <v>36.727979094508378</v>
      </c>
      <c r="CI447" s="24">
        <f t="shared" si="707"/>
        <v>4.8278668493721106</v>
      </c>
      <c r="CJ447" s="24">
        <f t="shared" si="708"/>
        <v>15.006398838988515</v>
      </c>
      <c r="CK447" s="24">
        <f t="shared" si="641"/>
        <v>8.3093126119840264</v>
      </c>
      <c r="CL447" s="24">
        <f t="shared" si="709"/>
        <v>1.9640250576403899</v>
      </c>
      <c r="CM447" s="24" t="str">
        <f t="shared" si="710"/>
        <v>NO</v>
      </c>
      <c r="CN447" s="46" t="str">
        <f t="shared" si="722"/>
        <v>ANNULAR</v>
      </c>
      <c r="CO447" s="21">
        <f t="shared" si="723"/>
        <v>1.0017380867718464</v>
      </c>
      <c r="CP447" s="21">
        <f t="shared" si="643"/>
        <v>0</v>
      </c>
      <c r="CQ447" s="7">
        <f t="shared" si="644"/>
        <v>0.97571833569054389</v>
      </c>
      <c r="CR447" s="7">
        <f>IF(J447="yes",rho_ph(F447,H447),IF(K447="yes",rho_ph(F447,H447),L447*CQ447+P447*(1-CQ447)))</f>
        <v>25.619940249269966</v>
      </c>
      <c r="CS447" s="7">
        <f t="shared" si="645"/>
        <v>1.817197792167908E-5</v>
      </c>
      <c r="CT447" s="7">
        <f t="shared" si="646"/>
        <v>3742232.4895996572</v>
      </c>
      <c r="CU447" s="7">
        <f t="shared" si="647"/>
        <v>7.3091851180645327E-6</v>
      </c>
      <c r="CV447" s="22">
        <f t="shared" si="648"/>
        <v>9.3908563967969108E-3</v>
      </c>
      <c r="CW447" s="7">
        <f t="shared" si="649"/>
        <v>2.4009165242374021E-3</v>
      </c>
      <c r="CX447" s="7">
        <f t="shared" si="650"/>
        <v>3.0825426952793607E-2</v>
      </c>
      <c r="CY447" s="7">
        <f t="shared" si="711"/>
        <v>0.77457005719869398</v>
      </c>
      <c r="CZ447" s="7">
        <f t="shared" si="712"/>
        <v>4.2896498732725649E-2</v>
      </c>
      <c r="DA447" s="7">
        <f t="shared" si="651"/>
        <v>7.2391951386782916</v>
      </c>
      <c r="DB447" s="7">
        <f>rho_ph(DA447,H447)</f>
        <v>23.51328180625039</v>
      </c>
      <c r="DC447" s="7">
        <f t="shared" si="652"/>
        <v>82.524075496963263</v>
      </c>
      <c r="DD447" s="7">
        <f t="shared" si="713"/>
        <v>-2.8113842197260572E-2</v>
      </c>
      <c r="DE447" s="47">
        <f t="shared" si="714"/>
        <v>-0.16360939995128002</v>
      </c>
      <c r="DF447" s="7">
        <f t="shared" si="653"/>
        <v>1027.513310414894</v>
      </c>
      <c r="DG447" s="7">
        <f t="shared" si="715"/>
        <v>166.31265475461419</v>
      </c>
    </row>
    <row r="448" spans="1:111" ht="14.5" x14ac:dyDescent="0.35">
      <c r="A448" s="7">
        <f t="shared" si="716"/>
        <v>465</v>
      </c>
      <c r="B448" s="7">
        <v>3</v>
      </c>
      <c r="C448" s="7">
        <v>17.2</v>
      </c>
      <c r="D448">
        <v>0.253</v>
      </c>
      <c r="E448" s="22">
        <v>0</v>
      </c>
      <c r="F448" s="7">
        <f t="shared" si="654"/>
        <v>7.2391951386782916</v>
      </c>
      <c r="G448" s="7">
        <f t="shared" si="717"/>
        <v>97.5</v>
      </c>
      <c r="H448" s="7">
        <f t="shared" si="655"/>
        <v>1027.513310414894</v>
      </c>
      <c r="I448" s="7">
        <f t="shared" si="718"/>
        <v>0.15740936377293888</v>
      </c>
      <c r="J448" s="24" t="str">
        <f t="shared" si="656"/>
        <v>NO</v>
      </c>
      <c r="K448" s="24" t="str">
        <f t="shared" si="657"/>
        <v>NO</v>
      </c>
      <c r="L448" s="7">
        <f t="shared" si="658"/>
        <v>3.7847347997372665</v>
      </c>
      <c r="M448" s="7">
        <v>9.81</v>
      </c>
      <c r="N448" s="7">
        <f t="shared" si="659"/>
        <v>5.0247065E-2</v>
      </c>
      <c r="O448" s="7">
        <f t="shared" si="660"/>
        <v>166.31265475461419</v>
      </c>
      <c r="P448" s="7">
        <f t="shared" si="661"/>
        <v>901.19242169828703</v>
      </c>
      <c r="Q448" s="7">
        <f t="shared" si="622"/>
        <v>1.4554057791489464E-5</v>
      </c>
      <c r="R448" s="7">
        <f t="shared" si="623"/>
        <v>1.6330829870549272E-4</v>
      </c>
      <c r="S448" s="7">
        <f t="shared" si="662"/>
        <v>1.3989298828469298E-4</v>
      </c>
      <c r="T448" s="7">
        <f t="shared" si="624"/>
        <v>1.8142327986085618</v>
      </c>
      <c r="U448" s="7">
        <f t="shared" si="625"/>
        <v>80.702878753637521</v>
      </c>
      <c r="V448" s="7">
        <f t="shared" si="719"/>
        <v>82.517111552246078</v>
      </c>
      <c r="W448" s="7">
        <f>Surface_Tension_T(T_ph(F448,H448))</f>
        <v>8.6968791133540099E-2</v>
      </c>
      <c r="X448" s="7">
        <v>1</v>
      </c>
      <c r="Y448" s="7">
        <f t="shared" si="663"/>
        <v>1.0017066922824143</v>
      </c>
      <c r="Z448" s="7">
        <f t="shared" si="720"/>
        <v>0.97634753481412162</v>
      </c>
      <c r="AA448" s="24">
        <f t="shared" si="664"/>
        <v>25.010638871644858</v>
      </c>
      <c r="AB448" s="24">
        <f t="shared" si="665"/>
        <v>3732444.6555663515</v>
      </c>
      <c r="AC448" s="24">
        <f t="shared" si="666"/>
        <v>7.3263970216101364E-6</v>
      </c>
      <c r="AD448" s="29">
        <f t="shared" si="667"/>
        <v>9.3946833719974667E-3</v>
      </c>
      <c r="AE448" s="24">
        <f t="shared" si="626"/>
        <v>13.799867124227012</v>
      </c>
      <c r="AF448" s="7">
        <f t="shared" si="627"/>
        <v>8.2867074846187379</v>
      </c>
      <c r="AG448" s="24" t="str">
        <f t="shared" si="668"/>
        <v>ANNULAR</v>
      </c>
      <c r="AH448" s="24">
        <f t="shared" si="725"/>
        <v>1.1499999999999999</v>
      </c>
      <c r="AI448" s="24">
        <f t="shared" si="725"/>
        <v>1.1499999999999999</v>
      </c>
      <c r="AJ448" s="24">
        <f t="shared" si="669"/>
        <v>0.26809469591638474</v>
      </c>
      <c r="AK448" s="24">
        <f t="shared" si="670"/>
        <v>0.84805093657528263</v>
      </c>
      <c r="AL448" s="24">
        <f t="shared" si="671"/>
        <v>140.14499233411394</v>
      </c>
      <c r="AM448" s="24">
        <f t="shared" si="672"/>
        <v>20914436.865300659</v>
      </c>
      <c r="AN448" s="24">
        <f t="shared" si="673"/>
        <v>1.5584934850991365E-6</v>
      </c>
      <c r="AO448" s="29">
        <f t="shared" si="674"/>
        <v>7.296168074013655E-3</v>
      </c>
      <c r="AP448" s="24">
        <f t="shared" si="628"/>
        <v>37.815010115676195</v>
      </c>
      <c r="AQ448" s="24">
        <f t="shared" si="675"/>
        <v>4.8291252048700164</v>
      </c>
      <c r="AR448" s="24">
        <f t="shared" si="676"/>
        <v>15.013110368957548</v>
      </c>
      <c r="AS448" s="24">
        <f t="shared" si="677"/>
        <v>1.9593714224972469</v>
      </c>
      <c r="AT448" s="24" t="str">
        <f t="shared" si="678"/>
        <v>NO</v>
      </c>
      <c r="AU448" s="24">
        <f t="shared" si="629"/>
        <v>1.2</v>
      </c>
      <c r="AV448" s="7">
        <f t="shared" si="679"/>
        <v>1.203900398263051</v>
      </c>
      <c r="AW448" s="7">
        <f t="shared" si="680"/>
        <v>0.26809469591638474</v>
      </c>
      <c r="AX448" s="20">
        <f t="shared" si="630"/>
        <v>0.83742967695940074</v>
      </c>
      <c r="AY448" s="24">
        <f t="shared" si="631"/>
        <v>0.81281089209523438</v>
      </c>
      <c r="AZ448" s="24">
        <f t="shared" si="681"/>
        <v>171.76967913715603</v>
      </c>
      <c r="BA448" s="24">
        <f t="shared" si="682"/>
        <v>25633924.194182765</v>
      </c>
      <c r="BB448" s="24">
        <f t="shared" si="683"/>
        <v>1.2981977852383045E-6</v>
      </c>
      <c r="BC448" s="29">
        <f t="shared" si="684"/>
        <v>7.0948350102576765E-3</v>
      </c>
      <c r="BD448" s="24">
        <f t="shared" si="632"/>
        <v>15.153798929741505</v>
      </c>
      <c r="BE448" s="24" t="str">
        <f t="shared" si="685"/>
        <v>NO</v>
      </c>
      <c r="BF448" s="24">
        <f t="shared" si="633"/>
        <v>1.2</v>
      </c>
      <c r="BG448" s="24">
        <f t="shared" si="634"/>
        <v>1.1511128316391679</v>
      </c>
      <c r="BH448" s="7">
        <f t="shared" si="686"/>
        <v>1.203900398263051</v>
      </c>
      <c r="BI448" s="7">
        <f t="shared" si="687"/>
        <v>0.50148004560303938</v>
      </c>
      <c r="BJ448" s="7">
        <f t="shared" si="688"/>
        <v>0.26809469591638474</v>
      </c>
      <c r="BK448" s="20">
        <f t="shared" si="635"/>
        <v>0.83742967695940074</v>
      </c>
      <c r="BL448" s="24">
        <f t="shared" si="689"/>
        <v>0.50123545749931275</v>
      </c>
      <c r="BM448" s="24">
        <f t="shared" si="690"/>
        <v>0.81090679260322973</v>
      </c>
      <c r="BN448" s="24">
        <f t="shared" si="691"/>
        <v>173.47843265790061</v>
      </c>
      <c r="BO448" s="24">
        <f t="shared" si="692"/>
        <v>25888928.793582026</v>
      </c>
      <c r="BP448" s="24">
        <f t="shared" si="693"/>
        <v>1.2867078340612929E-6</v>
      </c>
      <c r="BQ448" s="29">
        <f t="shared" si="694"/>
        <v>7.0852490436177518E-3</v>
      </c>
      <c r="BR448" s="24">
        <f t="shared" si="636"/>
        <v>37.373892926135746</v>
      </c>
      <c r="BS448" s="24">
        <f t="shared" si="695"/>
        <v>4.8291252048700164</v>
      </c>
      <c r="BT448" s="24">
        <f t="shared" si="696"/>
        <v>15.160629945743784</v>
      </c>
      <c r="BU448" s="24" t="str">
        <f t="shared" si="697"/>
        <v>NO</v>
      </c>
      <c r="BV448" s="24">
        <f t="shared" si="637"/>
        <v>1.1499999999999999</v>
      </c>
      <c r="BW448" s="24">
        <f t="shared" si="638"/>
        <v>1.1511005503828853</v>
      </c>
      <c r="BX448" s="7">
        <f t="shared" si="698"/>
        <v>1.203900398263051</v>
      </c>
      <c r="BY448" s="7">
        <f t="shared" si="699"/>
        <v>0.50148004560303938</v>
      </c>
      <c r="BZ448" s="24">
        <f t="shared" si="700"/>
        <v>0.26809469591638474</v>
      </c>
      <c r="CA448" s="20">
        <f t="shared" si="639"/>
        <v>0.87663418682381922</v>
      </c>
      <c r="CB448" s="24">
        <f t="shared" si="701"/>
        <v>0.50122388764598236</v>
      </c>
      <c r="CC448" s="24">
        <f t="shared" si="702"/>
        <v>0.84597846359807505</v>
      </c>
      <c r="CD448" s="24">
        <f t="shared" si="703"/>
        <v>142.00484551474952</v>
      </c>
      <c r="CE448" s="24">
        <f t="shared" si="704"/>
        <v>21191990.713478103</v>
      </c>
      <c r="CF448" s="24">
        <f t="shared" si="705"/>
        <v>1.5401493899000388E-6</v>
      </c>
      <c r="CG448" s="29">
        <f t="shared" si="706"/>
        <v>7.2828712835430499E-3</v>
      </c>
      <c r="CH448" s="24">
        <f t="shared" si="640"/>
        <v>37.787428873872905</v>
      </c>
      <c r="CI448" s="24">
        <f t="shared" si="707"/>
        <v>4.8291252048700164</v>
      </c>
      <c r="CJ448" s="24">
        <f t="shared" si="708"/>
        <v>15.022241603431146</v>
      </c>
      <c r="CK448" s="24">
        <f t="shared" si="641"/>
        <v>8.3820360361022672</v>
      </c>
      <c r="CL448" s="24">
        <f t="shared" si="709"/>
        <v>1.9593714224972469</v>
      </c>
      <c r="CM448" s="24" t="str">
        <f t="shared" si="710"/>
        <v>NO</v>
      </c>
      <c r="CN448" s="46" t="str">
        <f t="shared" si="722"/>
        <v>ANNULAR</v>
      </c>
      <c r="CO448" s="21">
        <f t="shared" si="723"/>
        <v>1.0017066922824143</v>
      </c>
      <c r="CP448" s="21">
        <f t="shared" si="643"/>
        <v>0</v>
      </c>
      <c r="CQ448" s="7">
        <f t="shared" si="644"/>
        <v>0.97634753481412162</v>
      </c>
      <c r="CR448" s="7">
        <f>IF(J448="yes",rho_ph(F448,H448),IF(K448="yes",rho_ph(F448,H448),L448*CQ448+P448*(1-CQ448)))</f>
        <v>25.010638871644858</v>
      </c>
      <c r="CS448" s="7">
        <f t="shared" si="645"/>
        <v>1.8072462295959691E-5</v>
      </c>
      <c r="CT448" s="7">
        <f t="shared" si="646"/>
        <v>3732444.6555663515</v>
      </c>
      <c r="CU448" s="7">
        <f t="shared" si="647"/>
        <v>7.3263970216101364E-6</v>
      </c>
      <c r="CV448" s="22">
        <f t="shared" si="648"/>
        <v>9.3946833719974667E-3</v>
      </c>
      <c r="CW448" s="7">
        <f t="shared" si="649"/>
        <v>2.3438171816336493E-3</v>
      </c>
      <c r="CX448" s="7">
        <f t="shared" si="650"/>
        <v>3.1618732122595909E-2</v>
      </c>
      <c r="CY448" s="7">
        <f t="shared" si="711"/>
        <v>0.76475384338742736</v>
      </c>
      <c r="CZ448" s="7">
        <f t="shared" si="712"/>
        <v>4.4409779169980575E-2</v>
      </c>
      <c r="DA448" s="7">
        <f t="shared" si="651"/>
        <v>7.1059658011683497</v>
      </c>
      <c r="DB448" s="7">
        <f>rho_ph(DA448,H448)</f>
        <v>22.915498369904775</v>
      </c>
      <c r="DC448" s="7">
        <f t="shared" si="652"/>
        <v>84.676833627530812</v>
      </c>
      <c r="DD448" s="7">
        <f t="shared" si="713"/>
        <v>-2.8113842197260572E-2</v>
      </c>
      <c r="DE448" s="47">
        <f t="shared" si="714"/>
        <v>-0.18054622712935497</v>
      </c>
      <c r="DF448" s="7">
        <f t="shared" si="653"/>
        <v>1027.4851965726969</v>
      </c>
      <c r="DG448" s="7">
        <f t="shared" si="715"/>
        <v>165.55968342335211</v>
      </c>
    </row>
    <row r="449" spans="1:111" ht="14.5" x14ac:dyDescent="0.35">
      <c r="A449" s="7">
        <f t="shared" si="716"/>
        <v>462</v>
      </c>
      <c r="B449" s="7">
        <v>3</v>
      </c>
      <c r="C449" s="7">
        <v>17.2</v>
      </c>
      <c r="D449">
        <v>0.253</v>
      </c>
      <c r="E449" s="22">
        <v>0</v>
      </c>
      <c r="F449" s="7">
        <f t="shared" si="654"/>
        <v>7.1059658011683497</v>
      </c>
      <c r="G449" s="7">
        <f t="shared" si="717"/>
        <v>97.5</v>
      </c>
      <c r="H449" s="7">
        <f t="shared" si="655"/>
        <v>1027.4851965726969</v>
      </c>
      <c r="I449" s="7">
        <f t="shared" si="718"/>
        <v>0.15879761389827529</v>
      </c>
      <c r="J449" s="24" t="str">
        <f t="shared" si="656"/>
        <v>NO</v>
      </c>
      <c r="K449" s="24" t="str">
        <f t="shared" si="657"/>
        <v>NO</v>
      </c>
      <c r="L449" s="7">
        <f t="shared" si="658"/>
        <v>3.7187142899101024</v>
      </c>
      <c r="M449" s="7">
        <v>9.81</v>
      </c>
      <c r="N449" s="7">
        <f t="shared" si="659"/>
        <v>5.0247065E-2</v>
      </c>
      <c r="O449" s="7">
        <f t="shared" si="660"/>
        <v>165.55968342335211</v>
      </c>
      <c r="P449" s="7">
        <f t="shared" si="661"/>
        <v>901.94818475288196</v>
      </c>
      <c r="Q449" s="7">
        <f t="shared" si="622"/>
        <v>1.4528115532297652E-5</v>
      </c>
      <c r="R449" s="7">
        <f t="shared" si="623"/>
        <v>1.6410214573251173E-4</v>
      </c>
      <c r="S449" s="7">
        <f t="shared" si="662"/>
        <v>1.4035014663556916E-4</v>
      </c>
      <c r="T449" s="7">
        <f t="shared" si="624"/>
        <v>1.8097259908179011</v>
      </c>
      <c r="U449" s="7">
        <f t="shared" si="625"/>
        <v>82.860028122653134</v>
      </c>
      <c r="V449" s="7">
        <f t="shared" si="719"/>
        <v>84.669754113471029</v>
      </c>
      <c r="W449" s="7">
        <f>Surface_Tension_T(T_ph(F449,H449))</f>
        <v>8.7021583903665448E-2</v>
      </c>
      <c r="X449" s="7">
        <v>1</v>
      </c>
      <c r="Y449" s="7">
        <f t="shared" si="663"/>
        <v>1.0016745040092434</v>
      </c>
      <c r="Z449" s="7">
        <f t="shared" si="720"/>
        <v>0.97699008917170993</v>
      </c>
      <c r="AA449" s="24">
        <f t="shared" si="664"/>
        <v>24.386894308605292</v>
      </c>
      <c r="AB449" s="24">
        <f t="shared" si="665"/>
        <v>3722137.7799181663</v>
      </c>
      <c r="AC449" s="24">
        <f t="shared" si="666"/>
        <v>7.3446145109072115E-6</v>
      </c>
      <c r="AD449" s="29">
        <f t="shared" si="667"/>
        <v>9.3987266238811668E-3</v>
      </c>
      <c r="AE449" s="24">
        <f t="shared" si="626"/>
        <v>13.801122738858682</v>
      </c>
      <c r="AF449" s="7">
        <f t="shared" si="627"/>
        <v>8.3631251427220139</v>
      </c>
      <c r="AG449" s="24" t="str">
        <f t="shared" si="668"/>
        <v>ANNULAR</v>
      </c>
      <c r="AH449" s="24">
        <f t="shared" si="725"/>
        <v>1.1499999999999999</v>
      </c>
      <c r="AI449" s="24">
        <f t="shared" si="725"/>
        <v>1.1499999999999999</v>
      </c>
      <c r="AJ449" s="24">
        <f t="shared" si="669"/>
        <v>0.26808434834045525</v>
      </c>
      <c r="AK449" s="24">
        <f t="shared" si="670"/>
        <v>0.8486426615660948</v>
      </c>
      <c r="AL449" s="24">
        <f t="shared" si="671"/>
        <v>139.67233624208157</v>
      </c>
      <c r="AM449" s="24">
        <f t="shared" si="672"/>
        <v>21317994.53252387</v>
      </c>
      <c r="AN449" s="24">
        <f t="shared" si="673"/>
        <v>1.5319712231990576E-6</v>
      </c>
      <c r="AO449" s="29">
        <f t="shared" si="674"/>
        <v>7.2769037542746171E-3</v>
      </c>
      <c r="AP449" s="24">
        <f t="shared" si="628"/>
        <v>38.960040621155876</v>
      </c>
      <c r="AQ449" s="24">
        <f t="shared" si="675"/>
        <v>4.8304095252358525</v>
      </c>
      <c r="AR449" s="24">
        <f t="shared" si="676"/>
        <v>15.02986964149871</v>
      </c>
      <c r="AS449" s="24">
        <f t="shared" si="677"/>
        <v>1.9545040700833334</v>
      </c>
      <c r="AT449" s="24" t="str">
        <f t="shared" si="678"/>
        <v>NO</v>
      </c>
      <c r="AU449" s="24">
        <f t="shared" si="629"/>
        <v>1.2</v>
      </c>
      <c r="AV449" s="7">
        <f t="shared" si="679"/>
        <v>1.203900398263051</v>
      </c>
      <c r="AW449" s="7">
        <f t="shared" si="680"/>
        <v>0.26808434834045525</v>
      </c>
      <c r="AX449" s="20">
        <f t="shared" si="630"/>
        <v>0.83557485836105694</v>
      </c>
      <c r="AY449" s="24">
        <f t="shared" si="631"/>
        <v>0.81337560383123486</v>
      </c>
      <c r="AZ449" s="24">
        <f t="shared" si="681"/>
        <v>171.35024683605187</v>
      </c>
      <c r="BA449" s="24">
        <f t="shared" si="682"/>
        <v>26152949.993378948</v>
      </c>
      <c r="BB449" s="24">
        <f t="shared" si="683"/>
        <v>1.2750357901028805E-6</v>
      </c>
      <c r="BC449" s="29">
        <f t="shared" si="684"/>
        <v>7.0754427984322911E-3</v>
      </c>
      <c r="BD449" s="24">
        <f t="shared" si="632"/>
        <v>15.171186576946424</v>
      </c>
      <c r="BE449" s="24" t="str">
        <f t="shared" si="685"/>
        <v>NO</v>
      </c>
      <c r="BF449" s="24">
        <f t="shared" si="633"/>
        <v>1.2</v>
      </c>
      <c r="BG449" s="24">
        <f t="shared" si="634"/>
        <v>1.151080221243411</v>
      </c>
      <c r="BH449" s="7">
        <f t="shared" si="686"/>
        <v>1.203900398263051</v>
      </c>
      <c r="BI449" s="7">
        <f t="shared" si="687"/>
        <v>0.50149936230314873</v>
      </c>
      <c r="BJ449" s="7">
        <f t="shared" si="688"/>
        <v>0.26808434834045525</v>
      </c>
      <c r="BK449" s="20">
        <f t="shared" si="635"/>
        <v>0.83557485836105694</v>
      </c>
      <c r="BL449" s="24">
        <f t="shared" si="689"/>
        <v>0.50126170584494012</v>
      </c>
      <c r="BM449" s="24">
        <f t="shared" si="690"/>
        <v>0.81151809601161085</v>
      </c>
      <c r="BN449" s="24">
        <f t="shared" si="691"/>
        <v>173.0187151012536</v>
      </c>
      <c r="BO449" s="24">
        <f t="shared" si="692"/>
        <v>26407605.985483307</v>
      </c>
      <c r="BP449" s="24">
        <f t="shared" si="693"/>
        <v>1.2639877300354437E-6</v>
      </c>
      <c r="BQ449" s="29">
        <f t="shared" si="694"/>
        <v>7.0660962974853289E-3</v>
      </c>
      <c r="BR449" s="24">
        <f t="shared" si="636"/>
        <v>38.504595852439785</v>
      </c>
      <c r="BS449" s="24">
        <f t="shared" si="695"/>
        <v>4.8304095252358525</v>
      </c>
      <c r="BT449" s="24">
        <f t="shared" si="696"/>
        <v>15.177872731505115</v>
      </c>
      <c r="BU449" s="24" t="str">
        <f t="shared" si="697"/>
        <v>NO</v>
      </c>
      <c r="BV449" s="24">
        <f t="shared" si="637"/>
        <v>1.1499999999999999</v>
      </c>
      <c r="BW449" s="24">
        <f t="shared" si="638"/>
        <v>1.1510683164694093</v>
      </c>
      <c r="BX449" s="7">
        <f t="shared" si="698"/>
        <v>1.203900398263051</v>
      </c>
      <c r="BY449" s="7">
        <f t="shared" si="699"/>
        <v>0.50149936230314873</v>
      </c>
      <c r="BZ449" s="24">
        <f t="shared" si="700"/>
        <v>0.26808434834045525</v>
      </c>
      <c r="CA449" s="20">
        <f t="shared" si="639"/>
        <v>0.87469253439964456</v>
      </c>
      <c r="CB449" s="24">
        <f t="shared" si="701"/>
        <v>0.50125046718555311</v>
      </c>
      <c r="CC449" s="24">
        <f t="shared" si="702"/>
        <v>0.84662088013848835</v>
      </c>
      <c r="CD449" s="24">
        <f t="shared" si="703"/>
        <v>141.48835990319239</v>
      </c>
      <c r="CE449" s="24">
        <f t="shared" si="704"/>
        <v>21595171.699600071</v>
      </c>
      <c r="CF449" s="24">
        <f t="shared" si="705"/>
        <v>1.514300213890158E-6</v>
      </c>
      <c r="CG449" s="29">
        <f t="shared" si="706"/>
        <v>7.2639246491059215E-3</v>
      </c>
      <c r="CH449" s="24">
        <f t="shared" si="640"/>
        <v>38.932230040624027</v>
      </c>
      <c r="CI449" s="24">
        <f t="shared" si="707"/>
        <v>4.8304095252358525</v>
      </c>
      <c r="CJ449" s="24">
        <f t="shared" si="708"/>
        <v>15.038816053519236</v>
      </c>
      <c r="CK449" s="24">
        <f t="shared" si="641"/>
        <v>8.4593327869777042</v>
      </c>
      <c r="CL449" s="24">
        <f t="shared" si="709"/>
        <v>1.9545040700833334</v>
      </c>
      <c r="CM449" s="24" t="str">
        <f t="shared" si="710"/>
        <v>NO</v>
      </c>
      <c r="CN449" s="46" t="str">
        <f t="shared" si="722"/>
        <v>ANNULAR</v>
      </c>
      <c r="CO449" s="21">
        <f t="shared" si="723"/>
        <v>1.0016745040092434</v>
      </c>
      <c r="CP449" s="21">
        <f t="shared" si="643"/>
        <v>0</v>
      </c>
      <c r="CQ449" s="7">
        <f t="shared" si="644"/>
        <v>0.97699008917170993</v>
      </c>
      <c r="CR449" s="7">
        <f>IF(J449="yes",rho_ph(F449,H449),IF(K449="yes",rho_ph(F449,H449),L449*CQ449+P449*(1-CQ449)))</f>
        <v>24.386894308605292</v>
      </c>
      <c r="CS449" s="7">
        <f t="shared" si="645"/>
        <v>1.7969800629432543E-5</v>
      </c>
      <c r="CT449" s="7">
        <f t="shared" si="646"/>
        <v>3722137.7799181663</v>
      </c>
      <c r="CU449" s="7">
        <f t="shared" si="647"/>
        <v>7.3446145109072115E-6</v>
      </c>
      <c r="CV449" s="22">
        <f t="shared" si="648"/>
        <v>9.3987266238811668E-3</v>
      </c>
      <c r="CW449" s="7">
        <f t="shared" si="649"/>
        <v>2.2853643275780045E-3</v>
      </c>
      <c r="CX449" s="7">
        <f t="shared" si="650"/>
        <v>3.2473686523483078E-2</v>
      </c>
      <c r="CY449" s="7">
        <f t="shared" si="711"/>
        <v>0.75396891597393423</v>
      </c>
      <c r="CZ449" s="7">
        <f t="shared" si="712"/>
        <v>4.6101437492501021E-2</v>
      </c>
      <c r="DA449" s="7">
        <f t="shared" si="651"/>
        <v>6.9676614886908466</v>
      </c>
      <c r="DB449" s="7">
        <f>rho_ph(DA449,H449)</f>
        <v>22.302257810475066</v>
      </c>
      <c r="DC449" s="7">
        <f t="shared" si="652"/>
        <v>87.005174967038315</v>
      </c>
      <c r="DD449" s="7">
        <f t="shared" si="713"/>
        <v>-2.8113842197260572E-2</v>
      </c>
      <c r="DE449" s="47">
        <f t="shared" si="714"/>
        <v>-0.20046660470465302</v>
      </c>
      <c r="DF449" s="7">
        <f t="shared" si="653"/>
        <v>1027.4570827304997</v>
      </c>
      <c r="DG449" s="7">
        <f t="shared" si="715"/>
        <v>164.76607730301987</v>
      </c>
    </row>
    <row r="450" spans="1:111" ht="14.5" x14ac:dyDescent="0.35">
      <c r="A450" s="7">
        <f t="shared" si="716"/>
        <v>459</v>
      </c>
      <c r="B450" s="7">
        <v>3</v>
      </c>
      <c r="C450" s="7">
        <v>17.2</v>
      </c>
      <c r="D450">
        <v>0.253</v>
      </c>
      <c r="E450" s="22">
        <v>0</v>
      </c>
      <c r="F450" s="7">
        <f t="shared" si="654"/>
        <v>6.9676614886908466</v>
      </c>
      <c r="G450" s="7">
        <f t="shared" si="717"/>
        <v>97.5</v>
      </c>
      <c r="H450" s="7">
        <f t="shared" si="655"/>
        <v>1027.4570827304997</v>
      </c>
      <c r="I450" s="7">
        <f t="shared" si="718"/>
        <v>0.16025756747315478</v>
      </c>
      <c r="J450" s="24" t="str">
        <f t="shared" si="656"/>
        <v>NO</v>
      </c>
      <c r="K450" s="24" t="str">
        <f t="shared" si="657"/>
        <v>NO</v>
      </c>
      <c r="L450" s="7">
        <f t="shared" si="658"/>
        <v>3.6501329312831623</v>
      </c>
      <c r="M450" s="7">
        <v>9.81</v>
      </c>
      <c r="N450" s="7">
        <f t="shared" si="659"/>
        <v>5.0247065E-2</v>
      </c>
      <c r="O450" s="7">
        <f t="shared" si="660"/>
        <v>164.76607730301987</v>
      </c>
      <c r="P450" s="7">
        <f t="shared" si="661"/>
        <v>902.74199356756515</v>
      </c>
      <c r="Q450" s="7">
        <f t="shared" si="622"/>
        <v>1.4500770975505263E-5</v>
      </c>
      <c r="R450" s="7">
        <f t="shared" si="623"/>
        <v>1.6494729249676303E-4</v>
      </c>
      <c r="S450" s="7">
        <f t="shared" si="662"/>
        <v>1.4083709892296863E-4</v>
      </c>
      <c r="T450" s="7">
        <f t="shared" si="624"/>
        <v>1.804996524723532</v>
      </c>
      <c r="U450" s="7">
        <f t="shared" si="625"/>
        <v>85.192974530824912</v>
      </c>
      <c r="V450" s="7">
        <f t="shared" si="719"/>
        <v>86.997971055548447</v>
      </c>
      <c r="W450" s="7">
        <f>Surface_Tension_T(T_ph(F450,H450))</f>
        <v>8.7076796696120354E-2</v>
      </c>
      <c r="X450" s="7">
        <v>1</v>
      </c>
      <c r="Y450" s="7">
        <f t="shared" si="663"/>
        <v>1.0016414180272466</v>
      </c>
      <c r="Z450" s="7">
        <f t="shared" si="720"/>
        <v>0.97764770108980992</v>
      </c>
      <c r="AA450" s="24">
        <f t="shared" si="664"/>
        <v>23.746902947944303</v>
      </c>
      <c r="AB450" s="24">
        <f t="shared" si="665"/>
        <v>3711244.3734935136</v>
      </c>
      <c r="AC450" s="24">
        <f t="shared" si="666"/>
        <v>7.3639730675580583E-6</v>
      </c>
      <c r="AD450" s="29">
        <f t="shared" si="667"/>
        <v>9.4030149259656422E-3</v>
      </c>
      <c r="AE450" s="24">
        <f t="shared" si="626"/>
        <v>13.802328810456409</v>
      </c>
      <c r="AF450" s="7">
        <f t="shared" si="627"/>
        <v>8.4446901256538407</v>
      </c>
      <c r="AG450" s="24" t="str">
        <f t="shared" si="668"/>
        <v>ANNULAR</v>
      </c>
      <c r="AH450" s="24">
        <f t="shared" si="725"/>
        <v>1.1499999999999999</v>
      </c>
      <c r="AI450" s="24">
        <f t="shared" si="725"/>
        <v>1.1499999999999999</v>
      </c>
      <c r="AJ450" s="24">
        <f t="shared" si="669"/>
        <v>0.26807325493414857</v>
      </c>
      <c r="AK450" s="24">
        <f t="shared" si="670"/>
        <v>0.84924832889942148</v>
      </c>
      <c r="AL450" s="24">
        <f t="shared" si="671"/>
        <v>139.1897333951311</v>
      </c>
      <c r="AM450" s="24">
        <f t="shared" si="672"/>
        <v>21753030.954946488</v>
      </c>
      <c r="AN450" s="24">
        <f t="shared" si="673"/>
        <v>1.5044272413941371E-6</v>
      </c>
      <c r="AO450" s="29">
        <f t="shared" si="674"/>
        <v>7.2566219284534751E-3</v>
      </c>
      <c r="AP450" s="24">
        <f t="shared" si="628"/>
        <v>40.203590706966459</v>
      </c>
      <c r="AQ450" s="24">
        <f t="shared" si="675"/>
        <v>4.8317231425625407</v>
      </c>
      <c r="AR450" s="24">
        <f t="shared" si="676"/>
        <v>15.047461663111363</v>
      </c>
      <c r="AS450" s="24">
        <f t="shared" si="677"/>
        <v>1.9493962467014148</v>
      </c>
      <c r="AT450" s="24" t="str">
        <f t="shared" si="678"/>
        <v>NO</v>
      </c>
      <c r="AU450" s="24">
        <f t="shared" si="629"/>
        <v>1.2</v>
      </c>
      <c r="AV450" s="7">
        <f t="shared" si="679"/>
        <v>1.203900398263051</v>
      </c>
      <c r="AW450" s="7">
        <f t="shared" si="680"/>
        <v>0.26807325493414857</v>
      </c>
      <c r="AX450" s="20">
        <f t="shared" si="630"/>
        <v>0.83362832198782733</v>
      </c>
      <c r="AY450" s="24">
        <f t="shared" si="631"/>
        <v>0.813953612037152</v>
      </c>
      <c r="AZ450" s="24">
        <f t="shared" si="681"/>
        <v>170.92292604945976</v>
      </c>
      <c r="BA450" s="24">
        <f t="shared" si="682"/>
        <v>26712399.043893762</v>
      </c>
      <c r="BB450" s="24">
        <f t="shared" si="683"/>
        <v>1.2510274853969927E-6</v>
      </c>
      <c r="BC450" s="29">
        <f t="shared" si="684"/>
        <v>7.0550508107644523E-3</v>
      </c>
      <c r="BD450" s="24">
        <f t="shared" si="632"/>
        <v>15.189426002927918</v>
      </c>
      <c r="BE450" s="24" t="str">
        <f t="shared" si="685"/>
        <v>NO</v>
      </c>
      <c r="BF450" s="24">
        <f t="shared" si="633"/>
        <v>1.2</v>
      </c>
      <c r="BG450" s="24">
        <f t="shared" si="634"/>
        <v>1.15104706604644</v>
      </c>
      <c r="BH450" s="7">
        <f t="shared" si="686"/>
        <v>1.203900398263051</v>
      </c>
      <c r="BI450" s="7">
        <f t="shared" si="687"/>
        <v>0.50151940308282228</v>
      </c>
      <c r="BJ450" s="7">
        <f t="shared" si="688"/>
        <v>0.26807325493414857</v>
      </c>
      <c r="BK450" s="20">
        <f t="shared" si="635"/>
        <v>0.83362832198782733</v>
      </c>
      <c r="BL450" s="24">
        <f t="shared" si="689"/>
        <v>0.50128882851471168</v>
      </c>
      <c r="BM450" s="24">
        <f t="shared" si="690"/>
        <v>0.81214399590610253</v>
      </c>
      <c r="BN450" s="24">
        <f t="shared" si="691"/>
        <v>172.54993718376247</v>
      </c>
      <c r="BO450" s="24">
        <f t="shared" si="692"/>
        <v>26966673.714196187</v>
      </c>
      <c r="BP450" s="24">
        <f t="shared" si="693"/>
        <v>1.2404281999994319E-6</v>
      </c>
      <c r="BQ450" s="29">
        <f t="shared" si="694"/>
        <v>7.04595113775487E-3</v>
      </c>
      <c r="BR450" s="24">
        <f t="shared" si="636"/>
        <v>39.732591766212551</v>
      </c>
      <c r="BS450" s="24">
        <f t="shared" si="695"/>
        <v>4.8317231425625407</v>
      </c>
      <c r="BT450" s="24">
        <f t="shared" si="696"/>
        <v>15.195962113653856</v>
      </c>
      <c r="BU450" s="24" t="str">
        <f t="shared" si="697"/>
        <v>NO</v>
      </c>
      <c r="BV450" s="24">
        <f t="shared" si="637"/>
        <v>1.1499999999999999</v>
      </c>
      <c r="BW450" s="24">
        <f t="shared" si="638"/>
        <v>1.1510355431839698</v>
      </c>
      <c r="BX450" s="7">
        <f t="shared" si="698"/>
        <v>1.203900398263051</v>
      </c>
      <c r="BY450" s="7">
        <f t="shared" si="699"/>
        <v>0.50151940308282228</v>
      </c>
      <c r="BZ450" s="24">
        <f t="shared" si="700"/>
        <v>0.26807325493414857</v>
      </c>
      <c r="CA450" s="20">
        <f t="shared" si="639"/>
        <v>0.87265487040840806</v>
      </c>
      <c r="CB450" s="24">
        <f t="shared" si="701"/>
        <v>0.50127792802839277</v>
      </c>
      <c r="CC450" s="24">
        <f t="shared" si="702"/>
        <v>0.84727865453215545</v>
      </c>
      <c r="CD450" s="24">
        <f t="shared" si="703"/>
        <v>140.96065158684391</v>
      </c>
      <c r="CE450" s="24">
        <f t="shared" si="704"/>
        <v>22029795.89517127</v>
      </c>
      <c r="CF450" s="24">
        <f t="shared" si="705"/>
        <v>1.4874418453619916E-6</v>
      </c>
      <c r="CG450" s="29">
        <f t="shared" si="706"/>
        <v>7.2439710193159274E-3</v>
      </c>
      <c r="CH450" s="24">
        <f t="shared" si="640"/>
        <v>40.175540287148664</v>
      </c>
      <c r="CI450" s="24">
        <f t="shared" si="707"/>
        <v>4.8317231425625407</v>
      </c>
      <c r="CJ450" s="24">
        <f t="shared" si="708"/>
        <v>15.056216224181593</v>
      </c>
      <c r="CK450" s="24">
        <f t="shared" si="641"/>
        <v>8.5418360764310428</v>
      </c>
      <c r="CL450" s="24">
        <f t="shared" si="709"/>
        <v>1.9493962467014148</v>
      </c>
      <c r="CM450" s="24" t="str">
        <f t="shared" si="710"/>
        <v>NO</v>
      </c>
      <c r="CN450" s="46" t="str">
        <f t="shared" si="722"/>
        <v>ANNULAR</v>
      </c>
      <c r="CO450" s="21">
        <f t="shared" si="723"/>
        <v>1.0016414180272466</v>
      </c>
      <c r="CP450" s="21">
        <f t="shared" si="643"/>
        <v>0</v>
      </c>
      <c r="CQ450" s="7">
        <f t="shared" si="644"/>
        <v>0.97764770108980992</v>
      </c>
      <c r="CR450" s="7">
        <f>IF(J450="yes",rho_ph(F450,H450),IF(K450="yes",rho_ph(F450,H450),L450*CQ450+P450*(1-CQ450)))</f>
        <v>23.746902947944303</v>
      </c>
      <c r="CS450" s="7">
        <f t="shared" si="645"/>
        <v>1.7863596594546763E-5</v>
      </c>
      <c r="CT450" s="7">
        <f t="shared" si="646"/>
        <v>3711244.3734935136</v>
      </c>
      <c r="CU450" s="7">
        <f t="shared" si="647"/>
        <v>7.3639730675580583E-6</v>
      </c>
      <c r="CV450" s="22">
        <f t="shared" si="648"/>
        <v>9.4030149259656422E-3</v>
      </c>
      <c r="CW450" s="7">
        <f t="shared" si="649"/>
        <v>2.2253889405072268E-3</v>
      </c>
      <c r="CX450" s="7">
        <f t="shared" si="650"/>
        <v>3.339964374238219E-2</v>
      </c>
      <c r="CY450" s="7">
        <f t="shared" si="711"/>
        <v>0.74204842574098273</v>
      </c>
      <c r="CZ450" s="7">
        <f t="shared" si="712"/>
        <v>4.8009040174589075E-2</v>
      </c>
      <c r="DA450" s="7">
        <f t="shared" si="651"/>
        <v>6.8236343681670792</v>
      </c>
      <c r="DB450" s="7">
        <f>rho_ph(DA450,H450)</f>
        <v>21.671484997626422</v>
      </c>
      <c r="DC450" s="7">
        <f t="shared" si="652"/>
        <v>89.537557909525091</v>
      </c>
      <c r="DD450" s="7">
        <f t="shared" si="713"/>
        <v>-2.8113842197260572E-2</v>
      </c>
      <c r="DE450" s="47">
        <f t="shared" si="714"/>
        <v>-0.22416365430975702</v>
      </c>
      <c r="DF450" s="7">
        <f t="shared" si="653"/>
        <v>1027.4289688883025</v>
      </c>
      <c r="DG450" s="7">
        <f t="shared" si="715"/>
        <v>163.92621913386597</v>
      </c>
    </row>
    <row r="451" spans="1:111" ht="14.5" x14ac:dyDescent="0.35">
      <c r="A451" s="7">
        <f t="shared" si="716"/>
        <v>456</v>
      </c>
      <c r="B451" s="7">
        <v>3</v>
      </c>
      <c r="C451" s="7">
        <v>17.2</v>
      </c>
      <c r="D451">
        <v>0.253</v>
      </c>
      <c r="E451" s="22">
        <v>0</v>
      </c>
      <c r="F451" s="7">
        <f t="shared" si="654"/>
        <v>6.8236343681670792</v>
      </c>
      <c r="G451" s="7">
        <f t="shared" si="717"/>
        <v>97.5</v>
      </c>
      <c r="H451" s="7">
        <f t="shared" si="655"/>
        <v>1027.4289688883025</v>
      </c>
      <c r="I451" s="7">
        <f t="shared" si="718"/>
        <v>0.16179902731813198</v>
      </c>
      <c r="J451" s="24" t="str">
        <f t="shared" si="656"/>
        <v>NO</v>
      </c>
      <c r="K451" s="24" t="str">
        <f t="shared" si="657"/>
        <v>NO</v>
      </c>
      <c r="L451" s="7">
        <f t="shared" si="658"/>
        <v>3.5786619707032639</v>
      </c>
      <c r="M451" s="7">
        <v>9.81</v>
      </c>
      <c r="N451" s="7">
        <f t="shared" si="659"/>
        <v>5.0247065E-2</v>
      </c>
      <c r="O451" s="7">
        <f t="shared" si="660"/>
        <v>163.92621913386597</v>
      </c>
      <c r="P451" s="7">
        <f t="shared" si="661"/>
        <v>903.57901149133772</v>
      </c>
      <c r="Q451" s="7">
        <f t="shared" ref="Q451:Q514" si="726">my_ph(F451,hV_p(F451))</f>
        <v>1.4471830139823357E-5</v>
      </c>
      <c r="R451" s="7">
        <f t="shared" ref="R451:R514" si="727">my_ph(F451,hL_p(F451))</f>
        <v>1.6585129142650403E-4</v>
      </c>
      <c r="S451" s="7">
        <f t="shared" si="662"/>
        <v>1.4135824183437629E-4</v>
      </c>
      <c r="T451" s="7">
        <f t="shared" ref="T451:T503" si="728">(G451*(1-I451))/(N451*P451)</f>
        <v>1.8000142472193739</v>
      </c>
      <c r="U451" s="7">
        <f t="shared" ref="U451:U503" si="729">I451*G451/(N451*L451)</f>
        <v>87.730205131912982</v>
      </c>
      <c r="V451" s="7">
        <f t="shared" si="719"/>
        <v>89.530219379132362</v>
      </c>
      <c r="W451" s="7">
        <f>Surface_Tension_T(T_ph(F451,H451))</f>
        <v>8.7134747384835995E-2</v>
      </c>
      <c r="X451" s="7">
        <v>1</v>
      </c>
      <c r="Y451" s="7">
        <f t="shared" si="663"/>
        <v>1.0016073083306654</v>
      </c>
      <c r="Z451" s="7">
        <f t="shared" si="720"/>
        <v>0.97832243159666665</v>
      </c>
      <c r="AA451" s="24">
        <f t="shared" si="664"/>
        <v>23.088481110460737</v>
      </c>
      <c r="AB451" s="24">
        <f t="shared" si="665"/>
        <v>3699682.0156212207</v>
      </c>
      <c r="AC451" s="24">
        <f t="shared" si="666"/>
        <v>7.3846387531419821E-6</v>
      </c>
      <c r="AD451" s="29">
        <f t="shared" si="667"/>
        <v>9.4075834999333904E-3</v>
      </c>
      <c r="AE451" s="24">
        <f t="shared" ref="AE451:AE503" si="730">((0.725+4.15*(($U451/$V451)^0.5))/(2*(AD451/6.5617/$D451)^0.4*(0.0283*$P451/$W451)^0.6*(4.3055*$W451/($M451*($P451-$L451)))^0.5))^(1/1.2)*0.3048</f>
        <v>13.803477622095814</v>
      </c>
      <c r="AF451" s="7">
        <f t="shared" ref="AF451:AF503" si="731">3.1*COS(RADIANS(C451))^0.25*((M451*W451*(P451-L451)/(L451^2))^0.25)</f>
        <v>8.5321720703697324</v>
      </c>
      <c r="AG451" s="24" t="str">
        <f t="shared" si="668"/>
        <v>ANNULAR</v>
      </c>
      <c r="AH451" s="24">
        <f t="shared" si="725"/>
        <v>1.1499999999999999</v>
      </c>
      <c r="AI451" s="24">
        <f t="shared" si="725"/>
        <v>1.1499999999999999</v>
      </c>
      <c r="AJ451" s="24">
        <f t="shared" si="669"/>
        <v>0.26806130594228417</v>
      </c>
      <c r="AK451" s="24">
        <f t="shared" si="670"/>
        <v>0.84986983720014686</v>
      </c>
      <c r="AL451" s="24">
        <f t="shared" si="671"/>
        <v>138.69586096416086</v>
      </c>
      <c r="AM451" s="24">
        <f t="shared" si="672"/>
        <v>22224527.460046835</v>
      </c>
      <c r="AN451" s="24">
        <f t="shared" si="673"/>
        <v>1.4757316814902088E-6</v>
      </c>
      <c r="AO451" s="29">
        <f t="shared" si="674"/>
        <v>7.2351838140747981E-3</v>
      </c>
      <c r="AP451" s="24">
        <f t="shared" ref="AP451:AP503" si="732">(2*(AO451/6.5617/$D451)^0.4*(0.0283*$P451/$W451)^0.6*(4.3055*$W451/($M451*($P451-$L451)))^0.5)*(V451/0.30148)^1.2</f>
        <v>41.562034207500268</v>
      </c>
      <c r="AQ451" s="24">
        <f t="shared" si="675"/>
        <v>4.8330700907259772</v>
      </c>
      <c r="AR451" s="24">
        <f t="shared" si="676"/>
        <v>15.066001964537485</v>
      </c>
      <c r="AS451" s="24">
        <f t="shared" si="677"/>
        <v>1.9440153869969239</v>
      </c>
      <c r="AT451" s="24" t="str">
        <f t="shared" si="678"/>
        <v>NO</v>
      </c>
      <c r="AU451" s="24">
        <f t="shared" ref="AU451:AU514" si="733">VLOOKUP($AW$1,$DJ$10:$DK$14,2,FALSE)</f>
        <v>1.2</v>
      </c>
      <c r="AV451" s="7">
        <f t="shared" si="679"/>
        <v>1.203900398263051</v>
      </c>
      <c r="AW451" s="7">
        <f t="shared" si="680"/>
        <v>0.26806130594228417</v>
      </c>
      <c r="AX451" s="20">
        <f t="shared" ref="AX451:AX503" si="734">((0.43*$T451)+(0.36*$AW451))*COS(RADIANS(C451))</f>
        <v>0.83157764411267265</v>
      </c>
      <c r="AY451" s="24">
        <f t="shared" ref="AY451:AY503" si="735">$U451/((AU451*$V451) +AW451)</f>
        <v>0.8145467277157119</v>
      </c>
      <c r="AZ451" s="24">
        <f t="shared" si="681"/>
        <v>170.48667184630793</v>
      </c>
      <c r="BA451" s="24">
        <f t="shared" si="682"/>
        <v>27318664.693240859</v>
      </c>
      <c r="BB451" s="24">
        <f t="shared" si="683"/>
        <v>1.2260648825446988E-6</v>
      </c>
      <c r="BC451" s="29">
        <f t="shared" si="684"/>
        <v>7.0335229771257852E-3</v>
      </c>
      <c r="BD451" s="24">
        <f t="shared" ref="BD451:BD503" si="736">((0.725+4.15*(($U451/$V451)^0.5))/(2*(BC451/6.5617/$D451)^0.4*(0.0283*$P451/$W451)^0.6*(4.3055*$W451/($M451*($P451-$L451)))^0.5))^(1/1.2)*0.3048</f>
        <v>15.208635073011637</v>
      </c>
      <c r="BE451" s="24" t="str">
        <f t="shared" si="685"/>
        <v>NO</v>
      </c>
      <c r="BF451" s="24">
        <f t="shared" ref="BF451:BF514" si="737">VLOOKUP($BJ$1,$DJ$10:$DK$14,2,FALSE)</f>
        <v>1.2</v>
      </c>
      <c r="BG451" s="24">
        <f t="shared" ref="BG451:BG503" si="738">BF451*(1-EXP(-0.1*BT451/(V451-BT451)))+BV451*(EXP(-0.1*BT451/(V451-BT451)))</f>
        <v>1.1510132731104701</v>
      </c>
      <c r="BH451" s="7">
        <f t="shared" si="686"/>
        <v>1.203900398263051</v>
      </c>
      <c r="BI451" s="7">
        <f t="shared" si="687"/>
        <v>0.50154026071379543</v>
      </c>
      <c r="BJ451" s="7">
        <f t="shared" si="688"/>
        <v>0.26806130594228417</v>
      </c>
      <c r="BK451" s="20">
        <f t="shared" ref="BK451:BK503" si="739">((0.43*$T451)+(0.36*$BJ451))*COS(RADIANS(C451))</f>
        <v>0.83157764411267265</v>
      </c>
      <c r="BL451" s="24">
        <f t="shared" si="689"/>
        <v>0.50131693956877421</v>
      </c>
      <c r="BM451" s="24">
        <f t="shared" si="690"/>
        <v>0.81278647319870956</v>
      </c>
      <c r="BN451" s="24">
        <f t="shared" si="691"/>
        <v>172.07090152685535</v>
      </c>
      <c r="BO451" s="24">
        <f t="shared" si="692"/>
        <v>27572520.54584951</v>
      </c>
      <c r="BP451" s="24">
        <f t="shared" si="693"/>
        <v>1.2159221907693623E-6</v>
      </c>
      <c r="BQ451" s="29">
        <f t="shared" si="694"/>
        <v>7.0246784006849725E-3</v>
      </c>
      <c r="BR451" s="24">
        <f t="shared" ref="BR451:BR503" si="740">(2*(BQ451/6.5617/$D451)^0.4*(0.0283*$P451/$W451)^0.6*(4.3055*$W451/($M451*($P451-$L451)))^0.5)*(V451/0.30148)^1.2</f>
        <v>41.074051792927534</v>
      </c>
      <c r="BS451" s="24">
        <f t="shared" si="695"/>
        <v>4.8330700907259772</v>
      </c>
      <c r="BT451" s="24">
        <f t="shared" si="696"/>
        <v>15.215015318625891</v>
      </c>
      <c r="BU451" s="24" t="str">
        <f t="shared" si="697"/>
        <v>NO</v>
      </c>
      <c r="BV451" s="24">
        <f t="shared" ref="BV451:BV514" si="741">VLOOKUP($BZ$1,$DJ$10:$DK$14,2,FALSE)</f>
        <v>1.1499999999999999</v>
      </c>
      <c r="BW451" s="24">
        <f t="shared" ref="BW451:BW503" si="742">IF(BF451*(1-EXP(-0.1*CJ451/(V451-CJ451)))+BV451*(EXP(-0.1*CJ451/(V451-CJ451)))&lt;BV451,BV451,BF451*(1-EXP(-0.1*CJ451/(V451-CJ451)))+BV451*(EXP(-0.1*CJ451/(V451-CJ451))))</f>
        <v>1.1510021386250937</v>
      </c>
      <c r="BX451" s="7">
        <f t="shared" si="698"/>
        <v>1.203900398263051</v>
      </c>
      <c r="BY451" s="7">
        <f t="shared" si="699"/>
        <v>0.50154026071379543</v>
      </c>
      <c r="BZ451" s="24">
        <f t="shared" si="700"/>
        <v>0.26806130594228417</v>
      </c>
      <c r="CA451" s="20">
        <f t="shared" ref="CA451:CA503" si="743">((0.43*$T451)+(0.36*$AW451))*COS(RADIANS(AO451))</f>
        <v>0.87050818950295739</v>
      </c>
      <c r="CB451" s="24">
        <f t="shared" si="701"/>
        <v>0.50130638523748794</v>
      </c>
      <c r="CC451" s="24">
        <f t="shared" si="702"/>
        <v>0.84795387036089154</v>
      </c>
      <c r="CD451" s="24">
        <f t="shared" si="703"/>
        <v>140.42023178916057</v>
      </c>
      <c r="CE451" s="24">
        <f t="shared" si="704"/>
        <v>22500839.431327742</v>
      </c>
      <c r="CF451" s="24">
        <f t="shared" si="705"/>
        <v>1.4594459994716608E-6</v>
      </c>
      <c r="CG451" s="29">
        <f t="shared" si="706"/>
        <v>7.2228728906748915E-3</v>
      </c>
      <c r="CH451" s="24">
        <f t="shared" ref="CH451:CH503" si="744">(2*(CG451/6.5617/$D451)^0.4*(0.0283*$P451/$W451)^0.6*(4.3055*$W451/($M451*($P451-$L451)))^0.5)*(V451/0.30148)^1.2</f>
        <v>41.533732040986187</v>
      </c>
      <c r="CI451" s="24">
        <f t="shared" si="707"/>
        <v>4.8330700907259772</v>
      </c>
      <c r="CJ451" s="24">
        <f t="shared" si="708"/>
        <v>15.074556783885448</v>
      </c>
      <c r="CK451" s="24">
        <f t="shared" ref="CK451:CK503" si="745">3.1*((M451*W451*(P451-L451)/(L451^2))^0.25)</f>
        <v>8.6303243951605229</v>
      </c>
      <c r="CL451" s="24">
        <f t="shared" si="709"/>
        <v>1.9440153869969239</v>
      </c>
      <c r="CM451" s="24" t="str">
        <f t="shared" si="710"/>
        <v>NO</v>
      </c>
      <c r="CN451" s="46" t="str">
        <f t="shared" si="722"/>
        <v>ANNULAR</v>
      </c>
      <c r="CO451" s="21">
        <f t="shared" si="723"/>
        <v>1.0016073083306654</v>
      </c>
      <c r="CP451" s="21">
        <f t="shared" ref="CP451:CP503" si="746">IF(CN451=$J$2,0,IF(CN451=$K$2,0,IF(CN451=$AG$2,0,IF(CN451=$AT$2,AJ451,IF(CN451=$BE$2,AW451,IF(CN451=$BU$2,BL451,IF(CN451=$CM$2,CB451)))))))</f>
        <v>0</v>
      </c>
      <c r="CQ451" s="7">
        <f t="shared" ref="CQ451:CQ503" si="747">U451/(CO451*V451+CP451)</f>
        <v>0.97832243159666665</v>
      </c>
      <c r="CR451" s="7">
        <f>IF(J451="yes",rho_ph(F451,H451),IF(K451="yes",rho_ph(F451,H451),L451*CQ451+P451*(1-CQ451)))</f>
        <v>23.088481110460737</v>
      </c>
      <c r="CS451" s="7">
        <f t="shared" ref="CS451:CS503" si="748">Q451*CQ451+R451*(1-CQ451)</f>
        <v>1.7753368766725131E-5</v>
      </c>
      <c r="CT451" s="7">
        <f t="shared" ref="CT451:CT503" si="749">(D451*CR451*V451)/S451</f>
        <v>3699682.0156212207</v>
      </c>
      <c r="CU451" s="7">
        <f t="shared" ref="CU451:CU503" si="750">((E451/D451)^1.1098)/2.8257+(7.149/CT451)^0.8981</f>
        <v>7.3846387531419821E-6</v>
      </c>
      <c r="CV451" s="22">
        <f t="shared" ref="CV451:CV503" si="751">4/(4*LOG(E451/D451/3.7065-5.0452/CT451*LOG(CU451)))^2</f>
        <v>9.4075834999333904E-3</v>
      </c>
      <c r="CW451" s="7">
        <f t="shared" ref="CW451:CW503" si="752">(M451*CR451)*0.00001*COS(RADIANS(C451))</f>
        <v>2.1636863817130828E-3</v>
      </c>
      <c r="CX451" s="7">
        <f t="shared" ref="CX451:CX503" si="753">+((CV451*V451*V451*CR451)/(2*D451))*0.00001</f>
        <v>3.4408221535980298E-2</v>
      </c>
      <c r="CY451" s="7">
        <f t="shared" si="711"/>
        <v>0.72878174779544036</v>
      </c>
      <c r="CZ451" s="7">
        <f t="shared" si="712"/>
        <v>5.0182250074625422E-2</v>
      </c>
      <c r="DA451" s="7">
        <f t="shared" ref="DA451:DA503" si="754">F451-CZ451*(A451-A452)</f>
        <v>6.673087617943203</v>
      </c>
      <c r="DB451" s="7">
        <f>rho_ph(DA451,H451)</f>
        <v>21.020627405824023</v>
      </c>
      <c r="DC451" s="7">
        <f t="shared" ref="DC451:DC503" si="755">G451/(DB451*N451)</f>
        <v>92.309891874243718</v>
      </c>
      <c r="DD451" s="7">
        <f t="shared" si="713"/>
        <v>-2.8113842197260572E-2</v>
      </c>
      <c r="DE451" s="47">
        <f t="shared" si="714"/>
        <v>-0.25272797787949913</v>
      </c>
      <c r="DF451" s="7">
        <f t="shared" ref="DF451:DF503" si="756">H451+DD451</f>
        <v>1027.4008550461053</v>
      </c>
      <c r="DG451" s="7">
        <f t="shared" si="715"/>
        <v>163.03314657771818</v>
      </c>
    </row>
    <row r="452" spans="1:111" ht="14.5" x14ac:dyDescent="0.35">
      <c r="A452" s="7">
        <f t="shared" si="716"/>
        <v>453</v>
      </c>
      <c r="B452" s="7">
        <v>3</v>
      </c>
      <c r="C452" s="7">
        <v>17.2</v>
      </c>
      <c r="D452">
        <v>0.253</v>
      </c>
      <c r="E452" s="22">
        <v>0</v>
      </c>
      <c r="F452" s="7">
        <f t="shared" ref="F452:F503" si="757">DA451</f>
        <v>6.673087617943203</v>
      </c>
      <c r="G452" s="7">
        <f t="shared" si="717"/>
        <v>97.5</v>
      </c>
      <c r="H452" s="7">
        <f t="shared" ref="H452:H503" si="758">DF451</f>
        <v>1027.4008550461053</v>
      </c>
      <c r="I452" s="7">
        <f t="shared" si="718"/>
        <v>0.16343413063753889</v>
      </c>
      <c r="J452" s="24" t="str">
        <f t="shared" ref="J452:J503" si="759">IF(I452&lt;0.0001,"YES","NO")</f>
        <v>NO</v>
      </c>
      <c r="K452" s="24" t="str">
        <f t="shared" ref="K452:K503" si="760">IF(I452&gt;0.9999,"YES","NO")</f>
        <v>NO</v>
      </c>
      <c r="L452" s="7">
        <f t="shared" ref="L452:L503" si="761">rhoV_p(F452)</f>
        <v>3.5038968579568994</v>
      </c>
      <c r="M452" s="7">
        <v>9.81</v>
      </c>
      <c r="N452" s="7">
        <f t="shared" ref="N452:N503" si="762">3.14/4 *D452*D452</f>
        <v>5.0247065E-2</v>
      </c>
      <c r="O452" s="7">
        <f t="shared" ref="O452:O503" si="763">Tsat_p(F452)</f>
        <v>163.03314657771818</v>
      </c>
      <c r="P452" s="7">
        <f t="shared" ref="P452:P503" si="764">rhoL_P(F452)</f>
        <v>904.46562643954451</v>
      </c>
      <c r="Q452" s="7">
        <f t="shared" si="726"/>
        <v>1.4441052588029046E-5</v>
      </c>
      <c r="R452" s="7">
        <f t="shared" si="727"/>
        <v>1.6682356626815501E-4</v>
      </c>
      <c r="S452" s="7">
        <f t="shared" ref="S452:S503" si="765">mixvisco(F452,H452)</f>
        <v>1.4191906262048075E-4</v>
      </c>
      <c r="T452" s="7">
        <f t="shared" si="728"/>
        <v>1.7947418595856033</v>
      </c>
      <c r="U452" s="7">
        <f t="shared" si="729"/>
        <v>90.507664891120839</v>
      </c>
      <c r="V452" s="7">
        <f t="shared" si="719"/>
        <v>92.302406750706439</v>
      </c>
      <c r="W452" s="7">
        <f>Surface_Tension_T(T_ph(F452,H452))</f>
        <v>8.7195827909724133E-2</v>
      </c>
      <c r="X452" s="7">
        <v>1</v>
      </c>
      <c r="Y452" s="7">
        <f t="shared" ref="Y452:Y503" si="766">IF($DK$12*(1-EXP(-0.1*AF452/(U452-AF452)))+$DK$13*(EXP(-0.1*AF452/(U452-AF452)))&lt;1,1,$DK$12*(1-EXP(-0.1*AF452/(U452-AF452)))+$DK$13*(EXP(-0.1*AF452/(U452-AF452))))</f>
        <v>1.0015720196694318</v>
      </c>
      <c r="Z452" s="7">
        <f t="shared" si="720"/>
        <v>0.97901681612023539</v>
      </c>
      <c r="AA452" s="24">
        <f t="shared" ref="AA452:AA503" si="767">$L452*Z452+$P452*(1-Z452)</f>
        <v>22.408942498398112</v>
      </c>
      <c r="AB452" s="24">
        <f t="shared" ref="AB452:AB503" si="768">($D452*AA452*$V452)/$S452</f>
        <v>3687348.4058341361</v>
      </c>
      <c r="AC452" s="24">
        <f t="shared" ref="AC452:AC503" si="769">(($E452/$D452)^1.1098)/2.8257+(7.149/AB452)^0.8981</f>
        <v>7.4068184728166889E-6</v>
      </c>
      <c r="AD452" s="29">
        <f t="shared" ref="AD452:AD503" si="770">4/(4*LOG($E452/$D452/3.7065-5.0452/AB452*LOG(AC452)))^2</f>
        <v>9.4124761699309681E-3</v>
      </c>
      <c r="AE452" s="24">
        <f t="shared" si="730"/>
        <v>13.804559416367454</v>
      </c>
      <c r="AF452" s="7">
        <f t="shared" si="731"/>
        <v>8.6265329674173383</v>
      </c>
      <c r="AG452" s="24" t="str">
        <f t="shared" ref="AG452:AG503" si="771">IF(AND(Z452&gt;0.7,U452&gt;AF452),"ANNULAR","NO")</f>
        <v>ANNULAR</v>
      </c>
      <c r="AH452" s="24">
        <f t="shared" si="725"/>
        <v>1.1499999999999999</v>
      </c>
      <c r="AI452" s="24">
        <f t="shared" si="725"/>
        <v>1.1499999999999999</v>
      </c>
      <c r="AJ452" s="24">
        <f t="shared" ref="AJ452:AJ503" si="772">1.53*((W452)*(M452)*((P452-L452)/(P452^2)))^0.25</f>
        <v>0.26804836452434833</v>
      </c>
      <c r="AK452" s="24">
        <f t="shared" ref="AK452:AK503" si="773">U452/((AI452*V452) +AJ452)</f>
        <v>0.85050952184019779</v>
      </c>
      <c r="AL452" s="24">
        <f t="shared" ref="AL452:AL503" si="774">L452*AK452+P452*(1-AK452)</f>
        <v>138.18909661679086</v>
      </c>
      <c r="AM452" s="24">
        <f t="shared" ref="AM452:AM503" si="775">(D452*AL452*V452)/S452</f>
        <v>22738750.173061851</v>
      </c>
      <c r="AN452" s="24">
        <f t="shared" ref="AN452:AN503" si="776">((E452/D452)^1.1098)/2.8257+(7.149/AM452)^0.8981</f>
        <v>1.4457247856097161E-6</v>
      </c>
      <c r="AO452" s="29">
        <f t="shared" ref="AO452:AO503" si="777">4/(4*LOG($E452/$D452/3.7065-5.0452/AM452*LOG(AN452)))^2</f>
        <v>7.2124176038351117E-3</v>
      </c>
      <c r="AP452" s="24">
        <f t="shared" si="732"/>
        <v>43.05609702369275</v>
      </c>
      <c r="AQ452" s="24">
        <f t="shared" ref="AQ452:AQ515" si="778">(0.725+4.15*(($U452/$V452)^0.5))</f>
        <v>4.8344553317179537</v>
      </c>
      <c r="AR452" s="24">
        <f t="shared" ref="AR452:AR503" si="779">((0.725+4.15*(($U452/$V452)^0.5))/(2*(AO452/6.5617/$D452)^0.4*(0.0283*$P452/$W452)^0.6*(4.3055*$W452/($M452*($P452-$L452)))^0.5))^(1/1.2)*0.3048</f>
        <v>15.085633714600322</v>
      </c>
      <c r="AS452" s="24">
        <f t="shared" ref="AS452:AS503" si="780">1.08*T452</f>
        <v>1.9383212083524517</v>
      </c>
      <c r="AT452" s="24" t="str">
        <f t="shared" ref="AT452:AT503" si="781">IF(AND(AP452&gt;AQ452,U452&lt;AS452,AK452&lt;0.52),"DISPERSED BUBBLY","NO")</f>
        <v>NO</v>
      </c>
      <c r="AU452" s="24">
        <f t="shared" si="733"/>
        <v>1.2</v>
      </c>
      <c r="AV452" s="7">
        <f t="shared" ref="AV452:AV515" si="782">(COS(RADIANS($C452))^0.5)*((1+SIN(RADIANS($C452))^1.2))</f>
        <v>1.203900398263051</v>
      </c>
      <c r="AW452" s="7">
        <f t="shared" ref="AW452:AW515" si="783">1.53*(($W452)*($M452)*(($P452-$L452)/($P452^2)))^0.25</f>
        <v>0.26804836452434833</v>
      </c>
      <c r="AX452" s="20">
        <f t="shared" si="734"/>
        <v>0.82940745649231928</v>
      </c>
      <c r="AY452" s="24">
        <f t="shared" si="735"/>
        <v>0.81515717846213109</v>
      </c>
      <c r="AZ452" s="24">
        <f t="shared" ref="AZ452:AZ503" si="784">$L452*AY452+$P452*(1-AY452)</f>
        <v>170.04020505145601</v>
      </c>
      <c r="BA452" s="24">
        <f t="shared" ref="BA452:BA503" si="785">($D452*AZ452*$V452)/$S452</f>
        <v>27979788.830687411</v>
      </c>
      <c r="BB452" s="24">
        <f t="shared" ref="BB452:BB503" si="786">(($E452/$D452)^1.1098)/2.8257+(7.149/BA452)^0.8981</f>
        <v>1.2000151155288192E-6</v>
      </c>
      <c r="BC452" s="29">
        <f t="shared" ref="BC452:BC503" si="787">4/(4*LOG($E452/$D452/3.7065-5.0452/BA452*LOG(BB452)))^2</f>
        <v>7.0106908795885894E-3</v>
      </c>
      <c r="BD452" s="24">
        <f t="shared" si="736"/>
        <v>15.228959818567448</v>
      </c>
      <c r="BE452" s="24" t="str">
        <f t="shared" ref="BE452:BE503" si="788">IF(AND(U452&lt;AX452,AY452&lt;=0.25,AY452&gt;0),"BUBBLY","NO")</f>
        <v>NO</v>
      </c>
      <c r="BF452" s="24">
        <f t="shared" si="737"/>
        <v>1.2</v>
      </c>
      <c r="BG452" s="24">
        <f t="shared" si="738"/>
        <v>1.1509787282792923</v>
      </c>
      <c r="BH452" s="7">
        <f t="shared" ref="BH452:BH515" si="789">(COS(RADIANS($C452))^0.5)*((1+SIN(RADIANS($C452))^1.2))</f>
        <v>1.203900398263051</v>
      </c>
      <c r="BI452" s="7">
        <f t="shared" ref="BI452:BI503" si="790">0.35*($M452*$D452*($P452-$L452)/($P452*BH452))^0.5</f>
        <v>0.50156204932995552</v>
      </c>
      <c r="BJ452" s="7">
        <f t="shared" ref="BJ452:BJ515" si="791">1.53*(($W452)*($M452)*(($P452-$L452)/($P452^2)))^0.25</f>
        <v>0.26804836452434833</v>
      </c>
      <c r="BK452" s="20">
        <f t="shared" si="739"/>
        <v>0.82940745649231928</v>
      </c>
      <c r="BL452" s="24">
        <f t="shared" ref="BL452:BL503" si="792">BJ452*(1-EXP(-0.1*BK452/ABS($U452-BK452)))+BI452*(EXP(-0.1*BK452/ABS($U452-BK452)))</f>
        <v>0.50134617932866998</v>
      </c>
      <c r="BM452" s="24">
        <f t="shared" ref="BM452:BM503" si="793">$U452/((1.2*$V452) +BL452)</f>
        <v>0.81344796444841327</v>
      </c>
      <c r="BN452" s="24">
        <f t="shared" ref="BN452:BN503" si="794">$L452*BM452+$P452*(1-BM452)</f>
        <v>171.5801414654803</v>
      </c>
      <c r="BO452" s="24">
        <f t="shared" ref="BO452:BO503" si="795">($D452*BN452*$V452)/$S452</f>
        <v>28233182.407012768</v>
      </c>
      <c r="BP452" s="24">
        <f t="shared" ref="BP452:BP503" si="796">(($E452/$D452)^1.1098)/2.8257+(7.149/BO452)^0.8981</f>
        <v>1.1903379897646731E-6</v>
      </c>
      <c r="BQ452" s="29">
        <f t="shared" ref="BQ452:BQ503" si="797">4/(4*LOG($E452/$D452/3.7065-5.0452/BO452*LOG(BP452)))^2</f>
        <v>7.0021107813829538E-3</v>
      </c>
      <c r="BR452" s="24">
        <f t="shared" si="740"/>
        <v>42.549445442491042</v>
      </c>
      <c r="BS452" s="24">
        <f t="shared" ref="BS452:BS515" si="798">(0.725+4.15*(($U452/$V452)^0.5))</f>
        <v>4.8344553317179537</v>
      </c>
      <c r="BT452" s="24">
        <f t="shared" ref="BT452:BT503" si="799">((0.725+4.15*(($U452/$V452)^0.5))/(2*(BQ452/6.5617/$D452)^0.4*(0.0283*$P452/$W452)^0.6*(4.3055*$W452/($M452*($P452-$L452)))^0.5))^(1/1.2)*0.3048</f>
        <v>15.23517759300214</v>
      </c>
      <c r="BU452" s="24" t="str">
        <f t="shared" ref="BU452:BU503" si="800">IF(AND(BR452&lt;BS452,BM452&gt;0.25,BM452&lt;=0.52),"SLUG","NO")</f>
        <v>NO</v>
      </c>
      <c r="BV452" s="24">
        <f t="shared" si="741"/>
        <v>1.1499999999999999</v>
      </c>
      <c r="BW452" s="24">
        <f t="shared" si="742"/>
        <v>1.150967989906158</v>
      </c>
      <c r="BX452" s="7">
        <f t="shared" ref="BX452:BX515" si="801">(COS(RADIANS($C452))^0.5)*((1+SIN(RADIANS($C452))^1.2))</f>
        <v>1.203900398263051</v>
      </c>
      <c r="BY452" s="7">
        <f t="shared" ref="BY452:BY503" si="802">0.35*($M452*$D452*($P452-$L452)/($P452*BX452))^0.5</f>
        <v>0.50156204932995552</v>
      </c>
      <c r="BZ452" s="24">
        <f t="shared" ref="BZ452:BZ515" si="803">1.53*(($W452)*($M452)*(($P452-$L452)/($P452^2)))^0.25</f>
        <v>0.26804836452434833</v>
      </c>
      <c r="CA452" s="20">
        <f t="shared" si="743"/>
        <v>0.86823640397158819</v>
      </c>
      <c r="CB452" s="24">
        <f t="shared" ref="CB452:CB503" si="804">BZ452*(1-EXP(-0.1*CA452/($U452-CA452)))+BY452*(EXP(-0.1*CA452/($U452-CA452)))</f>
        <v>0.50133598036800475</v>
      </c>
      <c r="CC452" s="24">
        <f t="shared" ref="CC452:CC503" si="805">$U452/((BV452*$V452) +CB452)</f>
        <v>0.84864909046630366</v>
      </c>
      <c r="CD452" s="24">
        <f t="shared" ref="CD452:CD503" si="806">$L452*CC452+$P452*(1-CC452)</f>
        <v>139.86527408518234</v>
      </c>
      <c r="CE452" s="24">
        <f t="shared" ref="CE452:CE503" si="807">($D452*CD452*$V452)/$S452</f>
        <v>23014561.952953301</v>
      </c>
      <c r="CF452" s="24">
        <f t="shared" ref="CF452:CF503" si="808">(($E452/$D452)^1.1098)/2.8257+(7.149/CE452)^0.8981</f>
        <v>1.4301548544470178E-6</v>
      </c>
      <c r="CG452" s="29">
        <f t="shared" ref="CG452:CG503" si="809">4/(4*LOG($E452/$D452/3.7065-5.0452/CE452*LOG(CF452)))^2</f>
        <v>7.2004600256433552E-3</v>
      </c>
      <c r="CH452" s="24">
        <f t="shared" si="744"/>
        <v>43.027529462943534</v>
      </c>
      <c r="CI452" s="24">
        <f t="shared" ref="CI452:CI515" si="810">(0.725+4.15*(($U452/$V452)^0.5))</f>
        <v>4.8344553317179537</v>
      </c>
      <c r="CJ452" s="24">
        <f t="shared" ref="CJ452:CJ503" si="811">((0.725+4.15*(($U452/$V452)^0.5))/(2*(CG452/6.5617/$D452)^0.4*(0.0283*$P452/$W452)^0.6*(4.3055*$W452/($M452*($P452-$L452)))^0.5))^(1/1.2)*0.3048</f>
        <v>15.093979842551132</v>
      </c>
      <c r="CK452" s="24">
        <f t="shared" si="745"/>
        <v>8.7257708002520573</v>
      </c>
      <c r="CL452" s="24">
        <f t="shared" ref="CL452:CL515" si="812">1.08*$T452</f>
        <v>1.9383212083524517</v>
      </c>
      <c r="CM452" s="24" t="str">
        <f t="shared" ref="CM452:CM503" si="813">IF(AND(U452&gt;CL452,CC452&gt;0.52,CC452&lt;0.7),"CHURN","NO")</f>
        <v>NO</v>
      </c>
      <c r="CN452" s="46" t="str">
        <f t="shared" si="722"/>
        <v>ANNULAR</v>
      </c>
      <c r="CO452" s="21">
        <f t="shared" si="723"/>
        <v>1.0015720196694318</v>
      </c>
      <c r="CP452" s="21">
        <f t="shared" si="746"/>
        <v>0</v>
      </c>
      <c r="CQ452" s="7">
        <f t="shared" si="747"/>
        <v>0.97901681612023539</v>
      </c>
      <c r="CR452" s="7">
        <f>IF(J452="yes",rho_ph(F452,H452),IF(K452="yes",rho_ph(F452,H452),L452*CQ452+P452*(1-CQ452)))</f>
        <v>22.408942498398112</v>
      </c>
      <c r="CS452" s="7">
        <f t="shared" si="748"/>
        <v>1.7638522892639875E-5</v>
      </c>
      <c r="CT452" s="7">
        <f t="shared" si="749"/>
        <v>3687348.4058341361</v>
      </c>
      <c r="CU452" s="7">
        <f t="shared" si="750"/>
        <v>7.4068184728166889E-6</v>
      </c>
      <c r="CV452" s="22">
        <f t="shared" si="751"/>
        <v>9.4124761699309681E-3</v>
      </c>
      <c r="CW452" s="7">
        <f t="shared" si="752"/>
        <v>2.1000049106915026E-3</v>
      </c>
      <c r="CX452" s="7">
        <f t="shared" si="753"/>
        <v>3.5514097734142762E-2</v>
      </c>
      <c r="CY452" s="7">
        <f t="shared" ref="CY452:CY503" si="814">1-((CR452*V452^2*0.00001)/F452)</f>
        <v>0.71389820307904839</v>
      </c>
      <c r="CZ452" s="7">
        <f t="shared" ref="CZ452:CZ503" si="815">(CW452+CX452)/CY452</f>
        <v>5.268832794732408E-2</v>
      </c>
      <c r="DA452" s="7">
        <f t="shared" si="754"/>
        <v>6.5150226341012312</v>
      </c>
      <c r="DB452" s="7">
        <f>rho_ph(DA452,H452)</f>
        <v>20.346485844758035</v>
      </c>
      <c r="DC452" s="7">
        <f t="shared" si="755"/>
        <v>95.368402080121257</v>
      </c>
      <c r="DD452" s="7">
        <f t="shared" ref="DD452:DD503" si="816">-M452*B452*COS(RADIANS(C452))/10^3</f>
        <v>-2.8113842197260572E-2</v>
      </c>
      <c r="DE452" s="47">
        <f t="shared" ref="DE452:DE503" si="817">IF(J452="YES",0,0.5*(V452^2-DC452^2)/10^3)</f>
        <v>-0.28769891167140943</v>
      </c>
      <c r="DF452" s="7">
        <f t="shared" si="756"/>
        <v>1027.3727412039082</v>
      </c>
      <c r="DG452" s="7">
        <f t="shared" ref="DG452:DG503" si="818">T_ph(DA452,DF452)</f>
        <v>162.07806405140565</v>
      </c>
    </row>
    <row r="453" spans="1:111" ht="14.5" x14ac:dyDescent="0.35">
      <c r="A453" s="7">
        <f t="shared" ref="A453:A516" si="819">A452-B452</f>
        <v>450</v>
      </c>
      <c r="B453" s="7">
        <v>3</v>
      </c>
      <c r="C453" s="7">
        <v>17.2</v>
      </c>
      <c r="D453">
        <v>0.253</v>
      </c>
      <c r="E453" s="22">
        <v>0</v>
      </c>
      <c r="F453" s="7">
        <f t="shared" si="757"/>
        <v>6.5150226341012312</v>
      </c>
      <c r="G453" s="7">
        <f t="shared" ref="G453:G516" si="820">G452</f>
        <v>97.5</v>
      </c>
      <c r="H453" s="7">
        <f t="shared" si="758"/>
        <v>1027.3727412039082</v>
      </c>
      <c r="I453" s="7">
        <f t="shared" ref="I453:I503" si="821">x_ph(F453,H453)</f>
        <v>0.16517819347070317</v>
      </c>
      <c r="J453" s="24" t="str">
        <f t="shared" si="759"/>
        <v>NO</v>
      </c>
      <c r="K453" s="24" t="str">
        <f t="shared" si="760"/>
        <v>NO</v>
      </c>
      <c r="L453" s="7">
        <f t="shared" si="761"/>
        <v>3.4253303490186147</v>
      </c>
      <c r="M453" s="7">
        <v>9.81</v>
      </c>
      <c r="N453" s="7">
        <f t="shared" si="762"/>
        <v>5.0247065E-2</v>
      </c>
      <c r="O453" s="7">
        <f t="shared" si="763"/>
        <v>162.07806405140565</v>
      </c>
      <c r="P453" s="7">
        <f t="shared" si="764"/>
        <v>905.40989272370291</v>
      </c>
      <c r="Q453" s="7">
        <f t="shared" si="726"/>
        <v>1.4408134566213576E-5</v>
      </c>
      <c r="R453" s="7">
        <f t="shared" si="727"/>
        <v>1.6787610603445201E-4</v>
      </c>
      <c r="S453" s="7">
        <f t="shared" si="765"/>
        <v>1.4252654375171498E-4</v>
      </c>
      <c r="T453" s="7">
        <f t="shared" si="728"/>
        <v>1.7891323401359813</v>
      </c>
      <c r="U453" s="7">
        <f t="shared" si="729"/>
        <v>93.571623800076154</v>
      </c>
      <c r="V453" s="7">
        <f t="shared" ref="V453:V503" si="822">T453+U453</f>
        <v>95.360756140212132</v>
      </c>
      <c r="W453" s="7">
        <f>Surface_Tension_T(T_ph(F453,H453))</f>
        <v>8.7260530705483202E-2</v>
      </c>
      <c r="X453" s="7">
        <v>1</v>
      </c>
      <c r="Y453" s="7">
        <f t="shared" si="766"/>
        <v>1.0015353571143706</v>
      </c>
      <c r="Z453" s="7">
        <f t="shared" ref="Z453:Z503" si="823">$U453/((Y453*$V453) )</f>
        <v>0.97973403277812843</v>
      </c>
      <c r="AA453" s="24">
        <f t="shared" si="767"/>
        <v>21.704919924738139</v>
      </c>
      <c r="AB453" s="24">
        <f t="shared" si="768"/>
        <v>3674114.1189575964</v>
      </c>
      <c r="AC453" s="24">
        <f t="shared" si="769"/>
        <v>7.4307750459812513E-6</v>
      </c>
      <c r="AD453" s="29">
        <f t="shared" si="770"/>
        <v>9.4177485225367327E-3</v>
      </c>
      <c r="AE453" s="24">
        <f t="shared" si="730"/>
        <v>13.805561614076888</v>
      </c>
      <c r="AF453" s="7">
        <f t="shared" si="731"/>
        <v>8.7289988896055277</v>
      </c>
      <c r="AG453" s="24" t="str">
        <f t="shared" si="771"/>
        <v>ANNULAR</v>
      </c>
      <c r="AH453" s="24">
        <f t="shared" si="725"/>
        <v>1.1499999999999999</v>
      </c>
      <c r="AI453" s="24">
        <f t="shared" si="725"/>
        <v>1.1499999999999999</v>
      </c>
      <c r="AJ453" s="24">
        <f t="shared" si="772"/>
        <v>0.26803425674963038</v>
      </c>
      <c r="AK453" s="24">
        <f t="shared" si="773"/>
        <v>0.85117030980091835</v>
      </c>
      <c r="AL453" s="24">
        <f t="shared" si="774"/>
        <v>137.66741333159712</v>
      </c>
      <c r="AM453" s="24">
        <f t="shared" si="775"/>
        <v>23303738.912462011</v>
      </c>
      <c r="AN453" s="24">
        <f t="shared" si="776"/>
        <v>1.4142062901787247E-6</v>
      </c>
      <c r="AO453" s="29">
        <f t="shared" si="777"/>
        <v>7.1881065241744388E-3</v>
      </c>
      <c r="AP453" s="24">
        <f t="shared" si="732"/>
        <v>44.712547490961505</v>
      </c>
      <c r="AQ453" s="24">
        <f t="shared" si="778"/>
        <v>4.8358850848421051</v>
      </c>
      <c r="AR453" s="24">
        <f t="shared" si="779"/>
        <v>15.106537747553304</v>
      </c>
      <c r="AS453" s="24">
        <f t="shared" si="780"/>
        <v>1.9322629273468599</v>
      </c>
      <c r="AT453" s="24" t="str">
        <f t="shared" si="781"/>
        <v>NO</v>
      </c>
      <c r="AU453" s="24">
        <f t="shared" si="733"/>
        <v>1.2</v>
      </c>
      <c r="AV453" s="7">
        <f t="shared" si="782"/>
        <v>1.203900398263051</v>
      </c>
      <c r="AW453" s="7">
        <f t="shared" si="783"/>
        <v>0.26803425674963038</v>
      </c>
      <c r="AX453" s="20">
        <f t="shared" si="734"/>
        <v>0.82709838422821091</v>
      </c>
      <c r="AY453" s="24">
        <f t="shared" si="735"/>
        <v>0.81578775618070465</v>
      </c>
      <c r="AZ453" s="24">
        <f t="shared" si="784"/>
        <v>169.58193047442438</v>
      </c>
      <c r="BA453" s="24">
        <f t="shared" si="785"/>
        <v>28706089.091166511</v>
      </c>
      <c r="BB453" s="24">
        <f t="shared" si="786"/>
        <v>1.1727116144882336E-6</v>
      </c>
      <c r="BC453" s="29">
        <f t="shared" si="787"/>
        <v>6.9863420621468064E-3</v>
      </c>
      <c r="BD453" s="24">
        <f t="shared" si="736"/>
        <v>15.250584649645294</v>
      </c>
      <c r="BE453" s="24" t="str">
        <f t="shared" si="788"/>
        <v>NO</v>
      </c>
      <c r="BF453" s="24">
        <f t="shared" si="737"/>
        <v>1.2</v>
      </c>
      <c r="BG453" s="24">
        <f t="shared" si="738"/>
        <v>1.1509432886066893</v>
      </c>
      <c r="BH453" s="7">
        <f t="shared" si="789"/>
        <v>1.203900398263051</v>
      </c>
      <c r="BI453" s="7">
        <f t="shared" si="790"/>
        <v>0.50158491200251687</v>
      </c>
      <c r="BJ453" s="7">
        <f t="shared" si="791"/>
        <v>0.26803425674963038</v>
      </c>
      <c r="BK453" s="20">
        <f t="shared" si="739"/>
        <v>0.82709838422821091</v>
      </c>
      <c r="BL453" s="24">
        <f t="shared" si="792"/>
        <v>0.50137672369185926</v>
      </c>
      <c r="BM453" s="24">
        <f t="shared" si="793"/>
        <v>0.81413152341228023</v>
      </c>
      <c r="BN453" s="24">
        <f t="shared" si="794"/>
        <v>171.0758268632423</v>
      </c>
      <c r="BO453" s="24">
        <f t="shared" si="795"/>
        <v>28958969.352114163</v>
      </c>
      <c r="BP453" s="24">
        <f t="shared" si="796"/>
        <v>1.1635104762518801E-6</v>
      </c>
      <c r="BQ453" s="29">
        <f t="shared" si="797"/>
        <v>6.9780372164086682E-3</v>
      </c>
      <c r="BR453" s="24">
        <f t="shared" si="740"/>
        <v>44.185210179619467</v>
      </c>
      <c r="BS453" s="24">
        <f t="shared" si="798"/>
        <v>4.8358850848421051</v>
      </c>
      <c r="BT453" s="24">
        <f t="shared" si="799"/>
        <v>15.256632364637383</v>
      </c>
      <c r="BU453" s="24" t="str">
        <f t="shared" si="800"/>
        <v>NO</v>
      </c>
      <c r="BV453" s="24">
        <f t="shared" si="741"/>
        <v>1.1499999999999999</v>
      </c>
      <c r="BW453" s="24">
        <f t="shared" si="742"/>
        <v>1.1509329556671721</v>
      </c>
      <c r="BX453" s="7">
        <f t="shared" si="801"/>
        <v>1.203900398263051</v>
      </c>
      <c r="BY453" s="7">
        <f t="shared" si="802"/>
        <v>0.50158491200251687</v>
      </c>
      <c r="BZ453" s="24">
        <f t="shared" si="803"/>
        <v>0.26803425674963038</v>
      </c>
      <c r="CA453" s="20">
        <f t="shared" si="743"/>
        <v>0.8658192318746708</v>
      </c>
      <c r="CB453" s="24">
        <f t="shared" si="804"/>
        <v>0.50136689086377872</v>
      </c>
      <c r="CC453" s="24">
        <f t="shared" si="805"/>
        <v>0.84936752687157735</v>
      </c>
      <c r="CD453" s="24">
        <f t="shared" si="806"/>
        <v>139.2934957031753</v>
      </c>
      <c r="CE453" s="24">
        <f t="shared" si="807"/>
        <v>23578995.0396774</v>
      </c>
      <c r="CF453" s="24">
        <f t="shared" si="808"/>
        <v>1.3993705741657418E-6</v>
      </c>
      <c r="CG453" s="29">
        <f t="shared" si="809"/>
        <v>7.1765176136454247E-3</v>
      </c>
      <c r="CH453" s="24">
        <f t="shared" si="744"/>
        <v>44.683698694709214</v>
      </c>
      <c r="CI453" s="24">
        <f t="shared" si="810"/>
        <v>4.8358850848421051</v>
      </c>
      <c r="CJ453" s="24">
        <f t="shared" si="811"/>
        <v>15.114664909527852</v>
      </c>
      <c r="CK453" s="24">
        <f t="shared" si="745"/>
        <v>8.8294154689999331</v>
      </c>
      <c r="CL453" s="24">
        <f t="shared" si="812"/>
        <v>1.9322629273468599</v>
      </c>
      <c r="CM453" s="24" t="str">
        <f t="shared" si="813"/>
        <v>NO</v>
      </c>
      <c r="CN453" s="46" t="str">
        <f t="shared" si="722"/>
        <v>ANNULAR</v>
      </c>
      <c r="CO453" s="21">
        <f t="shared" si="723"/>
        <v>1.0015353571143706</v>
      </c>
      <c r="CP453" s="21">
        <f t="shared" si="746"/>
        <v>0</v>
      </c>
      <c r="CQ453" s="7">
        <f t="shared" si="747"/>
        <v>0.97973403277812843</v>
      </c>
      <c r="CR453" s="7">
        <f>IF(J453="yes",rho_ph(F453,H453),IF(K453="yes",rho_ph(F453,H453),L453*CQ453+P453*(1-CQ453)))</f>
        <v>21.704919924738139</v>
      </c>
      <c r="CS453" s="7">
        <f t="shared" si="748"/>
        <v>1.7518311445596019E-5</v>
      </c>
      <c r="CT453" s="7">
        <f t="shared" si="749"/>
        <v>3674114.1189575964</v>
      </c>
      <c r="CU453" s="7">
        <f t="shared" si="750"/>
        <v>7.4307750459812513E-6</v>
      </c>
      <c r="CV453" s="22">
        <f t="shared" si="751"/>
        <v>9.4177485225367327E-3</v>
      </c>
      <c r="CW453" s="7">
        <f t="shared" si="752"/>
        <v>2.0340289788942163E-3</v>
      </c>
      <c r="CX453" s="7">
        <f t="shared" si="753"/>
        <v>3.6736191703967365E-2</v>
      </c>
      <c r="CY453" s="7">
        <f t="shared" si="814"/>
        <v>0.6970425538200582</v>
      </c>
      <c r="CZ453" s="7">
        <f t="shared" si="815"/>
        <v>5.5621024097289369E-2</v>
      </c>
      <c r="DA453" s="7">
        <f t="shared" si="754"/>
        <v>6.3481595618093634</v>
      </c>
      <c r="DB453" s="7">
        <f>rho_ph(DA453,H453)</f>
        <v>19.644959745693789</v>
      </c>
      <c r="DC453" s="7">
        <f t="shared" si="755"/>
        <v>98.774029984241722</v>
      </c>
      <c r="DD453" s="7">
        <f t="shared" si="816"/>
        <v>-2.8113842197260572E-2</v>
      </c>
      <c r="DE453" s="47">
        <f t="shared" si="817"/>
        <v>-0.33131759384743875</v>
      </c>
      <c r="DF453" s="7">
        <f t="shared" si="756"/>
        <v>1027.344627361711</v>
      </c>
      <c r="DG453" s="7">
        <f t="shared" si="818"/>
        <v>161.0496036075142</v>
      </c>
    </row>
    <row r="454" spans="1:111" ht="14.5" x14ac:dyDescent="0.35">
      <c r="A454" s="7">
        <f t="shared" si="819"/>
        <v>447</v>
      </c>
      <c r="B454" s="7">
        <v>3</v>
      </c>
      <c r="C454" s="7">
        <v>17.2</v>
      </c>
      <c r="D454">
        <v>0.253</v>
      </c>
      <c r="E454" s="22">
        <v>0</v>
      </c>
      <c r="F454" s="7">
        <f t="shared" si="757"/>
        <v>6.3481595618093634</v>
      </c>
      <c r="G454" s="7">
        <f t="shared" si="820"/>
        <v>97.5</v>
      </c>
      <c r="H454" s="7">
        <f t="shared" si="758"/>
        <v>1027.344627361711</v>
      </c>
      <c r="I454" s="7">
        <f t="shared" si="821"/>
        <v>0.16705098824036863</v>
      </c>
      <c r="J454" s="24" t="str">
        <f t="shared" si="759"/>
        <v>NO</v>
      </c>
      <c r="K454" s="24" t="str">
        <f t="shared" si="760"/>
        <v>NO</v>
      </c>
      <c r="L454" s="7">
        <f t="shared" si="761"/>
        <v>3.3423120054607014</v>
      </c>
      <c r="M454" s="7">
        <v>9.81</v>
      </c>
      <c r="N454" s="7">
        <f t="shared" si="762"/>
        <v>5.0247065E-2</v>
      </c>
      <c r="O454" s="7">
        <f t="shared" si="763"/>
        <v>161.0496036075142</v>
      </c>
      <c r="P454" s="7">
        <f t="shared" si="764"/>
        <v>906.42219905708339</v>
      </c>
      <c r="Q454" s="7">
        <f t="shared" si="726"/>
        <v>1.4372683475328666E-5</v>
      </c>
      <c r="R454" s="7">
        <f t="shared" si="727"/>
        <v>1.6902452127388965E-4</v>
      </c>
      <c r="S454" s="7">
        <f t="shared" si="765"/>
        <v>1.4318977893645085E-4</v>
      </c>
      <c r="T454" s="7">
        <f t="shared" si="728"/>
        <v>1.7831250477778144</v>
      </c>
      <c r="U454" s="7">
        <f t="shared" si="729"/>
        <v>96.983081002088014</v>
      </c>
      <c r="V454" s="7">
        <f t="shared" si="822"/>
        <v>98.766206049865829</v>
      </c>
      <c r="W454" s="7">
        <f>Surface_Tension_T(T_ph(F454,H454))</f>
        <v>8.7329488550945369E-2</v>
      </c>
      <c r="X454" s="7">
        <v>1</v>
      </c>
      <c r="Y454" s="7">
        <f t="shared" si="766"/>
        <v>1.0014970703305992</v>
      </c>
      <c r="Z454" s="7">
        <f t="shared" si="823"/>
        <v>0.9804781556104275</v>
      </c>
      <c r="AA454" s="24">
        <f t="shared" si="767"/>
        <v>20.972097031835187</v>
      </c>
      <c r="AB454" s="24">
        <f t="shared" si="768"/>
        <v>3659811.6251636464</v>
      </c>
      <c r="AC454" s="24">
        <f t="shared" si="769"/>
        <v>7.4568501162897323E-6</v>
      </c>
      <c r="AD454" s="29">
        <f t="shared" si="770"/>
        <v>9.4234727051314172E-3</v>
      </c>
      <c r="AE454" s="24">
        <f t="shared" si="730"/>
        <v>13.806467615628428</v>
      </c>
      <c r="AF454" s="7">
        <f t="shared" si="731"/>
        <v>8.8411693222662162</v>
      </c>
      <c r="AG454" s="24" t="str">
        <f t="shared" si="771"/>
        <v>ANNULAR</v>
      </c>
      <c r="AH454" s="24">
        <f t="shared" si="725"/>
        <v>1.1499999999999999</v>
      </c>
      <c r="AI454" s="24">
        <f t="shared" si="725"/>
        <v>1.1499999999999999</v>
      </c>
      <c r="AJ454" s="24">
        <f t="shared" si="772"/>
        <v>0.26801875638523454</v>
      </c>
      <c r="AK454" s="24">
        <f t="shared" si="773"/>
        <v>0.85185595267784009</v>
      </c>
      <c r="AL454" s="24">
        <f t="shared" si="774"/>
        <v>137.12822152852712</v>
      </c>
      <c r="AM454" s="24">
        <f t="shared" si="775"/>
        <v>23930056.137271423</v>
      </c>
      <c r="AN454" s="24">
        <f t="shared" si="776"/>
        <v>1.3809194565598249E-6</v>
      </c>
      <c r="AO454" s="29">
        <f t="shared" si="777"/>
        <v>7.1619707708654281E-3</v>
      </c>
      <c r="AP454" s="24">
        <f t="shared" si="732"/>
        <v>46.566799691040714</v>
      </c>
      <c r="AQ454" s="24">
        <f t="shared" si="778"/>
        <v>4.8373673220324722</v>
      </c>
      <c r="AR454" s="24">
        <f t="shared" si="779"/>
        <v>15.128947743531183</v>
      </c>
      <c r="AS454" s="24">
        <f t="shared" si="780"/>
        <v>1.9257750516000398</v>
      </c>
      <c r="AT454" s="24" t="str">
        <f t="shared" si="781"/>
        <v>NO</v>
      </c>
      <c r="AU454" s="24">
        <f t="shared" si="733"/>
        <v>1.2</v>
      </c>
      <c r="AV454" s="7">
        <f t="shared" si="782"/>
        <v>1.203900398263051</v>
      </c>
      <c r="AW454" s="7">
        <f t="shared" si="783"/>
        <v>0.26801875638523454</v>
      </c>
      <c r="AX454" s="20">
        <f t="shared" si="734"/>
        <v>0.82462543999561355</v>
      </c>
      <c r="AY454" s="24">
        <f t="shared" si="735"/>
        <v>0.81644203933807191</v>
      </c>
      <c r="AZ454" s="24">
        <f t="shared" si="784"/>
        <v>169.10981438746091</v>
      </c>
      <c r="BA454" s="24">
        <f t="shared" si="785"/>
        <v>29511119.640778121</v>
      </c>
      <c r="BB454" s="24">
        <f t="shared" si="786"/>
        <v>1.1439408160702398E-6</v>
      </c>
      <c r="BC454" s="29">
        <f t="shared" si="787"/>
        <v>6.9602023486654225E-3</v>
      </c>
      <c r="BD454" s="24">
        <f t="shared" si="736"/>
        <v>15.273747813634602</v>
      </c>
      <c r="BE454" s="24" t="str">
        <f t="shared" si="788"/>
        <v>NO</v>
      </c>
      <c r="BF454" s="24">
        <f t="shared" si="737"/>
        <v>1.2</v>
      </c>
      <c r="BG454" s="24">
        <f t="shared" si="738"/>
        <v>1.1509067709544987</v>
      </c>
      <c r="BH454" s="7">
        <f t="shared" si="789"/>
        <v>1.203900398263051</v>
      </c>
      <c r="BI454" s="7">
        <f t="shared" si="790"/>
        <v>0.50160903214443087</v>
      </c>
      <c r="BJ454" s="7">
        <f t="shared" si="791"/>
        <v>0.26801875638523454</v>
      </c>
      <c r="BK454" s="20">
        <f t="shared" si="739"/>
        <v>0.82462543999561355</v>
      </c>
      <c r="BL454" s="24">
        <f t="shared" si="792"/>
        <v>0.50140879815358763</v>
      </c>
      <c r="BM454" s="24">
        <f t="shared" si="793"/>
        <v>0.8148410641142867</v>
      </c>
      <c r="BN454" s="24">
        <f t="shared" si="794"/>
        <v>170.55562291172933</v>
      </c>
      <c r="BO454" s="24">
        <f t="shared" si="795"/>
        <v>29763425.685178261</v>
      </c>
      <c r="BP454" s="24">
        <f t="shared" si="796"/>
        <v>1.1352279485298218E-6</v>
      </c>
      <c r="BQ454" s="29">
        <f t="shared" si="797"/>
        <v>6.9521853112908183E-3</v>
      </c>
      <c r="BR454" s="24">
        <f t="shared" si="740"/>
        <v>46.016322726896817</v>
      </c>
      <c r="BS454" s="24">
        <f t="shared" si="798"/>
        <v>4.8373673220324722</v>
      </c>
      <c r="BT454" s="24">
        <f t="shared" si="799"/>
        <v>15.279616623856176</v>
      </c>
      <c r="BU454" s="24" t="str">
        <f t="shared" si="800"/>
        <v>NO</v>
      </c>
      <c r="BV454" s="24">
        <f t="shared" si="741"/>
        <v>1.1499999999999999</v>
      </c>
      <c r="BW454" s="24">
        <f t="shared" si="742"/>
        <v>1.1508968547983718</v>
      </c>
      <c r="BX454" s="7">
        <f t="shared" si="801"/>
        <v>1.203900398263051</v>
      </c>
      <c r="BY454" s="7">
        <f t="shared" si="802"/>
        <v>0.50160903214443087</v>
      </c>
      <c r="BZ454" s="24">
        <f t="shared" si="803"/>
        <v>0.26801875638523454</v>
      </c>
      <c r="CA454" s="20">
        <f t="shared" si="743"/>
        <v>0.86323051609915935</v>
      </c>
      <c r="CB454" s="24">
        <f t="shared" si="804"/>
        <v>0.50139934420253496</v>
      </c>
      <c r="CC454" s="24">
        <f t="shared" si="805"/>
        <v>0.85011329644475864</v>
      </c>
      <c r="CD454" s="24">
        <f t="shared" si="806"/>
        <v>138.70197932266814</v>
      </c>
      <c r="CE454" s="24">
        <f t="shared" si="807"/>
        <v>24204690.431660112</v>
      </c>
      <c r="CF454" s="24">
        <f t="shared" si="808"/>
        <v>1.3668395321430961E-6</v>
      </c>
      <c r="CG454" s="29">
        <f t="shared" si="809"/>
        <v>7.1507683606238815E-3</v>
      </c>
      <c r="CH454" s="24">
        <f t="shared" si="744"/>
        <v>46.537650988723151</v>
      </c>
      <c r="CI454" s="24">
        <f t="shared" si="810"/>
        <v>4.8373673220324722</v>
      </c>
      <c r="CJ454" s="24">
        <f t="shared" si="811"/>
        <v>15.136843969717837</v>
      </c>
      <c r="CK454" s="24">
        <f t="shared" si="745"/>
        <v>8.9428762868811287</v>
      </c>
      <c r="CL454" s="24">
        <f t="shared" si="812"/>
        <v>1.9257750516000398</v>
      </c>
      <c r="CM454" s="24" t="str">
        <f t="shared" si="813"/>
        <v>NO</v>
      </c>
      <c r="CN454" s="46" t="str">
        <f t="shared" si="722"/>
        <v>ANNULAR</v>
      </c>
      <c r="CO454" s="21">
        <f t="shared" si="723"/>
        <v>1.0014970703305992</v>
      </c>
      <c r="CP454" s="21">
        <f t="shared" si="746"/>
        <v>0</v>
      </c>
      <c r="CQ454" s="7">
        <f t="shared" si="747"/>
        <v>0.9804781556104275</v>
      </c>
      <c r="CR454" s="7">
        <f>IF(J454="yes",rho_ph(F454,H454),IF(K454="yes",rho_ph(F454,H454),L454*CQ454+P454*(1-CQ454)))</f>
        <v>20.972097031835187</v>
      </c>
      <c r="CS454" s="7">
        <f t="shared" si="748"/>
        <v>1.739177258739358E-5</v>
      </c>
      <c r="CT454" s="7">
        <f t="shared" si="749"/>
        <v>3659811.6251636464</v>
      </c>
      <c r="CU454" s="7">
        <f t="shared" si="750"/>
        <v>7.4568501162897323E-6</v>
      </c>
      <c r="CV454" s="22">
        <f t="shared" si="751"/>
        <v>9.4234727051314172E-3</v>
      </c>
      <c r="CW454" s="7">
        <f t="shared" si="752"/>
        <v>1.9653540883288376E-3</v>
      </c>
      <c r="CX454" s="7">
        <f t="shared" si="753"/>
        <v>3.8099481136910314E-2</v>
      </c>
      <c r="CY454" s="7">
        <f t="shared" si="814"/>
        <v>0.67773676171640362</v>
      </c>
      <c r="CZ454" s="7">
        <f t="shared" si="815"/>
        <v>5.9115629383557231E-2</v>
      </c>
      <c r="DA454" s="7">
        <f t="shared" si="754"/>
        <v>6.1708126736586912</v>
      </c>
      <c r="DB454" s="7">
        <f>rho_ph(DA454,H454)</f>
        <v>18.910647928241563</v>
      </c>
      <c r="DC454" s="7">
        <f t="shared" si="755"/>
        <v>102.60948489567761</v>
      </c>
      <c r="DD454" s="7">
        <f t="shared" si="816"/>
        <v>-2.8113842197260572E-2</v>
      </c>
      <c r="DE454" s="47">
        <f t="shared" si="817"/>
        <v>-0.38697146653586878</v>
      </c>
      <c r="DF454" s="7">
        <f t="shared" si="756"/>
        <v>1027.3165135195138</v>
      </c>
      <c r="DG454" s="7">
        <f t="shared" si="818"/>
        <v>159.93265853440079</v>
      </c>
    </row>
    <row r="455" spans="1:111" ht="14.5" x14ac:dyDescent="0.35">
      <c r="A455" s="7">
        <f t="shared" si="819"/>
        <v>444</v>
      </c>
      <c r="B455" s="7">
        <v>3</v>
      </c>
      <c r="C455" s="7">
        <v>17.2</v>
      </c>
      <c r="D455">
        <v>0.253</v>
      </c>
      <c r="E455" s="22">
        <v>0</v>
      </c>
      <c r="F455" s="7">
        <f t="shared" si="757"/>
        <v>6.1708126736586912</v>
      </c>
      <c r="G455" s="7">
        <f t="shared" si="820"/>
        <v>97.5</v>
      </c>
      <c r="H455" s="7">
        <f t="shared" si="758"/>
        <v>1027.3165135195138</v>
      </c>
      <c r="I455" s="7">
        <f t="shared" si="821"/>
        <v>0.16907875813234149</v>
      </c>
      <c r="J455" s="24" t="str">
        <f t="shared" si="759"/>
        <v>NO</v>
      </c>
      <c r="K455" s="24" t="str">
        <f t="shared" si="760"/>
        <v>NO</v>
      </c>
      <c r="L455" s="7">
        <f t="shared" si="761"/>
        <v>3.2539846585596206</v>
      </c>
      <c r="M455" s="7">
        <v>9.81</v>
      </c>
      <c r="N455" s="7">
        <f t="shared" si="762"/>
        <v>5.0247065E-2</v>
      </c>
      <c r="O455" s="7">
        <f t="shared" si="763"/>
        <v>159.93265853440079</v>
      </c>
      <c r="P455" s="7">
        <f t="shared" si="764"/>
        <v>907.51632111378797</v>
      </c>
      <c r="Q455" s="7">
        <f t="shared" si="726"/>
        <v>1.433417758480363E-5</v>
      </c>
      <c r="R455" s="7">
        <f t="shared" si="727"/>
        <v>1.7028972041294697E-4</v>
      </c>
      <c r="S455" s="7">
        <f t="shared" si="765"/>
        <v>1.4392095090770931E-4</v>
      </c>
      <c r="T455" s="7">
        <f t="shared" si="728"/>
        <v>1.7766395829758201</v>
      </c>
      <c r="U455" s="7">
        <f t="shared" si="729"/>
        <v>100.82482220990403</v>
      </c>
      <c r="V455" s="7">
        <f t="shared" si="822"/>
        <v>102.60146179287985</v>
      </c>
      <c r="W455" s="7">
        <f>Surface_Tension_T(T_ph(F455,H455))</f>
        <v>8.7403537175275076E-2</v>
      </c>
      <c r="X455" s="7">
        <v>1</v>
      </c>
      <c r="Y455" s="7">
        <f t="shared" si="766"/>
        <v>1.001456828885489</v>
      </c>
      <c r="Z455" s="7">
        <f t="shared" si="823"/>
        <v>0.98125455146133223</v>
      </c>
      <c r="AA455" s="24">
        <f t="shared" si="767"/>
        <v>20.204787752036587</v>
      </c>
      <c r="AB455" s="24">
        <f t="shared" si="768"/>
        <v>3644217.9447209602</v>
      </c>
      <c r="AC455" s="24">
        <f t="shared" si="769"/>
        <v>7.4855004610899765E-6</v>
      </c>
      <c r="AD455" s="29">
        <f t="shared" si="770"/>
        <v>9.4297450217141685E-3</v>
      </c>
      <c r="AE455" s="24">
        <f t="shared" si="730"/>
        <v>13.807254882582155</v>
      </c>
      <c r="AF455" s="7">
        <f t="shared" si="731"/>
        <v>8.9651909300257699</v>
      </c>
      <c r="AG455" s="24" t="str">
        <f t="shared" si="771"/>
        <v>ANNULAR</v>
      </c>
      <c r="AH455" s="24">
        <f t="shared" si="725"/>
        <v>1.1499999999999999</v>
      </c>
      <c r="AI455" s="24">
        <f t="shared" si="725"/>
        <v>1.1499999999999999</v>
      </c>
      <c r="AJ455" s="24">
        <f t="shared" si="772"/>
        <v>0.26800156078223225</v>
      </c>
      <c r="AK455" s="24">
        <f t="shared" si="773"/>
        <v>0.85257139182141672</v>
      </c>
      <c r="AL455" s="24">
        <f t="shared" si="774"/>
        <v>136.56812235046775</v>
      </c>
      <c r="AM455" s="24">
        <f t="shared" si="775"/>
        <v>24631983.679029591</v>
      </c>
      <c r="AN455" s="24">
        <f t="shared" si="776"/>
        <v>1.3455260205363891E-6</v>
      </c>
      <c r="AO455" s="29">
        <f t="shared" si="777"/>
        <v>7.1336390281104287E-3</v>
      </c>
      <c r="AP455" s="24">
        <f t="shared" si="732"/>
        <v>48.667096837842927</v>
      </c>
      <c r="AQ455" s="24">
        <f t="shared" si="778"/>
        <v>4.8389125440759075</v>
      </c>
      <c r="AR455" s="24">
        <f t="shared" si="779"/>
        <v>15.153174181551536</v>
      </c>
      <c r="AS455" s="24">
        <f t="shared" si="780"/>
        <v>1.9187707496138859</v>
      </c>
      <c r="AT455" s="24" t="str">
        <f t="shared" si="781"/>
        <v>NO</v>
      </c>
      <c r="AU455" s="24">
        <f t="shared" si="733"/>
        <v>1.2</v>
      </c>
      <c r="AV455" s="7">
        <f t="shared" si="782"/>
        <v>1.203900398263051</v>
      </c>
      <c r="AW455" s="7">
        <f t="shared" si="783"/>
        <v>0.26800156078223225</v>
      </c>
      <c r="AX455" s="20">
        <f t="shared" si="734"/>
        <v>0.82195549402085366</v>
      </c>
      <c r="AY455" s="24">
        <f t="shared" si="735"/>
        <v>0.81712474125519341</v>
      </c>
      <c r="AZ455" s="24">
        <f t="shared" si="784"/>
        <v>168.62119341099284</v>
      </c>
      <c r="BA455" s="24">
        <f t="shared" si="785"/>
        <v>30413206.336535987</v>
      </c>
      <c r="BB455" s="24">
        <f t="shared" si="786"/>
        <v>1.1134213172528115E-6</v>
      </c>
      <c r="BC455" s="29">
        <f t="shared" si="787"/>
        <v>6.9319079690395346E-3</v>
      </c>
      <c r="BD455" s="24">
        <f t="shared" si="736"/>
        <v>15.298765783330516</v>
      </c>
      <c r="BE455" s="24" t="str">
        <f t="shared" si="788"/>
        <v>NO</v>
      </c>
      <c r="BF455" s="24">
        <f t="shared" si="737"/>
        <v>1.2</v>
      </c>
      <c r="BG455" s="24">
        <f t="shared" si="738"/>
        <v>1.1508689341094431</v>
      </c>
      <c r="BH455" s="7">
        <f t="shared" si="789"/>
        <v>1.203900398263051</v>
      </c>
      <c r="BI455" s="7">
        <f t="shared" si="790"/>
        <v>0.50163465139741026</v>
      </c>
      <c r="BJ455" s="7">
        <f t="shared" si="791"/>
        <v>0.26800156078223225</v>
      </c>
      <c r="BK455" s="20">
        <f t="shared" si="739"/>
        <v>0.82195549402085366</v>
      </c>
      <c r="BL455" s="24">
        <f t="shared" si="792"/>
        <v>0.50144269979634437</v>
      </c>
      <c r="BM455" s="24">
        <f t="shared" si="793"/>
        <v>0.81558174176016551</v>
      </c>
      <c r="BN455" s="24">
        <f t="shared" si="794"/>
        <v>170.01646973951603</v>
      </c>
      <c r="BO455" s="24">
        <f t="shared" si="795"/>
        <v>30664864.067201138</v>
      </c>
      <c r="BP455" s="24">
        <f t="shared" si="796"/>
        <v>1.1052114607848072E-6</v>
      </c>
      <c r="BQ455" s="29">
        <f t="shared" si="797"/>
        <v>6.9241936382520002E-3</v>
      </c>
      <c r="BR455" s="24">
        <f t="shared" si="740"/>
        <v>48.090431050447329</v>
      </c>
      <c r="BS455" s="24">
        <f t="shared" si="798"/>
        <v>4.8389125440759075</v>
      </c>
      <c r="BT455" s="24">
        <f t="shared" si="799"/>
        <v>15.304445190159933</v>
      </c>
      <c r="BU455" s="24" t="str">
        <f t="shared" si="800"/>
        <v>NO</v>
      </c>
      <c r="BV455" s="24">
        <f t="shared" si="741"/>
        <v>1.1499999999999999</v>
      </c>
      <c r="BW455" s="24">
        <f t="shared" si="742"/>
        <v>1.1508594487539219</v>
      </c>
      <c r="BX455" s="7">
        <f t="shared" si="801"/>
        <v>1.203900398263051</v>
      </c>
      <c r="BY455" s="7">
        <f t="shared" si="802"/>
        <v>0.50163465139741026</v>
      </c>
      <c r="BZ455" s="24">
        <f t="shared" si="803"/>
        <v>0.26800156078223225</v>
      </c>
      <c r="CA455" s="20">
        <f t="shared" si="743"/>
        <v>0.86043557589213493</v>
      </c>
      <c r="CB455" s="24">
        <f t="shared" si="804"/>
        <v>0.50143364007869362</v>
      </c>
      <c r="CC455" s="24">
        <f t="shared" si="805"/>
        <v>0.85089182155066945</v>
      </c>
      <c r="CD455" s="24">
        <f t="shared" si="806"/>
        <v>138.08689448773438</v>
      </c>
      <c r="CE455" s="24">
        <f t="shared" si="807"/>
        <v>24905915.617562894</v>
      </c>
      <c r="CF455" s="24">
        <f t="shared" si="808"/>
        <v>1.3322275637368347E-6</v>
      </c>
      <c r="CG455" s="29">
        <f t="shared" si="809"/>
        <v>7.1228442491934824E-3</v>
      </c>
      <c r="CH455" s="24">
        <f t="shared" si="744"/>
        <v>48.637625807246742</v>
      </c>
      <c r="CI455" s="24">
        <f t="shared" si="810"/>
        <v>4.8389125440759075</v>
      </c>
      <c r="CJ455" s="24">
        <f t="shared" si="811"/>
        <v>15.160825273138556</v>
      </c>
      <c r="CK455" s="24">
        <f t="shared" si="745"/>
        <v>9.0683246133033499</v>
      </c>
      <c r="CL455" s="24">
        <f t="shared" si="812"/>
        <v>1.9187707496138859</v>
      </c>
      <c r="CM455" s="24" t="str">
        <f t="shared" si="813"/>
        <v>NO</v>
      </c>
      <c r="CN455" s="46" t="str">
        <f t="shared" si="722"/>
        <v>ANNULAR</v>
      </c>
      <c r="CO455" s="21">
        <f t="shared" si="723"/>
        <v>1.001456828885489</v>
      </c>
      <c r="CP455" s="21">
        <f t="shared" si="746"/>
        <v>0</v>
      </c>
      <c r="CQ455" s="7">
        <f t="shared" si="747"/>
        <v>0.98125455146133223</v>
      </c>
      <c r="CR455" s="7">
        <f>IF(J455="yes",rho_ph(F455,H455),IF(K455="yes",rho_ph(F455,H455),L455*CQ455+P455*(1-CQ455)))</f>
        <v>20.204787752036587</v>
      </c>
      <c r="CS455" s="7">
        <f t="shared" si="748"/>
        <v>1.7257634187208588E-5</v>
      </c>
      <c r="CT455" s="7">
        <f t="shared" si="749"/>
        <v>3644217.9447209602</v>
      </c>
      <c r="CU455" s="7">
        <f t="shared" si="750"/>
        <v>7.4855004610899765E-6</v>
      </c>
      <c r="CV455" s="22">
        <f t="shared" si="751"/>
        <v>9.4297450217141685E-3</v>
      </c>
      <c r="CW455" s="7">
        <f t="shared" si="752"/>
        <v>1.8934473816329996E-3</v>
      </c>
      <c r="CX455" s="7">
        <f t="shared" si="753"/>
        <v>3.9637916833862141E-2</v>
      </c>
      <c r="CY455" s="7">
        <f t="shared" si="814"/>
        <v>0.65531766489390653</v>
      </c>
      <c r="CZ455" s="7">
        <f t="shared" si="815"/>
        <v>6.3375926577866504E-2</v>
      </c>
      <c r="DA455" s="7">
        <f t="shared" si="754"/>
        <v>5.9806848939250914</v>
      </c>
      <c r="DB455" s="7">
        <f>rho_ph(DA455,H455)</f>
        <v>18.136190853749259</v>
      </c>
      <c r="DC455" s="7">
        <f t="shared" si="755"/>
        <v>106.99114596928948</v>
      </c>
      <c r="DD455" s="7">
        <f t="shared" si="816"/>
        <v>-2.8113842197260572E-2</v>
      </c>
      <c r="DE455" s="47">
        <f t="shared" si="817"/>
        <v>-0.46002267689301241</v>
      </c>
      <c r="DF455" s="7">
        <f t="shared" si="756"/>
        <v>1027.2883996773166</v>
      </c>
      <c r="DG455" s="7">
        <f t="shared" si="818"/>
        <v>158.70644686358065</v>
      </c>
    </row>
    <row r="456" spans="1:111" ht="14.5" x14ac:dyDescent="0.35">
      <c r="A456" s="7">
        <f t="shared" si="819"/>
        <v>441</v>
      </c>
      <c r="B456" s="7">
        <v>3</v>
      </c>
      <c r="C456" s="7">
        <v>17.2</v>
      </c>
      <c r="D456">
        <v>0.253</v>
      </c>
      <c r="E456" s="22">
        <v>0</v>
      </c>
      <c r="F456" s="7">
        <f t="shared" si="757"/>
        <v>5.9806848939250914</v>
      </c>
      <c r="G456" s="7">
        <f t="shared" si="820"/>
        <v>97.5</v>
      </c>
      <c r="H456" s="7">
        <f t="shared" si="758"/>
        <v>1027.2883996773166</v>
      </c>
      <c r="I456" s="7">
        <f t="shared" si="821"/>
        <v>0.171297558334259</v>
      </c>
      <c r="J456" s="24" t="str">
        <f t="shared" si="759"/>
        <v>NO</v>
      </c>
      <c r="K456" s="24" t="str">
        <f t="shared" si="760"/>
        <v>NO</v>
      </c>
      <c r="L456" s="7">
        <f t="shared" si="761"/>
        <v>3.1591796089354793</v>
      </c>
      <c r="M456" s="7">
        <v>9.81</v>
      </c>
      <c r="N456" s="7">
        <f t="shared" si="762"/>
        <v>5.0247065E-2</v>
      </c>
      <c r="O456" s="7">
        <f t="shared" si="763"/>
        <v>158.70644686358065</v>
      </c>
      <c r="P456" s="7">
        <f t="shared" si="764"/>
        <v>908.7111661044828</v>
      </c>
      <c r="Q456" s="7">
        <f t="shared" si="726"/>
        <v>1.4291899147801711E-5</v>
      </c>
      <c r="R456" s="7">
        <f t="shared" si="727"/>
        <v>1.7170070990760568E-4</v>
      </c>
      <c r="S456" s="7">
        <f t="shared" si="765"/>
        <v>1.4473696496415182E-4</v>
      </c>
      <c r="T456" s="7">
        <f t="shared" si="728"/>
        <v>1.7695656134520283</v>
      </c>
      <c r="U456" s="7">
        <f t="shared" si="729"/>
        <v>105.21333130976824</v>
      </c>
      <c r="V456" s="7">
        <f t="shared" si="822"/>
        <v>106.98289692322027</v>
      </c>
      <c r="W456" s="7">
        <f>Surface_Tension_T(T_ph(F456,H456))</f>
        <v>8.7483818694943427E-2</v>
      </c>
      <c r="X456" s="7">
        <v>1</v>
      </c>
      <c r="Y456" s="7">
        <f t="shared" si="766"/>
        <v>1.001414181488983</v>
      </c>
      <c r="Z456" s="7">
        <f t="shared" si="823"/>
        <v>0.9820705337565232</v>
      </c>
      <c r="AA456" s="24">
        <f t="shared" si="767"/>
        <v>19.395243382520754</v>
      </c>
      <c r="AB456" s="24">
        <f t="shared" si="768"/>
        <v>3627025.8188642287</v>
      </c>
      <c r="AC456" s="24">
        <f t="shared" si="769"/>
        <v>7.5173585528259713E-6</v>
      </c>
      <c r="AD456" s="29">
        <f t="shared" si="770"/>
        <v>9.4366985860109259E-3</v>
      </c>
      <c r="AE456" s="24">
        <f t="shared" si="730"/>
        <v>13.807891703170689</v>
      </c>
      <c r="AF456" s="7">
        <f t="shared" si="731"/>
        <v>9.1040482750848444</v>
      </c>
      <c r="AG456" s="24" t="str">
        <f t="shared" si="771"/>
        <v>ANNULAR</v>
      </c>
      <c r="AH456" s="24">
        <f t="shared" si="725"/>
        <v>1.1499999999999999</v>
      </c>
      <c r="AI456" s="24">
        <f t="shared" si="725"/>
        <v>1.1499999999999999</v>
      </c>
      <c r="AJ456" s="24">
        <f t="shared" si="772"/>
        <v>0.26798225064679237</v>
      </c>
      <c r="AK456" s="24">
        <f t="shared" si="773"/>
        <v>0.85332335976002571</v>
      </c>
      <c r="AL456" s="24">
        <f t="shared" si="774"/>
        <v>135.98250255073694</v>
      </c>
      <c r="AM456" s="24">
        <f t="shared" si="775"/>
        <v>25429536.404259965</v>
      </c>
      <c r="AN456" s="24">
        <f t="shared" si="776"/>
        <v>1.3075648755036296E-6</v>
      </c>
      <c r="AO456" s="29">
        <f t="shared" si="777"/>
        <v>7.1026012309476378E-3</v>
      </c>
      <c r="AP456" s="24">
        <f t="shared" si="732"/>
        <v>51.081593250811402</v>
      </c>
      <c r="AQ456" s="24">
        <f t="shared" si="778"/>
        <v>4.8405350591247691</v>
      </c>
      <c r="AR456" s="24">
        <f t="shared" si="779"/>
        <v>15.179644100492684</v>
      </c>
      <c r="AS456" s="24">
        <f t="shared" si="780"/>
        <v>1.9111308625281906</v>
      </c>
      <c r="AT456" s="24" t="str">
        <f t="shared" si="781"/>
        <v>NO</v>
      </c>
      <c r="AU456" s="24">
        <f t="shared" si="733"/>
        <v>1.2</v>
      </c>
      <c r="AV456" s="7">
        <f t="shared" si="782"/>
        <v>1.203900398263051</v>
      </c>
      <c r="AW456" s="7">
        <f t="shared" si="783"/>
        <v>0.26798225064679237</v>
      </c>
      <c r="AX456" s="20">
        <f t="shared" si="734"/>
        <v>0.8190430809524456</v>
      </c>
      <c r="AY456" s="24">
        <f t="shared" si="735"/>
        <v>0.81784228377831025</v>
      </c>
      <c r="AZ456" s="24">
        <f t="shared" si="784"/>
        <v>168.11246138897883</v>
      </c>
      <c r="BA456" s="24">
        <f t="shared" si="785"/>
        <v>31438029.722285155</v>
      </c>
      <c r="BB456" s="24">
        <f t="shared" si="786"/>
        <v>1.0807694952631535E-6</v>
      </c>
      <c r="BC456" s="29">
        <f t="shared" si="787"/>
        <v>6.9009593363048355E-3</v>
      </c>
      <c r="BD456" s="24">
        <f t="shared" si="736"/>
        <v>15.326073732962145</v>
      </c>
      <c r="BE456" s="24" t="str">
        <f t="shared" si="788"/>
        <v>NO</v>
      </c>
      <c r="BF456" s="24">
        <f t="shared" si="737"/>
        <v>1.2</v>
      </c>
      <c r="BG456" s="24">
        <f t="shared" si="738"/>
        <v>1.1508294493030446</v>
      </c>
      <c r="BH456" s="7">
        <f t="shared" si="789"/>
        <v>1.203900398263051</v>
      </c>
      <c r="BI456" s="7">
        <f t="shared" si="790"/>
        <v>0.50166209912869542</v>
      </c>
      <c r="BJ456" s="7">
        <f t="shared" si="791"/>
        <v>0.26798225064679237</v>
      </c>
      <c r="BK456" s="20">
        <f t="shared" si="739"/>
        <v>0.8190430809524456</v>
      </c>
      <c r="BL456" s="24">
        <f t="shared" si="792"/>
        <v>0.50147883354464384</v>
      </c>
      <c r="BM456" s="24">
        <f t="shared" si="793"/>
        <v>0.81636058015187385</v>
      </c>
      <c r="BN456" s="24">
        <f t="shared" si="794"/>
        <v>169.45422105129595</v>
      </c>
      <c r="BO456" s="24">
        <f t="shared" si="795"/>
        <v>31688946.756011095</v>
      </c>
      <c r="BP456" s="24">
        <f t="shared" si="796"/>
        <v>1.0730807442459688E-6</v>
      </c>
      <c r="BQ456" s="29">
        <f t="shared" si="797"/>
        <v>6.893565795700423E-3</v>
      </c>
      <c r="BR456" s="24">
        <f t="shared" si="740"/>
        <v>50.474849384576792</v>
      </c>
      <c r="BS456" s="24">
        <f t="shared" si="798"/>
        <v>4.8405350591247691</v>
      </c>
      <c r="BT456" s="24">
        <f t="shared" si="799"/>
        <v>15.331550988378964</v>
      </c>
      <c r="BU456" s="24" t="str">
        <f t="shared" si="800"/>
        <v>NO</v>
      </c>
      <c r="BV456" s="24">
        <f t="shared" si="741"/>
        <v>1.1499999999999999</v>
      </c>
      <c r="BW456" s="24">
        <f t="shared" si="742"/>
        <v>1.1508204123963373</v>
      </c>
      <c r="BX456" s="7">
        <f t="shared" si="801"/>
        <v>1.203900398263051</v>
      </c>
      <c r="BY456" s="7">
        <f t="shared" si="802"/>
        <v>0.50166209912869542</v>
      </c>
      <c r="BZ456" s="24">
        <f t="shared" si="803"/>
        <v>0.26798225064679237</v>
      </c>
      <c r="CA456" s="20">
        <f t="shared" si="743"/>
        <v>0.85738681742947809</v>
      </c>
      <c r="CB456" s="24">
        <f t="shared" si="804"/>
        <v>0.5014701869766649</v>
      </c>
      <c r="CC456" s="24">
        <f t="shared" si="805"/>
        <v>0.85171048997561938</v>
      </c>
      <c r="CD456" s="24">
        <f t="shared" si="806"/>
        <v>137.44303998796471</v>
      </c>
      <c r="CE456" s="24">
        <f t="shared" si="807"/>
        <v>25702665.58803793</v>
      </c>
      <c r="CF456" s="24">
        <f t="shared" si="808"/>
        <v>1.2950791472710062E-6</v>
      </c>
      <c r="CG456" s="29">
        <f t="shared" si="809"/>
        <v>7.0922396977637489E-3</v>
      </c>
      <c r="CH456" s="24">
        <f t="shared" si="744"/>
        <v>51.051772320242478</v>
      </c>
      <c r="CI456" s="24">
        <f t="shared" si="810"/>
        <v>4.8405350591247691</v>
      </c>
      <c r="CJ456" s="24">
        <f t="shared" si="811"/>
        <v>15.187032826718895</v>
      </c>
      <c r="CK456" s="24">
        <f t="shared" si="745"/>
        <v>9.2087793442472154</v>
      </c>
      <c r="CL456" s="24">
        <f t="shared" si="812"/>
        <v>1.9111308625281906</v>
      </c>
      <c r="CM456" s="24" t="str">
        <f t="shared" si="813"/>
        <v>NO</v>
      </c>
      <c r="CN456" s="46" t="str">
        <f t="shared" si="722"/>
        <v>ANNULAR</v>
      </c>
      <c r="CO456" s="21">
        <f t="shared" si="723"/>
        <v>1.001414181488983</v>
      </c>
      <c r="CP456" s="21">
        <f t="shared" si="746"/>
        <v>0</v>
      </c>
      <c r="CQ456" s="7">
        <f t="shared" si="747"/>
        <v>0.9820705337565232</v>
      </c>
      <c r="CR456" s="7">
        <f>IF(J456="yes",rho_ph(F456,H456),IF(K456="yes",rho_ph(F456,H456),L456*CQ456+P456*(1-CQ456)))</f>
        <v>19.395243382520754</v>
      </c>
      <c r="CS456" s="7">
        <f t="shared" si="748"/>
        <v>1.7114155106745447E-5</v>
      </c>
      <c r="CT456" s="7">
        <f t="shared" si="749"/>
        <v>3627025.8188642287</v>
      </c>
      <c r="CU456" s="7">
        <f t="shared" si="750"/>
        <v>7.5173585528259713E-6</v>
      </c>
      <c r="CV456" s="22">
        <f t="shared" si="751"/>
        <v>9.4366985860109259E-3</v>
      </c>
      <c r="CW456" s="7">
        <f t="shared" si="752"/>
        <v>1.8175827061121697E-3</v>
      </c>
      <c r="CX456" s="7">
        <f t="shared" si="753"/>
        <v>4.1399348619830932E-2</v>
      </c>
      <c r="CY456" s="7">
        <f t="shared" si="814"/>
        <v>0.62882986919891737</v>
      </c>
      <c r="CZ456" s="7">
        <f t="shared" si="815"/>
        <v>6.8725951871526497E-2</v>
      </c>
      <c r="DA456" s="7">
        <f t="shared" si="754"/>
        <v>5.7745070383105119</v>
      </c>
      <c r="DB456" s="7">
        <f>rho_ph(DA456,H456)</f>
        <v>17.311117104289249</v>
      </c>
      <c r="DC456" s="7">
        <f t="shared" si="755"/>
        <v>112.09050411192676</v>
      </c>
      <c r="DD456" s="7">
        <f t="shared" si="816"/>
        <v>-2.8113842197260572E-2</v>
      </c>
      <c r="DE456" s="47">
        <f t="shared" si="817"/>
        <v>-0.55947043899074833</v>
      </c>
      <c r="DF456" s="7">
        <f t="shared" si="756"/>
        <v>1027.2602858351195</v>
      </c>
      <c r="DG456" s="7">
        <f t="shared" si="818"/>
        <v>157.34108496619956</v>
      </c>
    </row>
    <row r="457" spans="1:111" ht="14.5" x14ac:dyDescent="0.35">
      <c r="A457" s="7">
        <f t="shared" si="819"/>
        <v>438</v>
      </c>
      <c r="B457" s="7">
        <v>3</v>
      </c>
      <c r="C457" s="7">
        <v>17.2</v>
      </c>
      <c r="D457">
        <v>0.253</v>
      </c>
      <c r="E457" s="22">
        <v>0</v>
      </c>
      <c r="F457" s="7">
        <f t="shared" si="757"/>
        <v>5.7745070383105119</v>
      </c>
      <c r="G457" s="7">
        <f t="shared" si="820"/>
        <v>97.5</v>
      </c>
      <c r="H457" s="7">
        <f t="shared" si="758"/>
        <v>1027.2602858351195</v>
      </c>
      <c r="I457" s="7">
        <f t="shared" si="821"/>
        <v>0.17375916189501736</v>
      </c>
      <c r="J457" s="24" t="str">
        <f t="shared" si="759"/>
        <v>NO</v>
      </c>
      <c r="K457" s="24" t="str">
        <f t="shared" si="760"/>
        <v>NO</v>
      </c>
      <c r="L457" s="7">
        <f t="shared" si="761"/>
        <v>3.0562325406520929</v>
      </c>
      <c r="M457" s="7">
        <v>9.81</v>
      </c>
      <c r="N457" s="7">
        <f t="shared" si="762"/>
        <v>5.0247065E-2</v>
      </c>
      <c r="O457" s="7">
        <f t="shared" si="763"/>
        <v>157.34108496619956</v>
      </c>
      <c r="P457" s="7">
        <f t="shared" si="764"/>
        <v>910.03385389848495</v>
      </c>
      <c r="Q457" s="7">
        <f t="shared" si="726"/>
        <v>1.424481605623146E-5</v>
      </c>
      <c r="R457" s="7">
        <f t="shared" si="727"/>
        <v>1.732995820963032E-4</v>
      </c>
      <c r="S457" s="7">
        <f t="shared" si="765"/>
        <v>1.4566235925377225E-4</v>
      </c>
      <c r="T457" s="7">
        <f t="shared" si="728"/>
        <v>1.7617449071023918</v>
      </c>
      <c r="U457" s="7">
        <f t="shared" si="729"/>
        <v>110.32024922161931</v>
      </c>
      <c r="V457" s="7">
        <f t="shared" si="822"/>
        <v>112.0819941287217</v>
      </c>
      <c r="W457" s="7">
        <f>Surface_Tension_T(T_ph(F457,H457))</f>
        <v>8.757196364924931E-2</v>
      </c>
      <c r="X457" s="7">
        <v>1</v>
      </c>
      <c r="Y457" s="7">
        <f t="shared" si="766"/>
        <v>1.0013684843511619</v>
      </c>
      <c r="Z457" s="7">
        <f t="shared" si="823"/>
        <v>0.9829365087870866</v>
      </c>
      <c r="AA457" s="24">
        <f t="shared" si="767"/>
        <v>18.532437213000566</v>
      </c>
      <c r="AB457" s="24">
        <f t="shared" si="768"/>
        <v>3607792.6375320191</v>
      </c>
      <c r="AC457" s="24">
        <f t="shared" si="769"/>
        <v>7.5533402606930526E-6</v>
      </c>
      <c r="AD457" s="29">
        <f t="shared" si="770"/>
        <v>9.4445257922123292E-3</v>
      </c>
      <c r="AE457" s="24">
        <f t="shared" si="730"/>
        <v>13.808331370388686</v>
      </c>
      <c r="AF457" s="7">
        <f t="shared" si="731"/>
        <v>9.2620825630177261</v>
      </c>
      <c r="AG457" s="24" t="str">
        <f t="shared" si="771"/>
        <v>ANNULAR</v>
      </c>
      <c r="AH457" s="24">
        <f t="shared" si="725"/>
        <v>1.1499999999999999</v>
      </c>
      <c r="AI457" s="24">
        <f t="shared" si="725"/>
        <v>1.1499999999999999</v>
      </c>
      <c r="AJ457" s="24">
        <f t="shared" si="772"/>
        <v>0.26796021847965135</v>
      </c>
      <c r="AK457" s="24">
        <f t="shared" si="773"/>
        <v>0.85412143455846534</v>
      </c>
      <c r="AL457" s="24">
        <f t="shared" si="774"/>
        <v>135.36482683190815</v>
      </c>
      <c r="AM457" s="24">
        <f t="shared" si="775"/>
        <v>26352077.711741176</v>
      </c>
      <c r="AN457" s="24">
        <f t="shared" si="776"/>
        <v>1.2663795047589854E-6</v>
      </c>
      <c r="AO457" s="29">
        <f t="shared" si="777"/>
        <v>7.068125075369051E-3</v>
      </c>
      <c r="AP457" s="24">
        <f t="shared" si="732"/>
        <v>53.911154158204774</v>
      </c>
      <c r="AQ457" s="24">
        <f t="shared" si="778"/>
        <v>4.8422552240111632</v>
      </c>
      <c r="AR457" s="24">
        <f t="shared" si="779"/>
        <v>15.208971437000844</v>
      </c>
      <c r="AS457" s="24">
        <f t="shared" si="780"/>
        <v>1.9026844996705834</v>
      </c>
      <c r="AT457" s="24" t="str">
        <f t="shared" si="781"/>
        <v>NO</v>
      </c>
      <c r="AU457" s="24">
        <f t="shared" si="733"/>
        <v>1.2</v>
      </c>
      <c r="AV457" s="7">
        <f t="shared" si="782"/>
        <v>1.203900398263051</v>
      </c>
      <c r="AW457" s="7">
        <f t="shared" si="783"/>
        <v>0.26796021847965135</v>
      </c>
      <c r="AX457" s="20">
        <f t="shared" si="734"/>
        <v>0.81582299491803323</v>
      </c>
      <c r="AY457" s="24">
        <f t="shared" si="735"/>
        <v>0.81860380298371149</v>
      </c>
      <c r="AZ457" s="24">
        <f t="shared" si="784"/>
        <v>167.57852383384227</v>
      </c>
      <c r="BA457" s="24">
        <f t="shared" si="785"/>
        <v>32623262.528692089</v>
      </c>
      <c r="BB457" s="24">
        <f t="shared" si="786"/>
        <v>1.0454391300939567E-6</v>
      </c>
      <c r="BC457" s="29">
        <f t="shared" si="787"/>
        <v>6.8666393661300871E-3</v>
      </c>
      <c r="BD457" s="24">
        <f t="shared" si="736"/>
        <v>15.356297126861508</v>
      </c>
      <c r="BE457" s="24" t="str">
        <f t="shared" si="788"/>
        <v>NO</v>
      </c>
      <c r="BF457" s="24">
        <f t="shared" si="737"/>
        <v>1.2</v>
      </c>
      <c r="BG457" s="24">
        <f t="shared" si="738"/>
        <v>1.1507878484876328</v>
      </c>
      <c r="BH457" s="7">
        <f t="shared" si="789"/>
        <v>1.203900398263051</v>
      </c>
      <c r="BI457" s="7">
        <f t="shared" si="790"/>
        <v>0.50169184422798951</v>
      </c>
      <c r="BJ457" s="7">
        <f t="shared" si="791"/>
        <v>0.26796021847965135</v>
      </c>
      <c r="BK457" s="20">
        <f t="shared" si="739"/>
        <v>0.81582299491803323</v>
      </c>
      <c r="BL457" s="24">
        <f t="shared" si="792"/>
        <v>0.50151777581069545</v>
      </c>
      <c r="BM457" s="24">
        <f t="shared" si="793"/>
        <v>0.81718757164242739</v>
      </c>
      <c r="BN457" s="24">
        <f t="shared" si="794"/>
        <v>168.86301396705252</v>
      </c>
      <c r="BO457" s="24">
        <f t="shared" si="795"/>
        <v>32873319.981595673</v>
      </c>
      <c r="BP457" s="24">
        <f t="shared" si="796"/>
        <v>1.0382943570317235E-6</v>
      </c>
      <c r="BQ457" s="29">
        <f t="shared" si="797"/>
        <v>6.8595892224509467E-3</v>
      </c>
      <c r="BR457" s="24">
        <f t="shared" si="740"/>
        <v>53.269201014527056</v>
      </c>
      <c r="BS457" s="24">
        <f t="shared" si="798"/>
        <v>4.8422552240111632</v>
      </c>
      <c r="BT457" s="24">
        <f t="shared" si="799"/>
        <v>15.361556286860974</v>
      </c>
      <c r="BU457" s="24" t="str">
        <f t="shared" si="800"/>
        <v>NO</v>
      </c>
      <c r="BV457" s="24">
        <f t="shared" si="741"/>
        <v>1.1499999999999999</v>
      </c>
      <c r="BW457" s="24">
        <f t="shared" si="742"/>
        <v>1.1507792828417764</v>
      </c>
      <c r="BX457" s="7">
        <f t="shared" si="801"/>
        <v>1.203900398263051</v>
      </c>
      <c r="BY457" s="7">
        <f t="shared" si="802"/>
        <v>0.50169184422798951</v>
      </c>
      <c r="BZ457" s="24">
        <f t="shared" si="803"/>
        <v>0.26796021847965135</v>
      </c>
      <c r="CA457" s="20">
        <f t="shared" si="743"/>
        <v>0.85401598220841146</v>
      </c>
      <c r="CB457" s="24">
        <f t="shared" si="804"/>
        <v>0.50150956637498267</v>
      </c>
      <c r="CC457" s="24">
        <f t="shared" si="805"/>
        <v>0.85257981188040477</v>
      </c>
      <c r="CD457" s="24">
        <f t="shared" si="806"/>
        <v>136.76304410148683</v>
      </c>
      <c r="CE457" s="24">
        <f t="shared" si="807"/>
        <v>26624274.936147116</v>
      </c>
      <c r="CF457" s="24">
        <f t="shared" si="808"/>
        <v>1.2547457075528518E-6</v>
      </c>
      <c r="CG457" s="29">
        <f t="shared" si="809"/>
        <v>7.058228765666784E-3</v>
      </c>
      <c r="CH457" s="24">
        <f t="shared" si="744"/>
        <v>53.880948368695044</v>
      </c>
      <c r="CI457" s="24">
        <f t="shared" si="810"/>
        <v>4.8422552240111632</v>
      </c>
      <c r="CJ457" s="24">
        <f t="shared" si="811"/>
        <v>15.216076260177211</v>
      </c>
      <c r="CK457" s="24">
        <f t="shared" si="745"/>
        <v>9.3686316256088915</v>
      </c>
      <c r="CL457" s="24">
        <f t="shared" si="812"/>
        <v>1.9026844996705834</v>
      </c>
      <c r="CM457" s="24" t="str">
        <f t="shared" si="813"/>
        <v>NO</v>
      </c>
      <c r="CN457" s="46" t="str">
        <f t="shared" si="722"/>
        <v>ANNULAR</v>
      </c>
      <c r="CO457" s="21">
        <f t="shared" si="723"/>
        <v>1.0013684843511619</v>
      </c>
      <c r="CP457" s="21">
        <f t="shared" si="746"/>
        <v>0</v>
      </c>
      <c r="CQ457" s="7">
        <f t="shared" si="747"/>
        <v>0.9829365087870866</v>
      </c>
      <c r="CR457" s="7">
        <f>IF(J457="yes",rho_ph(F457,H457),IF(K457="yes",rho_ph(F457,H457),L457*CQ457+P457*(1-CQ457)))</f>
        <v>18.532437213000566</v>
      </c>
      <c r="CS457" s="7">
        <f t="shared" si="748"/>
        <v>1.6958845658928218E-5</v>
      </c>
      <c r="CT457" s="7">
        <f t="shared" si="749"/>
        <v>3607792.6375320191</v>
      </c>
      <c r="CU457" s="7">
        <f t="shared" si="750"/>
        <v>7.5533402606930526E-6</v>
      </c>
      <c r="CV457" s="22">
        <f t="shared" si="751"/>
        <v>9.4445257922123292E-3</v>
      </c>
      <c r="CW457" s="7">
        <f t="shared" si="752"/>
        <v>1.7367267177897916E-3</v>
      </c>
      <c r="CX457" s="7">
        <f t="shared" si="753"/>
        <v>4.3454411823750122E-2</v>
      </c>
      <c r="CY457" s="7">
        <f t="shared" si="814"/>
        <v>0.59682896759313864</v>
      </c>
      <c r="CZ457" s="7">
        <f t="shared" si="815"/>
        <v>7.571874187639456E-2</v>
      </c>
      <c r="DA457" s="7">
        <f t="shared" si="754"/>
        <v>5.5473508126813282</v>
      </c>
      <c r="DB457" s="7">
        <f>rho_ph(DA457,H457)</f>
        <v>16.419650350242801</v>
      </c>
      <c r="DC457" s="7">
        <f t="shared" si="755"/>
        <v>118.17619751760954</v>
      </c>
      <c r="DD457" s="7">
        <f t="shared" si="816"/>
        <v>-2.8113842197260572E-2</v>
      </c>
      <c r="DE457" s="47">
        <f t="shared" si="817"/>
        <v>-0.70162012592512835</v>
      </c>
      <c r="DF457" s="7">
        <f t="shared" si="756"/>
        <v>1027.2321719929223</v>
      </c>
      <c r="DG457" s="7">
        <f t="shared" si="818"/>
        <v>155.79100395176539</v>
      </c>
    </row>
    <row r="458" spans="1:111" ht="14.5" x14ac:dyDescent="0.35">
      <c r="A458" s="7">
        <f t="shared" si="819"/>
        <v>435</v>
      </c>
      <c r="B458" s="7">
        <v>3</v>
      </c>
      <c r="C458" s="7">
        <v>17.2</v>
      </c>
      <c r="D458">
        <v>0.253</v>
      </c>
      <c r="E458" s="22">
        <v>0</v>
      </c>
      <c r="F458" s="7">
        <f t="shared" si="757"/>
        <v>5.5473508126813282</v>
      </c>
      <c r="G458" s="7">
        <f t="shared" si="820"/>
        <v>97.5</v>
      </c>
      <c r="H458" s="7">
        <f t="shared" si="758"/>
        <v>1027.2321719929223</v>
      </c>
      <c r="I458" s="7">
        <f t="shared" si="821"/>
        <v>0.17654239408374475</v>
      </c>
      <c r="J458" s="24" t="str">
        <f t="shared" si="759"/>
        <v>NO</v>
      </c>
      <c r="K458" s="24" t="str">
        <f t="shared" si="760"/>
        <v>NO</v>
      </c>
      <c r="L458" s="7">
        <f t="shared" si="761"/>
        <v>2.942632775394908</v>
      </c>
      <c r="M458" s="7">
        <v>9.81</v>
      </c>
      <c r="N458" s="7">
        <f t="shared" si="762"/>
        <v>5.0247065E-2</v>
      </c>
      <c r="O458" s="7">
        <f t="shared" si="763"/>
        <v>155.79100395176539</v>
      </c>
      <c r="P458" s="7">
        <f t="shared" si="764"/>
        <v>911.52562473102103</v>
      </c>
      <c r="Q458" s="7">
        <f t="shared" si="726"/>
        <v>1.4191354448946707E-5</v>
      </c>
      <c r="R458" s="7">
        <f t="shared" si="727"/>
        <v>1.7515117147470454E-4</v>
      </c>
      <c r="S458" s="7">
        <f t="shared" si="765"/>
        <v>1.4673494002569575E-4</v>
      </c>
      <c r="T458" s="7">
        <f t="shared" si="728"/>
        <v>1.7529368866258765</v>
      </c>
      <c r="U458" s="7">
        <f t="shared" si="729"/>
        <v>116.4144419001463</v>
      </c>
      <c r="V458" s="7">
        <f t="shared" si="822"/>
        <v>118.16737878677218</v>
      </c>
      <c r="W458" s="7">
        <f>Surface_Tension_T(T_ph(F458,H458))</f>
        <v>8.7670438624109559E-2</v>
      </c>
      <c r="X458" s="7">
        <v>1</v>
      </c>
      <c r="Y458" s="7">
        <f t="shared" si="766"/>
        <v>1.0013187646127897</v>
      </c>
      <c r="Z458" s="7">
        <f t="shared" si="823"/>
        <v>0.98386815415374995</v>
      </c>
      <c r="AA458" s="24">
        <f t="shared" si="767"/>
        <v>17.599753540147717</v>
      </c>
      <c r="AB458" s="24">
        <f t="shared" si="768"/>
        <v>3585842.1717443299</v>
      </c>
      <c r="AC458" s="24">
        <f t="shared" si="769"/>
        <v>7.5948529765921391E-6</v>
      </c>
      <c r="AD458" s="29">
        <f t="shared" si="770"/>
        <v>9.4535216702160904E-3</v>
      </c>
      <c r="AE458" s="24">
        <f t="shared" si="730"/>
        <v>13.808500774351927</v>
      </c>
      <c r="AF458" s="7">
        <f t="shared" si="731"/>
        <v>9.4459978518251102</v>
      </c>
      <c r="AG458" s="24" t="str">
        <f t="shared" si="771"/>
        <v>ANNULAR</v>
      </c>
      <c r="AH458" s="24">
        <f t="shared" si="725"/>
        <v>1.1499999999999999</v>
      </c>
      <c r="AI458" s="24">
        <f t="shared" si="725"/>
        <v>1.1499999999999999</v>
      </c>
      <c r="AJ458" s="24">
        <f t="shared" si="772"/>
        <v>0.26793453024797426</v>
      </c>
      <c r="AK458" s="24">
        <f t="shared" si="773"/>
        <v>0.85498004328051613</v>
      </c>
      <c r="AL458" s="24">
        <f t="shared" si="774"/>
        <v>134.70529894485895</v>
      </c>
      <c r="AM458" s="24">
        <f t="shared" si="775"/>
        <v>27445381.016957585</v>
      </c>
      <c r="AN458" s="24">
        <f t="shared" si="776"/>
        <v>1.2209797324722863E-6</v>
      </c>
      <c r="AO458" s="29">
        <f t="shared" si="777"/>
        <v>7.02909579633042E-3</v>
      </c>
      <c r="AP458" s="24">
        <f t="shared" si="732"/>
        <v>57.314538865792507</v>
      </c>
      <c r="AQ458" s="24">
        <f t="shared" si="778"/>
        <v>4.8441037028874776</v>
      </c>
      <c r="AR458" s="24">
        <f t="shared" si="779"/>
        <v>15.242092138192863</v>
      </c>
      <c r="AS458" s="24">
        <f t="shared" si="780"/>
        <v>1.8931718375559468</v>
      </c>
      <c r="AT458" s="24" t="str">
        <f t="shared" si="781"/>
        <v>NO</v>
      </c>
      <c r="AU458" s="24">
        <f t="shared" si="733"/>
        <v>1.2</v>
      </c>
      <c r="AV458" s="7">
        <f t="shared" si="782"/>
        <v>1.203900398263051</v>
      </c>
      <c r="AW458" s="7">
        <f t="shared" si="783"/>
        <v>0.26793453024797426</v>
      </c>
      <c r="AX458" s="20">
        <f t="shared" si="734"/>
        <v>0.81219609283878691</v>
      </c>
      <c r="AY458" s="24">
        <f t="shared" si="735"/>
        <v>0.81942306018531674</v>
      </c>
      <c r="AZ458" s="24">
        <f t="shared" si="784"/>
        <v>167.01176903041085</v>
      </c>
      <c r="BA458" s="24">
        <f t="shared" si="785"/>
        <v>34027626.761973649</v>
      </c>
      <c r="BB458" s="24">
        <f t="shared" si="786"/>
        <v>1.0066063992266534E-6</v>
      </c>
      <c r="BC458" s="29">
        <f t="shared" si="787"/>
        <v>6.8278567634379268E-3</v>
      </c>
      <c r="BD458" s="24">
        <f t="shared" si="736"/>
        <v>15.390389203258051</v>
      </c>
      <c r="BE458" s="24" t="str">
        <f t="shared" si="788"/>
        <v>NO</v>
      </c>
      <c r="BF458" s="24">
        <f t="shared" si="737"/>
        <v>1.2</v>
      </c>
      <c r="BG458" s="24">
        <f t="shared" si="738"/>
        <v>1.1507434259747884</v>
      </c>
      <c r="BH458" s="7">
        <f t="shared" si="789"/>
        <v>1.203900398263051</v>
      </c>
      <c r="BI458" s="7">
        <f t="shared" si="790"/>
        <v>0.50172459376210843</v>
      </c>
      <c r="BJ458" s="7">
        <f t="shared" si="791"/>
        <v>0.26793453024797426</v>
      </c>
      <c r="BK458" s="20">
        <f t="shared" si="739"/>
        <v>0.81219609283878691</v>
      </c>
      <c r="BL458" s="24">
        <f t="shared" si="792"/>
        <v>0.50156039566502941</v>
      </c>
      <c r="BM458" s="24">
        <f t="shared" si="793"/>
        <v>0.81807776733375492</v>
      </c>
      <c r="BN458" s="24">
        <f t="shared" si="794"/>
        <v>168.23407923453939</v>
      </c>
      <c r="BO458" s="24">
        <f t="shared" si="795"/>
        <v>34276664.992362462</v>
      </c>
      <c r="BP458" s="24">
        <f t="shared" si="796"/>
        <v>1.0000356784440494E-6</v>
      </c>
      <c r="BQ458" s="29">
        <f t="shared" si="797"/>
        <v>6.8211794239322818E-3</v>
      </c>
      <c r="BR458" s="24">
        <f t="shared" si="740"/>
        <v>56.630292792109238</v>
      </c>
      <c r="BS458" s="24">
        <f t="shared" si="798"/>
        <v>4.8441037028874776</v>
      </c>
      <c r="BT458" s="24">
        <f t="shared" si="799"/>
        <v>15.395409514869533</v>
      </c>
      <c r="BU458" s="24" t="str">
        <f t="shared" si="800"/>
        <v>NO</v>
      </c>
      <c r="BV458" s="24">
        <f t="shared" si="741"/>
        <v>1.1499999999999999</v>
      </c>
      <c r="BW458" s="24">
        <f t="shared" si="742"/>
        <v>1.1507353621808565</v>
      </c>
      <c r="BX458" s="7">
        <f t="shared" si="801"/>
        <v>1.203900398263051</v>
      </c>
      <c r="BY458" s="7">
        <f t="shared" si="802"/>
        <v>0.50172459376210843</v>
      </c>
      <c r="BZ458" s="24">
        <f t="shared" si="803"/>
        <v>0.26793453024797426</v>
      </c>
      <c r="CA458" s="20">
        <f t="shared" si="743"/>
        <v>0.85021928574024475</v>
      </c>
      <c r="CB458" s="24">
        <f t="shared" si="804"/>
        <v>0.50155265497818258</v>
      </c>
      <c r="CC458" s="24">
        <f t="shared" si="805"/>
        <v>0.8535156183178022</v>
      </c>
      <c r="CD458" s="24">
        <f t="shared" si="806"/>
        <v>136.03585055897608</v>
      </c>
      <c r="CE458" s="24">
        <f t="shared" si="807"/>
        <v>27716472.772799507</v>
      </c>
      <c r="CF458" s="24">
        <f t="shared" si="808"/>
        <v>1.2102490176545895E-6</v>
      </c>
      <c r="CG458" s="29">
        <f t="shared" si="809"/>
        <v>7.0197062511596423E-3</v>
      </c>
      <c r="CH458" s="24">
        <f t="shared" si="744"/>
        <v>57.28390202236158</v>
      </c>
      <c r="CI458" s="24">
        <f t="shared" si="810"/>
        <v>4.8441037028874776</v>
      </c>
      <c r="CJ458" s="24">
        <f t="shared" si="811"/>
        <v>15.248885041114415</v>
      </c>
      <c r="CK458" s="24">
        <f t="shared" si="745"/>
        <v>9.5546626374715711</v>
      </c>
      <c r="CL458" s="24">
        <f t="shared" si="812"/>
        <v>1.8931718375559468</v>
      </c>
      <c r="CM458" s="24" t="str">
        <f t="shared" si="813"/>
        <v>NO</v>
      </c>
      <c r="CN458" s="46" t="str">
        <f t="shared" si="722"/>
        <v>ANNULAR</v>
      </c>
      <c r="CO458" s="21">
        <f t="shared" si="723"/>
        <v>1.0013187646127897</v>
      </c>
      <c r="CP458" s="21">
        <f t="shared" si="746"/>
        <v>0</v>
      </c>
      <c r="CQ458" s="7">
        <f t="shared" si="747"/>
        <v>0.98386815415374995</v>
      </c>
      <c r="CR458" s="7">
        <f>IF(J458="yes",rho_ph(F458,H458),IF(K458="yes",rho_ph(F458,H458),L458*CQ458+P458*(1-CQ458)))</f>
        <v>17.599753540147717</v>
      </c>
      <c r="CS458" s="7">
        <f t="shared" si="748"/>
        <v>1.6787933404646845E-5</v>
      </c>
      <c r="CT458" s="7">
        <f t="shared" si="749"/>
        <v>3585842.1717443299</v>
      </c>
      <c r="CU458" s="7">
        <f t="shared" si="750"/>
        <v>7.5948529765921391E-6</v>
      </c>
      <c r="CV458" s="22">
        <f t="shared" si="751"/>
        <v>9.4535216702160904E-3</v>
      </c>
      <c r="CW458" s="7">
        <f t="shared" si="752"/>
        <v>1.6493223124613035E-3</v>
      </c>
      <c r="CX458" s="7">
        <f t="shared" si="753"/>
        <v>4.5913975426631171E-2</v>
      </c>
      <c r="CY458" s="7">
        <f t="shared" si="814"/>
        <v>0.55698731799487455</v>
      </c>
      <c r="CZ458" s="7">
        <f t="shared" si="815"/>
        <v>8.5393861228865817E-2</v>
      </c>
      <c r="DA458" s="7">
        <f t="shared" si="754"/>
        <v>5.2911692289947307</v>
      </c>
      <c r="DB458" s="7">
        <f>rho_ph(DA458,H458)</f>
        <v>15.436061602787383</v>
      </c>
      <c r="DC458" s="7">
        <f t="shared" si="755"/>
        <v>125.70640704167623</v>
      </c>
      <c r="DD458" s="7">
        <f t="shared" si="816"/>
        <v>-2.8113842197260572E-2</v>
      </c>
      <c r="DE458" s="47">
        <f t="shared" si="817"/>
        <v>-0.91928568099554564</v>
      </c>
      <c r="DF458" s="7">
        <f t="shared" si="756"/>
        <v>1027.2040581507251</v>
      </c>
      <c r="DG458" s="7">
        <f t="shared" si="818"/>
        <v>153.9808104804016</v>
      </c>
    </row>
    <row r="459" spans="1:111" ht="14.5" x14ac:dyDescent="0.35">
      <c r="A459" s="7">
        <f t="shared" si="819"/>
        <v>432</v>
      </c>
      <c r="B459" s="7">
        <v>3</v>
      </c>
      <c r="C459" s="7">
        <v>17.2</v>
      </c>
      <c r="D459">
        <v>0.253</v>
      </c>
      <c r="E459" s="22">
        <v>0</v>
      </c>
      <c r="F459" s="7">
        <f t="shared" si="757"/>
        <v>5.2911692289947307</v>
      </c>
      <c r="G459" s="7">
        <f t="shared" si="820"/>
        <v>97.5</v>
      </c>
      <c r="H459" s="7">
        <f t="shared" si="758"/>
        <v>1027.2040581507251</v>
      </c>
      <c r="I459" s="7">
        <f t="shared" si="821"/>
        <v>0.17977744036570645</v>
      </c>
      <c r="J459" s="24" t="str">
        <f t="shared" si="759"/>
        <v>NO</v>
      </c>
      <c r="K459" s="24" t="str">
        <f t="shared" si="760"/>
        <v>NO</v>
      </c>
      <c r="L459" s="7">
        <f t="shared" si="761"/>
        <v>2.8142775974283931</v>
      </c>
      <c r="M459" s="7">
        <v>9.81</v>
      </c>
      <c r="N459" s="7">
        <f t="shared" si="762"/>
        <v>5.0247065E-2</v>
      </c>
      <c r="O459" s="7">
        <f t="shared" si="763"/>
        <v>153.9808104804016</v>
      </c>
      <c r="P459" s="7">
        <f t="shared" si="764"/>
        <v>913.25449517546326</v>
      </c>
      <c r="Q459" s="7">
        <f t="shared" si="726"/>
        <v>1.4128910356856329E-5</v>
      </c>
      <c r="R459" s="7">
        <f t="shared" si="727"/>
        <v>1.7736397577598965E-4</v>
      </c>
      <c r="S459" s="7">
        <f t="shared" si="765"/>
        <v>1.4801799353700922E-4</v>
      </c>
      <c r="T459" s="7">
        <f t="shared" si="728"/>
        <v>1.7427448504065364</v>
      </c>
      <c r="U459" s="7">
        <f t="shared" si="729"/>
        <v>123.95446515350241</v>
      </c>
      <c r="V459" s="7">
        <f t="shared" si="822"/>
        <v>125.69721000390895</v>
      </c>
      <c r="W459" s="7">
        <f>Surface_Tension_T(T_ph(F459,H459))</f>
        <v>8.7783287387097286E-2</v>
      </c>
      <c r="X459" s="7">
        <v>1</v>
      </c>
      <c r="Y459" s="7">
        <f t="shared" si="766"/>
        <v>1.0012634299340319</v>
      </c>
      <c r="Z459" s="7">
        <f t="shared" si="823"/>
        <v>0.98489103283365997</v>
      </c>
      <c r="AA459" s="24">
        <f t="shared" si="767"/>
        <v>16.570088951730391</v>
      </c>
      <c r="AB459" s="24">
        <f t="shared" si="768"/>
        <v>3560053.1864240486</v>
      </c>
      <c r="AC459" s="24">
        <f t="shared" si="769"/>
        <v>7.6442455827156454E-6</v>
      </c>
      <c r="AD459" s="29">
        <f t="shared" si="770"/>
        <v>9.4641774493799923E-3</v>
      </c>
      <c r="AE459" s="24">
        <f t="shared" si="730"/>
        <v>13.808275325158382</v>
      </c>
      <c r="AF459" s="7">
        <f t="shared" si="731"/>
        <v>9.6670459455478532</v>
      </c>
      <c r="AG459" s="24" t="str">
        <f t="shared" si="771"/>
        <v>ANNULAR</v>
      </c>
      <c r="AH459" s="24">
        <f t="shared" si="725"/>
        <v>1.1499999999999999</v>
      </c>
      <c r="AI459" s="24">
        <f t="shared" si="725"/>
        <v>1.1499999999999999</v>
      </c>
      <c r="AJ459" s="24">
        <f t="shared" si="772"/>
        <v>0.26790362620102626</v>
      </c>
      <c r="AK459" s="24">
        <f t="shared" si="773"/>
        <v>0.85592270472352872</v>
      </c>
      <c r="AL459" s="24">
        <f t="shared" si="774"/>
        <v>133.98804165699369</v>
      </c>
      <c r="AM459" s="24">
        <f t="shared" si="775"/>
        <v>28787084.730398245</v>
      </c>
      <c r="AN459" s="24">
        <f t="shared" si="776"/>
        <v>1.1697478602258014E-6</v>
      </c>
      <c r="AO459" s="29">
        <f t="shared" si="777"/>
        <v>6.983672566762889E-3</v>
      </c>
      <c r="AP459" s="24">
        <f t="shared" si="732"/>
        <v>61.563980069627021</v>
      </c>
      <c r="AQ459" s="24">
        <f t="shared" si="778"/>
        <v>4.8461304847849007</v>
      </c>
      <c r="AR459" s="24">
        <f t="shared" si="779"/>
        <v>15.280554226676907</v>
      </c>
      <c r="AS459" s="24">
        <f t="shared" si="780"/>
        <v>1.8821644384390595</v>
      </c>
      <c r="AT459" s="24" t="str">
        <f t="shared" si="781"/>
        <v>NO</v>
      </c>
      <c r="AU459" s="24">
        <f t="shared" si="733"/>
        <v>1.2</v>
      </c>
      <c r="AV459" s="7">
        <f t="shared" si="782"/>
        <v>1.203900398263051</v>
      </c>
      <c r="AW459" s="7">
        <f t="shared" si="783"/>
        <v>0.26790362620102626</v>
      </c>
      <c r="AX459" s="20">
        <f t="shared" si="734"/>
        <v>0.80799888531403019</v>
      </c>
      <c r="AY459" s="24">
        <f t="shared" si="735"/>
        <v>0.82032248886188586</v>
      </c>
      <c r="AZ459" s="24">
        <f t="shared" si="784"/>
        <v>166.39990993189281</v>
      </c>
      <c r="BA459" s="24">
        <f t="shared" si="785"/>
        <v>35750715.116821803</v>
      </c>
      <c r="BB459" s="24">
        <f t="shared" si="786"/>
        <v>9.6292548782280034E-7</v>
      </c>
      <c r="BC459" s="29">
        <f t="shared" si="787"/>
        <v>6.7828100425150299E-3</v>
      </c>
      <c r="BD459" s="24">
        <f t="shared" si="736"/>
        <v>15.429926047885688</v>
      </c>
      <c r="BE459" s="24" t="str">
        <f t="shared" si="788"/>
        <v>NO</v>
      </c>
      <c r="BF459" s="24">
        <f t="shared" si="737"/>
        <v>1.2</v>
      </c>
      <c r="BG459" s="24">
        <f t="shared" si="738"/>
        <v>1.1506950299821432</v>
      </c>
      <c r="BH459" s="7">
        <f t="shared" si="789"/>
        <v>1.203900398263051</v>
      </c>
      <c r="BI459" s="7">
        <f t="shared" si="790"/>
        <v>0.50176150261235264</v>
      </c>
      <c r="BJ459" s="7">
        <f t="shared" si="791"/>
        <v>0.26790362620102626</v>
      </c>
      <c r="BK459" s="20">
        <f t="shared" si="739"/>
        <v>0.80799888531403019</v>
      </c>
      <c r="BL459" s="24">
        <f t="shared" si="792"/>
        <v>0.50160811215564627</v>
      </c>
      <c r="BM459" s="24">
        <f t="shared" si="793"/>
        <v>0.8190557038107793</v>
      </c>
      <c r="BN459" s="24">
        <f t="shared" si="794"/>
        <v>167.55324198944689</v>
      </c>
      <c r="BO459" s="24">
        <f t="shared" si="795"/>
        <v>35998506.391718477</v>
      </c>
      <c r="BP459" s="24">
        <f t="shared" si="796"/>
        <v>9.5697062752764347E-7</v>
      </c>
      <c r="BQ459" s="29">
        <f t="shared" si="797"/>
        <v>6.7765459814079108E-3</v>
      </c>
      <c r="BR459" s="24">
        <f t="shared" si="740"/>
        <v>60.827013950485629</v>
      </c>
      <c r="BS459" s="24">
        <f t="shared" si="798"/>
        <v>4.8461304847849007</v>
      </c>
      <c r="BT459" s="24">
        <f t="shared" si="799"/>
        <v>15.434678923156723</v>
      </c>
      <c r="BU459" s="24" t="str">
        <f t="shared" si="800"/>
        <v>NO</v>
      </c>
      <c r="BV459" s="24">
        <f t="shared" si="741"/>
        <v>1.1499999999999999</v>
      </c>
      <c r="BW459" s="24">
        <f t="shared" si="742"/>
        <v>1.1506875113186033</v>
      </c>
      <c r="BX459" s="7">
        <f t="shared" si="801"/>
        <v>1.203900398263051</v>
      </c>
      <c r="BY459" s="7">
        <f t="shared" si="802"/>
        <v>0.50176150261235264</v>
      </c>
      <c r="BZ459" s="24">
        <f t="shared" si="803"/>
        <v>0.26790362620102626</v>
      </c>
      <c r="CA459" s="20">
        <f t="shared" si="743"/>
        <v>0.84582558482408987</v>
      </c>
      <c r="CB459" s="24">
        <f t="shared" si="804"/>
        <v>0.50160088428333061</v>
      </c>
      <c r="CC459" s="24">
        <f t="shared" si="805"/>
        <v>0.8545437174007906</v>
      </c>
      <c r="CD459" s="24">
        <f t="shared" si="806"/>
        <v>135.24352717514472</v>
      </c>
      <c r="CE459" s="24">
        <f t="shared" si="807"/>
        <v>29056823.488737021</v>
      </c>
      <c r="CF459" s="24">
        <f t="shared" si="808"/>
        <v>1.1599908167398698E-6</v>
      </c>
      <c r="CG459" s="29">
        <f t="shared" si="809"/>
        <v>6.9748468852474195E-3</v>
      </c>
      <c r="CH459" s="24">
        <f t="shared" si="744"/>
        <v>61.532847440682616</v>
      </c>
      <c r="CI459" s="24">
        <f t="shared" si="810"/>
        <v>4.8461304847849007</v>
      </c>
      <c r="CJ459" s="24">
        <f t="shared" si="811"/>
        <v>15.286996636310871</v>
      </c>
      <c r="CK459" s="24">
        <f t="shared" si="745"/>
        <v>9.7782536222788483</v>
      </c>
      <c r="CL459" s="24">
        <f t="shared" si="812"/>
        <v>1.8821644384390595</v>
      </c>
      <c r="CM459" s="24" t="str">
        <f t="shared" si="813"/>
        <v>NO</v>
      </c>
      <c r="CN459" s="46" t="str">
        <f t="shared" si="722"/>
        <v>ANNULAR</v>
      </c>
      <c r="CO459" s="21">
        <f t="shared" si="723"/>
        <v>1.0012634299340319</v>
      </c>
      <c r="CP459" s="21">
        <f t="shared" si="746"/>
        <v>0</v>
      </c>
      <c r="CQ459" s="7">
        <f t="shared" si="747"/>
        <v>0.98489103283365997</v>
      </c>
      <c r="CR459" s="7">
        <f>IF(J459="yes",rho_ph(F459,H459),IF(K459="yes",rho_ph(F459,H459),L459*CQ459+P459*(1-CQ459)))</f>
        <v>16.570088951730391</v>
      </c>
      <c r="CS459" s="7">
        <f t="shared" si="748"/>
        <v>1.6595223600669379E-5</v>
      </c>
      <c r="CT459" s="7">
        <f t="shared" si="749"/>
        <v>3560053.1864240486</v>
      </c>
      <c r="CU459" s="7">
        <f t="shared" si="750"/>
        <v>7.6442455827156454E-6</v>
      </c>
      <c r="CV459" s="22">
        <f t="shared" si="751"/>
        <v>9.4641774493799923E-3</v>
      </c>
      <c r="CW459" s="7">
        <f t="shared" si="752"/>
        <v>1.5528295532783972E-3</v>
      </c>
      <c r="CX459" s="7">
        <f t="shared" si="753"/>
        <v>4.8967561083565737E-2</v>
      </c>
      <c r="CY459" s="7">
        <f t="shared" si="814"/>
        <v>0.50520595498677356</v>
      </c>
      <c r="CZ459" s="7">
        <f t="shared" si="815"/>
        <v>9.9999594498379918E-2</v>
      </c>
      <c r="DA459" s="7">
        <f t="shared" si="754"/>
        <v>4.9911704454995913</v>
      </c>
      <c r="DB459" s="7">
        <f>rho_ph(DA459,H459)</f>
        <v>14.313167073825847</v>
      </c>
      <c r="DC459" s="7">
        <f t="shared" si="755"/>
        <v>135.5683080447489</v>
      </c>
      <c r="DD459" s="7">
        <f t="shared" si="816"/>
        <v>-2.8113842197260572E-2</v>
      </c>
      <c r="DE459" s="47">
        <f t="shared" si="817"/>
        <v>-1.2894887716745707</v>
      </c>
      <c r="DF459" s="7">
        <f t="shared" si="756"/>
        <v>1027.175944308528</v>
      </c>
      <c r="DG459" s="7">
        <f t="shared" si="818"/>
        <v>151.76966609863848</v>
      </c>
    </row>
    <row r="460" spans="1:111" ht="14.5" x14ac:dyDescent="0.35">
      <c r="A460" s="7">
        <f t="shared" si="819"/>
        <v>429</v>
      </c>
      <c r="B460" s="7">
        <v>3</v>
      </c>
      <c r="C460" s="7">
        <v>17.2</v>
      </c>
      <c r="D460">
        <v>0.253</v>
      </c>
      <c r="E460" s="22">
        <v>0</v>
      </c>
      <c r="F460" s="7">
        <f t="shared" si="757"/>
        <v>4.9911704454995913</v>
      </c>
      <c r="G460" s="7">
        <f t="shared" si="820"/>
        <v>97.5</v>
      </c>
      <c r="H460" s="7">
        <f t="shared" si="758"/>
        <v>1027.175944308528</v>
      </c>
      <c r="I460" s="7">
        <f t="shared" si="821"/>
        <v>0.18370697599810865</v>
      </c>
      <c r="J460" s="24" t="str">
        <f t="shared" si="759"/>
        <v>NO</v>
      </c>
      <c r="K460" s="24" t="str">
        <f t="shared" si="760"/>
        <v>NO</v>
      </c>
      <c r="L460" s="7">
        <f t="shared" si="761"/>
        <v>2.6636181092198536</v>
      </c>
      <c r="M460" s="7">
        <v>9.81</v>
      </c>
      <c r="N460" s="7">
        <f t="shared" si="762"/>
        <v>5.0247065E-2</v>
      </c>
      <c r="O460" s="7">
        <f t="shared" si="763"/>
        <v>151.76966609863848</v>
      </c>
      <c r="P460" s="7">
        <f t="shared" si="764"/>
        <v>915.34704170580358</v>
      </c>
      <c r="Q460" s="7">
        <f t="shared" si="726"/>
        <v>1.4052619397322483E-5</v>
      </c>
      <c r="R460" s="7">
        <f t="shared" si="727"/>
        <v>1.8014343800395059E-4</v>
      </c>
      <c r="S460" s="7">
        <f t="shared" si="765"/>
        <v>1.4963139597667653E-4</v>
      </c>
      <c r="T460" s="7">
        <f t="shared" si="728"/>
        <v>1.7304307316571828</v>
      </c>
      <c r="U460" s="7">
        <f t="shared" si="729"/>
        <v>133.82819054551851</v>
      </c>
      <c r="V460" s="7">
        <f t="shared" si="822"/>
        <v>135.55862127717569</v>
      </c>
      <c r="W460" s="7">
        <f>Surface_Tension_T(T_ph(F460,H460))</f>
        <v>8.7917980808238844E-2</v>
      </c>
      <c r="X460" s="7">
        <v>1</v>
      </c>
      <c r="Y460" s="7">
        <f t="shared" si="766"/>
        <v>1.0011995465070893</v>
      </c>
      <c r="Z460" s="7">
        <f t="shared" si="823"/>
        <v>0.98605200085311584</v>
      </c>
      <c r="AA460" s="24">
        <f t="shared" si="767"/>
        <v>15.393725722920317</v>
      </c>
      <c r="AB460" s="24">
        <f t="shared" si="768"/>
        <v>3528325.8041498535</v>
      </c>
      <c r="AC460" s="24">
        <f t="shared" si="769"/>
        <v>7.7059514589303821E-6</v>
      </c>
      <c r="AD460" s="29">
        <f t="shared" si="770"/>
        <v>9.4774176984038696E-3</v>
      </c>
      <c r="AE460" s="24">
        <f t="shared" si="730"/>
        <v>13.807413885843481</v>
      </c>
      <c r="AF460" s="7">
        <f t="shared" si="731"/>
        <v>9.9466060731844195</v>
      </c>
      <c r="AG460" s="24" t="str">
        <f t="shared" si="771"/>
        <v>ANNULAR</v>
      </c>
      <c r="AH460" s="24">
        <f t="shared" si="725"/>
        <v>1.1499999999999999</v>
      </c>
      <c r="AI460" s="24">
        <f t="shared" si="725"/>
        <v>1.1499999999999999</v>
      </c>
      <c r="AJ460" s="24">
        <f t="shared" si="772"/>
        <v>0.26786456045411305</v>
      </c>
      <c r="AK460" s="24">
        <f t="shared" si="773"/>
        <v>0.85699251677495436</v>
      </c>
      <c r="AL460" s="24">
        <f t="shared" si="774"/>
        <v>133.18417749898552</v>
      </c>
      <c r="AM460" s="24">
        <f t="shared" si="775"/>
        <v>30526539.099918287</v>
      </c>
      <c r="AN460" s="24">
        <f t="shared" si="776"/>
        <v>1.1097081510299629E-6</v>
      </c>
      <c r="AO460" s="29">
        <f t="shared" si="777"/>
        <v>6.9284244305404382E-3</v>
      </c>
      <c r="AP460" s="24">
        <f t="shared" si="732"/>
        <v>67.189926866709555</v>
      </c>
      <c r="AQ460" s="24">
        <f t="shared" si="778"/>
        <v>4.8484271692429068</v>
      </c>
      <c r="AR460" s="24">
        <f t="shared" si="779"/>
        <v>15.327248161445638</v>
      </c>
      <c r="AS460" s="24">
        <f t="shared" si="780"/>
        <v>1.8688651901897575</v>
      </c>
      <c r="AT460" s="24" t="str">
        <f t="shared" si="781"/>
        <v>NO</v>
      </c>
      <c r="AU460" s="24">
        <f t="shared" si="733"/>
        <v>1.2</v>
      </c>
      <c r="AV460" s="7">
        <f t="shared" si="782"/>
        <v>1.203900398263051</v>
      </c>
      <c r="AW460" s="7">
        <f t="shared" si="783"/>
        <v>0.26786456045411305</v>
      </c>
      <c r="AX460" s="20">
        <f t="shared" si="734"/>
        <v>0.80292718378380779</v>
      </c>
      <c r="AY460" s="24">
        <f t="shared" si="735"/>
        <v>0.82134319794651156</v>
      </c>
      <c r="AZ460" s="24">
        <f t="shared" si="784"/>
        <v>165.72071985621483</v>
      </c>
      <c r="BA460" s="24">
        <f t="shared" si="785"/>
        <v>37984091.874546289</v>
      </c>
      <c r="BB460" s="24">
        <f t="shared" si="786"/>
        <v>9.1192132497294954E-7</v>
      </c>
      <c r="BC460" s="29">
        <f t="shared" si="787"/>
        <v>6.7281429488789506E-3</v>
      </c>
      <c r="BD460" s="24">
        <f t="shared" si="736"/>
        <v>15.477849299951593</v>
      </c>
      <c r="BE460" s="24" t="str">
        <f t="shared" si="788"/>
        <v>NO</v>
      </c>
      <c r="BF460" s="24">
        <f t="shared" si="737"/>
        <v>1.2</v>
      </c>
      <c r="BG460" s="24">
        <f t="shared" si="738"/>
        <v>1.1506405470328687</v>
      </c>
      <c r="BH460" s="7">
        <f t="shared" si="789"/>
        <v>1.203900398263051</v>
      </c>
      <c r="BI460" s="7">
        <f t="shared" si="790"/>
        <v>0.50180469439930175</v>
      </c>
      <c r="BJ460" s="7">
        <f t="shared" si="791"/>
        <v>0.26786456045411305</v>
      </c>
      <c r="BK460" s="20">
        <f t="shared" si="739"/>
        <v>0.80292718378380779</v>
      </c>
      <c r="BL460" s="24">
        <f t="shared" si="792"/>
        <v>0.50166353308050704</v>
      </c>
      <c r="BM460" s="24">
        <f t="shared" si="793"/>
        <v>0.82016634661672083</v>
      </c>
      <c r="BN460" s="24">
        <f t="shared" si="794"/>
        <v>166.79481255695242</v>
      </c>
      <c r="BO460" s="24">
        <f t="shared" si="795"/>
        <v>38230279.773452319</v>
      </c>
      <c r="BP460" s="24">
        <f t="shared" si="796"/>
        <v>9.066455762869506E-7</v>
      </c>
      <c r="BQ460" s="29">
        <f t="shared" si="797"/>
        <v>6.7223528904945158E-3</v>
      </c>
      <c r="BR460" s="24">
        <f t="shared" si="740"/>
        <v>66.383309092985201</v>
      </c>
      <c r="BS460" s="24">
        <f t="shared" si="798"/>
        <v>4.8484271692429068</v>
      </c>
      <c r="BT460" s="24">
        <f t="shared" si="799"/>
        <v>15.482291788825302</v>
      </c>
      <c r="BU460" s="24" t="str">
        <f t="shared" si="800"/>
        <v>NO</v>
      </c>
      <c r="BV460" s="24">
        <f t="shared" si="741"/>
        <v>1.1499999999999999</v>
      </c>
      <c r="BW460" s="24">
        <f t="shared" si="742"/>
        <v>1.1506336400432784</v>
      </c>
      <c r="BX460" s="7">
        <f t="shared" si="801"/>
        <v>1.203900398263051</v>
      </c>
      <c r="BY460" s="7">
        <f t="shared" si="802"/>
        <v>0.50180469439930175</v>
      </c>
      <c r="BZ460" s="24">
        <f t="shared" si="803"/>
        <v>0.26786456045411305</v>
      </c>
      <c r="CA460" s="20">
        <f t="shared" si="743"/>
        <v>0.84051645023081401</v>
      </c>
      <c r="CB460" s="24">
        <f t="shared" si="804"/>
        <v>0.50165688490673854</v>
      </c>
      <c r="CC460" s="24">
        <f t="shared" si="805"/>
        <v>0.85571140508829557</v>
      </c>
      <c r="CD460" s="24">
        <f t="shared" si="806"/>
        <v>134.35342689917485</v>
      </c>
      <c r="CE460" s="24">
        <f t="shared" si="807"/>
        <v>30794537.432773612</v>
      </c>
      <c r="CF460" s="24">
        <f t="shared" si="808"/>
        <v>1.1010308427975412E-6</v>
      </c>
      <c r="CG460" s="29">
        <f t="shared" si="809"/>
        <v>6.920248175046829E-3</v>
      </c>
      <c r="CH460" s="24">
        <f t="shared" si="744"/>
        <v>67.158199213311647</v>
      </c>
      <c r="CI460" s="24">
        <f t="shared" si="810"/>
        <v>4.8484271692429068</v>
      </c>
      <c r="CJ460" s="24">
        <f t="shared" si="811"/>
        <v>15.333282153835093</v>
      </c>
      <c r="CK460" s="24">
        <f t="shared" si="745"/>
        <v>10.061029751212626</v>
      </c>
      <c r="CL460" s="24">
        <f t="shared" si="812"/>
        <v>1.8688651901897575</v>
      </c>
      <c r="CM460" s="24" t="str">
        <f t="shared" si="813"/>
        <v>NO</v>
      </c>
      <c r="CN460" s="46" t="str">
        <f t="shared" si="722"/>
        <v>ANNULAR</v>
      </c>
      <c r="CO460" s="21">
        <f t="shared" si="723"/>
        <v>1.0011995465070893</v>
      </c>
      <c r="CP460" s="21">
        <f t="shared" si="746"/>
        <v>0</v>
      </c>
      <c r="CQ460" s="7">
        <f t="shared" si="747"/>
        <v>0.98605200085311584</v>
      </c>
      <c r="CR460" s="7">
        <f>IF(J460="yes",rho_ph(F460,H460),IF(K460="yes",rho_ph(F460,H460),L460*CQ460+P460*(1-CQ460)))</f>
        <v>15.393725722920317</v>
      </c>
      <c r="CS460" s="7">
        <f t="shared" si="748"/>
        <v>1.6369253993553022E-5</v>
      </c>
      <c r="CT460" s="7">
        <f t="shared" si="749"/>
        <v>3528325.8041498535</v>
      </c>
      <c r="CU460" s="7">
        <f t="shared" si="750"/>
        <v>7.7059514589303821E-6</v>
      </c>
      <c r="CV460" s="22">
        <f t="shared" si="751"/>
        <v>9.4774176984038696E-3</v>
      </c>
      <c r="CW460" s="7">
        <f t="shared" si="752"/>
        <v>1.4425892526736426E-3</v>
      </c>
      <c r="CX460" s="7">
        <f t="shared" si="753"/>
        <v>5.2983120793982333E-2</v>
      </c>
      <c r="CY460" s="7">
        <f t="shared" si="814"/>
        <v>0.43324464861374234</v>
      </c>
      <c r="CZ460" s="7">
        <f t="shared" si="815"/>
        <v>0.12562350215011892</v>
      </c>
      <c r="DA460" s="7">
        <f t="shared" si="754"/>
        <v>4.6142999390492347</v>
      </c>
      <c r="DB460" s="7">
        <f>rho_ph(DA460,H460)</f>
        <v>12.946037349936402</v>
      </c>
      <c r="DC460" s="7">
        <f t="shared" si="755"/>
        <v>149.88461646682273</v>
      </c>
      <c r="DD460" s="7">
        <f t="shared" si="816"/>
        <v>-2.8113842197260572E-2</v>
      </c>
      <c r="DE460" s="47">
        <f t="shared" si="817"/>
        <v>-2.0446292254188991</v>
      </c>
      <c r="DF460" s="7">
        <f t="shared" si="756"/>
        <v>1027.1478304663308</v>
      </c>
      <c r="DG460" s="7">
        <f t="shared" si="818"/>
        <v>148.83582007976048</v>
      </c>
    </row>
    <row r="461" spans="1:111" ht="14.5" x14ac:dyDescent="0.35">
      <c r="A461" s="7">
        <f t="shared" si="819"/>
        <v>426</v>
      </c>
      <c r="B461" s="7">
        <v>3</v>
      </c>
      <c r="C461" s="7">
        <v>17.2</v>
      </c>
      <c r="D461">
        <v>0.253</v>
      </c>
      <c r="E461" s="22">
        <v>0</v>
      </c>
      <c r="F461" s="7">
        <f t="shared" si="757"/>
        <v>4.6142999390492347</v>
      </c>
      <c r="G461" s="7">
        <f t="shared" si="820"/>
        <v>97.5</v>
      </c>
      <c r="H461" s="7">
        <f t="shared" si="758"/>
        <v>1027.1478304663308</v>
      </c>
      <c r="I461" s="7">
        <f t="shared" si="821"/>
        <v>0.18888381811082836</v>
      </c>
      <c r="J461" s="24" t="str">
        <f t="shared" si="759"/>
        <v>NO</v>
      </c>
      <c r="K461" s="24" t="str">
        <f t="shared" si="760"/>
        <v>NO</v>
      </c>
      <c r="L461" s="7">
        <f t="shared" si="761"/>
        <v>2.4737622590529575</v>
      </c>
      <c r="M461" s="7">
        <v>9.81</v>
      </c>
      <c r="N461" s="7">
        <f t="shared" si="762"/>
        <v>5.0247065E-2</v>
      </c>
      <c r="O461" s="7">
        <f t="shared" si="763"/>
        <v>148.83582007976048</v>
      </c>
      <c r="P461" s="7">
        <f t="shared" si="764"/>
        <v>918.09096934929823</v>
      </c>
      <c r="Q461" s="7">
        <f t="shared" si="726"/>
        <v>1.3951368639580839E-5</v>
      </c>
      <c r="R461" s="7">
        <f t="shared" si="727"/>
        <v>1.8396727668779558E-4</v>
      </c>
      <c r="S461" s="7">
        <f t="shared" si="765"/>
        <v>1.5185402283606926E-4</v>
      </c>
      <c r="T461" s="7">
        <f t="shared" si="728"/>
        <v>1.7143175326842219</v>
      </c>
      <c r="U461" s="7">
        <f t="shared" si="729"/>
        <v>148.15991159398615</v>
      </c>
      <c r="V461" s="7">
        <f t="shared" si="822"/>
        <v>149.87422912667037</v>
      </c>
      <c r="W461" s="7">
        <f>Surface_Tension_T(T_ph(F461,H461))</f>
        <v>8.8091334883734468E-2</v>
      </c>
      <c r="X461" s="7">
        <v>1</v>
      </c>
      <c r="Y461" s="7">
        <f t="shared" si="766"/>
        <v>1.001120545063328</v>
      </c>
      <c r="Z461" s="7">
        <f t="shared" si="823"/>
        <v>0.98745513770677762</v>
      </c>
      <c r="AA461" s="24">
        <f t="shared" si="767"/>
        <v>13.960054035304964</v>
      </c>
      <c r="AB461" s="24">
        <f t="shared" si="768"/>
        <v>3485846.6796086156</v>
      </c>
      <c r="AC461" s="24">
        <f t="shared" si="769"/>
        <v>7.790236346325928E-6</v>
      </c>
      <c r="AD461" s="29">
        <f t="shared" si="770"/>
        <v>9.4953755146553551E-3</v>
      </c>
      <c r="AE461" s="24">
        <f t="shared" si="730"/>
        <v>13.805338921731868</v>
      </c>
      <c r="AF461" s="7">
        <f t="shared" si="731"/>
        <v>10.334613406768113</v>
      </c>
      <c r="AG461" s="24" t="str">
        <f t="shared" si="771"/>
        <v>ANNULAR</v>
      </c>
      <c r="AH461" s="24">
        <f t="shared" si="725"/>
        <v>1.1499999999999999</v>
      </c>
      <c r="AI461" s="24">
        <f t="shared" si="725"/>
        <v>1.1499999999999999</v>
      </c>
      <c r="AJ461" s="24">
        <f t="shared" si="772"/>
        <v>0.26781050540896267</v>
      </c>
      <c r="AK461" s="24">
        <f t="shared" si="773"/>
        <v>0.8582851778235715</v>
      </c>
      <c r="AL461" s="24">
        <f t="shared" si="774"/>
        <v>132.23029194352517</v>
      </c>
      <c r="AM461" s="24">
        <f t="shared" si="775"/>
        <v>33018104.58249747</v>
      </c>
      <c r="AN461" s="24">
        <f t="shared" si="776"/>
        <v>1.0342044578856157E-6</v>
      </c>
      <c r="AO461" s="29">
        <f t="shared" si="777"/>
        <v>6.8555364367605389E-3</v>
      </c>
      <c r="AP461" s="24">
        <f t="shared" si="732"/>
        <v>75.471721266817738</v>
      </c>
      <c r="AQ461" s="24">
        <f t="shared" si="778"/>
        <v>4.8511971109469973</v>
      </c>
      <c r="AR461" s="24">
        <f t="shared" si="779"/>
        <v>15.388772291352906</v>
      </c>
      <c r="AS461" s="24">
        <f t="shared" si="780"/>
        <v>1.8514629352989598</v>
      </c>
      <c r="AT461" s="24" t="str">
        <f t="shared" si="781"/>
        <v>NO</v>
      </c>
      <c r="AU461" s="24">
        <f t="shared" si="733"/>
        <v>1.2</v>
      </c>
      <c r="AV461" s="7">
        <f t="shared" si="782"/>
        <v>1.203900398263051</v>
      </c>
      <c r="AW461" s="7">
        <f t="shared" si="783"/>
        <v>0.26781050540896267</v>
      </c>
      <c r="AX461" s="20">
        <f t="shared" si="734"/>
        <v>0.79628978040332943</v>
      </c>
      <c r="AY461" s="24">
        <f t="shared" si="735"/>
        <v>0.82257646870657719</v>
      </c>
      <c r="AZ461" s="24">
        <f t="shared" si="784"/>
        <v>164.92580045402548</v>
      </c>
      <c r="BA461" s="24">
        <f t="shared" si="785"/>
        <v>41182222.679118641</v>
      </c>
      <c r="BB461" s="24">
        <f t="shared" si="786"/>
        <v>8.4806051945081456E-7</v>
      </c>
      <c r="BC461" s="29">
        <f t="shared" si="787"/>
        <v>6.6562151726739464E-3</v>
      </c>
      <c r="BD461" s="24">
        <f t="shared" si="736"/>
        <v>15.540870336423618</v>
      </c>
      <c r="BE461" s="24" t="str">
        <f t="shared" si="788"/>
        <v>NO</v>
      </c>
      <c r="BF461" s="24">
        <f t="shared" si="737"/>
        <v>1.2</v>
      </c>
      <c r="BG461" s="24">
        <f t="shared" si="738"/>
        <v>1.1505752776338598</v>
      </c>
      <c r="BH461" s="7">
        <f t="shared" si="789"/>
        <v>1.203900398263051</v>
      </c>
      <c r="BI461" s="7">
        <f t="shared" si="790"/>
        <v>0.50185891651824066</v>
      </c>
      <c r="BJ461" s="7">
        <f t="shared" si="791"/>
        <v>0.26781050540896267</v>
      </c>
      <c r="BK461" s="20">
        <f t="shared" si="739"/>
        <v>0.79628978040332943</v>
      </c>
      <c r="BL461" s="24">
        <f t="shared" si="792"/>
        <v>0.50173248096285117</v>
      </c>
      <c r="BM461" s="24">
        <f t="shared" si="793"/>
        <v>0.82150955519871549</v>
      </c>
      <c r="BN461" s="24">
        <f t="shared" si="794"/>
        <v>165.90268482030069</v>
      </c>
      <c r="BO461" s="24">
        <f t="shared" si="795"/>
        <v>41426152.187982291</v>
      </c>
      <c r="BP461" s="24">
        <f t="shared" si="796"/>
        <v>8.4357438957803055E-7</v>
      </c>
      <c r="BQ461" s="29">
        <f t="shared" si="797"/>
        <v>6.6510047642475848E-3</v>
      </c>
      <c r="BR461" s="24">
        <f t="shared" si="740"/>
        <v>74.562864001505588</v>
      </c>
      <c r="BS461" s="24">
        <f t="shared" si="798"/>
        <v>4.8511971109469973</v>
      </c>
      <c r="BT461" s="24">
        <f t="shared" si="799"/>
        <v>15.54492752520895</v>
      </c>
      <c r="BU461" s="24" t="str">
        <f t="shared" si="800"/>
        <v>NO</v>
      </c>
      <c r="BV461" s="24">
        <f t="shared" si="741"/>
        <v>1.1499999999999999</v>
      </c>
      <c r="BW461" s="24">
        <f t="shared" si="742"/>
        <v>1.150569100550016</v>
      </c>
      <c r="BX461" s="7">
        <f t="shared" si="801"/>
        <v>1.203900398263051</v>
      </c>
      <c r="BY461" s="7">
        <f t="shared" si="802"/>
        <v>0.50185891651824066</v>
      </c>
      <c r="BZ461" s="24">
        <f t="shared" si="803"/>
        <v>0.26781050540896267</v>
      </c>
      <c r="CA461" s="20">
        <f t="shared" si="743"/>
        <v>0.8335683150345411</v>
      </c>
      <c r="CB461" s="24">
        <f t="shared" si="804"/>
        <v>0.50172653003965584</v>
      </c>
      <c r="CC461" s="24">
        <f t="shared" si="805"/>
        <v>0.8571237174705939</v>
      </c>
      <c r="CD461" s="24">
        <f t="shared" si="806"/>
        <v>133.29374502806456</v>
      </c>
      <c r="CE461" s="24">
        <f t="shared" si="807"/>
        <v>33283650.431695905</v>
      </c>
      <c r="CF461" s="24">
        <f t="shared" si="808"/>
        <v>1.0267910706152931E-6</v>
      </c>
      <c r="CG461" s="29">
        <f t="shared" si="809"/>
        <v>6.8481583240340566E-3</v>
      </c>
      <c r="CH461" s="24">
        <f t="shared" si="744"/>
        <v>75.439220892204375</v>
      </c>
      <c r="CI461" s="24">
        <f t="shared" si="810"/>
        <v>4.8511971109469973</v>
      </c>
      <c r="CJ461" s="24">
        <f t="shared" si="811"/>
        <v>15.394296859184951</v>
      </c>
      <c r="CK461" s="24">
        <f t="shared" si="745"/>
        <v>10.453500640091853</v>
      </c>
      <c r="CL461" s="24">
        <f t="shared" si="812"/>
        <v>1.8514629352989598</v>
      </c>
      <c r="CM461" s="24" t="str">
        <f t="shared" si="813"/>
        <v>NO</v>
      </c>
      <c r="CN461" s="46" t="str">
        <f t="shared" si="722"/>
        <v>ANNULAR</v>
      </c>
      <c r="CO461" s="21">
        <f t="shared" si="723"/>
        <v>1.001120545063328</v>
      </c>
      <c r="CP461" s="21">
        <f t="shared" si="746"/>
        <v>0</v>
      </c>
      <c r="CQ461" s="7">
        <f t="shared" si="747"/>
        <v>0.98745513770677762</v>
      </c>
      <c r="CR461" s="7">
        <f>IF(J461="yes",rho_ph(F461,H461),IF(K461="yes",rho_ph(F461,H461),L461*CQ461+P461*(1-CQ461)))</f>
        <v>13.960054035304964</v>
      </c>
      <c r="CS461" s="7">
        <f t="shared" si="748"/>
        <v>1.6084194793702853E-5</v>
      </c>
      <c r="CT461" s="7">
        <f t="shared" si="749"/>
        <v>3485846.6796086156</v>
      </c>
      <c r="CU461" s="7">
        <f t="shared" si="750"/>
        <v>7.790236346325928E-6</v>
      </c>
      <c r="CV461" s="22">
        <f t="shared" si="751"/>
        <v>9.4953755146553551E-3</v>
      </c>
      <c r="CW461" s="7">
        <f t="shared" si="752"/>
        <v>1.3082358540459815E-3</v>
      </c>
      <c r="CX461" s="7">
        <f t="shared" si="753"/>
        <v>5.8844062982430549E-2</v>
      </c>
      <c r="CY461" s="7">
        <f t="shared" si="814"/>
        <v>0.32042842835408181</v>
      </c>
      <c r="CZ461" s="7">
        <f t="shared" si="815"/>
        <v>0.18772460092088541</v>
      </c>
      <c r="DA461" s="7">
        <f t="shared" si="754"/>
        <v>4.0511261362865785</v>
      </c>
      <c r="DB461" s="7">
        <f>rho_ph(DA461,H461)</f>
        <v>10.991553304366931</v>
      </c>
      <c r="DC461" s="7">
        <f t="shared" si="755"/>
        <v>176.53663583557898</v>
      </c>
      <c r="DD461" s="7">
        <f t="shared" si="816"/>
        <v>-2.8113842197260572E-2</v>
      </c>
      <c r="DE461" s="47">
        <f t="shared" si="817"/>
        <v>-4.3514496179150681</v>
      </c>
      <c r="DF461" s="7">
        <f t="shared" si="756"/>
        <v>1027.1197166241336</v>
      </c>
      <c r="DG461" s="7">
        <f t="shared" si="818"/>
        <v>144.07096015313937</v>
      </c>
    </row>
    <row r="462" spans="1:111" ht="14.5" x14ac:dyDescent="0.35">
      <c r="A462" s="7">
        <f t="shared" si="819"/>
        <v>423</v>
      </c>
      <c r="B462" s="7">
        <v>3</v>
      </c>
      <c r="C462" s="7">
        <v>17.2</v>
      </c>
      <c r="D462">
        <v>0.253</v>
      </c>
      <c r="E462" s="22">
        <v>0</v>
      </c>
      <c r="F462" s="7">
        <f t="shared" si="757"/>
        <v>4.0511261362865785</v>
      </c>
      <c r="G462" s="7">
        <f t="shared" si="820"/>
        <v>97.5</v>
      </c>
      <c r="H462" s="7">
        <f t="shared" si="758"/>
        <v>1027.1197166241336</v>
      </c>
      <c r="I462" s="7">
        <f t="shared" si="821"/>
        <v>0.19720277040914166</v>
      </c>
      <c r="J462" s="24" t="str">
        <f t="shared" si="759"/>
        <v>NO</v>
      </c>
      <c r="K462" s="24" t="str">
        <f t="shared" si="760"/>
        <v>NO</v>
      </c>
      <c r="L462" s="7">
        <f t="shared" si="761"/>
        <v>2.1886451207476574</v>
      </c>
      <c r="M462" s="7">
        <v>9.81</v>
      </c>
      <c r="N462" s="7">
        <f t="shared" si="762"/>
        <v>5.0247065E-2</v>
      </c>
      <c r="O462" s="7">
        <f t="shared" si="763"/>
        <v>144.07096015313937</v>
      </c>
      <c r="P462" s="7">
        <f t="shared" si="764"/>
        <v>922.4686738129177</v>
      </c>
      <c r="Q462" s="7">
        <f t="shared" si="726"/>
        <v>1.3786878019989644E-5</v>
      </c>
      <c r="R462" s="7">
        <f t="shared" si="727"/>
        <v>1.9053016972759998E-4</v>
      </c>
      <c r="S462" s="7">
        <f t="shared" si="765"/>
        <v>1.5567590295162816E-4</v>
      </c>
      <c r="T462" s="7">
        <f t="shared" si="728"/>
        <v>1.6886830913781332</v>
      </c>
      <c r="U462" s="7">
        <f t="shared" si="729"/>
        <v>174.83628914484666</v>
      </c>
      <c r="V462" s="7">
        <f t="shared" si="822"/>
        <v>176.52497223622478</v>
      </c>
      <c r="W462" s="7">
        <f>Surface_Tension_T(T_ph(F462,H462))</f>
        <v>8.8359796415682201E-2</v>
      </c>
      <c r="X462" s="7">
        <v>1</v>
      </c>
      <c r="Y462" s="7">
        <f t="shared" si="766"/>
        <v>1.0010046511935138</v>
      </c>
      <c r="Z462" s="7">
        <f t="shared" si="823"/>
        <v>0.98943970212845911</v>
      </c>
      <c r="AA462" s="24">
        <f t="shared" si="767"/>
        <v>11.90707634896717</v>
      </c>
      <c r="AB462" s="24">
        <f t="shared" si="768"/>
        <v>3415941.4486260796</v>
      </c>
      <c r="AC462" s="24">
        <f t="shared" si="769"/>
        <v>7.9332656090025233E-6</v>
      </c>
      <c r="AD462" s="29">
        <f t="shared" si="770"/>
        <v>9.5255206147300143E-3</v>
      </c>
      <c r="AE462" s="24">
        <f t="shared" si="730"/>
        <v>13.799895396842045</v>
      </c>
      <c r="AF462" s="7">
        <f t="shared" si="731"/>
        <v>11.00949586493331</v>
      </c>
      <c r="AG462" s="24" t="str">
        <f t="shared" si="771"/>
        <v>ANNULAR</v>
      </c>
      <c r="AH462" s="24">
        <f t="shared" si="725"/>
        <v>1.1499999999999999</v>
      </c>
      <c r="AI462" s="24">
        <f t="shared" si="725"/>
        <v>1.1499999999999999</v>
      </c>
      <c r="AJ462" s="24">
        <f t="shared" si="772"/>
        <v>0.26771736709697791</v>
      </c>
      <c r="AK462" s="24">
        <f t="shared" si="773"/>
        <v>0.86011243423094652</v>
      </c>
      <c r="AL462" s="24">
        <f t="shared" si="774"/>
        <v>130.92437816037</v>
      </c>
      <c r="AM462" s="24">
        <f t="shared" si="775"/>
        <v>37560018.671787225</v>
      </c>
      <c r="AN462" s="24">
        <f t="shared" si="776"/>
        <v>9.211629475463188E-7</v>
      </c>
      <c r="AO462" s="29">
        <f t="shared" si="777"/>
        <v>6.7382226421352793E-3</v>
      </c>
      <c r="AP462" s="24">
        <f t="shared" si="732"/>
        <v>91.218981136905029</v>
      </c>
      <c r="AQ462" s="24">
        <f t="shared" si="778"/>
        <v>4.8551023176699895</v>
      </c>
      <c r="AR462" s="24">
        <f t="shared" si="779"/>
        <v>15.487818455973343</v>
      </c>
      <c r="AS462" s="24">
        <f t="shared" si="780"/>
        <v>1.823777738688384</v>
      </c>
      <c r="AT462" s="24" t="str">
        <f t="shared" si="781"/>
        <v>NO</v>
      </c>
      <c r="AU462" s="24">
        <f t="shared" si="733"/>
        <v>1.2</v>
      </c>
      <c r="AV462" s="7">
        <f t="shared" si="782"/>
        <v>1.203900398263051</v>
      </c>
      <c r="AW462" s="7">
        <f t="shared" si="783"/>
        <v>0.26771736709697791</v>
      </c>
      <c r="AX462" s="20">
        <f t="shared" si="734"/>
        <v>0.78572789846318014</v>
      </c>
      <c r="AY462" s="24">
        <f t="shared" si="735"/>
        <v>0.82431965218047132</v>
      </c>
      <c r="AZ462" s="24">
        <f t="shared" si="784"/>
        <v>163.86376065275391</v>
      </c>
      <c r="BA462" s="24">
        <f t="shared" si="785"/>
        <v>47009777.676451914</v>
      </c>
      <c r="BB462" s="24">
        <f t="shared" si="786"/>
        <v>7.5301821447819778E-7</v>
      </c>
      <c r="BC462" s="29">
        <f t="shared" si="787"/>
        <v>6.5408681693543353E-3</v>
      </c>
      <c r="BD462" s="24">
        <f t="shared" si="736"/>
        <v>15.642046389104955</v>
      </c>
      <c r="BE462" s="24" t="str">
        <f t="shared" si="788"/>
        <v>NO</v>
      </c>
      <c r="BF462" s="24">
        <f t="shared" si="737"/>
        <v>1.2</v>
      </c>
      <c r="BG462" s="24">
        <f t="shared" si="738"/>
        <v>1.1504838936693595</v>
      </c>
      <c r="BH462" s="7">
        <f t="shared" si="789"/>
        <v>1.203900398263051</v>
      </c>
      <c r="BI462" s="7">
        <f t="shared" si="790"/>
        <v>0.50193989423588503</v>
      </c>
      <c r="BJ462" s="7">
        <f t="shared" si="791"/>
        <v>0.26771736709697791</v>
      </c>
      <c r="BK462" s="20">
        <f t="shared" si="739"/>
        <v>0.78572789846318014</v>
      </c>
      <c r="BL462" s="24">
        <f t="shared" si="792"/>
        <v>0.50183418148273473</v>
      </c>
      <c r="BM462" s="24">
        <f t="shared" si="793"/>
        <v>0.82341075822196907</v>
      </c>
      <c r="BN462" s="24">
        <f t="shared" si="794"/>
        <v>164.70019761096253</v>
      </c>
      <c r="BO462" s="24">
        <f t="shared" si="795"/>
        <v>47249737.477747336</v>
      </c>
      <c r="BP462" s="24">
        <f t="shared" si="796"/>
        <v>7.4958277864291906E-7</v>
      </c>
      <c r="BQ462" s="29">
        <f t="shared" si="797"/>
        <v>6.5364894824002295E-3</v>
      </c>
      <c r="BR462" s="24">
        <f t="shared" si="740"/>
        <v>90.116621416433517</v>
      </c>
      <c r="BS462" s="24">
        <f t="shared" si="798"/>
        <v>4.8551023176699895</v>
      </c>
      <c r="BT462" s="24">
        <f t="shared" si="799"/>
        <v>15.645538392803481</v>
      </c>
      <c r="BU462" s="24" t="str">
        <f t="shared" si="800"/>
        <v>NO</v>
      </c>
      <c r="BV462" s="24">
        <f t="shared" si="741"/>
        <v>1.1499999999999999</v>
      </c>
      <c r="BW462" s="24">
        <f t="shared" si="742"/>
        <v>1.150478733025978</v>
      </c>
      <c r="BX462" s="7">
        <f t="shared" si="801"/>
        <v>1.203900398263051</v>
      </c>
      <c r="BY462" s="7">
        <f t="shared" si="802"/>
        <v>0.50193989423588503</v>
      </c>
      <c r="BZ462" s="24">
        <f t="shared" si="803"/>
        <v>0.26771736709697791</v>
      </c>
      <c r="CA462" s="20">
        <f t="shared" si="743"/>
        <v>0.82251197575953416</v>
      </c>
      <c r="CB462" s="24">
        <f t="shared" si="804"/>
        <v>0.50182921029253447</v>
      </c>
      <c r="CC462" s="24">
        <f t="shared" si="805"/>
        <v>0.85912296485272743</v>
      </c>
      <c r="CD462" s="24">
        <f t="shared" si="806"/>
        <v>131.83496706814751</v>
      </c>
      <c r="CE462" s="24">
        <f t="shared" si="807"/>
        <v>37821251.429651096</v>
      </c>
      <c r="CF462" s="24">
        <f t="shared" si="808"/>
        <v>9.1544676494077924E-7</v>
      </c>
      <c r="CG462" s="29">
        <f t="shared" si="809"/>
        <v>6.7319974776726046E-3</v>
      </c>
      <c r="CH462" s="24">
        <f t="shared" si="744"/>
        <v>91.185262415975103</v>
      </c>
      <c r="CI462" s="24">
        <f t="shared" si="810"/>
        <v>4.8551023176699895</v>
      </c>
      <c r="CJ462" s="24">
        <f t="shared" si="811"/>
        <v>15.492590913387657</v>
      </c>
      <c r="CK462" s="24">
        <f t="shared" si="745"/>
        <v>11.136146805046259</v>
      </c>
      <c r="CL462" s="24">
        <f t="shared" si="812"/>
        <v>1.823777738688384</v>
      </c>
      <c r="CM462" s="24" t="str">
        <f t="shared" si="813"/>
        <v>NO</v>
      </c>
      <c r="CN462" s="46" t="str">
        <f t="shared" si="722"/>
        <v>ANNULAR</v>
      </c>
      <c r="CO462" s="21">
        <f t="shared" si="723"/>
        <v>1.0010046511935138</v>
      </c>
      <c r="CP462" s="21">
        <f t="shared" si="746"/>
        <v>0</v>
      </c>
      <c r="CQ462" s="7">
        <f t="shared" si="747"/>
        <v>0.98943970212845911</v>
      </c>
      <c r="CR462" s="7">
        <f>IF(J462="yes",rho_ph(F462,H462),IF(K462="yes",rho_ph(F462,H462),L462*CQ462+P462*(1-CQ462)))</f>
        <v>11.90707634896717</v>
      </c>
      <c r="CS462" s="7">
        <f t="shared" si="748"/>
        <v>1.5653339827218653E-5</v>
      </c>
      <c r="CT462" s="7">
        <f t="shared" si="749"/>
        <v>3415941.4486260796</v>
      </c>
      <c r="CU462" s="7">
        <f t="shared" si="750"/>
        <v>7.9332656090025233E-6</v>
      </c>
      <c r="CV462" s="22">
        <f t="shared" si="751"/>
        <v>9.5255206147300143E-3</v>
      </c>
      <c r="CW462" s="7">
        <f t="shared" si="752"/>
        <v>1.1158455516853221E-3</v>
      </c>
      <c r="CX462" s="7">
        <f t="shared" si="753"/>
        <v>6.9848268793179083E-2</v>
      </c>
      <c r="CY462" s="7">
        <f t="shared" si="814"/>
        <v>8.4113460338317236E-2</v>
      </c>
      <c r="CZ462" s="7">
        <f t="shared" si="815"/>
        <v>0.8436713227518623</v>
      </c>
      <c r="DA462" s="7">
        <f t="shared" si="754"/>
        <v>1.5201121680309915</v>
      </c>
      <c r="DB462" s="7">
        <f>rho_ph(DA462,H462)</f>
        <v>3.4707260118426086</v>
      </c>
      <c r="DC462" s="7">
        <f t="shared" si="755"/>
        <v>559.0795229411425</v>
      </c>
      <c r="DD462" s="7">
        <f t="shared" si="816"/>
        <v>-2.8113842197260572E-2</v>
      </c>
      <c r="DE462" s="47">
        <f t="shared" si="817"/>
        <v>-140.70442357454777</v>
      </c>
      <c r="DF462" s="7">
        <f t="shared" si="756"/>
        <v>1027.0916027819364</v>
      </c>
      <c r="DG462" s="7">
        <f t="shared" si="818"/>
        <v>111.75025546327515</v>
      </c>
    </row>
    <row r="463" spans="1:111" ht="14.5" x14ac:dyDescent="0.35">
      <c r="A463" s="7">
        <f t="shared" si="819"/>
        <v>420</v>
      </c>
      <c r="B463" s="7">
        <v>3</v>
      </c>
      <c r="C463" s="7">
        <v>17.2</v>
      </c>
      <c r="D463">
        <v>0.253</v>
      </c>
      <c r="E463" s="22">
        <v>0</v>
      </c>
      <c r="F463" s="7">
        <f t="shared" si="757"/>
        <v>1.5201121680309915</v>
      </c>
      <c r="G463" s="7">
        <f t="shared" si="820"/>
        <v>97.5</v>
      </c>
      <c r="H463" s="7">
        <f t="shared" si="758"/>
        <v>1027.0916027819364</v>
      </c>
      <c r="I463" s="7">
        <f t="shared" si="821"/>
        <v>0.25093492250358412</v>
      </c>
      <c r="J463" s="24" t="str">
        <f t="shared" si="759"/>
        <v>NO</v>
      </c>
      <c r="K463" s="24" t="str">
        <f t="shared" si="760"/>
        <v>NO</v>
      </c>
      <c r="L463" s="7">
        <f t="shared" si="761"/>
        <v>0.87336123154337741</v>
      </c>
      <c r="M463" s="7">
        <v>9.81</v>
      </c>
      <c r="N463" s="7">
        <f t="shared" si="762"/>
        <v>5.0247065E-2</v>
      </c>
      <c r="O463" s="7">
        <f t="shared" si="763"/>
        <v>111.75025546327515</v>
      </c>
      <c r="P463" s="7">
        <f t="shared" si="764"/>
        <v>949.60817954564868</v>
      </c>
      <c r="Q463" s="7">
        <f t="shared" si="726"/>
        <v>1.2672053360795212E-5</v>
      </c>
      <c r="R463" s="7">
        <f t="shared" si="727"/>
        <v>2.5043197213247192E-4</v>
      </c>
      <c r="S463" s="7">
        <f t="shared" si="765"/>
        <v>1.9076970534104276E-4</v>
      </c>
      <c r="T463" s="7">
        <f t="shared" si="728"/>
        <v>1.5306257663213492</v>
      </c>
      <c r="U463" s="7">
        <f t="shared" si="729"/>
        <v>557.52084916551041</v>
      </c>
      <c r="V463" s="7">
        <f t="shared" si="822"/>
        <v>559.05147493183176</v>
      </c>
      <c r="W463" s="7">
        <f>Surface_Tension_T(T_ph(F463,H463))</f>
        <v>8.9747006899984716E-2</v>
      </c>
      <c r="X463" s="7">
        <v>1</v>
      </c>
      <c r="Y463" s="7">
        <f t="shared" si="766"/>
        <v>1.0004890262593751</v>
      </c>
      <c r="Z463" s="7">
        <f t="shared" si="823"/>
        <v>0.99677465328601367</v>
      </c>
      <c r="AA463" s="24">
        <f t="shared" si="767"/>
        <v>3.9333599602371967</v>
      </c>
      <c r="AB463" s="24">
        <f t="shared" si="768"/>
        <v>2916262.4268311318</v>
      </c>
      <c r="AC463" s="24">
        <f t="shared" si="769"/>
        <v>9.1440149966579996E-6</v>
      </c>
      <c r="AD463" s="29">
        <f t="shared" si="770"/>
        <v>9.7657353934091449E-3</v>
      </c>
      <c r="AE463" s="24">
        <f t="shared" si="730"/>
        <v>13.712163962910216</v>
      </c>
      <c r="AF463" s="7">
        <f t="shared" si="731"/>
        <v>17.630136680202622</v>
      </c>
      <c r="AG463" s="24" t="str">
        <f t="shared" si="771"/>
        <v>ANNULAR</v>
      </c>
      <c r="AH463" s="24">
        <f t="shared" ref="AH463:AI482" si="824">VLOOKUP($AJ$1,$DJ$10:$DK$14,2,FALSE)</f>
        <v>1.1499999999999999</v>
      </c>
      <c r="AI463" s="24">
        <f t="shared" si="824"/>
        <v>1.1499999999999999</v>
      </c>
      <c r="AJ463" s="24">
        <f t="shared" si="772"/>
        <v>0.26691787735692385</v>
      </c>
      <c r="AK463" s="24">
        <f t="shared" si="773"/>
        <v>0.86682455549502524</v>
      </c>
      <c r="AL463" s="24">
        <f t="shared" si="774"/>
        <v>127.22154237787082</v>
      </c>
      <c r="AM463" s="24">
        <f t="shared" si="775"/>
        <v>94324294.666821137</v>
      </c>
      <c r="AN463" s="24">
        <f t="shared" si="776"/>
        <v>4.0289165900947974E-7</v>
      </c>
      <c r="AO463" s="29">
        <f t="shared" si="777"/>
        <v>5.9797042083266517E-3</v>
      </c>
      <c r="AP463" s="24">
        <f t="shared" si="732"/>
        <v>347.04075083869259</v>
      </c>
      <c r="AQ463" s="24">
        <f t="shared" si="778"/>
        <v>4.8693149682762735</v>
      </c>
      <c r="AR463" s="24">
        <f t="shared" si="779"/>
        <v>16.147839148389984</v>
      </c>
      <c r="AS463" s="24">
        <f t="shared" si="780"/>
        <v>1.6530758276270572</v>
      </c>
      <c r="AT463" s="24" t="str">
        <f t="shared" si="781"/>
        <v>NO</v>
      </c>
      <c r="AU463" s="24">
        <f t="shared" si="733"/>
        <v>1.2</v>
      </c>
      <c r="AV463" s="7">
        <f t="shared" si="782"/>
        <v>1.203900398263051</v>
      </c>
      <c r="AW463" s="7">
        <f t="shared" si="783"/>
        <v>0.26691787735692385</v>
      </c>
      <c r="AX463" s="20">
        <f t="shared" si="734"/>
        <v>0.72052779445466775</v>
      </c>
      <c r="AY463" s="24">
        <f t="shared" si="735"/>
        <v>0.8307212302260385</v>
      </c>
      <c r="AZ463" s="24">
        <f t="shared" si="784"/>
        <v>161.474024117478</v>
      </c>
      <c r="BA463" s="24">
        <f t="shared" si="785"/>
        <v>119719688.56230183</v>
      </c>
      <c r="BB463" s="24">
        <f t="shared" si="786"/>
        <v>3.2523493972715473E-7</v>
      </c>
      <c r="BC463" s="29">
        <f t="shared" si="787"/>
        <v>5.80376894390984E-3</v>
      </c>
      <c r="BD463" s="24">
        <f t="shared" si="736"/>
        <v>16.30938596446272</v>
      </c>
      <c r="BE463" s="24" t="str">
        <f t="shared" si="788"/>
        <v>NO</v>
      </c>
      <c r="BF463" s="24">
        <f t="shared" si="737"/>
        <v>1.2</v>
      </c>
      <c r="BG463" s="24">
        <f t="shared" si="738"/>
        <v>1.1501500352857463</v>
      </c>
      <c r="BH463" s="7">
        <f t="shared" si="789"/>
        <v>1.203900398263051</v>
      </c>
      <c r="BI463" s="7">
        <f t="shared" si="790"/>
        <v>0.50230525983176777</v>
      </c>
      <c r="BJ463" s="7">
        <f t="shared" si="791"/>
        <v>0.26691787735692385</v>
      </c>
      <c r="BK463" s="20">
        <f t="shared" si="739"/>
        <v>0.72052779445466775</v>
      </c>
      <c r="BL463" s="24">
        <f t="shared" si="792"/>
        <v>0.50227480148399961</v>
      </c>
      <c r="BM463" s="24">
        <f t="shared" si="793"/>
        <v>0.83043000820560009</v>
      </c>
      <c r="BN463" s="24">
        <f t="shared" si="794"/>
        <v>161.7503165881277</v>
      </c>
      <c r="BO463" s="24">
        <f t="shared" si="795"/>
        <v>119924536.67158177</v>
      </c>
      <c r="BP463" s="24">
        <f t="shared" si="796"/>
        <v>3.2473595917303574E-7</v>
      </c>
      <c r="BQ463" s="29">
        <f t="shared" si="797"/>
        <v>5.8025349596260555E-3</v>
      </c>
      <c r="BR463" s="24">
        <f t="shared" si="740"/>
        <v>342.89069501628444</v>
      </c>
      <c r="BS463" s="24">
        <f t="shared" si="798"/>
        <v>4.8693149682762735</v>
      </c>
      <c r="BT463" s="24">
        <f t="shared" si="799"/>
        <v>16.310542016637367</v>
      </c>
      <c r="BU463" s="24" t="str">
        <f t="shared" si="800"/>
        <v>NO</v>
      </c>
      <c r="BV463" s="24">
        <f t="shared" si="741"/>
        <v>1.1499999999999999</v>
      </c>
      <c r="BW463" s="24">
        <f t="shared" si="742"/>
        <v>1.1501485115732821</v>
      </c>
      <c r="BX463" s="7">
        <f t="shared" si="801"/>
        <v>1.203900398263051</v>
      </c>
      <c r="BY463" s="7">
        <f t="shared" si="802"/>
        <v>0.50230525983176777</v>
      </c>
      <c r="BZ463" s="24">
        <f t="shared" si="803"/>
        <v>0.26691787735692385</v>
      </c>
      <c r="CA463" s="20">
        <f t="shared" si="743"/>
        <v>0.75425951125891377</v>
      </c>
      <c r="CB463" s="24">
        <f t="shared" si="804"/>
        <v>0.5022733737326569</v>
      </c>
      <c r="CC463" s="24">
        <f t="shared" si="805"/>
        <v>0.86650747702629149</v>
      </c>
      <c r="CD463" s="24">
        <f t="shared" si="806"/>
        <v>127.52236576129624</v>
      </c>
      <c r="CE463" s="24">
        <f t="shared" si="807"/>
        <v>94547330.427357748</v>
      </c>
      <c r="CF463" s="24">
        <f t="shared" si="808"/>
        <v>4.020379881763535E-7</v>
      </c>
      <c r="CG463" s="29">
        <f t="shared" si="809"/>
        <v>5.9779231604724032E-3</v>
      </c>
      <c r="CH463" s="24">
        <f t="shared" si="744"/>
        <v>346.99940087209751</v>
      </c>
      <c r="CI463" s="24">
        <f t="shared" si="810"/>
        <v>4.8693149682762735</v>
      </c>
      <c r="CJ463" s="24">
        <f t="shared" si="811"/>
        <v>16.149442671761513</v>
      </c>
      <c r="CK463" s="24">
        <f t="shared" si="745"/>
        <v>17.832950088941843</v>
      </c>
      <c r="CL463" s="24">
        <f t="shared" si="812"/>
        <v>1.6530758276270572</v>
      </c>
      <c r="CM463" s="24" t="str">
        <f t="shared" si="813"/>
        <v>NO</v>
      </c>
      <c r="CN463" s="46" t="str">
        <f t="shared" si="722"/>
        <v>ANNULAR</v>
      </c>
      <c r="CO463" s="21">
        <f t="shared" si="723"/>
        <v>1.0004890262593751</v>
      </c>
      <c r="CP463" s="21">
        <f t="shared" si="746"/>
        <v>0</v>
      </c>
      <c r="CQ463" s="7">
        <f t="shared" si="747"/>
        <v>0.99677465328601367</v>
      </c>
      <c r="CR463" s="7">
        <f>IF(J463="yes",rho_ph(F463,H463),IF(K463="yes",rho_ph(F463,H463),L463*CQ463+P463*(1-CQ463)))</f>
        <v>3.9333599602371967</v>
      </c>
      <c r="CS463" s="7">
        <f t="shared" si="748"/>
        <v>1.3438911533523097E-5</v>
      </c>
      <c r="CT463" s="7">
        <f t="shared" si="749"/>
        <v>2916262.4268311318</v>
      </c>
      <c r="CU463" s="7">
        <f t="shared" si="750"/>
        <v>9.1440149966579996E-6</v>
      </c>
      <c r="CV463" s="22">
        <f t="shared" si="751"/>
        <v>9.7657353934091449E-3</v>
      </c>
      <c r="CW463" s="7">
        <f t="shared" si="752"/>
        <v>3.6860620409043894E-4</v>
      </c>
      <c r="CX463" s="7">
        <f t="shared" si="753"/>
        <v>0.23725846900569636</v>
      </c>
      <c r="CY463" s="7">
        <f t="shared" si="814"/>
        <v>-7.0870783803973012</v>
      </c>
      <c r="CZ463" s="7">
        <f t="shared" si="815"/>
        <v>-3.3529624261960739E-2</v>
      </c>
      <c r="DA463" s="7">
        <f t="shared" si="754"/>
        <v>1.6207010408168736</v>
      </c>
      <c r="DB463" s="7">
        <f>rho_ph(DA463,H463)</f>
        <v>3.7306271084270666</v>
      </c>
      <c r="DC463" s="7">
        <f t="shared" si="755"/>
        <v>520.1302050738891</v>
      </c>
      <c r="DD463" s="7">
        <f t="shared" si="816"/>
        <v>-2.8113842197260572E-2</v>
      </c>
      <c r="DE463" s="47">
        <f t="shared" si="817"/>
        <v>21.001560696625297</v>
      </c>
      <c r="DF463" s="7">
        <f t="shared" si="756"/>
        <v>1027.0634889397393</v>
      </c>
      <c r="DG463" s="7">
        <f t="shared" si="818"/>
        <v>113.68894426609552</v>
      </c>
    </row>
    <row r="464" spans="1:111" ht="14.5" x14ac:dyDescent="0.35">
      <c r="A464" s="7">
        <f t="shared" si="819"/>
        <v>417</v>
      </c>
      <c r="B464" s="7">
        <v>3</v>
      </c>
      <c r="C464" s="7">
        <v>17.2</v>
      </c>
      <c r="D464">
        <v>0.253</v>
      </c>
      <c r="E464" s="22">
        <v>0</v>
      </c>
      <c r="F464" s="7">
        <f t="shared" si="757"/>
        <v>1.6207010408168736</v>
      </c>
      <c r="G464" s="7">
        <f t="shared" si="820"/>
        <v>97.5</v>
      </c>
      <c r="H464" s="7">
        <f t="shared" si="758"/>
        <v>1027.0634889397393</v>
      </c>
      <c r="I464" s="7">
        <f t="shared" si="821"/>
        <v>0.2478201683689909</v>
      </c>
      <c r="J464" s="24" t="str">
        <f t="shared" si="759"/>
        <v>NO</v>
      </c>
      <c r="K464" s="24" t="str">
        <f t="shared" si="760"/>
        <v>NO</v>
      </c>
      <c r="L464" s="7">
        <f t="shared" si="761"/>
        <v>0.92731641380837548</v>
      </c>
      <c r="M464" s="7">
        <v>9.81</v>
      </c>
      <c r="N464" s="7">
        <f t="shared" si="762"/>
        <v>5.0247065E-2</v>
      </c>
      <c r="O464" s="7">
        <f t="shared" si="763"/>
        <v>113.68894426609552</v>
      </c>
      <c r="P464" s="7">
        <f t="shared" si="764"/>
        <v>948.10661629091521</v>
      </c>
      <c r="Q464" s="7">
        <f t="shared" si="726"/>
        <v>1.2738717993836727E-5</v>
      </c>
      <c r="R464" s="7">
        <f t="shared" si="727"/>
        <v>2.458699721475677E-4</v>
      </c>
      <c r="S464" s="7">
        <f t="shared" si="765"/>
        <v>1.8809534549111607E-4</v>
      </c>
      <c r="T464" s="7">
        <f t="shared" si="728"/>
        <v>1.5394246050540297</v>
      </c>
      <c r="U464" s="7">
        <f t="shared" si="729"/>
        <v>518.56430282813358</v>
      </c>
      <c r="V464" s="7">
        <f t="shared" si="822"/>
        <v>520.1037274331876</v>
      </c>
      <c r="W464" s="7">
        <f>Surface_Tension_T(T_ph(F464,H464))</f>
        <v>8.9685382096360095E-2</v>
      </c>
      <c r="X464" s="7">
        <v>1</v>
      </c>
      <c r="Y464" s="7">
        <f t="shared" si="766"/>
        <v>1.0005106185226855</v>
      </c>
      <c r="Z464" s="7">
        <f t="shared" si="823"/>
        <v>0.99653131113815274</v>
      </c>
      <c r="AA464" s="24">
        <f t="shared" si="767"/>
        <v>4.2127867014643794</v>
      </c>
      <c r="AB464" s="24">
        <f t="shared" si="768"/>
        <v>2947147.7528042644</v>
      </c>
      <c r="AC464" s="24">
        <f t="shared" si="769"/>
        <v>9.0579067731426412E-6</v>
      </c>
      <c r="AD464" s="29">
        <f t="shared" si="770"/>
        <v>9.74946044061532E-3</v>
      </c>
      <c r="AE464" s="24">
        <f t="shared" si="730"/>
        <v>13.719396788778317</v>
      </c>
      <c r="AF464" s="7">
        <f t="shared" si="731"/>
        <v>17.099598868131377</v>
      </c>
      <c r="AG464" s="24" t="str">
        <f t="shared" si="771"/>
        <v>ANNULAR</v>
      </c>
      <c r="AH464" s="24">
        <f t="shared" si="824"/>
        <v>1.1499999999999999</v>
      </c>
      <c r="AI464" s="24">
        <f t="shared" si="824"/>
        <v>1.1499999999999999</v>
      </c>
      <c r="AJ464" s="24">
        <f t="shared" si="772"/>
        <v>0.26697374845474636</v>
      </c>
      <c r="AK464" s="24">
        <f t="shared" si="773"/>
        <v>0.86660462854056985</v>
      </c>
      <c r="AL464" s="24">
        <f t="shared" si="774"/>
        <v>127.27665095959802</v>
      </c>
      <c r="AM464" s="24">
        <f t="shared" si="775"/>
        <v>89039185.328240067</v>
      </c>
      <c r="AN464" s="24">
        <f t="shared" si="776"/>
        <v>4.2430568005336002E-7</v>
      </c>
      <c r="AO464" s="29">
        <f t="shared" si="777"/>
        <v>6.0234310610168462E-3</v>
      </c>
      <c r="AP464" s="24">
        <f t="shared" si="732"/>
        <v>319.14332364241335</v>
      </c>
      <c r="AQ464" s="24">
        <f t="shared" si="778"/>
        <v>4.8688537775230021</v>
      </c>
      <c r="AR464" s="24">
        <f t="shared" si="779"/>
        <v>16.108208014298913</v>
      </c>
      <c r="AS464" s="24">
        <f t="shared" si="780"/>
        <v>1.6625785734583522</v>
      </c>
      <c r="AT464" s="24" t="str">
        <f t="shared" si="781"/>
        <v>NO</v>
      </c>
      <c r="AU464" s="24">
        <f t="shared" si="733"/>
        <v>1.2</v>
      </c>
      <c r="AV464" s="7">
        <f t="shared" si="782"/>
        <v>1.203900398263051</v>
      </c>
      <c r="AW464" s="7">
        <f t="shared" si="783"/>
        <v>0.26697374845474636</v>
      </c>
      <c r="AX464" s="20">
        <f t="shared" si="734"/>
        <v>0.72416130484580965</v>
      </c>
      <c r="AY464" s="24">
        <f t="shared" si="735"/>
        <v>0.83051154142992445</v>
      </c>
      <c r="AZ464" s="24">
        <f t="shared" si="784"/>
        <v>161.46327593946259</v>
      </c>
      <c r="BA464" s="24">
        <f t="shared" si="785"/>
        <v>112955192.03001492</v>
      </c>
      <c r="BB464" s="24">
        <f t="shared" si="786"/>
        <v>3.4267517612523675E-7</v>
      </c>
      <c r="BC464" s="29">
        <f t="shared" si="787"/>
        <v>5.8459806807769155E-3</v>
      </c>
      <c r="BD464" s="24">
        <f t="shared" si="736"/>
        <v>16.269570395590122</v>
      </c>
      <c r="BE464" s="24" t="str">
        <f t="shared" si="788"/>
        <v>NO</v>
      </c>
      <c r="BF464" s="24">
        <f t="shared" si="737"/>
        <v>1.2</v>
      </c>
      <c r="BG464" s="24">
        <f t="shared" si="738"/>
        <v>1.1501612098635732</v>
      </c>
      <c r="BH464" s="7">
        <f t="shared" si="789"/>
        <v>1.203900398263051</v>
      </c>
      <c r="BI464" s="7">
        <f t="shared" si="790"/>
        <v>0.50229058761678624</v>
      </c>
      <c r="BJ464" s="7">
        <f t="shared" si="791"/>
        <v>0.26697374845474636</v>
      </c>
      <c r="BK464" s="20">
        <f t="shared" si="739"/>
        <v>0.72416130484580965</v>
      </c>
      <c r="BL464" s="24">
        <f t="shared" si="792"/>
        <v>0.50225768259048842</v>
      </c>
      <c r="BM464" s="24">
        <f t="shared" si="793"/>
        <v>0.83019870495777359</v>
      </c>
      <c r="BN464" s="24">
        <f t="shared" si="794"/>
        <v>161.75958817013043</v>
      </c>
      <c r="BO464" s="24">
        <f t="shared" si="795"/>
        <v>113162483.77930704</v>
      </c>
      <c r="BP464" s="24">
        <f t="shared" si="796"/>
        <v>3.421113730443393E-7</v>
      </c>
      <c r="BQ464" s="29">
        <f t="shared" si="797"/>
        <v>5.8446431296065053E-3</v>
      </c>
      <c r="BR464" s="24">
        <f t="shared" si="740"/>
        <v>315.31990376478109</v>
      </c>
      <c r="BS464" s="24">
        <f t="shared" si="798"/>
        <v>4.8688537775230021</v>
      </c>
      <c r="BT464" s="24">
        <f t="shared" si="799"/>
        <v>16.270811402247375</v>
      </c>
      <c r="BU464" s="24" t="str">
        <f t="shared" si="800"/>
        <v>NO</v>
      </c>
      <c r="BV464" s="24">
        <f t="shared" si="741"/>
        <v>1.1499999999999999</v>
      </c>
      <c r="BW464" s="24">
        <f t="shared" si="742"/>
        <v>1.1501595675243943</v>
      </c>
      <c r="BX464" s="7">
        <f t="shared" si="801"/>
        <v>1.203900398263051</v>
      </c>
      <c r="BY464" s="7">
        <f t="shared" si="802"/>
        <v>0.50229058761678624</v>
      </c>
      <c r="BZ464" s="24">
        <f t="shared" si="803"/>
        <v>0.26697374845474636</v>
      </c>
      <c r="CA464" s="20">
        <f t="shared" si="743"/>
        <v>0.7580631254278678</v>
      </c>
      <c r="CB464" s="24">
        <f t="shared" si="804"/>
        <v>0.50225613998988872</v>
      </c>
      <c r="CC464" s="24">
        <f t="shared" si="805"/>
        <v>0.86626401799621355</v>
      </c>
      <c r="CD464" s="24">
        <f t="shared" si="806"/>
        <v>127.59927021653219</v>
      </c>
      <c r="CE464" s="24">
        <f t="shared" si="807"/>
        <v>89264880.737351209</v>
      </c>
      <c r="CF464" s="24">
        <f t="shared" si="808"/>
        <v>4.2334206931151613E-7</v>
      </c>
      <c r="CG464" s="29">
        <f t="shared" si="809"/>
        <v>6.0215014537235651E-3</v>
      </c>
      <c r="CH464" s="24">
        <f t="shared" si="744"/>
        <v>319.10242466159542</v>
      </c>
      <c r="CI464" s="24">
        <f t="shared" si="810"/>
        <v>4.8688537775230021</v>
      </c>
      <c r="CJ464" s="24">
        <f t="shared" si="811"/>
        <v>16.109928470917904</v>
      </c>
      <c r="CK464" s="24">
        <f t="shared" si="745"/>
        <v>17.296309080730772</v>
      </c>
      <c r="CL464" s="24">
        <f t="shared" si="812"/>
        <v>1.6625785734583522</v>
      </c>
      <c r="CM464" s="24" t="str">
        <f t="shared" si="813"/>
        <v>NO</v>
      </c>
      <c r="CN464" s="46" t="str">
        <f t="shared" si="722"/>
        <v>ANNULAR</v>
      </c>
      <c r="CO464" s="21">
        <f t="shared" si="723"/>
        <v>1.0005106185226855</v>
      </c>
      <c r="CP464" s="21">
        <f t="shared" si="746"/>
        <v>0</v>
      </c>
      <c r="CQ464" s="7">
        <f t="shared" si="747"/>
        <v>0.99653131113815274</v>
      </c>
      <c r="CR464" s="7">
        <f>IF(J464="yes",rho_ph(F464,H464),IF(K464="yes",rho_ph(F464,H464),L464*CQ464+P464*(1-CQ464)))</f>
        <v>4.2127867014643794</v>
      </c>
      <c r="CS464" s="7">
        <f t="shared" si="748"/>
        <v>1.3547377778468256E-5</v>
      </c>
      <c r="CT464" s="7">
        <f t="shared" si="749"/>
        <v>2947147.7528042644</v>
      </c>
      <c r="CU464" s="7">
        <f t="shared" si="750"/>
        <v>9.0579067731426412E-6</v>
      </c>
      <c r="CV464" s="22">
        <f t="shared" si="751"/>
        <v>9.74946044061532E-3</v>
      </c>
      <c r="CW464" s="7">
        <f t="shared" si="752"/>
        <v>3.9479206845229156E-4</v>
      </c>
      <c r="CX464" s="7">
        <f t="shared" si="753"/>
        <v>0.219573269111311</v>
      </c>
      <c r="CY464" s="7">
        <f t="shared" si="814"/>
        <v>-6.0314758954045855</v>
      </c>
      <c r="CZ464" s="7">
        <f t="shared" si="815"/>
        <v>-3.6470022428069085E-2</v>
      </c>
      <c r="DA464" s="7">
        <f t="shared" si="754"/>
        <v>1.7301111081010809</v>
      </c>
      <c r="DB464" s="7">
        <f>rho_ph(DA464,H464)</f>
        <v>4.0171069290911028</v>
      </c>
      <c r="DC464" s="7">
        <f t="shared" si="755"/>
        <v>483.03714021359423</v>
      </c>
      <c r="DD464" s="7">
        <f t="shared" si="816"/>
        <v>-2.8113842197260572E-2</v>
      </c>
      <c r="DE464" s="47">
        <f t="shared" si="817"/>
        <v>18.591504232083999</v>
      </c>
      <c r="DF464" s="7">
        <f t="shared" si="756"/>
        <v>1027.0353750975421</v>
      </c>
      <c r="DG464" s="7">
        <f t="shared" si="818"/>
        <v>115.68864667314068</v>
      </c>
    </row>
    <row r="465" spans="1:111" ht="14.5" x14ac:dyDescent="0.35">
      <c r="A465" s="7">
        <f t="shared" si="819"/>
        <v>414</v>
      </c>
      <c r="B465" s="7">
        <v>3</v>
      </c>
      <c r="C465" s="7">
        <v>17.2</v>
      </c>
      <c r="D465">
        <v>0.253</v>
      </c>
      <c r="E465" s="22">
        <v>0</v>
      </c>
      <c r="F465" s="7">
        <f t="shared" si="757"/>
        <v>1.7301111081010809</v>
      </c>
      <c r="G465" s="7">
        <f t="shared" si="820"/>
        <v>97.5</v>
      </c>
      <c r="H465" s="7">
        <f t="shared" si="758"/>
        <v>1027.0353750975421</v>
      </c>
      <c r="I465" s="7">
        <f t="shared" si="821"/>
        <v>0.24459279209885237</v>
      </c>
      <c r="J465" s="24" t="str">
        <f t="shared" si="759"/>
        <v>NO</v>
      </c>
      <c r="K465" s="24" t="str">
        <f t="shared" si="760"/>
        <v>NO</v>
      </c>
      <c r="L465" s="7">
        <f t="shared" si="761"/>
        <v>0.98576666149963021</v>
      </c>
      <c r="M465" s="7">
        <v>9.81</v>
      </c>
      <c r="N465" s="7">
        <f t="shared" si="762"/>
        <v>5.0247065E-2</v>
      </c>
      <c r="O465" s="7">
        <f t="shared" si="763"/>
        <v>115.68864667314068</v>
      </c>
      <c r="P465" s="7">
        <f t="shared" si="764"/>
        <v>946.54067127920064</v>
      </c>
      <c r="Q465" s="7">
        <f t="shared" si="726"/>
        <v>1.280753035031974E-5</v>
      </c>
      <c r="R465" s="7">
        <f t="shared" si="727"/>
        <v>2.4132235459274184E-4</v>
      </c>
      <c r="S465" s="7">
        <f t="shared" si="765"/>
        <v>1.854292756953093E-4</v>
      </c>
      <c r="T465" s="7">
        <f t="shared" si="728"/>
        <v>1.5485875429822433</v>
      </c>
      <c r="U465" s="7">
        <f t="shared" si="729"/>
        <v>481.46358466753361</v>
      </c>
      <c r="V465" s="7">
        <f t="shared" si="822"/>
        <v>483.01217221051587</v>
      </c>
      <c r="W465" s="7">
        <f>Surface_Tension_T(T_ph(F465,H465))</f>
        <v>8.9618903588815843E-2</v>
      </c>
      <c r="X465" s="7">
        <v>1</v>
      </c>
      <c r="Y465" s="7">
        <f t="shared" si="766"/>
        <v>1.0005338436763564</v>
      </c>
      <c r="Z465" s="7">
        <f t="shared" si="823"/>
        <v>0.99626204721479139</v>
      </c>
      <c r="AA465" s="24">
        <f t="shared" si="767"/>
        <v>4.5202062507830263</v>
      </c>
      <c r="AB465" s="24">
        <f t="shared" si="768"/>
        <v>2978917.9829149782</v>
      </c>
      <c r="AC465" s="24">
        <f t="shared" si="769"/>
        <v>8.9711004801443154E-6</v>
      </c>
      <c r="AD465" s="29">
        <f t="shared" si="770"/>
        <v>9.7329367899166332E-3</v>
      </c>
      <c r="AE465" s="24">
        <f t="shared" si="730"/>
        <v>13.726633620434898</v>
      </c>
      <c r="AF465" s="7">
        <f t="shared" si="731"/>
        <v>16.574710905819391</v>
      </c>
      <c r="AG465" s="24" t="str">
        <f t="shared" si="771"/>
        <v>ANNULAR</v>
      </c>
      <c r="AH465" s="24">
        <f t="shared" si="824"/>
        <v>1.1499999999999999</v>
      </c>
      <c r="AI465" s="24">
        <f t="shared" si="824"/>
        <v>1.1499999999999999</v>
      </c>
      <c r="AJ465" s="24">
        <f t="shared" si="772"/>
        <v>0.26703035761077715</v>
      </c>
      <c r="AK465" s="24">
        <f t="shared" si="773"/>
        <v>0.866360811369427</v>
      </c>
      <c r="AL465" s="24">
        <f t="shared" si="774"/>
        <v>127.34895692026804</v>
      </c>
      <c r="AM465" s="24">
        <f t="shared" si="775"/>
        <v>83925838.076422989</v>
      </c>
      <c r="AN465" s="24">
        <f t="shared" si="776"/>
        <v>4.4745254749519984E-7</v>
      </c>
      <c r="AO465" s="29">
        <f t="shared" si="777"/>
        <v>6.0687703711191218E-3</v>
      </c>
      <c r="AP465" s="24">
        <f t="shared" si="732"/>
        <v>292.88989424015671</v>
      </c>
      <c r="AQ465" s="24">
        <f t="shared" si="778"/>
        <v>4.8683419921213575</v>
      </c>
      <c r="AR465" s="24">
        <f t="shared" si="779"/>
        <v>16.067381587734737</v>
      </c>
      <c r="AS465" s="24">
        <f t="shared" si="780"/>
        <v>1.6724745464208228</v>
      </c>
      <c r="AT465" s="24" t="str">
        <f t="shared" si="781"/>
        <v>NO</v>
      </c>
      <c r="AU465" s="24">
        <f t="shared" si="733"/>
        <v>1.2</v>
      </c>
      <c r="AV465" s="7">
        <f t="shared" si="782"/>
        <v>1.203900398263051</v>
      </c>
      <c r="AW465" s="7">
        <f t="shared" si="783"/>
        <v>0.26703035761077715</v>
      </c>
      <c r="AX465" s="20">
        <f t="shared" si="734"/>
        <v>0.727944629971083</v>
      </c>
      <c r="AY465" s="24">
        <f t="shared" si="735"/>
        <v>0.83027906720736522</v>
      </c>
      <c r="AZ465" s="24">
        <f t="shared" si="784"/>
        <v>161.46622707986666</v>
      </c>
      <c r="BA465" s="24">
        <f t="shared" si="785"/>
        <v>106409889.45987287</v>
      </c>
      <c r="BB465" s="24">
        <f t="shared" si="786"/>
        <v>3.6154734298196471E-7</v>
      </c>
      <c r="BC465" s="29">
        <f t="shared" si="787"/>
        <v>5.8897740440003437E-3</v>
      </c>
      <c r="BD465" s="24">
        <f t="shared" si="736"/>
        <v>16.228528095545464</v>
      </c>
      <c r="BE465" s="24" t="str">
        <f t="shared" si="788"/>
        <v>NO</v>
      </c>
      <c r="BF465" s="24">
        <f t="shared" si="737"/>
        <v>1.2</v>
      </c>
      <c r="BG465" s="24">
        <f t="shared" si="738"/>
        <v>1.1501735464198437</v>
      </c>
      <c r="BH465" s="7">
        <f t="shared" si="789"/>
        <v>1.203900398263051</v>
      </c>
      <c r="BI465" s="7">
        <f t="shared" si="790"/>
        <v>0.50227465681919525</v>
      </c>
      <c r="BJ465" s="7">
        <f t="shared" si="791"/>
        <v>0.26703035761077715</v>
      </c>
      <c r="BK465" s="20">
        <f t="shared" si="739"/>
        <v>0.727944629971083</v>
      </c>
      <c r="BL465" s="24">
        <f t="shared" si="792"/>
        <v>0.5022390381037255</v>
      </c>
      <c r="BM465" s="24">
        <f t="shared" si="793"/>
        <v>0.82994243012245827</v>
      </c>
      <c r="BN465" s="24">
        <f t="shared" si="794"/>
        <v>161.78453592657664</v>
      </c>
      <c r="BO465" s="24">
        <f t="shared" si="795"/>
        <v>106619662.17708482</v>
      </c>
      <c r="BP465" s="24">
        <f t="shared" si="796"/>
        <v>3.6090842496260246E-7</v>
      </c>
      <c r="BQ465" s="29">
        <f t="shared" si="797"/>
        <v>5.888321506044022E-3</v>
      </c>
      <c r="BR465" s="24">
        <f t="shared" si="740"/>
        <v>289.37480191756936</v>
      </c>
      <c r="BS465" s="24">
        <f t="shared" si="798"/>
        <v>4.8683419921213575</v>
      </c>
      <c r="BT465" s="24">
        <f t="shared" si="799"/>
        <v>16.229862409858619</v>
      </c>
      <c r="BU465" s="24" t="str">
        <f t="shared" si="800"/>
        <v>NO</v>
      </c>
      <c r="BV465" s="24">
        <f t="shared" si="741"/>
        <v>1.1499999999999999</v>
      </c>
      <c r="BW465" s="24">
        <f t="shared" si="742"/>
        <v>1.1501717727210907</v>
      </c>
      <c r="BX465" s="7">
        <f t="shared" si="801"/>
        <v>1.203900398263051</v>
      </c>
      <c r="BY465" s="7">
        <f t="shared" si="802"/>
        <v>0.50227465681919525</v>
      </c>
      <c r="BZ465" s="24">
        <f t="shared" si="803"/>
        <v>0.26703035761077715</v>
      </c>
      <c r="CA465" s="20">
        <f t="shared" si="743"/>
        <v>0.76202356794765347</v>
      </c>
      <c r="CB465" s="24">
        <f t="shared" si="804"/>
        <v>0.50223736809227859</v>
      </c>
      <c r="CC465" s="24">
        <f t="shared" si="805"/>
        <v>0.86599428886596919</v>
      </c>
      <c r="CD465" s="24">
        <f t="shared" si="806"/>
        <v>127.69552407106532</v>
      </c>
      <c r="CE465" s="24">
        <f t="shared" si="807"/>
        <v>84154233.654084697</v>
      </c>
      <c r="CF465" s="24">
        <f t="shared" si="808"/>
        <v>4.4636175155708376E-7</v>
      </c>
      <c r="CG465" s="29">
        <f t="shared" si="809"/>
        <v>6.066676001542419E-3</v>
      </c>
      <c r="CH465" s="24">
        <f t="shared" si="744"/>
        <v>292.84945881970384</v>
      </c>
      <c r="CI465" s="24">
        <f t="shared" si="810"/>
        <v>4.8683419921213575</v>
      </c>
      <c r="CJ465" s="24">
        <f t="shared" si="811"/>
        <v>16.069230330138495</v>
      </c>
      <c r="CK465" s="24">
        <f t="shared" si="745"/>
        <v>16.765382916970115</v>
      </c>
      <c r="CL465" s="24">
        <f t="shared" si="812"/>
        <v>1.6724745464208228</v>
      </c>
      <c r="CM465" s="24" t="str">
        <f t="shared" si="813"/>
        <v>NO</v>
      </c>
      <c r="CN465" s="46" t="str">
        <f t="shared" si="722"/>
        <v>ANNULAR</v>
      </c>
      <c r="CO465" s="21">
        <f t="shared" si="723"/>
        <v>1.0005338436763564</v>
      </c>
      <c r="CP465" s="21">
        <f t="shared" si="746"/>
        <v>0</v>
      </c>
      <c r="CQ465" s="7">
        <f t="shared" si="747"/>
        <v>0.99626204721479139</v>
      </c>
      <c r="CR465" s="7">
        <f>IF(J465="yes",rho_ph(F465,H465),IF(K465="yes",rho_ph(F465,H465),L465*CQ465+P465*(1-CQ465)))</f>
        <v>4.5202062507830263</v>
      </c>
      <c r="CS465" s="7">
        <f t="shared" si="748"/>
        <v>1.3661707974058158E-5</v>
      </c>
      <c r="CT465" s="7">
        <f t="shared" si="749"/>
        <v>2978917.9829149782</v>
      </c>
      <c r="CU465" s="7">
        <f t="shared" si="750"/>
        <v>8.9711004801443154E-6</v>
      </c>
      <c r="CV465" s="22">
        <f t="shared" si="751"/>
        <v>9.7329367899166332E-3</v>
      </c>
      <c r="CW465" s="7">
        <f t="shared" si="752"/>
        <v>4.2360121744528287E-4</v>
      </c>
      <c r="CX465" s="7">
        <f t="shared" si="753"/>
        <v>0.20284662598172939</v>
      </c>
      <c r="CY465" s="7">
        <f t="shared" si="814"/>
        <v>-5.0953746956604382</v>
      </c>
      <c r="CZ465" s="7">
        <f t="shared" si="815"/>
        <v>-3.9893087229147875E-2</v>
      </c>
      <c r="DA465" s="7">
        <f t="shared" si="754"/>
        <v>1.8497903697885245</v>
      </c>
      <c r="DB465" s="7">
        <f>rho_ph(DA465,H465)</f>
        <v>4.3349573659030618</v>
      </c>
      <c r="DC465" s="7">
        <f t="shared" si="755"/>
        <v>447.6195909613408</v>
      </c>
      <c r="DD465" s="7">
        <f t="shared" si="816"/>
        <v>-2.8113842197260572E-2</v>
      </c>
      <c r="DE465" s="47">
        <f t="shared" si="817"/>
        <v>16.468730145561494</v>
      </c>
      <c r="DF465" s="7">
        <f t="shared" si="756"/>
        <v>1027.0072612553449</v>
      </c>
      <c r="DG465" s="7">
        <f t="shared" si="818"/>
        <v>117.76072864478328</v>
      </c>
    </row>
    <row r="466" spans="1:111" ht="14.5" x14ac:dyDescent="0.35">
      <c r="A466" s="7">
        <f t="shared" si="819"/>
        <v>411</v>
      </c>
      <c r="B466" s="7">
        <v>3</v>
      </c>
      <c r="C466" s="7">
        <v>17.2</v>
      </c>
      <c r="D466">
        <v>0.253</v>
      </c>
      <c r="E466" s="22">
        <v>0</v>
      </c>
      <c r="F466" s="7">
        <f t="shared" si="757"/>
        <v>1.8497903697885245</v>
      </c>
      <c r="G466" s="7">
        <f t="shared" si="820"/>
        <v>97.5</v>
      </c>
      <c r="H466" s="7">
        <f t="shared" si="758"/>
        <v>1027.0072612553449</v>
      </c>
      <c r="I466" s="7">
        <f t="shared" si="821"/>
        <v>0.2412327307948666</v>
      </c>
      <c r="J466" s="24" t="str">
        <f t="shared" si="759"/>
        <v>NO</v>
      </c>
      <c r="K466" s="24" t="str">
        <f t="shared" si="760"/>
        <v>NO</v>
      </c>
      <c r="L466" s="7">
        <f t="shared" si="761"/>
        <v>1.0494418657304754</v>
      </c>
      <c r="M466" s="7">
        <v>9.81</v>
      </c>
      <c r="N466" s="7">
        <f t="shared" si="762"/>
        <v>5.0247065E-2</v>
      </c>
      <c r="O466" s="7">
        <f t="shared" si="763"/>
        <v>117.76072864478328</v>
      </c>
      <c r="P466" s="7">
        <f t="shared" si="764"/>
        <v>944.89978094239962</v>
      </c>
      <c r="Q466" s="7">
        <f t="shared" si="726"/>
        <v>1.2878880662825809E-5</v>
      </c>
      <c r="R466" s="7">
        <f t="shared" si="727"/>
        <v>2.3677172831501264E-4</v>
      </c>
      <c r="S466" s="7">
        <f t="shared" si="765"/>
        <v>1.8276144527043658E-4</v>
      </c>
      <c r="T466" s="7">
        <f t="shared" si="728"/>
        <v>1.5581768827884817</v>
      </c>
      <c r="U466" s="7">
        <f t="shared" si="729"/>
        <v>446.03790169759674</v>
      </c>
      <c r="V466" s="7">
        <f t="shared" si="822"/>
        <v>447.59607858038521</v>
      </c>
      <c r="W466" s="7">
        <f>Surface_Tension_T(T_ph(F466,H466))</f>
        <v>8.9546903173472456E-2</v>
      </c>
      <c r="X466" s="7">
        <v>1</v>
      </c>
      <c r="Y466" s="7">
        <f t="shared" si="766"/>
        <v>1.0005589832405892</v>
      </c>
      <c r="Z466" s="7">
        <f t="shared" si="823"/>
        <v>0.9959620618033852</v>
      </c>
      <c r="AA466" s="24">
        <f t="shared" si="767"/>
        <v>4.8606512017759869</v>
      </c>
      <c r="AB466" s="24">
        <f t="shared" si="768"/>
        <v>3011734.3882501852</v>
      </c>
      <c r="AC466" s="24">
        <f t="shared" si="769"/>
        <v>8.883261605516949E-6</v>
      </c>
      <c r="AD466" s="29">
        <f t="shared" si="770"/>
        <v>9.7160952020558973E-3</v>
      </c>
      <c r="AE466" s="24">
        <f t="shared" si="730"/>
        <v>13.73388531993178</v>
      </c>
      <c r="AF466" s="7">
        <f t="shared" si="731"/>
        <v>16.053534468429969</v>
      </c>
      <c r="AG466" s="24" t="str">
        <f t="shared" si="771"/>
        <v>ANNULAR</v>
      </c>
      <c r="AH466" s="24">
        <f t="shared" si="824"/>
        <v>1.1499999999999999</v>
      </c>
      <c r="AI466" s="24">
        <f t="shared" si="824"/>
        <v>1.1499999999999999</v>
      </c>
      <c r="AJ466" s="24">
        <f t="shared" si="772"/>
        <v>0.26708791346701705</v>
      </c>
      <c r="AK466" s="24">
        <f t="shared" si="773"/>
        <v>0.86608867704406689</v>
      </c>
      <c r="AL466" s="24">
        <f t="shared" si="774"/>
        <v>127.4416894438933</v>
      </c>
      <c r="AM466" s="24">
        <f t="shared" si="775"/>
        <v>78964834.681952402</v>
      </c>
      <c r="AN466" s="24">
        <f t="shared" si="776"/>
        <v>4.7262040493016382E-7</v>
      </c>
      <c r="AO466" s="29">
        <f t="shared" si="777"/>
        <v>6.1160062690334598E-3</v>
      </c>
      <c r="AP466" s="24">
        <f t="shared" si="732"/>
        <v>268.12647927067121</v>
      </c>
      <c r="AQ466" s="24">
        <f t="shared" si="778"/>
        <v>4.8677701872877304</v>
      </c>
      <c r="AR466" s="24">
        <f t="shared" si="779"/>
        <v>16.025122689481712</v>
      </c>
      <c r="AS466" s="24">
        <f t="shared" si="780"/>
        <v>1.6828310334115604</v>
      </c>
      <c r="AT466" s="24" t="str">
        <f t="shared" si="781"/>
        <v>NO</v>
      </c>
      <c r="AU466" s="24">
        <f t="shared" si="733"/>
        <v>1.2</v>
      </c>
      <c r="AV466" s="7">
        <f t="shared" si="782"/>
        <v>1.203900398263051</v>
      </c>
      <c r="AW466" s="7">
        <f t="shared" si="783"/>
        <v>0.26708791346701705</v>
      </c>
      <c r="AX466" s="20">
        <f t="shared" si="734"/>
        <v>0.73190343363644494</v>
      </c>
      <c r="AY466" s="24">
        <f t="shared" si="735"/>
        <v>0.83001958468253501</v>
      </c>
      <c r="AZ466" s="24">
        <f t="shared" si="784"/>
        <v>161.48551449951285</v>
      </c>
      <c r="BA466" s="24">
        <f t="shared" si="785"/>
        <v>100058913.30872567</v>
      </c>
      <c r="BB466" s="24">
        <f t="shared" si="786"/>
        <v>3.8209203410034076E-7</v>
      </c>
      <c r="BC466" s="29">
        <f t="shared" si="787"/>
        <v>5.935428540174488E-3</v>
      </c>
      <c r="BD466" s="24">
        <f t="shared" si="736"/>
        <v>16.1860164317388</v>
      </c>
      <c r="BE466" s="24" t="str">
        <f t="shared" si="788"/>
        <v>NO</v>
      </c>
      <c r="BF466" s="24">
        <f t="shared" si="737"/>
        <v>1.2</v>
      </c>
      <c r="BG466" s="24">
        <f t="shared" si="738"/>
        <v>1.1501872600747192</v>
      </c>
      <c r="BH466" s="7">
        <f t="shared" si="789"/>
        <v>1.203900398263051</v>
      </c>
      <c r="BI466" s="7">
        <f t="shared" si="790"/>
        <v>0.50225726048708585</v>
      </c>
      <c r="BJ466" s="7">
        <f t="shared" si="791"/>
        <v>0.26708791346701705</v>
      </c>
      <c r="BK466" s="20">
        <f t="shared" si="739"/>
        <v>0.73190343363644494</v>
      </c>
      <c r="BL466" s="24">
        <f t="shared" si="792"/>
        <v>0.5022186113089655</v>
      </c>
      <c r="BM466" s="24">
        <f t="shared" si="793"/>
        <v>0.8296565699378825</v>
      </c>
      <c r="BN466" s="24">
        <f t="shared" si="794"/>
        <v>161.82814608934297</v>
      </c>
      <c r="BO466" s="24">
        <f t="shared" si="795"/>
        <v>100271213.12180735</v>
      </c>
      <c r="BP466" s="24">
        <f t="shared" si="796"/>
        <v>3.8136540480101914E-7</v>
      </c>
      <c r="BQ466" s="29">
        <f t="shared" si="797"/>
        <v>5.933847507347499E-3</v>
      </c>
      <c r="BR466" s="24">
        <f t="shared" si="740"/>
        <v>264.90312970973918</v>
      </c>
      <c r="BS466" s="24">
        <f t="shared" si="798"/>
        <v>4.8677701872877304</v>
      </c>
      <c r="BT466" s="24">
        <f t="shared" si="799"/>
        <v>16.18745385497369</v>
      </c>
      <c r="BU466" s="24" t="str">
        <f t="shared" si="800"/>
        <v>NO</v>
      </c>
      <c r="BV466" s="24">
        <f t="shared" si="741"/>
        <v>1.1499999999999999</v>
      </c>
      <c r="BW466" s="24">
        <f t="shared" si="742"/>
        <v>1.1501853399024438</v>
      </c>
      <c r="BX466" s="7">
        <f t="shared" si="801"/>
        <v>1.203900398263051</v>
      </c>
      <c r="BY466" s="7">
        <f t="shared" si="802"/>
        <v>0.50225726048708585</v>
      </c>
      <c r="BZ466" s="24">
        <f t="shared" si="803"/>
        <v>0.26708791346701705</v>
      </c>
      <c r="CA466" s="20">
        <f t="shared" si="743"/>
        <v>0.76616770408217139</v>
      </c>
      <c r="CB466" s="24">
        <f t="shared" si="804"/>
        <v>0.50221679897912841</v>
      </c>
      <c r="CC466" s="24">
        <f t="shared" si="805"/>
        <v>0.86569343721096537</v>
      </c>
      <c r="CD466" s="24">
        <f t="shared" si="806"/>
        <v>127.81473669438277</v>
      </c>
      <c r="CE466" s="24">
        <f t="shared" si="807"/>
        <v>79195980.507090166</v>
      </c>
      <c r="CF466" s="24">
        <f t="shared" si="808"/>
        <v>4.7138136664876674E-7</v>
      </c>
      <c r="CG466" s="29">
        <f t="shared" si="809"/>
        <v>6.113728003490841E-3</v>
      </c>
      <c r="CH466" s="24">
        <f t="shared" si="744"/>
        <v>268.08652302660954</v>
      </c>
      <c r="CI466" s="24">
        <f t="shared" si="810"/>
        <v>4.8677701872877304</v>
      </c>
      <c r="CJ466" s="24">
        <f t="shared" si="811"/>
        <v>16.027113016316729</v>
      </c>
      <c r="CK466" s="24">
        <f t="shared" si="745"/>
        <v>16.238210974739246</v>
      </c>
      <c r="CL466" s="24">
        <f t="shared" si="812"/>
        <v>1.6828310334115604</v>
      </c>
      <c r="CM466" s="24" t="str">
        <f t="shared" si="813"/>
        <v>NO</v>
      </c>
      <c r="CN466" s="46" t="str">
        <f t="shared" si="722"/>
        <v>ANNULAR</v>
      </c>
      <c r="CO466" s="21">
        <f t="shared" si="723"/>
        <v>1.0005589832405892</v>
      </c>
      <c r="CP466" s="21">
        <f t="shared" si="746"/>
        <v>0</v>
      </c>
      <c r="CQ466" s="7">
        <f t="shared" si="747"/>
        <v>0.9959620618033852</v>
      </c>
      <c r="CR466" s="7">
        <f>IF(J466="yes",rho_ph(F466,H466),IF(K466="yes",rho_ph(F466,H466),L466*CQ466+P466*(1-CQ466)))</f>
        <v>4.8606512017759869</v>
      </c>
      <c r="CS466" s="7">
        <f t="shared" si="748"/>
        <v>1.3782946144309431E-5</v>
      </c>
      <c r="CT466" s="7">
        <f t="shared" si="749"/>
        <v>3011734.3882501852</v>
      </c>
      <c r="CU466" s="7">
        <f t="shared" si="750"/>
        <v>8.883261605516949E-6</v>
      </c>
      <c r="CV466" s="22">
        <f t="shared" si="751"/>
        <v>9.7160952020558973E-3</v>
      </c>
      <c r="CW466" s="7">
        <f t="shared" si="752"/>
        <v>4.5550526954218359E-4</v>
      </c>
      <c r="CX466" s="7">
        <f t="shared" si="753"/>
        <v>0.18698563695672668</v>
      </c>
      <c r="CY466" s="7">
        <f t="shared" si="814"/>
        <v>-4.2643467713817955</v>
      </c>
      <c r="CZ466" s="7">
        <f t="shared" si="815"/>
        <v>-4.3955417388706286E-2</v>
      </c>
      <c r="DA466" s="7">
        <f t="shared" si="754"/>
        <v>1.9816566219546434</v>
      </c>
      <c r="DB466" s="7">
        <f>rho_ph(DA466,H466)</f>
        <v>4.6905569244740608</v>
      </c>
      <c r="DC466" s="7">
        <f t="shared" si="755"/>
        <v>413.68474452059928</v>
      </c>
      <c r="DD466" s="7">
        <f t="shared" si="816"/>
        <v>-2.8113842197260572E-2</v>
      </c>
      <c r="DE466" s="47">
        <f t="shared" si="817"/>
        <v>14.603590855732429</v>
      </c>
      <c r="DF466" s="7">
        <f t="shared" si="756"/>
        <v>1026.9791474131478</v>
      </c>
      <c r="DG466" s="7">
        <f t="shared" si="818"/>
        <v>119.92048844008514</v>
      </c>
    </row>
    <row r="467" spans="1:111" ht="14.5" x14ac:dyDescent="0.35">
      <c r="A467" s="7">
        <f t="shared" si="819"/>
        <v>408</v>
      </c>
      <c r="B467" s="7">
        <v>3</v>
      </c>
      <c r="C467" s="7">
        <v>17.2</v>
      </c>
      <c r="D467">
        <v>0.253</v>
      </c>
      <c r="E467" s="22">
        <v>0</v>
      </c>
      <c r="F467" s="7">
        <f t="shared" si="757"/>
        <v>1.9816566219546434</v>
      </c>
      <c r="G467" s="7">
        <f t="shared" si="820"/>
        <v>97.5</v>
      </c>
      <c r="H467" s="7">
        <f t="shared" si="758"/>
        <v>1026.9791474131478</v>
      </c>
      <c r="I467" s="7">
        <f t="shared" si="821"/>
        <v>0.23771303158980292</v>
      </c>
      <c r="J467" s="24" t="str">
        <f t="shared" si="759"/>
        <v>NO</v>
      </c>
      <c r="K467" s="24" t="str">
        <f t="shared" si="760"/>
        <v>NO</v>
      </c>
      <c r="L467" s="7">
        <f t="shared" si="761"/>
        <v>1.1193096069277426</v>
      </c>
      <c r="M467" s="7">
        <v>9.81</v>
      </c>
      <c r="N467" s="7">
        <f t="shared" si="762"/>
        <v>5.0247065E-2</v>
      </c>
      <c r="O467" s="7">
        <f t="shared" si="763"/>
        <v>119.92048844008514</v>
      </c>
      <c r="P467" s="7">
        <f t="shared" si="764"/>
        <v>943.16975141900605</v>
      </c>
      <c r="Q467" s="7">
        <f t="shared" si="726"/>
        <v>1.2953294949219602E-5</v>
      </c>
      <c r="R467" s="7">
        <f t="shared" si="727"/>
        <v>2.3219551416714162E-4</v>
      </c>
      <c r="S467" s="7">
        <f t="shared" si="765"/>
        <v>1.8007878158437322E-4</v>
      </c>
      <c r="T467" s="7">
        <f t="shared" si="728"/>
        <v>1.5682761867756232</v>
      </c>
      <c r="U467" s="7">
        <f t="shared" si="729"/>
        <v>412.09436501570679</v>
      </c>
      <c r="V467" s="7">
        <f t="shared" si="822"/>
        <v>413.6626412024824</v>
      </c>
      <c r="W467" s="7">
        <f>Surface_Tension_T(T_ph(F467,H467))</f>
        <v>8.9468488077995276E-2</v>
      </c>
      <c r="X467" s="7">
        <v>1</v>
      </c>
      <c r="Y467" s="7">
        <f t="shared" si="766"/>
        <v>1.0005864130127489</v>
      </c>
      <c r="Z467" s="7">
        <f t="shared" si="823"/>
        <v>0.99562495648243354</v>
      </c>
      <c r="AA467" s="24">
        <f t="shared" si="767"/>
        <v>5.2408212855982921</v>
      </c>
      <c r="AB467" s="24">
        <f t="shared" si="768"/>
        <v>3045815.7527899635</v>
      </c>
      <c r="AC467" s="24">
        <f t="shared" si="769"/>
        <v>8.7939394814626233E-6</v>
      </c>
      <c r="AD467" s="29">
        <f t="shared" si="770"/>
        <v>9.6988418103854841E-3</v>
      </c>
      <c r="AE467" s="24">
        <f t="shared" si="730"/>
        <v>13.741167310154506</v>
      </c>
      <c r="AF467" s="7">
        <f t="shared" si="731"/>
        <v>15.533609356006139</v>
      </c>
      <c r="AG467" s="24" t="str">
        <f t="shared" si="771"/>
        <v>ANNULAR</v>
      </c>
      <c r="AH467" s="24">
        <f t="shared" si="824"/>
        <v>1.1499999999999999</v>
      </c>
      <c r="AI467" s="24">
        <f t="shared" si="824"/>
        <v>1.1499999999999999</v>
      </c>
      <c r="AJ467" s="24">
        <f t="shared" si="772"/>
        <v>0.26714670051244116</v>
      </c>
      <c r="AK467" s="24">
        <f t="shared" si="773"/>
        <v>0.86578232577399639</v>
      </c>
      <c r="AL467" s="24">
        <f t="shared" si="774"/>
        <v>127.55912891052404</v>
      </c>
      <c r="AM467" s="24">
        <f t="shared" si="775"/>
        <v>74133725.054790929</v>
      </c>
      <c r="AN467" s="24">
        <f t="shared" si="776"/>
        <v>5.0019171120447354E-7</v>
      </c>
      <c r="AO467" s="29">
        <f t="shared" si="777"/>
        <v>6.1655201755827513E-3</v>
      </c>
      <c r="AP467" s="24">
        <f t="shared" si="732"/>
        <v>244.69633529089106</v>
      </c>
      <c r="AQ467" s="24">
        <f t="shared" si="778"/>
        <v>4.8671257978708269</v>
      </c>
      <c r="AR467" s="24">
        <f t="shared" si="779"/>
        <v>15.981112611533405</v>
      </c>
      <c r="AS467" s="24">
        <f t="shared" si="780"/>
        <v>1.6937382817176732</v>
      </c>
      <c r="AT467" s="24" t="str">
        <f t="shared" si="781"/>
        <v>NO</v>
      </c>
      <c r="AU467" s="24">
        <f t="shared" si="733"/>
        <v>1.2</v>
      </c>
      <c r="AV467" s="7">
        <f t="shared" si="782"/>
        <v>1.203900398263051</v>
      </c>
      <c r="AW467" s="7">
        <f t="shared" si="783"/>
        <v>0.26714670051244116</v>
      </c>
      <c r="AX467" s="20">
        <f t="shared" si="734"/>
        <v>0.7360721385394402</v>
      </c>
      <c r="AY467" s="24">
        <f t="shared" si="735"/>
        <v>0.82972746596834235</v>
      </c>
      <c r="AZ467" s="24">
        <f t="shared" si="784"/>
        <v>161.52462551991295</v>
      </c>
      <c r="BA467" s="24">
        <f t="shared" si="785"/>
        <v>93873502.274154857</v>
      </c>
      <c r="BB467" s="24">
        <f t="shared" si="786"/>
        <v>4.0462882151119741E-7</v>
      </c>
      <c r="BC467" s="29">
        <f t="shared" si="787"/>
        <v>5.9833192908369604E-3</v>
      </c>
      <c r="BD467" s="24">
        <f t="shared" si="736"/>
        <v>16.141709479566064</v>
      </c>
      <c r="BE467" s="24" t="str">
        <f t="shared" si="788"/>
        <v>NO</v>
      </c>
      <c r="BF467" s="24">
        <f t="shared" si="737"/>
        <v>1.2</v>
      </c>
      <c r="BG467" s="24">
        <f t="shared" si="738"/>
        <v>1.1502026382611554</v>
      </c>
      <c r="BH467" s="7">
        <f t="shared" si="789"/>
        <v>1.203900398263051</v>
      </c>
      <c r="BI467" s="7">
        <f t="shared" si="790"/>
        <v>0.50223812426373093</v>
      </c>
      <c r="BJ467" s="7">
        <f t="shared" si="791"/>
        <v>0.26714670051244116</v>
      </c>
      <c r="BK467" s="20">
        <f t="shared" si="739"/>
        <v>0.7360721385394402</v>
      </c>
      <c r="BL467" s="24">
        <f t="shared" si="792"/>
        <v>0.50219606147590246</v>
      </c>
      <c r="BM467" s="24">
        <f t="shared" si="793"/>
        <v>0.82933497664521694</v>
      </c>
      <c r="BN467" s="24">
        <f t="shared" si="794"/>
        <v>161.89437026016978</v>
      </c>
      <c r="BO467" s="24">
        <f t="shared" si="795"/>
        <v>94088387.364299074</v>
      </c>
      <c r="BP467" s="24">
        <f t="shared" si="796"/>
        <v>4.0379877516209945E-7</v>
      </c>
      <c r="BQ467" s="29">
        <f t="shared" si="797"/>
        <v>5.9815934817733507E-3</v>
      </c>
      <c r="BR467" s="24">
        <f t="shared" si="740"/>
        <v>241.74991698331903</v>
      </c>
      <c r="BS467" s="24">
        <f t="shared" si="798"/>
        <v>4.8671257978708269</v>
      </c>
      <c r="BT467" s="24">
        <f t="shared" si="799"/>
        <v>16.143261732037864</v>
      </c>
      <c r="BU467" s="24" t="str">
        <f t="shared" si="800"/>
        <v>NO</v>
      </c>
      <c r="BV467" s="24">
        <f t="shared" si="741"/>
        <v>1.1499999999999999</v>
      </c>
      <c r="BW467" s="24">
        <f t="shared" si="742"/>
        <v>1.1502005533192845</v>
      </c>
      <c r="BX467" s="7">
        <f t="shared" si="801"/>
        <v>1.203900398263051</v>
      </c>
      <c r="BY467" s="7">
        <f t="shared" si="802"/>
        <v>0.50223812426373093</v>
      </c>
      <c r="BZ467" s="24">
        <f t="shared" si="803"/>
        <v>0.26714670051244116</v>
      </c>
      <c r="CA467" s="20">
        <f t="shared" si="743"/>
        <v>0.7705315680367667</v>
      </c>
      <c r="CB467" s="24">
        <f t="shared" si="804"/>
        <v>0.50219408879027783</v>
      </c>
      <c r="CC467" s="24">
        <f t="shared" si="805"/>
        <v>0.86535499735531096</v>
      </c>
      <c r="CD467" s="24">
        <f t="shared" si="806"/>
        <v>127.9616938361455</v>
      </c>
      <c r="CE467" s="24">
        <f t="shared" si="807"/>
        <v>74367684.299947396</v>
      </c>
      <c r="CF467" s="24">
        <f t="shared" si="808"/>
        <v>4.9877824044983987E-7</v>
      </c>
      <c r="CG467" s="29">
        <f t="shared" si="809"/>
        <v>6.1630349930790265E-3</v>
      </c>
      <c r="CH467" s="24">
        <f t="shared" si="744"/>
        <v>244.65687788357224</v>
      </c>
      <c r="CI467" s="24">
        <f t="shared" si="810"/>
        <v>4.8671257978708269</v>
      </c>
      <c r="CJ467" s="24">
        <f t="shared" si="811"/>
        <v>15.983260397720693</v>
      </c>
      <c r="CK467" s="24">
        <f t="shared" si="745"/>
        <v>15.712304752454923</v>
      </c>
      <c r="CL467" s="24">
        <f t="shared" si="812"/>
        <v>1.6937382817176732</v>
      </c>
      <c r="CM467" s="24" t="str">
        <f t="shared" si="813"/>
        <v>NO</v>
      </c>
      <c r="CN467" s="46" t="str">
        <f t="shared" si="722"/>
        <v>ANNULAR</v>
      </c>
      <c r="CO467" s="21">
        <f t="shared" si="723"/>
        <v>1.0005864130127489</v>
      </c>
      <c r="CP467" s="21">
        <f t="shared" si="746"/>
        <v>0</v>
      </c>
      <c r="CQ467" s="7">
        <f t="shared" si="747"/>
        <v>0.99562495648243354</v>
      </c>
      <c r="CR467" s="7">
        <f>IF(J467="yes",rho_ph(F467,H467),IF(K467="yes",rho_ph(F467,H467),L467*CQ467+P467*(1-CQ467)))</f>
        <v>5.2408212855982921</v>
      </c>
      <c r="CS467" s="7">
        <f t="shared" si="748"/>
        <v>1.3912489199185855E-5</v>
      </c>
      <c r="CT467" s="7">
        <f t="shared" si="749"/>
        <v>3045815.7527899635</v>
      </c>
      <c r="CU467" s="7">
        <f t="shared" si="750"/>
        <v>8.7939394814626233E-6</v>
      </c>
      <c r="CV467" s="22">
        <f t="shared" si="751"/>
        <v>9.6988418103854841E-3</v>
      </c>
      <c r="CW467" s="7">
        <f t="shared" si="752"/>
        <v>4.91132075357849E-4</v>
      </c>
      <c r="CX467" s="7">
        <f t="shared" si="753"/>
        <v>0.17189423462061321</v>
      </c>
      <c r="CY467" s="7">
        <f t="shared" si="814"/>
        <v>-3.5254685237572838</v>
      </c>
      <c r="CZ467" s="7">
        <f t="shared" si="815"/>
        <v>-4.8897150984133754E-2</v>
      </c>
      <c r="DA467" s="7">
        <f t="shared" si="754"/>
        <v>2.1283480749070449</v>
      </c>
      <c r="DB467" s="7">
        <f>rho_ph(DA467,H467)</f>
        <v>5.0927226139330024</v>
      </c>
      <c r="DC467" s="7">
        <f t="shared" si="755"/>
        <v>381.01659761552196</v>
      </c>
      <c r="DD467" s="7">
        <f t="shared" si="816"/>
        <v>-2.8113842197260572E-2</v>
      </c>
      <c r="DE467" s="47">
        <f t="shared" si="817"/>
        <v>12.97156653405256</v>
      </c>
      <c r="DF467" s="7">
        <f t="shared" si="756"/>
        <v>1026.9510335709506</v>
      </c>
      <c r="DG467" s="7">
        <f t="shared" si="818"/>
        <v>122.18925958044696</v>
      </c>
    </row>
    <row r="468" spans="1:111" ht="14.5" x14ac:dyDescent="0.35">
      <c r="A468" s="7">
        <f t="shared" si="819"/>
        <v>405</v>
      </c>
      <c r="B468" s="7">
        <v>3</v>
      </c>
      <c r="C468" s="7">
        <v>17.2</v>
      </c>
      <c r="D468">
        <v>0.253</v>
      </c>
      <c r="E468" s="22">
        <v>0</v>
      </c>
      <c r="F468" s="7">
        <f t="shared" si="757"/>
        <v>2.1283480749070449</v>
      </c>
      <c r="G468" s="7">
        <f t="shared" si="820"/>
        <v>97.5</v>
      </c>
      <c r="H468" s="7">
        <f t="shared" si="758"/>
        <v>1026.9510335709506</v>
      </c>
      <c r="I468" s="7">
        <f t="shared" si="821"/>
        <v>0.23399616708005316</v>
      </c>
      <c r="J468" s="24" t="str">
        <f t="shared" si="759"/>
        <v>NO</v>
      </c>
      <c r="K468" s="24" t="str">
        <f t="shared" si="760"/>
        <v>NO</v>
      </c>
      <c r="L468" s="7">
        <f t="shared" si="761"/>
        <v>1.1967020368006065</v>
      </c>
      <c r="M468" s="7">
        <v>9.81</v>
      </c>
      <c r="N468" s="7">
        <f t="shared" si="762"/>
        <v>5.0247065E-2</v>
      </c>
      <c r="O468" s="7">
        <f t="shared" si="763"/>
        <v>122.18925958044696</v>
      </c>
      <c r="P468" s="7">
        <f t="shared" si="764"/>
        <v>941.33081729296123</v>
      </c>
      <c r="Q468" s="7">
        <f t="shared" si="726"/>
        <v>1.3031507626966371E-5</v>
      </c>
      <c r="R468" s="7">
        <f t="shared" si="727"/>
        <v>2.275631268280821E-4</v>
      </c>
      <c r="S468" s="7">
        <f t="shared" si="765"/>
        <v>1.7736355021754347E-4</v>
      </c>
      <c r="T468" s="7">
        <f t="shared" si="728"/>
        <v>1.5790016451658595</v>
      </c>
      <c r="U468" s="7">
        <f t="shared" si="729"/>
        <v>379.41686388649828</v>
      </c>
      <c r="V468" s="7">
        <f t="shared" si="822"/>
        <v>380.99586553166415</v>
      </c>
      <c r="W468" s="7">
        <f>Surface_Tension_T(T_ph(F468,H468))</f>
        <v>8.938242079056255E-2</v>
      </c>
      <c r="X468" s="7">
        <v>1</v>
      </c>
      <c r="Y468" s="7">
        <f t="shared" si="766"/>
        <v>1.0006166537296191</v>
      </c>
      <c r="Z468" s="7">
        <f t="shared" si="823"/>
        <v>0.9952418741395036</v>
      </c>
      <c r="AA468" s="24">
        <f t="shared" si="767"/>
        <v>5.6699784829358455</v>
      </c>
      <c r="AB468" s="24">
        <f t="shared" si="768"/>
        <v>3081469.1311806533</v>
      </c>
      <c r="AC468" s="24">
        <f t="shared" si="769"/>
        <v>8.7025054070447631E-6</v>
      </c>
      <c r="AD468" s="29">
        <f t="shared" si="770"/>
        <v>9.6810449917442091E-3</v>
      </c>
      <c r="AE468" s="24">
        <f t="shared" si="730"/>
        <v>13.748501972191161</v>
      </c>
      <c r="AF468" s="7">
        <f t="shared" si="731"/>
        <v>15.011666137658617</v>
      </c>
      <c r="AG468" s="24" t="str">
        <f t="shared" si="771"/>
        <v>ANNULAR</v>
      </c>
      <c r="AH468" s="24">
        <f t="shared" si="824"/>
        <v>1.1499999999999999</v>
      </c>
      <c r="AI468" s="24">
        <f t="shared" si="824"/>
        <v>1.1499999999999999</v>
      </c>
      <c r="AJ468" s="24">
        <f t="shared" si="772"/>
        <v>0.26720711961120508</v>
      </c>
      <c r="AK468" s="24">
        <f t="shared" si="773"/>
        <v>0.86543359281730237</v>
      </c>
      <c r="AL468" s="24">
        <f t="shared" si="774"/>
        <v>127.70717219670631</v>
      </c>
      <c r="AM468" s="24">
        <f t="shared" si="775"/>
        <v>69405150.326207206</v>
      </c>
      <c r="AN468" s="24">
        <f t="shared" si="776"/>
        <v>5.3069355849551797E-7</v>
      </c>
      <c r="AO468" s="29">
        <f t="shared" si="777"/>
        <v>6.2178428051657226E-3</v>
      </c>
      <c r="AP468" s="24">
        <f t="shared" si="732"/>
        <v>222.43321791734098</v>
      </c>
      <c r="AQ468" s="24">
        <f t="shared" si="778"/>
        <v>4.8663914284225971</v>
      </c>
      <c r="AR468" s="24">
        <f t="shared" si="779"/>
        <v>15.934907507902812</v>
      </c>
      <c r="AS468" s="24">
        <f t="shared" si="780"/>
        <v>1.7053217767791284</v>
      </c>
      <c r="AT468" s="24" t="str">
        <f t="shared" si="781"/>
        <v>NO</v>
      </c>
      <c r="AU468" s="24">
        <f t="shared" si="733"/>
        <v>1.2</v>
      </c>
      <c r="AV468" s="7">
        <f t="shared" si="782"/>
        <v>1.203900398263051</v>
      </c>
      <c r="AW468" s="7">
        <f t="shared" si="783"/>
        <v>0.26720711961120508</v>
      </c>
      <c r="AX468" s="20">
        <f t="shared" si="734"/>
        <v>0.74049860995955075</v>
      </c>
      <c r="AY468" s="24">
        <f t="shared" si="735"/>
        <v>0.8293949225430437</v>
      </c>
      <c r="AZ468" s="24">
        <f t="shared" si="784"/>
        <v>161.58835559000497</v>
      </c>
      <c r="BA468" s="24">
        <f t="shared" si="785"/>
        <v>87818592.470393509</v>
      </c>
      <c r="BB468" s="24">
        <f t="shared" si="786"/>
        <v>4.2959843512744185E-7</v>
      </c>
      <c r="BC468" s="29">
        <f t="shared" si="787"/>
        <v>6.0339681420235429E-3</v>
      </c>
      <c r="BD468" s="24">
        <f t="shared" si="736"/>
        <v>16.095153472053319</v>
      </c>
      <c r="BE468" s="24" t="str">
        <f t="shared" si="788"/>
        <v>NO</v>
      </c>
      <c r="BF468" s="24">
        <f t="shared" si="737"/>
        <v>1.2</v>
      </c>
      <c r="BG468" s="24">
        <f t="shared" si="738"/>
        <v>1.1502200798253153</v>
      </c>
      <c r="BH468" s="7">
        <f t="shared" si="789"/>
        <v>1.203900398263051</v>
      </c>
      <c r="BI468" s="7">
        <f t="shared" si="790"/>
        <v>0.50221687040428853</v>
      </c>
      <c r="BJ468" s="7">
        <f t="shared" si="791"/>
        <v>0.26720711961120508</v>
      </c>
      <c r="BK468" s="20">
        <f t="shared" si="739"/>
        <v>0.74049860995955075</v>
      </c>
      <c r="BL468" s="24">
        <f t="shared" si="792"/>
        <v>0.50217091892812349</v>
      </c>
      <c r="BM468" s="24">
        <f t="shared" si="793"/>
        <v>0.82896914371357799</v>
      </c>
      <c r="BN468" s="24">
        <f t="shared" si="794"/>
        <v>161.98864479313951</v>
      </c>
      <c r="BO468" s="24">
        <f t="shared" si="795"/>
        <v>88036138.061918452</v>
      </c>
      <c r="BP468" s="24">
        <f t="shared" si="796"/>
        <v>4.2864491159406474E-7</v>
      </c>
      <c r="BQ468" s="29">
        <f t="shared" si="797"/>
        <v>6.0320774509605539E-3</v>
      </c>
      <c r="BR468" s="24">
        <f t="shared" si="740"/>
        <v>219.75082445276519</v>
      </c>
      <c r="BS468" s="24">
        <f t="shared" si="798"/>
        <v>4.8663914284225971</v>
      </c>
      <c r="BT468" s="24">
        <f t="shared" si="799"/>
        <v>16.096834915094387</v>
      </c>
      <c r="BU468" s="24" t="str">
        <f t="shared" si="800"/>
        <v>NO</v>
      </c>
      <c r="BV468" s="24">
        <f t="shared" si="741"/>
        <v>1.1499999999999999</v>
      </c>
      <c r="BW468" s="24">
        <f t="shared" si="742"/>
        <v>1.1502178074011746</v>
      </c>
      <c r="BX468" s="7">
        <f t="shared" si="801"/>
        <v>1.203900398263051</v>
      </c>
      <c r="BY468" s="7">
        <f t="shared" si="802"/>
        <v>0.50221687040428853</v>
      </c>
      <c r="BZ468" s="24">
        <f t="shared" si="803"/>
        <v>0.26720711961120508</v>
      </c>
      <c r="CA468" s="20">
        <f t="shared" si="743"/>
        <v>0.77516526591679757</v>
      </c>
      <c r="CB468" s="24">
        <f t="shared" si="804"/>
        <v>0.50216876351310391</v>
      </c>
      <c r="CC468" s="24">
        <f t="shared" si="805"/>
        <v>0.86497002300449055</v>
      </c>
      <c r="CD468" s="24">
        <f t="shared" si="806"/>
        <v>128.14298999253361</v>
      </c>
      <c r="CE468" s="24">
        <f t="shared" si="807"/>
        <v>69642004.679129839</v>
      </c>
      <c r="CF468" s="24">
        <f t="shared" si="808"/>
        <v>5.2907229366262712E-7</v>
      </c>
      <c r="CG468" s="29">
        <f t="shared" si="809"/>
        <v>6.215122330995867E-3</v>
      </c>
      <c r="CH468" s="24">
        <f t="shared" si="744"/>
        <v>222.39428459021963</v>
      </c>
      <c r="CI468" s="24">
        <f t="shared" si="810"/>
        <v>4.8663914284225971</v>
      </c>
      <c r="CJ468" s="24">
        <f t="shared" si="811"/>
        <v>15.937232170148514</v>
      </c>
      <c r="CK468" s="24">
        <f t="shared" si="745"/>
        <v>15.184357208378023</v>
      </c>
      <c r="CL468" s="24">
        <f t="shared" si="812"/>
        <v>1.7053217767791284</v>
      </c>
      <c r="CM468" s="24" t="str">
        <f t="shared" si="813"/>
        <v>NO</v>
      </c>
      <c r="CN468" s="46" t="str">
        <f t="shared" si="722"/>
        <v>ANNULAR</v>
      </c>
      <c r="CO468" s="21">
        <f t="shared" si="723"/>
        <v>1.0006166537296191</v>
      </c>
      <c r="CP468" s="21">
        <f t="shared" si="746"/>
        <v>0</v>
      </c>
      <c r="CQ468" s="7">
        <f t="shared" si="747"/>
        <v>0.9952418741395036</v>
      </c>
      <c r="CR468" s="7">
        <f>IF(J468="yes",rho_ph(F468,H468),IF(K468="yes",rho_ph(F468,H468),L468*CQ468+P468*(1-CQ468)))</f>
        <v>5.6699784829358455</v>
      </c>
      <c r="CS468" s="7">
        <f t="shared" si="748"/>
        <v>1.4052276072181365E-5</v>
      </c>
      <c r="CT468" s="7">
        <f t="shared" si="749"/>
        <v>3081469.1311806533</v>
      </c>
      <c r="CU468" s="7">
        <f t="shared" si="750"/>
        <v>8.7025054070447631E-6</v>
      </c>
      <c r="CV468" s="22">
        <f t="shared" si="751"/>
        <v>9.6810449917442091E-3</v>
      </c>
      <c r="CW468" s="7">
        <f t="shared" si="752"/>
        <v>5.3134960110373761E-4</v>
      </c>
      <c r="CX468" s="7">
        <f t="shared" si="753"/>
        <v>0.15746848824363543</v>
      </c>
      <c r="CY468" s="7">
        <f t="shared" si="814"/>
        <v>-2.8670454954896565</v>
      </c>
      <c r="CZ468" s="7">
        <f t="shared" si="815"/>
        <v>-5.5108939880200512E-2</v>
      </c>
      <c r="DA468" s="7">
        <f t="shared" si="754"/>
        <v>2.2936748945476464</v>
      </c>
      <c r="DB468" s="7">
        <f>rho_ph(DA468,H468)</f>
        <v>5.5542494499752415</v>
      </c>
      <c r="DC468" s="7">
        <f t="shared" si="755"/>
        <v>349.35626504298068</v>
      </c>
      <c r="DD468" s="7">
        <f t="shared" si="816"/>
        <v>-2.8113842197260572E-2</v>
      </c>
      <c r="DE468" s="47">
        <f t="shared" si="817"/>
        <v>11.554024813720272</v>
      </c>
      <c r="DF468" s="7">
        <f t="shared" si="756"/>
        <v>1026.9229197287534</v>
      </c>
      <c r="DG468" s="7">
        <f t="shared" si="818"/>
        <v>124.59819353162789</v>
      </c>
    </row>
    <row r="469" spans="1:111" ht="14.5" x14ac:dyDescent="0.35">
      <c r="A469" s="7">
        <f t="shared" si="819"/>
        <v>402</v>
      </c>
      <c r="B469" s="7">
        <v>3</v>
      </c>
      <c r="C469" s="7">
        <v>17.2</v>
      </c>
      <c r="D469">
        <v>0.253</v>
      </c>
      <c r="E469" s="22">
        <v>0</v>
      </c>
      <c r="F469" s="7">
        <f t="shared" si="757"/>
        <v>2.2936748945476464</v>
      </c>
      <c r="G469" s="7">
        <f t="shared" si="820"/>
        <v>97.5</v>
      </c>
      <c r="H469" s="7">
        <f t="shared" si="758"/>
        <v>1026.9229197287534</v>
      </c>
      <c r="I469" s="7">
        <f t="shared" si="821"/>
        <v>0.23002740669093388</v>
      </c>
      <c r="J469" s="24" t="str">
        <f t="shared" si="759"/>
        <v>NO</v>
      </c>
      <c r="K469" s="24" t="str">
        <f t="shared" si="760"/>
        <v>NO</v>
      </c>
      <c r="L469" s="7">
        <f t="shared" si="761"/>
        <v>1.2835444512865848</v>
      </c>
      <c r="M469" s="7">
        <v>9.81</v>
      </c>
      <c r="N469" s="7">
        <f t="shared" si="762"/>
        <v>5.0247065E-2</v>
      </c>
      <c r="O469" s="7">
        <f t="shared" si="763"/>
        <v>124.59819353162789</v>
      </c>
      <c r="P469" s="7">
        <f t="shared" si="764"/>
        <v>939.35414945639457</v>
      </c>
      <c r="Q469" s="7">
        <f t="shared" si="726"/>
        <v>1.3114592121486488E-5</v>
      </c>
      <c r="R469" s="7">
        <f t="shared" si="727"/>
        <v>2.2283090261670613E-4</v>
      </c>
      <c r="S469" s="7">
        <f t="shared" si="765"/>
        <v>1.7459040357270007E-4</v>
      </c>
      <c r="T469" s="7">
        <f t="shared" si="728"/>
        <v>1.5905225304816557</v>
      </c>
      <c r="U469" s="7">
        <f t="shared" si="729"/>
        <v>347.74635479211236</v>
      </c>
      <c r="V469" s="7">
        <f t="shared" si="822"/>
        <v>349.33687732259403</v>
      </c>
      <c r="W469" s="7">
        <f>Surface_Tension_T(T_ph(F469,H469))</f>
        <v>8.9286902870813964E-2</v>
      </c>
      <c r="X469" s="7">
        <v>1</v>
      </c>
      <c r="Y469" s="7">
        <f t="shared" si="766"/>
        <v>1.0006504625357655</v>
      </c>
      <c r="Z469" s="7">
        <f t="shared" si="823"/>
        <v>0.99479994358517387</v>
      </c>
      <c r="AA469" s="24">
        <f t="shared" si="767"/>
        <v>6.1615645184032228</v>
      </c>
      <c r="AB469" s="24">
        <f t="shared" si="768"/>
        <v>3119145.1594775007</v>
      </c>
      <c r="AC469" s="24">
        <f t="shared" si="769"/>
        <v>8.6080412809243334E-6</v>
      </c>
      <c r="AD469" s="29">
        <f t="shared" si="770"/>
        <v>9.662511746336977E-3</v>
      </c>
      <c r="AE469" s="24">
        <f t="shared" si="730"/>
        <v>13.755922913971133</v>
      </c>
      <c r="AF469" s="7">
        <f t="shared" si="731"/>
        <v>14.483108878381186</v>
      </c>
      <c r="AG469" s="24" t="str">
        <f t="shared" si="771"/>
        <v>ANNULAR</v>
      </c>
      <c r="AH469" s="24">
        <f t="shared" si="824"/>
        <v>1.1499999999999999</v>
      </c>
      <c r="AI469" s="24">
        <f t="shared" si="824"/>
        <v>1.1499999999999999</v>
      </c>
      <c r="AJ469" s="24">
        <f t="shared" si="772"/>
        <v>0.26726976087170351</v>
      </c>
      <c r="AK469" s="24">
        <f t="shared" si="773"/>
        <v>0.86503061589319874</v>
      </c>
      <c r="AL469" s="24">
        <f t="shared" si="774"/>
        <v>127.89435625752044</v>
      </c>
      <c r="AM469" s="24">
        <f t="shared" si="775"/>
        <v>64743469.138990164</v>
      </c>
      <c r="AN469" s="24">
        <f t="shared" si="776"/>
        <v>5.6488833141854831E-7</v>
      </c>
      <c r="AO469" s="29">
        <f t="shared" si="777"/>
        <v>6.2737477051723403E-3</v>
      </c>
      <c r="AP469" s="24">
        <f t="shared" si="732"/>
        <v>201.14970562025826</v>
      </c>
      <c r="AQ469" s="24">
        <f t="shared" si="778"/>
        <v>4.8655417961074336</v>
      </c>
      <c r="AR469" s="24">
        <f t="shared" si="779"/>
        <v>15.885859912398063</v>
      </c>
      <c r="AS469" s="24">
        <f t="shared" si="780"/>
        <v>1.7177643329201884</v>
      </c>
      <c r="AT469" s="24" t="str">
        <f t="shared" si="781"/>
        <v>NO</v>
      </c>
      <c r="AU469" s="24">
        <f t="shared" si="733"/>
        <v>1.2</v>
      </c>
      <c r="AV469" s="7">
        <f t="shared" si="782"/>
        <v>1.203900398263051</v>
      </c>
      <c r="AW469" s="7">
        <f t="shared" si="783"/>
        <v>0.26726976087170351</v>
      </c>
      <c r="AX469" s="20">
        <f t="shared" si="734"/>
        <v>0.74525258285772311</v>
      </c>
      <c r="AY469" s="24">
        <f t="shared" si="735"/>
        <v>0.82901063862406221</v>
      </c>
      <c r="AZ469" s="24">
        <f t="shared" si="784"/>
        <v>161.68363812664958</v>
      </c>
      <c r="BA469" s="24">
        <f t="shared" si="785"/>
        <v>81848487.624072567</v>
      </c>
      <c r="BB469" s="24">
        <f t="shared" si="786"/>
        <v>4.576387897467521E-7</v>
      </c>
      <c r="BC469" s="29">
        <f t="shared" si="787"/>
        <v>6.0881356080502262E-3</v>
      </c>
      <c r="BD469" s="24">
        <f t="shared" si="736"/>
        <v>16.045686618536951</v>
      </c>
      <c r="BE469" s="24" t="str">
        <f t="shared" si="788"/>
        <v>NO</v>
      </c>
      <c r="BF469" s="24">
        <f t="shared" si="737"/>
        <v>1.2</v>
      </c>
      <c r="BG469" s="24">
        <f t="shared" si="738"/>
        <v>1.1502401658390753</v>
      </c>
      <c r="BH469" s="7">
        <f t="shared" si="789"/>
        <v>1.203900398263051</v>
      </c>
      <c r="BI469" s="7">
        <f t="shared" si="790"/>
        <v>0.50219295293636634</v>
      </c>
      <c r="BJ469" s="7">
        <f t="shared" si="791"/>
        <v>0.26726976087170351</v>
      </c>
      <c r="BK469" s="20">
        <f t="shared" si="739"/>
        <v>0.74525258285772311</v>
      </c>
      <c r="BL469" s="24">
        <f t="shared" si="792"/>
        <v>0.50214250401407845</v>
      </c>
      <c r="BM469" s="24">
        <f t="shared" si="793"/>
        <v>0.82854671430703386</v>
      </c>
      <c r="BN469" s="24">
        <f t="shared" si="794"/>
        <v>162.11883189140096</v>
      </c>
      <c r="BO469" s="24">
        <f t="shared" si="795"/>
        <v>82068794.093428642</v>
      </c>
      <c r="BP469" s="24">
        <f t="shared" si="796"/>
        <v>4.5653533080904949E-7</v>
      </c>
      <c r="BQ469" s="29">
        <f t="shared" si="797"/>
        <v>6.0860543928833175E-3</v>
      </c>
      <c r="BR469" s="24">
        <f t="shared" si="740"/>
        <v>198.72061070909638</v>
      </c>
      <c r="BS469" s="24">
        <f t="shared" si="798"/>
        <v>4.8655417961074336</v>
      </c>
      <c r="BT469" s="24">
        <f t="shared" si="799"/>
        <v>16.047515429034931</v>
      </c>
      <c r="BU469" s="24" t="str">
        <f t="shared" si="800"/>
        <v>NO</v>
      </c>
      <c r="BV469" s="24">
        <f t="shared" si="741"/>
        <v>1.1499999999999999</v>
      </c>
      <c r="BW469" s="24">
        <f t="shared" si="742"/>
        <v>1.150237676783618</v>
      </c>
      <c r="BX469" s="7">
        <f t="shared" si="801"/>
        <v>1.203900398263051</v>
      </c>
      <c r="BY469" s="7">
        <f t="shared" si="802"/>
        <v>0.50219295293636634</v>
      </c>
      <c r="BZ469" s="24">
        <f t="shared" si="803"/>
        <v>0.26726976087170351</v>
      </c>
      <c r="CA469" s="20">
        <f t="shared" si="743"/>
        <v>0.78014179734408651</v>
      </c>
      <c r="CB469" s="24">
        <f t="shared" si="804"/>
        <v>0.502140137188961</v>
      </c>
      <c r="CC469" s="24">
        <f t="shared" si="805"/>
        <v>0.86452551870234196</v>
      </c>
      <c r="CD469" s="24">
        <f t="shared" si="806"/>
        <v>128.36817308493386</v>
      </c>
      <c r="CE469" s="24">
        <f t="shared" si="807"/>
        <v>64983327.613131173</v>
      </c>
      <c r="CF469" s="24">
        <f t="shared" si="808"/>
        <v>5.6301539861111649E-7</v>
      </c>
      <c r="CG469" s="29">
        <f t="shared" si="809"/>
        <v>6.2707558244610743E-3</v>
      </c>
      <c r="CH469" s="24">
        <f t="shared" si="744"/>
        <v>201.11132970370466</v>
      </c>
      <c r="CI469" s="24">
        <f t="shared" si="810"/>
        <v>4.8655417961074336</v>
      </c>
      <c r="CJ469" s="24">
        <f t="shared" si="811"/>
        <v>15.888385979020926</v>
      </c>
      <c r="CK469" s="24">
        <f t="shared" si="745"/>
        <v>14.649719536826291</v>
      </c>
      <c r="CL469" s="24">
        <f t="shared" si="812"/>
        <v>1.7177643329201884</v>
      </c>
      <c r="CM469" s="24" t="str">
        <f t="shared" si="813"/>
        <v>NO</v>
      </c>
      <c r="CN469" s="46" t="str">
        <f t="shared" si="722"/>
        <v>ANNULAR</v>
      </c>
      <c r="CO469" s="21">
        <f t="shared" si="723"/>
        <v>1.0006504625357655</v>
      </c>
      <c r="CP469" s="21">
        <f t="shared" si="746"/>
        <v>0</v>
      </c>
      <c r="CQ469" s="7">
        <f t="shared" si="747"/>
        <v>0.99479994358517387</v>
      </c>
      <c r="CR469" s="7">
        <f>IF(J469="yes",rho_ph(F469,H469),IF(K469="yes",rho_ph(F469,H469),L469*CQ469+P469*(1-CQ469)))</f>
        <v>6.1615645184032228</v>
      </c>
      <c r="CS469" s="7">
        <f t="shared" si="748"/>
        <v>1.4205128767170822E-5</v>
      </c>
      <c r="CT469" s="7">
        <f t="shared" si="749"/>
        <v>3119145.1594775007</v>
      </c>
      <c r="CU469" s="7">
        <f t="shared" si="750"/>
        <v>8.6080412809243334E-6</v>
      </c>
      <c r="CV469" s="22">
        <f t="shared" si="751"/>
        <v>9.662511746336977E-3</v>
      </c>
      <c r="CW469" s="7">
        <f t="shared" si="752"/>
        <v>5.7741750852876022E-4</v>
      </c>
      <c r="CX469" s="7">
        <f t="shared" si="753"/>
        <v>0.14358840987722213</v>
      </c>
      <c r="CY469" s="7">
        <f t="shared" si="814"/>
        <v>-2.2782948163868801</v>
      </c>
      <c r="CZ469" s="7">
        <f t="shared" si="815"/>
        <v>-6.3277950837978783E-2</v>
      </c>
      <c r="DA469" s="7">
        <f t="shared" si="754"/>
        <v>2.4835087470615829</v>
      </c>
      <c r="DB469" s="7">
        <f>rho_ph(DA469,H469)</f>
        <v>6.0949544876102939</v>
      </c>
      <c r="DC469" s="7">
        <f t="shared" si="755"/>
        <v>318.36363124692917</v>
      </c>
      <c r="DD469" s="7">
        <f t="shared" si="816"/>
        <v>-2.8113842197260572E-2</v>
      </c>
      <c r="DE469" s="47">
        <f t="shared" si="817"/>
        <v>10.340426078385208</v>
      </c>
      <c r="DF469" s="7">
        <f t="shared" si="756"/>
        <v>1026.8948058865562</v>
      </c>
      <c r="DG469" s="7">
        <f t="shared" si="818"/>
        <v>127.19569164932267</v>
      </c>
    </row>
    <row r="470" spans="1:111" ht="14.5" x14ac:dyDescent="0.35">
      <c r="A470" s="7">
        <f t="shared" si="819"/>
        <v>399</v>
      </c>
      <c r="B470" s="7">
        <v>3</v>
      </c>
      <c r="C470" s="7">
        <v>17.2</v>
      </c>
      <c r="D470">
        <v>0.253</v>
      </c>
      <c r="E470" s="22">
        <v>0</v>
      </c>
      <c r="F470" s="7">
        <f t="shared" si="757"/>
        <v>2.4835087470615829</v>
      </c>
      <c r="G470" s="7">
        <f t="shared" si="820"/>
        <v>97.5</v>
      </c>
      <c r="H470" s="7">
        <f t="shared" si="758"/>
        <v>1026.8948058865562</v>
      </c>
      <c r="I470" s="7">
        <f t="shared" si="821"/>
        <v>0.2257217892488724</v>
      </c>
      <c r="J470" s="24" t="str">
        <f t="shared" si="759"/>
        <v>NO</v>
      </c>
      <c r="K470" s="24" t="str">
        <f t="shared" si="760"/>
        <v>NO</v>
      </c>
      <c r="L470" s="7">
        <f t="shared" si="761"/>
        <v>1.3828054906203533</v>
      </c>
      <c r="M470" s="7">
        <v>9.81</v>
      </c>
      <c r="N470" s="7">
        <f t="shared" si="762"/>
        <v>5.0247065E-2</v>
      </c>
      <c r="O470" s="7">
        <f t="shared" si="763"/>
        <v>127.19569164932267</v>
      </c>
      <c r="P470" s="7">
        <f t="shared" si="764"/>
        <v>937.19499186410405</v>
      </c>
      <c r="Q470" s="7">
        <f t="shared" si="726"/>
        <v>1.3204217466073562E-5</v>
      </c>
      <c r="R470" s="7">
        <f t="shared" si="727"/>
        <v>2.1793213419380196E-4</v>
      </c>
      <c r="S470" s="7">
        <f t="shared" si="765"/>
        <v>1.7172058252082494E-4</v>
      </c>
      <c r="T470" s="7">
        <f t="shared" si="728"/>
        <v>1.6031014067833558</v>
      </c>
      <c r="U470" s="7">
        <f t="shared" si="729"/>
        <v>316.74247466013946</v>
      </c>
      <c r="V470" s="7">
        <f t="shared" si="822"/>
        <v>318.34557606692283</v>
      </c>
      <c r="W470" s="7">
        <f>Surface_Tension_T(T_ph(F470,H470))</f>
        <v>8.9179149884387104E-2</v>
      </c>
      <c r="X470" s="7">
        <v>1</v>
      </c>
      <c r="Y470" s="7">
        <f t="shared" si="766"/>
        <v>1.0006890136044777</v>
      </c>
      <c r="Z470" s="7">
        <f t="shared" si="823"/>
        <v>0.9942792011224596</v>
      </c>
      <c r="AA470" s="24">
        <f t="shared" si="767"/>
        <v>6.7363987960144076</v>
      </c>
      <c r="AB470" s="24">
        <f t="shared" si="768"/>
        <v>3159546.6841235342</v>
      </c>
      <c r="AC470" s="24">
        <f t="shared" si="769"/>
        <v>8.5091208032561408E-6</v>
      </c>
      <c r="AD470" s="29">
        <f t="shared" si="770"/>
        <v>9.642941301820222E-3</v>
      </c>
      <c r="AE470" s="24">
        <f t="shared" si="730"/>
        <v>13.763483230824313</v>
      </c>
      <c r="AF470" s="7">
        <f t="shared" si="731"/>
        <v>13.940998783905879</v>
      </c>
      <c r="AG470" s="24" t="str">
        <f t="shared" si="771"/>
        <v>ANNULAR</v>
      </c>
      <c r="AH470" s="24">
        <f t="shared" si="824"/>
        <v>1.1499999999999999</v>
      </c>
      <c r="AI470" s="24">
        <f t="shared" si="824"/>
        <v>1.1499999999999999</v>
      </c>
      <c r="AJ470" s="24">
        <f t="shared" si="772"/>
        <v>0.26733554665424808</v>
      </c>
      <c r="AK470" s="24">
        <f t="shared" si="773"/>
        <v>0.86455499981598283</v>
      </c>
      <c r="AL470" s="24">
        <f t="shared" si="774"/>
        <v>128.13388724618238</v>
      </c>
      <c r="AM470" s="24">
        <f t="shared" si="775"/>
        <v>60098134.15619947</v>
      </c>
      <c r="AN470" s="24">
        <f t="shared" si="776"/>
        <v>6.039523107263286E-7</v>
      </c>
      <c r="AO470" s="29">
        <f t="shared" si="777"/>
        <v>6.334435054068643E-3</v>
      </c>
      <c r="AP470" s="24">
        <f t="shared" si="732"/>
        <v>180.6147514703151</v>
      </c>
      <c r="AQ470" s="24">
        <f t="shared" si="778"/>
        <v>4.8645376785414394</v>
      </c>
      <c r="AR470" s="24">
        <f t="shared" si="779"/>
        <v>15.832964445897263</v>
      </c>
      <c r="AS470" s="24">
        <f t="shared" si="780"/>
        <v>1.7313495193260244</v>
      </c>
      <c r="AT470" s="24" t="str">
        <f t="shared" si="781"/>
        <v>NO</v>
      </c>
      <c r="AU470" s="24">
        <f t="shared" si="733"/>
        <v>1.2</v>
      </c>
      <c r="AV470" s="7">
        <f t="shared" si="782"/>
        <v>1.203900398263051</v>
      </c>
      <c r="AW470" s="7">
        <f t="shared" si="783"/>
        <v>0.26733554665424808</v>
      </c>
      <c r="AX470" s="20">
        <f t="shared" si="734"/>
        <v>0.75044222779303493</v>
      </c>
      <c r="AY470" s="24">
        <f t="shared" si="735"/>
        <v>0.82855706633446213</v>
      </c>
      <c r="AZ470" s="24">
        <f t="shared" si="784"/>
        <v>161.82119208245146</v>
      </c>
      <c r="BA470" s="24">
        <f t="shared" si="785"/>
        <v>75898358.506851897</v>
      </c>
      <c r="BB470" s="24">
        <f t="shared" si="786"/>
        <v>4.8973483639866887E-7</v>
      </c>
      <c r="BC470" s="29">
        <f t="shared" si="787"/>
        <v>6.147001565985858E-3</v>
      </c>
      <c r="BD470" s="24">
        <f t="shared" si="736"/>
        <v>15.992281455502473</v>
      </c>
      <c r="BE470" s="24" t="str">
        <f t="shared" si="788"/>
        <v>NO</v>
      </c>
      <c r="BF470" s="24">
        <f t="shared" si="737"/>
        <v>1.2</v>
      </c>
      <c r="BG470" s="24">
        <f t="shared" si="738"/>
        <v>1.1502637999552503</v>
      </c>
      <c r="BH470" s="7">
        <f t="shared" si="789"/>
        <v>1.203900398263051</v>
      </c>
      <c r="BI470" s="7">
        <f t="shared" si="790"/>
        <v>0.50216552990761654</v>
      </c>
      <c r="BJ470" s="7">
        <f t="shared" si="791"/>
        <v>0.26733554665424808</v>
      </c>
      <c r="BK470" s="20">
        <f t="shared" si="739"/>
        <v>0.75044222779303493</v>
      </c>
      <c r="BL470" s="24">
        <f t="shared" si="792"/>
        <v>0.50210976729541035</v>
      </c>
      <c r="BM470" s="24">
        <f t="shared" si="793"/>
        <v>0.82804852961405495</v>
      </c>
      <c r="BN470" s="24">
        <f t="shared" si="794"/>
        <v>162.29708694262692</v>
      </c>
      <c r="BO470" s="24">
        <f t="shared" si="795"/>
        <v>76121565.605034456</v>
      </c>
      <c r="BP470" s="24">
        <f t="shared" si="796"/>
        <v>4.8844495157928674E-7</v>
      </c>
      <c r="BQ470" s="29">
        <f t="shared" si="797"/>
        <v>6.1446956309254997E-3</v>
      </c>
      <c r="BR470" s="24">
        <f t="shared" si="740"/>
        <v>178.43096036370579</v>
      </c>
      <c r="BS470" s="24">
        <f t="shared" si="798"/>
        <v>4.8645376785414394</v>
      </c>
      <c r="BT470" s="24">
        <f t="shared" si="799"/>
        <v>15.994281692925933</v>
      </c>
      <c r="BU470" s="24" t="str">
        <f t="shared" si="800"/>
        <v>NO</v>
      </c>
      <c r="BV470" s="24">
        <f t="shared" si="741"/>
        <v>1.1499999999999999</v>
      </c>
      <c r="BW470" s="24">
        <f t="shared" si="742"/>
        <v>1.1502610551060048</v>
      </c>
      <c r="BX470" s="7">
        <f t="shared" si="801"/>
        <v>1.203900398263051</v>
      </c>
      <c r="BY470" s="7">
        <f t="shared" si="802"/>
        <v>0.50216552990761654</v>
      </c>
      <c r="BZ470" s="24">
        <f t="shared" si="803"/>
        <v>0.26733554665424808</v>
      </c>
      <c r="CA470" s="20">
        <f t="shared" si="743"/>
        <v>0.78557439691141495</v>
      </c>
      <c r="CB470" s="24">
        <f t="shared" si="804"/>
        <v>0.50210715058729871</v>
      </c>
      <c r="CC470" s="24">
        <f t="shared" si="805"/>
        <v>0.86400133579536076</v>
      </c>
      <c r="CD470" s="24">
        <f t="shared" si="806"/>
        <v>128.65201278383705</v>
      </c>
      <c r="CE470" s="24">
        <f t="shared" si="807"/>
        <v>60341148.543267086</v>
      </c>
      <c r="CF470" s="24">
        <f t="shared" si="808"/>
        <v>6.0176739347316964E-7</v>
      </c>
      <c r="CG470" s="29">
        <f t="shared" si="809"/>
        <v>6.3311237091190527E-3</v>
      </c>
      <c r="CH470" s="24">
        <f t="shared" si="744"/>
        <v>180.57697878433842</v>
      </c>
      <c r="CI470" s="24">
        <f t="shared" si="810"/>
        <v>4.8645376785414394</v>
      </c>
      <c r="CJ470" s="24">
        <f t="shared" si="811"/>
        <v>15.835724317679778</v>
      </c>
      <c r="CK470" s="24">
        <f t="shared" si="745"/>
        <v>14.101373121092287</v>
      </c>
      <c r="CL470" s="24">
        <f t="shared" si="812"/>
        <v>1.7313495193260244</v>
      </c>
      <c r="CM470" s="24" t="str">
        <f t="shared" si="813"/>
        <v>NO</v>
      </c>
      <c r="CN470" s="46" t="str">
        <f t="shared" ref="CN470:CN503" si="825">IF(J470="NO",IF(AG470&lt;&gt;"NO",AG470,IF(AT470&lt;&gt;"NO",AT470,IF(BE470&lt;&gt;"NO",BE470,IF(BU470&lt;&gt;"NO",BU470,IF(CM470&lt;&gt;"NO",CM470,"ANNULAR"))))),"COMPRESSED LIQUID")</f>
        <v>ANNULAR</v>
      </c>
      <c r="CO470" s="21">
        <f t="shared" si="723"/>
        <v>1.0006890136044777</v>
      </c>
      <c r="CP470" s="21">
        <f t="shared" si="746"/>
        <v>0</v>
      </c>
      <c r="CQ470" s="7">
        <f t="shared" si="747"/>
        <v>0.9942792011224596</v>
      </c>
      <c r="CR470" s="7">
        <f>IF(J470="yes",rho_ph(F470,H470),IF(K470="yes",rho_ph(F470,H470),L470*CQ470+P470*(1-CQ470)))</f>
        <v>6.7363987960144076</v>
      </c>
      <c r="CS470" s="7">
        <f t="shared" si="748"/>
        <v>1.4375424702290734E-5</v>
      </c>
      <c r="CT470" s="7">
        <f t="shared" si="749"/>
        <v>3159546.6841235342</v>
      </c>
      <c r="CU470" s="7">
        <f t="shared" si="750"/>
        <v>8.5091208032561408E-6</v>
      </c>
      <c r="CV470" s="22">
        <f t="shared" si="751"/>
        <v>9.642941301820222E-3</v>
      </c>
      <c r="CW470" s="7">
        <f t="shared" si="752"/>
        <v>6.3128684242988399E-4</v>
      </c>
      <c r="CX470" s="7">
        <f t="shared" si="753"/>
        <v>0.13010213812036175</v>
      </c>
      <c r="CY470" s="7">
        <f t="shared" si="814"/>
        <v>-1.7489050152594117</v>
      </c>
      <c r="CZ470" s="7">
        <f t="shared" si="815"/>
        <v>-7.4751586748351917E-2</v>
      </c>
      <c r="DA470" s="7">
        <f t="shared" si="754"/>
        <v>2.7077635073066384</v>
      </c>
      <c r="DB470" s="7">
        <f>rho_ph(DA470,H470)</f>
        <v>6.7484865618885284</v>
      </c>
      <c r="DC470" s="7">
        <f t="shared" si="755"/>
        <v>287.53288980653548</v>
      </c>
      <c r="DD470" s="7">
        <f t="shared" si="816"/>
        <v>-2.8113842197260572E-2</v>
      </c>
      <c r="DE470" s="47">
        <f t="shared" si="817"/>
        <v>9.3343715404418397</v>
      </c>
      <c r="DF470" s="7">
        <f t="shared" si="756"/>
        <v>1026.8666920443591</v>
      </c>
      <c r="DG470" s="7">
        <f t="shared" si="818"/>
        <v>130.06388031382187</v>
      </c>
    </row>
    <row r="471" spans="1:111" ht="14.5" x14ac:dyDescent="0.35">
      <c r="A471" s="7">
        <f t="shared" si="819"/>
        <v>396</v>
      </c>
      <c r="B471" s="7">
        <v>3</v>
      </c>
      <c r="C471" s="7">
        <v>17.2</v>
      </c>
      <c r="D471">
        <v>0.253</v>
      </c>
      <c r="E471" s="22">
        <v>0</v>
      </c>
      <c r="F471" s="7">
        <f t="shared" si="757"/>
        <v>2.7077635073066384</v>
      </c>
      <c r="G471" s="7">
        <f t="shared" si="820"/>
        <v>97.5</v>
      </c>
      <c r="H471" s="7">
        <f t="shared" si="758"/>
        <v>1026.8666920443591</v>
      </c>
      <c r="I471" s="7">
        <f t="shared" si="821"/>
        <v>0.22093522803317994</v>
      </c>
      <c r="J471" s="24" t="str">
        <f t="shared" si="759"/>
        <v>NO</v>
      </c>
      <c r="K471" s="24" t="str">
        <f t="shared" si="760"/>
        <v>NO</v>
      </c>
      <c r="L471" s="7">
        <f t="shared" si="761"/>
        <v>1.4994992642170908</v>
      </c>
      <c r="M471" s="7">
        <v>9.81</v>
      </c>
      <c r="N471" s="7">
        <f t="shared" si="762"/>
        <v>5.0247065E-2</v>
      </c>
      <c r="O471" s="7">
        <f t="shared" si="763"/>
        <v>130.06388031382187</v>
      </c>
      <c r="P471" s="7">
        <f t="shared" si="764"/>
        <v>934.77743665854302</v>
      </c>
      <c r="Q471" s="7">
        <f t="shared" si="726"/>
        <v>1.3303217110066807E-5</v>
      </c>
      <c r="R471" s="7">
        <f t="shared" si="727"/>
        <v>2.127550043824459E-4</v>
      </c>
      <c r="S471" s="7">
        <f t="shared" si="765"/>
        <v>1.6868907827979752E-4</v>
      </c>
      <c r="T471" s="7">
        <f t="shared" si="728"/>
        <v>1.6171833536776345</v>
      </c>
      <c r="U471" s="7">
        <f t="shared" si="729"/>
        <v>285.89899523996598</v>
      </c>
      <c r="V471" s="7">
        <f t="shared" si="822"/>
        <v>287.51617859364364</v>
      </c>
      <c r="W471" s="7">
        <f>Surface_Tension_T(T_ph(F471,H471))</f>
        <v>8.9054447483871549E-2</v>
      </c>
      <c r="X471" s="7">
        <v>1</v>
      </c>
      <c r="Y471" s="7">
        <f t="shared" si="766"/>
        <v>1.0007343014347334</v>
      </c>
      <c r="Z471" s="7">
        <f t="shared" si="823"/>
        <v>0.9936456954812608</v>
      </c>
      <c r="AA471" s="24">
        <f t="shared" si="767"/>
        <v>7.4298314790414519</v>
      </c>
      <c r="AB471" s="24">
        <f t="shared" si="768"/>
        <v>3203869.4169583465</v>
      </c>
      <c r="AC471" s="24">
        <f t="shared" si="769"/>
        <v>8.4033249418940698E-6</v>
      </c>
      <c r="AD471" s="29">
        <f t="shared" si="770"/>
        <v>9.6218223609328551E-3</v>
      </c>
      <c r="AE471" s="24">
        <f t="shared" si="730"/>
        <v>13.771273389612244</v>
      </c>
      <c r="AF471" s="7">
        <f t="shared" si="731"/>
        <v>13.373804044851955</v>
      </c>
      <c r="AG471" s="24" t="str">
        <f t="shared" si="771"/>
        <v>ANNULAR</v>
      </c>
      <c r="AH471" s="24">
        <f t="shared" si="824"/>
        <v>1.1499999999999999</v>
      </c>
      <c r="AI471" s="24">
        <f t="shared" si="824"/>
        <v>1.1499999999999999</v>
      </c>
      <c r="AJ471" s="24">
        <f t="shared" si="772"/>
        <v>0.26740604785299066</v>
      </c>
      <c r="AK471" s="24">
        <f t="shared" si="773"/>
        <v>0.86397546580276008</v>
      </c>
      <c r="AL471" s="24">
        <f t="shared" si="774"/>
        <v>128.44819597484113</v>
      </c>
      <c r="AM471" s="24">
        <f t="shared" si="775"/>
        <v>55389041.852179222</v>
      </c>
      <c r="AN471" s="24">
        <f t="shared" si="776"/>
        <v>6.4987336723583173E-7</v>
      </c>
      <c r="AO471" s="29">
        <f t="shared" si="777"/>
        <v>6.4019392247117897E-3</v>
      </c>
      <c r="AP471" s="24">
        <f t="shared" si="732"/>
        <v>160.50457681165884</v>
      </c>
      <c r="AQ471" s="24">
        <f t="shared" si="778"/>
        <v>4.8633123537418683</v>
      </c>
      <c r="AR471" s="24">
        <f t="shared" si="779"/>
        <v>15.774515504916705</v>
      </c>
      <c r="AS471" s="24">
        <f t="shared" si="780"/>
        <v>1.7465580219718455</v>
      </c>
      <c r="AT471" s="24" t="str">
        <f t="shared" si="781"/>
        <v>NO</v>
      </c>
      <c r="AU471" s="24">
        <f t="shared" si="733"/>
        <v>1.2</v>
      </c>
      <c r="AV471" s="7">
        <f t="shared" si="782"/>
        <v>1.203900398263051</v>
      </c>
      <c r="AW471" s="7">
        <f t="shared" si="783"/>
        <v>0.26740604785299066</v>
      </c>
      <c r="AX471" s="20">
        <f t="shared" si="734"/>
        <v>0.7562509102109175</v>
      </c>
      <c r="AY471" s="24">
        <f t="shared" si="735"/>
        <v>0.82800436733060878</v>
      </c>
      <c r="AZ471" s="24">
        <f t="shared" si="784"/>
        <v>162.01922856273868</v>
      </c>
      <c r="BA471" s="24">
        <f t="shared" si="785"/>
        <v>69865440.799784049</v>
      </c>
      <c r="BB471" s="24">
        <f t="shared" si="786"/>
        <v>5.2755244083051601E-7</v>
      </c>
      <c r="BC471" s="29">
        <f t="shared" si="787"/>
        <v>6.2125660378197873E-3</v>
      </c>
      <c r="BD471" s="24">
        <f t="shared" si="736"/>
        <v>15.933195032530582</v>
      </c>
      <c r="BE471" s="24" t="str">
        <f t="shared" si="788"/>
        <v>NO</v>
      </c>
      <c r="BF471" s="24">
        <f t="shared" si="737"/>
        <v>1.2</v>
      </c>
      <c r="BG471" s="24">
        <f t="shared" si="738"/>
        <v>1.1502925232867147</v>
      </c>
      <c r="BH471" s="7">
        <f t="shared" si="789"/>
        <v>1.203900398263051</v>
      </c>
      <c r="BI471" s="7">
        <f t="shared" si="790"/>
        <v>0.50213317888164599</v>
      </c>
      <c r="BJ471" s="7">
        <f t="shared" si="791"/>
        <v>0.26740604785299066</v>
      </c>
      <c r="BK471" s="20">
        <f t="shared" si="739"/>
        <v>0.7562509102109175</v>
      </c>
      <c r="BL471" s="24">
        <f t="shared" si="792"/>
        <v>0.50207093319161855</v>
      </c>
      <c r="BM471" s="24">
        <f t="shared" si="793"/>
        <v>0.82744201865413958</v>
      </c>
      <c r="BN471" s="24">
        <f t="shared" si="794"/>
        <v>162.54405617561028</v>
      </c>
      <c r="BO471" s="24">
        <f t="shared" si="795"/>
        <v>70091755.372705102</v>
      </c>
      <c r="BP471" s="24">
        <f t="shared" si="796"/>
        <v>5.2602238442631932E-7</v>
      </c>
      <c r="BQ471" s="29">
        <f t="shared" si="797"/>
        <v>6.2099866986493075E-3</v>
      </c>
      <c r="BR471" s="24">
        <f t="shared" si="740"/>
        <v>158.56198356908573</v>
      </c>
      <c r="BS471" s="24">
        <f t="shared" si="798"/>
        <v>4.8633123537418683</v>
      </c>
      <c r="BT471" s="24">
        <f t="shared" si="799"/>
        <v>15.93540069616148</v>
      </c>
      <c r="BU471" s="24" t="str">
        <f t="shared" si="800"/>
        <v>NO</v>
      </c>
      <c r="BV471" s="24">
        <f t="shared" si="741"/>
        <v>1.1499999999999999</v>
      </c>
      <c r="BW471" s="24">
        <f t="shared" si="742"/>
        <v>1.1502894663949479</v>
      </c>
      <c r="BX471" s="7">
        <f t="shared" si="801"/>
        <v>1.203900398263051</v>
      </c>
      <c r="BY471" s="7">
        <f t="shared" si="802"/>
        <v>0.50213317888164599</v>
      </c>
      <c r="BZ471" s="24">
        <f t="shared" si="803"/>
        <v>0.26740604785299066</v>
      </c>
      <c r="CA471" s="20">
        <f t="shared" si="743"/>
        <v>0.79165501436667496</v>
      </c>
      <c r="CB471" s="24">
        <f t="shared" si="804"/>
        <v>0.5020680114559718</v>
      </c>
      <c r="CC471" s="24">
        <f t="shared" si="805"/>
        <v>0.86336322111530273</v>
      </c>
      <c r="CD471" s="24">
        <f t="shared" si="806"/>
        <v>129.01959043393194</v>
      </c>
      <c r="CE471" s="24">
        <f t="shared" si="807"/>
        <v>55635436.839422822</v>
      </c>
      <c r="CF471" s="24">
        <f t="shared" si="808"/>
        <v>6.4728794222222875E-7</v>
      </c>
      <c r="CG471" s="29">
        <f t="shared" si="809"/>
        <v>6.3982401568604928E-3</v>
      </c>
      <c r="CH471" s="24">
        <f t="shared" si="744"/>
        <v>160.46747428714707</v>
      </c>
      <c r="CI471" s="24">
        <f t="shared" si="810"/>
        <v>4.8633123537418683</v>
      </c>
      <c r="CJ471" s="24">
        <f t="shared" si="811"/>
        <v>15.777554869928048</v>
      </c>
      <c r="CK471" s="24">
        <f t="shared" si="745"/>
        <v>13.527653492269604</v>
      </c>
      <c r="CL471" s="24">
        <f t="shared" si="812"/>
        <v>1.7465580219718455</v>
      </c>
      <c r="CM471" s="24" t="str">
        <f t="shared" si="813"/>
        <v>NO</v>
      </c>
      <c r="CN471" s="46" t="str">
        <f t="shared" si="825"/>
        <v>ANNULAR</v>
      </c>
      <c r="CO471" s="21">
        <f t="shared" si="723"/>
        <v>1.0007343014347334</v>
      </c>
      <c r="CP471" s="21">
        <f t="shared" si="746"/>
        <v>0</v>
      </c>
      <c r="CQ471" s="7">
        <f t="shared" si="747"/>
        <v>0.9936456954812608</v>
      </c>
      <c r="CR471" s="7">
        <f>IF(J471="yes",rho_ph(F471,H471),IF(K471="yes",rho_ph(F471,H471),L471*CQ471+P471*(1-CQ471)))</f>
        <v>7.4298314790414519</v>
      </c>
      <c r="CS471" s="7">
        <f t="shared" si="748"/>
        <v>1.4570594503202293E-5</v>
      </c>
      <c r="CT471" s="7">
        <f t="shared" si="749"/>
        <v>3203869.4169583465</v>
      </c>
      <c r="CU471" s="7">
        <f t="shared" si="750"/>
        <v>8.4033249418940698E-6</v>
      </c>
      <c r="CV471" s="22">
        <f t="shared" si="751"/>
        <v>9.6218223609328551E-3</v>
      </c>
      <c r="CW471" s="7">
        <f t="shared" si="752"/>
        <v>6.9627036584670181E-4</v>
      </c>
      <c r="CX471" s="7">
        <f t="shared" si="753"/>
        <v>0.11679126334139626</v>
      </c>
      <c r="CY471" s="7">
        <f t="shared" si="814"/>
        <v>-1.2682598606042053</v>
      </c>
      <c r="CZ471" s="7">
        <f t="shared" si="815"/>
        <v>-9.2636798937460116E-2</v>
      </c>
      <c r="DA471" s="7">
        <f t="shared" si="754"/>
        <v>2.9856739041190186</v>
      </c>
      <c r="DB471" s="7">
        <f>rho_ph(DA471,H471)</f>
        <v>7.5805905013187065</v>
      </c>
      <c r="DC471" s="7">
        <f t="shared" si="755"/>
        <v>255.97106750758124</v>
      </c>
      <c r="DD471" s="7">
        <f t="shared" si="816"/>
        <v>-2.8113842197260572E-2</v>
      </c>
      <c r="DE471" s="47">
        <f t="shared" si="817"/>
        <v>8.5721827760606395</v>
      </c>
      <c r="DF471" s="7">
        <f t="shared" si="756"/>
        <v>1026.8385782021619</v>
      </c>
      <c r="DG471" s="7">
        <f t="shared" si="818"/>
        <v>133.36218502501464</v>
      </c>
    </row>
    <row r="472" spans="1:111" ht="14.5" x14ac:dyDescent="0.35">
      <c r="A472" s="7">
        <f t="shared" si="819"/>
        <v>393</v>
      </c>
      <c r="B472" s="7">
        <v>3</v>
      </c>
      <c r="C472" s="7">
        <v>17.2</v>
      </c>
      <c r="D472">
        <v>0.253</v>
      </c>
      <c r="E472" s="22">
        <v>0</v>
      </c>
      <c r="F472" s="7">
        <f t="shared" si="757"/>
        <v>2.9856739041190186</v>
      </c>
      <c r="G472" s="7">
        <f t="shared" si="820"/>
        <v>97.5</v>
      </c>
      <c r="H472" s="7">
        <f t="shared" si="758"/>
        <v>1026.8385782021619</v>
      </c>
      <c r="I472" s="7">
        <f t="shared" si="821"/>
        <v>0.21538801302438534</v>
      </c>
      <c r="J472" s="24" t="str">
        <f t="shared" si="759"/>
        <v>NO</v>
      </c>
      <c r="K472" s="24" t="str">
        <f t="shared" si="760"/>
        <v>NO</v>
      </c>
      <c r="L472" s="7">
        <f t="shared" si="761"/>
        <v>1.6433546902073173</v>
      </c>
      <c r="M472" s="7">
        <v>9.81</v>
      </c>
      <c r="N472" s="7">
        <f t="shared" si="762"/>
        <v>5.0247065E-2</v>
      </c>
      <c r="O472" s="7">
        <f t="shared" si="763"/>
        <v>133.36218502501464</v>
      </c>
      <c r="P472" s="7">
        <f t="shared" si="764"/>
        <v>931.95410190698192</v>
      </c>
      <c r="Q472" s="7">
        <f t="shared" si="726"/>
        <v>1.3417093254414137E-5</v>
      </c>
      <c r="R472" s="7">
        <f t="shared" si="727"/>
        <v>2.0708441094531997E-4</v>
      </c>
      <c r="S472" s="7">
        <f t="shared" si="765"/>
        <v>1.6537079220011337E-4</v>
      </c>
      <c r="T472" s="7">
        <f t="shared" si="728"/>
        <v>1.6336323736768266</v>
      </c>
      <c r="U472" s="7">
        <f t="shared" si="729"/>
        <v>254.32212156920093</v>
      </c>
      <c r="V472" s="7">
        <f t="shared" si="822"/>
        <v>255.95575394287775</v>
      </c>
      <c r="W472" s="7">
        <f>Surface_Tension_T(T_ph(F472,H472))</f>
        <v>8.8903646030552286E-2</v>
      </c>
      <c r="X472" s="7">
        <v>1</v>
      </c>
      <c r="Y472" s="7">
        <f t="shared" si="766"/>
        <v>1.0007902193748655</v>
      </c>
      <c r="Z472" s="7">
        <f t="shared" si="823"/>
        <v>0.9928329645724483</v>
      </c>
      <c r="AA472" s="24">
        <f t="shared" si="767"/>
        <v>8.3109247741420393</v>
      </c>
      <c r="AB472" s="24">
        <f t="shared" si="768"/>
        <v>3254437.7034267606</v>
      </c>
      <c r="AC472" s="24">
        <f t="shared" si="769"/>
        <v>8.2859639451960245E-6</v>
      </c>
      <c r="AD472" s="29">
        <f t="shared" si="770"/>
        <v>9.5981619461613134E-3</v>
      </c>
      <c r="AE472" s="24">
        <f t="shared" si="730"/>
        <v>13.779466687987124</v>
      </c>
      <c r="AF472" s="7">
        <f t="shared" si="731"/>
        <v>12.759471291943289</v>
      </c>
      <c r="AG472" s="24" t="str">
        <f t="shared" si="771"/>
        <v>ANNULAR</v>
      </c>
      <c r="AH472" s="24">
        <f t="shared" si="824"/>
        <v>1.1499999999999999</v>
      </c>
      <c r="AI472" s="24">
        <f t="shared" si="824"/>
        <v>1.1499999999999999</v>
      </c>
      <c r="AJ472" s="24">
        <f t="shared" si="772"/>
        <v>0.26748431660956346</v>
      </c>
      <c r="AK472" s="24">
        <f t="shared" si="773"/>
        <v>0.86323079012875059</v>
      </c>
      <c r="AL472" s="24">
        <f t="shared" si="774"/>
        <v>128.88122052177721</v>
      </c>
      <c r="AM472" s="24">
        <f t="shared" si="775"/>
        <v>50468018.268524148</v>
      </c>
      <c r="AN472" s="24">
        <f t="shared" si="776"/>
        <v>7.0651080115147981E-7</v>
      </c>
      <c r="AO472" s="29">
        <f t="shared" si="777"/>
        <v>6.480207429179448E-3</v>
      </c>
      <c r="AP472" s="24">
        <f t="shared" si="732"/>
        <v>140.27438173324705</v>
      </c>
      <c r="AQ472" s="24">
        <f t="shared" si="778"/>
        <v>4.8617351553347952</v>
      </c>
      <c r="AR472" s="24">
        <f t="shared" si="779"/>
        <v>15.707200872541215</v>
      </c>
      <c r="AS472" s="24">
        <f t="shared" si="780"/>
        <v>1.7643229635709727</v>
      </c>
      <c r="AT472" s="24" t="str">
        <f t="shared" si="781"/>
        <v>NO</v>
      </c>
      <c r="AU472" s="24">
        <f t="shared" si="733"/>
        <v>1.2</v>
      </c>
      <c r="AV472" s="7">
        <f t="shared" si="782"/>
        <v>1.203900398263051</v>
      </c>
      <c r="AW472" s="7">
        <f t="shared" si="783"/>
        <v>0.26748431660956346</v>
      </c>
      <c r="AX472" s="20">
        <f t="shared" si="734"/>
        <v>0.76303458579260652</v>
      </c>
      <c r="AY472" s="24">
        <f t="shared" si="735"/>
        <v>0.82729413661062823</v>
      </c>
      <c r="AZ472" s="24">
        <f t="shared" si="784"/>
        <v>162.31347550869199</v>
      </c>
      <c r="BA472" s="24">
        <f t="shared" si="785"/>
        <v>63559604.836425059</v>
      </c>
      <c r="BB472" s="24">
        <f t="shared" si="786"/>
        <v>5.743289074050485E-7</v>
      </c>
      <c r="BC472" s="29">
        <f t="shared" si="787"/>
        <v>6.2887103007365532E-3</v>
      </c>
      <c r="BD472" s="24">
        <f t="shared" si="736"/>
        <v>15.865042411863067</v>
      </c>
      <c r="BE472" s="24" t="str">
        <f t="shared" si="788"/>
        <v>NO</v>
      </c>
      <c r="BF472" s="24">
        <f t="shared" si="737"/>
        <v>1.2</v>
      </c>
      <c r="BG472" s="24">
        <f t="shared" si="738"/>
        <v>1.1503293619721777</v>
      </c>
      <c r="BH472" s="7">
        <f t="shared" si="789"/>
        <v>1.203900398263051</v>
      </c>
      <c r="BI472" s="7">
        <f t="shared" si="790"/>
        <v>0.50209313859305305</v>
      </c>
      <c r="BJ472" s="7">
        <f t="shared" si="791"/>
        <v>0.26748431660956346</v>
      </c>
      <c r="BK472" s="20">
        <f t="shared" si="739"/>
        <v>0.76303458579260652</v>
      </c>
      <c r="BL472" s="24">
        <f t="shared" si="792"/>
        <v>0.50202254845379779</v>
      </c>
      <c r="BM472" s="24">
        <f t="shared" si="793"/>
        <v>0.82666344335344288</v>
      </c>
      <c r="BN472" s="24">
        <f t="shared" si="794"/>
        <v>162.90021622404862</v>
      </c>
      <c r="BO472" s="24">
        <f t="shared" si="795"/>
        <v>63789363.997780152</v>
      </c>
      <c r="BP472" s="24">
        <f t="shared" si="796"/>
        <v>5.7247071904645881E-7</v>
      </c>
      <c r="BQ472" s="29">
        <f t="shared" si="797"/>
        <v>6.28578063374089E-3</v>
      </c>
      <c r="BR472" s="24">
        <f t="shared" si="740"/>
        <v>138.57551087804737</v>
      </c>
      <c r="BS472" s="24">
        <f t="shared" si="798"/>
        <v>4.8617351553347952</v>
      </c>
      <c r="BT472" s="24">
        <f t="shared" si="799"/>
        <v>15.867506813911481</v>
      </c>
      <c r="BU472" s="24" t="str">
        <f t="shared" si="800"/>
        <v>NO</v>
      </c>
      <c r="BV472" s="24">
        <f t="shared" si="741"/>
        <v>1.1499999999999999</v>
      </c>
      <c r="BW472" s="24">
        <f t="shared" si="742"/>
        <v>1.1503259032127535</v>
      </c>
      <c r="BX472" s="7">
        <f t="shared" si="801"/>
        <v>1.203900398263051</v>
      </c>
      <c r="BY472" s="7">
        <f t="shared" si="802"/>
        <v>0.50209313859305305</v>
      </c>
      <c r="BZ472" s="24">
        <f t="shared" si="803"/>
        <v>0.26748431660956346</v>
      </c>
      <c r="CA472" s="20">
        <f t="shared" si="743"/>
        <v>0.79875626955170254</v>
      </c>
      <c r="CB472" s="24">
        <f t="shared" si="804"/>
        <v>0.50201923386646174</v>
      </c>
      <c r="CC472" s="24">
        <f t="shared" si="805"/>
        <v>0.86254414613443242</v>
      </c>
      <c r="CD472" s="24">
        <f t="shared" si="806"/>
        <v>129.52001280920328</v>
      </c>
      <c r="CE472" s="24">
        <f t="shared" si="807"/>
        <v>50718160.07119403</v>
      </c>
      <c r="CF472" s="24">
        <f t="shared" si="808"/>
        <v>7.0338057580579119E-7</v>
      </c>
      <c r="CG472" s="29">
        <f t="shared" si="809"/>
        <v>6.4760130670715836E-3</v>
      </c>
      <c r="CH472" s="24">
        <f t="shared" si="744"/>
        <v>140.23805722704932</v>
      </c>
      <c r="CI472" s="24">
        <f t="shared" si="810"/>
        <v>4.8617351553347952</v>
      </c>
      <c r="CJ472" s="24">
        <f t="shared" si="811"/>
        <v>15.71059120283916</v>
      </c>
      <c r="CK472" s="24">
        <f t="shared" si="745"/>
        <v>12.90625358372978</v>
      </c>
      <c r="CL472" s="24">
        <f t="shared" si="812"/>
        <v>1.7643229635709727</v>
      </c>
      <c r="CM472" s="24" t="str">
        <f t="shared" si="813"/>
        <v>NO</v>
      </c>
      <c r="CN472" s="46" t="str">
        <f t="shared" si="825"/>
        <v>ANNULAR</v>
      </c>
      <c r="CO472" s="21">
        <f t="shared" si="723"/>
        <v>1.0007902193748655</v>
      </c>
      <c r="CP472" s="21">
        <f t="shared" si="746"/>
        <v>0</v>
      </c>
      <c r="CQ472" s="7">
        <f t="shared" si="747"/>
        <v>0.9928329645724483</v>
      </c>
      <c r="CR472" s="7">
        <f>IF(J472="yes",rho_ph(F472,H472),IF(K472="yes",rho_ph(F472,H472),L472*CQ472+P472*(1-CQ472)))</f>
        <v>8.3109247741420393</v>
      </c>
      <c r="CS472" s="7">
        <f t="shared" si="748"/>
        <v>1.480511378146377E-5</v>
      </c>
      <c r="CT472" s="7">
        <f t="shared" si="749"/>
        <v>3254437.7034267606</v>
      </c>
      <c r="CU472" s="7">
        <f t="shared" si="750"/>
        <v>8.2859639451960245E-6</v>
      </c>
      <c r="CV472" s="22">
        <f t="shared" si="751"/>
        <v>9.5981619461613134E-3</v>
      </c>
      <c r="CW472" s="7">
        <f t="shared" si="752"/>
        <v>7.7884009204510921E-4</v>
      </c>
      <c r="CX472" s="7">
        <f t="shared" si="753"/>
        <v>0.10328011240156039</v>
      </c>
      <c r="CY472" s="7">
        <f t="shared" si="814"/>
        <v>-0.82363018943043653</v>
      </c>
      <c r="CZ472" s="7">
        <f t="shared" si="815"/>
        <v>-0.12634183864188514</v>
      </c>
      <c r="DA472" s="7">
        <f t="shared" si="754"/>
        <v>3.364699420044674</v>
      </c>
      <c r="DB472" s="7">
        <f>rho_ph(DA472,H472)</f>
        <v>8.7551730264314269</v>
      </c>
      <c r="DC472" s="7">
        <f t="shared" si="755"/>
        <v>221.63032496358144</v>
      </c>
      <c r="DD472" s="7">
        <f t="shared" si="816"/>
        <v>-2.8113842197260572E-2</v>
      </c>
      <c r="DE472" s="47">
        <f t="shared" si="817"/>
        <v>8.1966735165021305</v>
      </c>
      <c r="DF472" s="7">
        <f t="shared" si="756"/>
        <v>1026.8104643599647</v>
      </c>
      <c r="DG472" s="7">
        <f t="shared" si="818"/>
        <v>137.48114101549822</v>
      </c>
    </row>
    <row r="473" spans="1:111" ht="14.5" x14ac:dyDescent="0.35">
      <c r="A473" s="7">
        <f t="shared" si="819"/>
        <v>390</v>
      </c>
      <c r="B473" s="7">
        <v>3</v>
      </c>
      <c r="C473" s="7">
        <v>17.2</v>
      </c>
      <c r="D473">
        <v>0.253</v>
      </c>
      <c r="E473" s="22">
        <v>0</v>
      </c>
      <c r="F473" s="7">
        <f t="shared" si="757"/>
        <v>3.364699420044674</v>
      </c>
      <c r="G473" s="7">
        <f t="shared" si="820"/>
        <v>97.5</v>
      </c>
      <c r="H473" s="7">
        <f t="shared" si="758"/>
        <v>1026.8104643599647</v>
      </c>
      <c r="I473" s="7">
        <f t="shared" si="821"/>
        <v>0.20839426051418694</v>
      </c>
      <c r="J473" s="24" t="str">
        <f t="shared" si="759"/>
        <v>NO</v>
      </c>
      <c r="K473" s="24" t="str">
        <f t="shared" si="760"/>
        <v>NO</v>
      </c>
      <c r="L473" s="7">
        <f t="shared" si="761"/>
        <v>1.8383661929642912</v>
      </c>
      <c r="M473" s="7">
        <v>9.81</v>
      </c>
      <c r="N473" s="7">
        <f t="shared" si="762"/>
        <v>5.0247065E-2</v>
      </c>
      <c r="O473" s="7">
        <f t="shared" si="763"/>
        <v>137.48114101549822</v>
      </c>
      <c r="P473" s="7">
        <f t="shared" si="764"/>
        <v>928.36339681920003</v>
      </c>
      <c r="Q473" s="7">
        <f t="shared" si="726"/>
        <v>1.3559326571140608E-5</v>
      </c>
      <c r="R473" s="7">
        <f t="shared" si="727"/>
        <v>2.0039819601166563E-4</v>
      </c>
      <c r="S473" s="7">
        <f t="shared" si="765"/>
        <v>1.614620479793007E-4</v>
      </c>
      <c r="T473" s="7">
        <f t="shared" si="728"/>
        <v>1.6545688435331827</v>
      </c>
      <c r="U473" s="7">
        <f t="shared" si="729"/>
        <v>219.96199269453905</v>
      </c>
      <c r="V473" s="7">
        <f t="shared" si="822"/>
        <v>221.61656153807223</v>
      </c>
      <c r="W473" s="7">
        <f>Surface_Tension_T(T_ph(F473,H473))</f>
        <v>8.870425091413825E-2</v>
      </c>
      <c r="X473" s="7">
        <v>1</v>
      </c>
      <c r="Y473" s="7">
        <f t="shared" si="766"/>
        <v>1.000866441253091</v>
      </c>
      <c r="Z473" s="7">
        <f t="shared" si="823"/>
        <v>0.9916748640611619</v>
      </c>
      <c r="AA473" s="24">
        <f t="shared" si="767"/>
        <v>9.5518130236638399</v>
      </c>
      <c r="AB473" s="24">
        <f t="shared" si="768"/>
        <v>3316943.6178257484</v>
      </c>
      <c r="AC473" s="24">
        <f t="shared" si="769"/>
        <v>8.1455951902617875E-6</v>
      </c>
      <c r="AD473" s="29">
        <f t="shared" si="770"/>
        <v>9.5695330485627041E-3</v>
      </c>
      <c r="AE473" s="24">
        <f t="shared" si="730"/>
        <v>13.788467731775746</v>
      </c>
      <c r="AF473" s="7">
        <f t="shared" si="731"/>
        <v>12.044695239253988</v>
      </c>
      <c r="AG473" s="24" t="str">
        <f t="shared" si="771"/>
        <v>ANNULAR</v>
      </c>
      <c r="AH473" s="24">
        <f t="shared" si="824"/>
        <v>1.1499999999999999</v>
      </c>
      <c r="AI473" s="24">
        <f t="shared" si="824"/>
        <v>1.1499999999999999</v>
      </c>
      <c r="AJ473" s="24">
        <f t="shared" si="772"/>
        <v>0.26757779805098442</v>
      </c>
      <c r="AK473" s="24">
        <f t="shared" si="773"/>
        <v>0.86216792908293582</v>
      </c>
      <c r="AL473" s="24">
        <f t="shared" si="774"/>
        <v>129.54322992067469</v>
      </c>
      <c r="AM473" s="24">
        <f t="shared" si="775"/>
        <v>44984924.710460655</v>
      </c>
      <c r="AN473" s="24">
        <f t="shared" si="776"/>
        <v>7.8339037333597869E-7</v>
      </c>
      <c r="AO473" s="29">
        <f t="shared" si="777"/>
        <v>6.5789126625951386E-3</v>
      </c>
      <c r="AP473" s="24">
        <f t="shared" si="732"/>
        <v>118.715184684281</v>
      </c>
      <c r="AQ473" s="24">
        <f t="shared" si="778"/>
        <v>4.8594792175953545</v>
      </c>
      <c r="AR473" s="24">
        <f t="shared" si="779"/>
        <v>15.622896260753402</v>
      </c>
      <c r="AS473" s="24">
        <f t="shared" si="780"/>
        <v>1.7869343510158373</v>
      </c>
      <c r="AT473" s="24" t="str">
        <f t="shared" si="781"/>
        <v>NO</v>
      </c>
      <c r="AU473" s="24">
        <f t="shared" si="733"/>
        <v>1.2</v>
      </c>
      <c r="AV473" s="7">
        <f t="shared" si="782"/>
        <v>1.203900398263051</v>
      </c>
      <c r="AW473" s="7">
        <f t="shared" si="783"/>
        <v>0.26757779805098442</v>
      </c>
      <c r="AX473" s="20">
        <f t="shared" si="734"/>
        <v>0.77166680143216793</v>
      </c>
      <c r="AY473" s="24">
        <f t="shared" si="735"/>
        <v>0.82628037395779441</v>
      </c>
      <c r="AZ473" s="24">
        <f t="shared" si="784"/>
        <v>162.79394803209703</v>
      </c>
      <c r="BA473" s="24">
        <f t="shared" si="785"/>
        <v>56531503.035912484</v>
      </c>
      <c r="BB473" s="24">
        <f t="shared" si="786"/>
        <v>6.3806595693166206E-7</v>
      </c>
      <c r="BC473" s="29">
        <f t="shared" si="787"/>
        <v>6.3849504241836981E-3</v>
      </c>
      <c r="BD473" s="24">
        <f t="shared" si="736"/>
        <v>15.77951847163151</v>
      </c>
      <c r="BE473" s="24" t="str">
        <f t="shared" si="788"/>
        <v>NO</v>
      </c>
      <c r="BF473" s="24">
        <f t="shared" si="737"/>
        <v>1.2</v>
      </c>
      <c r="BG473" s="24">
        <f t="shared" si="738"/>
        <v>1.1503819090816294</v>
      </c>
      <c r="BH473" s="7">
        <f t="shared" si="789"/>
        <v>1.203900398263051</v>
      </c>
      <c r="BI473" s="7">
        <f t="shared" si="790"/>
        <v>0.50203859255490924</v>
      </c>
      <c r="BJ473" s="7">
        <f t="shared" si="791"/>
        <v>0.26757779805098442</v>
      </c>
      <c r="BK473" s="20">
        <f t="shared" si="739"/>
        <v>0.77166680143216793</v>
      </c>
      <c r="BL473" s="24">
        <f t="shared" si="792"/>
        <v>0.50195606438372931</v>
      </c>
      <c r="BM473" s="24">
        <f t="shared" si="793"/>
        <v>0.82555352802065929</v>
      </c>
      <c r="BN473" s="24">
        <f t="shared" si="794"/>
        <v>163.46738898626174</v>
      </c>
      <c r="BO473" s="24">
        <f t="shared" si="795"/>
        <v>56765360.803999566</v>
      </c>
      <c r="BP473" s="24">
        <f t="shared" si="796"/>
        <v>6.3570466351943055E-7</v>
      </c>
      <c r="BQ473" s="29">
        <f t="shared" si="797"/>
        <v>6.3815232782217166E-3</v>
      </c>
      <c r="BR473" s="24">
        <f t="shared" si="740"/>
        <v>117.27741024340442</v>
      </c>
      <c r="BS473" s="24">
        <f t="shared" si="798"/>
        <v>4.8594792175953545</v>
      </c>
      <c r="BT473" s="24">
        <f t="shared" si="799"/>
        <v>15.782342720779946</v>
      </c>
      <c r="BU473" s="24" t="str">
        <f t="shared" si="800"/>
        <v>NO</v>
      </c>
      <c r="BV473" s="24">
        <f t="shared" si="741"/>
        <v>1.1499999999999999</v>
      </c>
      <c r="BW473" s="24">
        <f t="shared" si="742"/>
        <v>1.1503778742773014</v>
      </c>
      <c r="BX473" s="7">
        <f t="shared" si="801"/>
        <v>1.203900398263051</v>
      </c>
      <c r="BY473" s="7">
        <f t="shared" si="802"/>
        <v>0.50203859255490924</v>
      </c>
      <c r="BZ473" s="24">
        <f t="shared" si="803"/>
        <v>0.26757779805098442</v>
      </c>
      <c r="CA473" s="20">
        <f t="shared" si="743"/>
        <v>0.8077926046924605</v>
      </c>
      <c r="CB473" s="24">
        <f t="shared" si="804"/>
        <v>0.50195218727730251</v>
      </c>
      <c r="CC473" s="24">
        <f t="shared" si="805"/>
        <v>0.86137661763206153</v>
      </c>
      <c r="CD473" s="24">
        <f t="shared" si="806"/>
        <v>130.27639978693085</v>
      </c>
      <c r="CE473" s="24">
        <f t="shared" si="807"/>
        <v>45239523.821921043</v>
      </c>
      <c r="CF473" s="24">
        <f t="shared" si="808"/>
        <v>7.794297225332816E-7</v>
      </c>
      <c r="CG473" s="29">
        <f t="shared" si="809"/>
        <v>6.574017865502782E-3</v>
      </c>
      <c r="CH473" s="24">
        <f t="shared" si="744"/>
        <v>118.67984653507909</v>
      </c>
      <c r="CI473" s="24">
        <f t="shared" si="810"/>
        <v>4.8594792175953545</v>
      </c>
      <c r="CJ473" s="24">
        <f t="shared" si="811"/>
        <v>15.626772730078704</v>
      </c>
      <c r="CK473" s="24">
        <f t="shared" si="745"/>
        <v>12.183254896675207</v>
      </c>
      <c r="CL473" s="24">
        <f t="shared" si="812"/>
        <v>1.7869343510158373</v>
      </c>
      <c r="CM473" s="24" t="str">
        <f t="shared" si="813"/>
        <v>NO</v>
      </c>
      <c r="CN473" s="46" t="str">
        <f t="shared" si="825"/>
        <v>ANNULAR</v>
      </c>
      <c r="CO473" s="21">
        <f t="shared" si="723"/>
        <v>1.000866441253091</v>
      </c>
      <c r="CP473" s="21">
        <f t="shared" si="746"/>
        <v>0</v>
      </c>
      <c r="CQ473" s="7">
        <f t="shared" si="747"/>
        <v>0.9916748640611619</v>
      </c>
      <c r="CR473" s="7">
        <f>IF(J473="yes",rho_ph(F473,H473),IF(K473="yes",rho_ph(F473,H473),L473*CQ473+P473*(1-CQ473)))</f>
        <v>9.5518130236638399</v>
      </c>
      <c r="CS473" s="7">
        <f t="shared" si="748"/>
        <v>1.5114785557891802E-5</v>
      </c>
      <c r="CT473" s="7">
        <f t="shared" si="749"/>
        <v>3316943.6178257484</v>
      </c>
      <c r="CU473" s="7">
        <f t="shared" si="750"/>
        <v>8.1455951902617875E-6</v>
      </c>
      <c r="CV473" s="22">
        <f t="shared" si="751"/>
        <v>9.5695330485627041E-3</v>
      </c>
      <c r="CW473" s="7">
        <f t="shared" si="752"/>
        <v>8.9512721348341206E-4</v>
      </c>
      <c r="CX473" s="7">
        <f t="shared" si="753"/>
        <v>8.8721825087965819E-2</v>
      </c>
      <c r="CY473" s="7">
        <f t="shared" si="814"/>
        <v>-0.39426062902321912</v>
      </c>
      <c r="CZ473" s="7">
        <f t="shared" si="815"/>
        <v>-0.22730383331319504</v>
      </c>
      <c r="DA473" s="7">
        <f t="shared" si="754"/>
        <v>4.0466109199842588</v>
      </c>
      <c r="DB473" s="7">
        <f>rho_ph(DA473,H473)</f>
        <v>10.985007344519888</v>
      </c>
      <c r="DC473" s="7">
        <f t="shared" si="755"/>
        <v>176.64183391997429</v>
      </c>
      <c r="DD473" s="7">
        <f t="shared" si="816"/>
        <v>-2.8113842197260572E-2</v>
      </c>
      <c r="DE473" s="47">
        <f t="shared" si="817"/>
        <v>8.9557814286731894</v>
      </c>
      <c r="DF473" s="7">
        <f t="shared" si="756"/>
        <v>1026.7823505177676</v>
      </c>
      <c r="DG473" s="7">
        <f t="shared" si="818"/>
        <v>144.03066198922329</v>
      </c>
    </row>
    <row r="474" spans="1:111" ht="14.5" x14ac:dyDescent="0.35">
      <c r="A474" s="7">
        <f t="shared" si="819"/>
        <v>387</v>
      </c>
      <c r="B474" s="7">
        <v>3</v>
      </c>
      <c r="C474" s="7">
        <v>17.2</v>
      </c>
      <c r="D474">
        <v>0.253</v>
      </c>
      <c r="E474" s="22">
        <v>0</v>
      </c>
      <c r="F474" s="7">
        <f t="shared" si="757"/>
        <v>4.0466109199842588</v>
      </c>
      <c r="G474" s="7">
        <f t="shared" si="820"/>
        <v>97.5</v>
      </c>
      <c r="H474" s="7">
        <f t="shared" si="758"/>
        <v>1026.7823505177676</v>
      </c>
      <c r="I474" s="7">
        <f t="shared" si="821"/>
        <v>0.1971145055893132</v>
      </c>
      <c r="J474" s="24" t="str">
        <f t="shared" si="759"/>
        <v>NO</v>
      </c>
      <c r="K474" s="24" t="str">
        <f t="shared" si="760"/>
        <v>NO</v>
      </c>
      <c r="L474" s="7">
        <f t="shared" si="761"/>
        <v>2.1863516302632515</v>
      </c>
      <c r="M474" s="7">
        <v>9.81</v>
      </c>
      <c r="N474" s="7">
        <f t="shared" si="762"/>
        <v>5.0247065E-2</v>
      </c>
      <c r="O474" s="7">
        <f t="shared" si="763"/>
        <v>144.03066198922329</v>
      </c>
      <c r="P474" s="7">
        <f t="shared" si="764"/>
        <v>922.50528360939018</v>
      </c>
      <c r="Q474" s="7">
        <f t="shared" si="726"/>
        <v>1.3785486653354013E-5</v>
      </c>
      <c r="R474" s="7">
        <f t="shared" si="727"/>
        <v>1.9058763310089179E-4</v>
      </c>
      <c r="S474" s="7">
        <f t="shared" si="765"/>
        <v>1.5573736541675602E-4</v>
      </c>
      <c r="T474" s="7">
        <f t="shared" si="728"/>
        <v>1.6888017332540928</v>
      </c>
      <c r="U474" s="7">
        <f t="shared" si="729"/>
        <v>174.94135699422228</v>
      </c>
      <c r="V474" s="7">
        <f t="shared" si="822"/>
        <v>176.63015872747636</v>
      </c>
      <c r="W474" s="7">
        <f>Surface_Tension_T(T_ph(F474,H474))</f>
        <v>8.8361997631965228E-2</v>
      </c>
      <c r="X474" s="7">
        <v>1</v>
      </c>
      <c r="Y474" s="7">
        <f t="shared" si="766"/>
        <v>1.0010045873524642</v>
      </c>
      <c r="Z474" s="7">
        <f t="shared" si="823"/>
        <v>0.98944478537270542</v>
      </c>
      <c r="AA474" s="24">
        <f t="shared" si="767"/>
        <v>11.900515482865462</v>
      </c>
      <c r="AB474" s="24">
        <f t="shared" si="768"/>
        <v>3414745.4148992784</v>
      </c>
      <c r="AC474" s="24">
        <f t="shared" si="769"/>
        <v>7.9357610886825076E-6</v>
      </c>
      <c r="AD474" s="29">
        <f t="shared" si="770"/>
        <v>9.5260429564708246E-3</v>
      </c>
      <c r="AE474" s="24">
        <f t="shared" si="730"/>
        <v>13.799665860624534</v>
      </c>
      <c r="AF474" s="7">
        <f t="shared" si="731"/>
        <v>11.015453865358289</v>
      </c>
      <c r="AG474" s="24" t="str">
        <f t="shared" si="771"/>
        <v>ANNULAR</v>
      </c>
      <c r="AH474" s="24">
        <f t="shared" si="824"/>
        <v>1.1499999999999999</v>
      </c>
      <c r="AI474" s="24">
        <f t="shared" si="824"/>
        <v>1.1499999999999999</v>
      </c>
      <c r="AJ474" s="24">
        <f t="shared" si="772"/>
        <v>0.26771655137171535</v>
      </c>
      <c r="AK474" s="24">
        <f t="shared" si="773"/>
        <v>0.86011747626103852</v>
      </c>
      <c r="AL474" s="24">
        <f t="shared" si="774"/>
        <v>130.92288648024913</v>
      </c>
      <c r="AM474" s="24">
        <f t="shared" si="775"/>
        <v>37567139.587987177</v>
      </c>
      <c r="AN474" s="24">
        <f t="shared" si="776"/>
        <v>9.2100613056191769E-7</v>
      </c>
      <c r="AO474" s="29">
        <f t="shared" si="777"/>
        <v>6.7380522654758466E-3</v>
      </c>
      <c r="AP474" s="24">
        <f t="shared" si="732"/>
        <v>91.283304508847593</v>
      </c>
      <c r="AQ474" s="24">
        <f t="shared" si="778"/>
        <v>4.855112795148993</v>
      </c>
      <c r="AR474" s="24">
        <f t="shared" si="779"/>
        <v>15.487974470613013</v>
      </c>
      <c r="AS474" s="24">
        <f t="shared" si="780"/>
        <v>1.8239058719144203</v>
      </c>
      <c r="AT474" s="24" t="str">
        <f t="shared" si="781"/>
        <v>NO</v>
      </c>
      <c r="AU474" s="24">
        <f t="shared" si="733"/>
        <v>1.2</v>
      </c>
      <c r="AV474" s="7">
        <f t="shared" si="782"/>
        <v>1.203900398263051</v>
      </c>
      <c r="AW474" s="7">
        <f t="shared" si="783"/>
        <v>0.26771655137171535</v>
      </c>
      <c r="AX474" s="20">
        <f t="shared" si="734"/>
        <v>0.78577635242237742</v>
      </c>
      <c r="AY474" s="24">
        <f t="shared" si="735"/>
        <v>0.82432445734850912</v>
      </c>
      <c r="AZ474" s="24">
        <f t="shared" si="784"/>
        <v>163.86387941813689</v>
      </c>
      <c r="BA474" s="24">
        <f t="shared" si="785"/>
        <v>47019259.940155067</v>
      </c>
      <c r="BB474" s="24">
        <f t="shared" si="786"/>
        <v>7.5288182813661462E-7</v>
      </c>
      <c r="BC474" s="29">
        <f t="shared" si="787"/>
        <v>6.5406946353533018E-3</v>
      </c>
      <c r="BD474" s="24">
        <f t="shared" si="736"/>
        <v>15.642210452284663</v>
      </c>
      <c r="BE474" s="24" t="str">
        <f t="shared" si="788"/>
        <v>NO</v>
      </c>
      <c r="BF474" s="24">
        <f t="shared" si="737"/>
        <v>1.2</v>
      </c>
      <c r="BG474" s="24">
        <f t="shared" si="738"/>
        <v>1.1504835845027694</v>
      </c>
      <c r="BH474" s="7">
        <f t="shared" si="789"/>
        <v>1.203900398263051</v>
      </c>
      <c r="BI474" s="7">
        <f t="shared" si="790"/>
        <v>0.50194054335613458</v>
      </c>
      <c r="BJ474" s="7">
        <f t="shared" si="791"/>
        <v>0.26771655137171535</v>
      </c>
      <c r="BK474" s="20">
        <f t="shared" si="739"/>
        <v>0.78577635242237742</v>
      </c>
      <c r="BL474" s="24">
        <f t="shared" si="792"/>
        <v>0.50183488716113822</v>
      </c>
      <c r="BM474" s="24">
        <f t="shared" si="793"/>
        <v>0.82341609217954059</v>
      </c>
      <c r="BN474" s="24">
        <f t="shared" si="794"/>
        <v>164.69986508028904</v>
      </c>
      <c r="BO474" s="24">
        <f t="shared" si="795"/>
        <v>47259138.474061087</v>
      </c>
      <c r="BP474" s="24">
        <f t="shared" si="796"/>
        <v>7.4944886131327956E-7</v>
      </c>
      <c r="BQ474" s="29">
        <f t="shared" si="797"/>
        <v>6.5363184772149405E-3</v>
      </c>
      <c r="BR474" s="24">
        <f t="shared" si="740"/>
        <v>90.18013583697541</v>
      </c>
      <c r="BS474" s="24">
        <f t="shared" si="798"/>
        <v>4.855112795148993</v>
      </c>
      <c r="BT474" s="24">
        <f t="shared" si="799"/>
        <v>15.645700567593787</v>
      </c>
      <c r="BU474" s="24" t="str">
        <f t="shared" si="800"/>
        <v>NO</v>
      </c>
      <c r="BV474" s="24">
        <f t="shared" si="741"/>
        <v>1.1499999999999999</v>
      </c>
      <c r="BW474" s="24">
        <f t="shared" si="742"/>
        <v>1.1504784271919997</v>
      </c>
      <c r="BX474" s="7">
        <f t="shared" si="801"/>
        <v>1.203900398263051</v>
      </c>
      <c r="BY474" s="7">
        <f t="shared" si="802"/>
        <v>0.50194054335613458</v>
      </c>
      <c r="BZ474" s="24">
        <f t="shared" si="803"/>
        <v>0.26771655137171535</v>
      </c>
      <c r="CA474" s="20">
        <f t="shared" si="743"/>
        <v>0.82256269810503924</v>
      </c>
      <c r="CB474" s="24">
        <f t="shared" si="804"/>
        <v>0.50182991864263216</v>
      </c>
      <c r="CC474" s="24">
        <f t="shared" si="805"/>
        <v>0.85912858244663248</v>
      </c>
      <c r="CD474" s="24">
        <f t="shared" si="806"/>
        <v>131.83298417936408</v>
      </c>
      <c r="CE474" s="24">
        <f t="shared" si="807"/>
        <v>37828283.901411057</v>
      </c>
      <c r="CF474" s="24">
        <f t="shared" si="808"/>
        <v>9.1529391922798221E-7</v>
      </c>
      <c r="CG474" s="29">
        <f t="shared" si="809"/>
        <v>6.7318306053194511E-3</v>
      </c>
      <c r="CH474" s="24">
        <f t="shared" si="744"/>
        <v>91.249580157878967</v>
      </c>
      <c r="CI474" s="24">
        <f t="shared" si="810"/>
        <v>4.855112795148993</v>
      </c>
      <c r="CJ474" s="24">
        <f t="shared" si="811"/>
        <v>15.492744408562745</v>
      </c>
      <c r="CK474" s="24">
        <f t="shared" si="745"/>
        <v>11.142173345063267</v>
      </c>
      <c r="CL474" s="24">
        <f t="shared" si="812"/>
        <v>1.8239058719144203</v>
      </c>
      <c r="CM474" s="24" t="str">
        <f t="shared" si="813"/>
        <v>NO</v>
      </c>
      <c r="CN474" s="46" t="str">
        <f t="shared" si="825"/>
        <v>ANNULAR</v>
      </c>
      <c r="CO474" s="21">
        <f t="shared" si="723"/>
        <v>1.0010045873524642</v>
      </c>
      <c r="CP474" s="21">
        <f t="shared" si="746"/>
        <v>0</v>
      </c>
      <c r="CQ474" s="7">
        <f t="shared" si="747"/>
        <v>0.98944478537270542</v>
      </c>
      <c r="CR474" s="7">
        <f>IF(J474="yes",rho_ph(F474,H474),IF(K474="yes",rho_ph(F474,H474),L474*CQ474+P474*(1-CQ474)))</f>
        <v>11.900515482865462</v>
      </c>
      <c r="CS474" s="7">
        <f t="shared" si="748"/>
        <v>1.5651671255674143E-5</v>
      </c>
      <c r="CT474" s="7">
        <f t="shared" si="749"/>
        <v>3414745.4148992784</v>
      </c>
      <c r="CU474" s="7">
        <f t="shared" si="750"/>
        <v>7.9357610886825076E-6</v>
      </c>
      <c r="CV474" s="22">
        <f t="shared" si="751"/>
        <v>9.5260429564708246E-3</v>
      </c>
      <c r="CW474" s="7">
        <f t="shared" si="752"/>
        <v>1.1152307145044528E-3</v>
      </c>
      <c r="CX474" s="7">
        <f t="shared" si="753"/>
        <v>6.98968349950672E-2</v>
      </c>
      <c r="CY474" s="7">
        <f t="shared" si="814"/>
        <v>8.2504288518113866E-2</v>
      </c>
      <c r="CZ474" s="7">
        <f t="shared" si="815"/>
        <v>0.8607075702977659</v>
      </c>
      <c r="DA474" s="7">
        <f t="shared" si="754"/>
        <v>1.4644882090909612</v>
      </c>
      <c r="DB474" s="7">
        <f>rho_ph(DA474,H474)</f>
        <v>3.3305342299368168</v>
      </c>
      <c r="DC474" s="7">
        <f t="shared" si="755"/>
        <v>582.61279092068992</v>
      </c>
      <c r="DD474" s="7">
        <f t="shared" si="816"/>
        <v>-2.8113842197260572E-2</v>
      </c>
      <c r="DE474" s="47">
        <f t="shared" si="817"/>
        <v>-154.11972558615105</v>
      </c>
      <c r="DF474" s="7">
        <f t="shared" si="756"/>
        <v>1026.7542366755704</v>
      </c>
      <c r="DG474" s="7">
        <f t="shared" si="818"/>
        <v>110.63251820621326</v>
      </c>
    </row>
    <row r="475" spans="1:111" ht="14.5" x14ac:dyDescent="0.35">
      <c r="A475" s="7">
        <f t="shared" si="819"/>
        <v>384</v>
      </c>
      <c r="B475" s="7">
        <v>3</v>
      </c>
      <c r="C475" s="7">
        <v>17.2</v>
      </c>
      <c r="D475">
        <v>0.253</v>
      </c>
      <c r="E475" s="22">
        <v>0</v>
      </c>
      <c r="F475" s="7">
        <f t="shared" si="757"/>
        <v>1.4644882090909612</v>
      </c>
      <c r="G475" s="7">
        <f t="shared" si="820"/>
        <v>97.5</v>
      </c>
      <c r="H475" s="7">
        <f t="shared" si="758"/>
        <v>1026.7542366755704</v>
      </c>
      <c r="I475" s="7">
        <f t="shared" si="821"/>
        <v>0.25256559821601454</v>
      </c>
      <c r="J475" s="24" t="str">
        <f t="shared" si="759"/>
        <v>NO</v>
      </c>
      <c r="K475" s="24" t="str">
        <f t="shared" si="760"/>
        <v>NO</v>
      </c>
      <c r="L475" s="7">
        <f t="shared" si="761"/>
        <v>0.84342937552809116</v>
      </c>
      <c r="M475" s="7">
        <v>9.81</v>
      </c>
      <c r="N475" s="7">
        <f t="shared" si="762"/>
        <v>5.0247065E-2</v>
      </c>
      <c r="O475" s="7">
        <f t="shared" si="763"/>
        <v>110.63251820621326</v>
      </c>
      <c r="P475" s="7">
        <f t="shared" si="764"/>
        <v>950.46643652020225</v>
      </c>
      <c r="Q475" s="7">
        <f t="shared" si="726"/>
        <v>1.2633642000114199E-5</v>
      </c>
      <c r="R475" s="7">
        <f t="shared" si="727"/>
        <v>2.5313341023748185E-4</v>
      </c>
      <c r="S475" s="7">
        <f t="shared" si="765"/>
        <v>1.9239144240179823E-4</v>
      </c>
      <c r="T475" s="7">
        <f t="shared" si="728"/>
        <v>1.525914550299668</v>
      </c>
      <c r="U475" s="7">
        <f t="shared" si="729"/>
        <v>581.05787173451961</v>
      </c>
      <c r="V475" s="7">
        <f t="shared" si="822"/>
        <v>582.58378628481933</v>
      </c>
      <c r="W475" s="7">
        <f>Surface_Tension_T(T_ph(F475,H475))</f>
        <v>8.9781269941950598E-2</v>
      </c>
      <c r="X475" s="7">
        <v>1</v>
      </c>
      <c r="Y475" s="7">
        <f t="shared" si="766"/>
        <v>1.0004772832006934</v>
      </c>
      <c r="Z475" s="7">
        <f t="shared" si="823"/>
        <v>0.9969049749544121</v>
      </c>
      <c r="AA475" s="24">
        <f t="shared" si="767"/>
        <v>3.782536366507351</v>
      </c>
      <c r="AB475" s="24">
        <f t="shared" si="768"/>
        <v>2897852.5014127004</v>
      </c>
      <c r="AC475" s="24">
        <f t="shared" si="769"/>
        <v>9.1961701359056264E-6</v>
      </c>
      <c r="AD475" s="29">
        <f t="shared" si="770"/>
        <v>9.7755377371068312E-3</v>
      </c>
      <c r="AE475" s="24">
        <f t="shared" si="730"/>
        <v>13.707746484028501</v>
      </c>
      <c r="AF475" s="7">
        <f t="shared" si="731"/>
        <v>17.946150787713833</v>
      </c>
      <c r="AG475" s="24" t="str">
        <f t="shared" si="771"/>
        <v>ANNULAR</v>
      </c>
      <c r="AH475" s="24">
        <f t="shared" si="824"/>
        <v>1.1499999999999999</v>
      </c>
      <c r="AI475" s="24">
        <f t="shared" si="824"/>
        <v>1.1499999999999999</v>
      </c>
      <c r="AJ475" s="24">
        <f t="shared" si="772"/>
        <v>0.26688522590744507</v>
      </c>
      <c r="AK475" s="24">
        <f t="shared" si="773"/>
        <v>0.8669422863851326</v>
      </c>
      <c r="AL475" s="24">
        <f t="shared" si="774"/>
        <v>127.19809550227333</v>
      </c>
      <c r="AM475" s="24">
        <f t="shared" si="775"/>
        <v>97448189.12780121</v>
      </c>
      <c r="AN475" s="24">
        <f t="shared" si="776"/>
        <v>3.9127308602929549E-7</v>
      </c>
      <c r="AO475" s="29">
        <f t="shared" si="777"/>
        <v>5.9552021874697061E-3</v>
      </c>
      <c r="AP475" s="24">
        <f t="shared" si="732"/>
        <v>364.05813933661449</v>
      </c>
      <c r="AQ475" s="24">
        <f t="shared" si="778"/>
        <v>4.8695615570214068</v>
      </c>
      <c r="AR475" s="24">
        <f t="shared" si="779"/>
        <v>16.170152374667008</v>
      </c>
      <c r="AS475" s="24">
        <f t="shared" si="780"/>
        <v>1.6479877143236417</v>
      </c>
      <c r="AT475" s="24" t="str">
        <f t="shared" si="781"/>
        <v>NO</v>
      </c>
      <c r="AU475" s="24">
        <f t="shared" si="733"/>
        <v>1.2</v>
      </c>
      <c r="AV475" s="7">
        <f t="shared" si="782"/>
        <v>1.203900398263051</v>
      </c>
      <c r="AW475" s="7">
        <f t="shared" si="783"/>
        <v>0.26688522590744507</v>
      </c>
      <c r="AX475" s="20">
        <f t="shared" si="734"/>
        <v>0.7185813408426609</v>
      </c>
      <c r="AY475" s="24">
        <f t="shared" si="735"/>
        <v>0.83083347584311085</v>
      </c>
      <c r="AZ475" s="24">
        <f t="shared" si="784"/>
        <v>161.48785275360532</v>
      </c>
      <c r="BA475" s="24">
        <f t="shared" si="785"/>
        <v>123718038.03221719</v>
      </c>
      <c r="BB475" s="24">
        <f t="shared" si="786"/>
        <v>3.1577925971497712E-7</v>
      </c>
      <c r="BC475" s="29">
        <f t="shared" si="787"/>
        <v>5.7801237881715452E-3</v>
      </c>
      <c r="BD475" s="24">
        <f t="shared" si="736"/>
        <v>16.331794358753839</v>
      </c>
      <c r="BE475" s="24" t="str">
        <f t="shared" si="788"/>
        <v>NO</v>
      </c>
      <c r="BF475" s="24">
        <f t="shared" si="737"/>
        <v>1.2</v>
      </c>
      <c r="BG475" s="24">
        <f t="shared" si="738"/>
        <v>1.1501440118891484</v>
      </c>
      <c r="BH475" s="7">
        <f t="shared" si="789"/>
        <v>1.203900398263051</v>
      </c>
      <c r="BI475" s="7">
        <f t="shared" si="790"/>
        <v>0.50231338505362699</v>
      </c>
      <c r="BJ475" s="7">
        <f t="shared" si="791"/>
        <v>0.26688522590744507</v>
      </c>
      <c r="BK475" s="20">
        <f t="shared" si="739"/>
        <v>0.7185813408426609</v>
      </c>
      <c r="BL475" s="24">
        <f t="shared" si="792"/>
        <v>0.50228423593140692</v>
      </c>
      <c r="BM475" s="24">
        <f t="shared" si="793"/>
        <v>0.83055392097291481</v>
      </c>
      <c r="BN475" s="24">
        <f t="shared" si="794"/>
        <v>161.75332449010284</v>
      </c>
      <c r="BO475" s="24">
        <f t="shared" si="795"/>
        <v>123921419.53635168</v>
      </c>
      <c r="BP475" s="24">
        <f t="shared" si="796"/>
        <v>3.1531377040703872E-7</v>
      </c>
      <c r="BQ475" s="29">
        <f t="shared" si="797"/>
        <v>5.7789452753482058E-3</v>
      </c>
      <c r="BR475" s="24">
        <f t="shared" si="740"/>
        <v>359.70922311621609</v>
      </c>
      <c r="BS475" s="24">
        <f t="shared" si="798"/>
        <v>4.8695615570214068</v>
      </c>
      <c r="BT475" s="24">
        <f t="shared" si="799"/>
        <v>16.332904476023504</v>
      </c>
      <c r="BU475" s="24" t="str">
        <f t="shared" si="800"/>
        <v>NO</v>
      </c>
      <c r="BV475" s="24">
        <f t="shared" si="741"/>
        <v>1.1499999999999999</v>
      </c>
      <c r="BW475" s="24">
        <f t="shared" si="742"/>
        <v>1.1501425519402686</v>
      </c>
      <c r="BX475" s="7">
        <f t="shared" si="801"/>
        <v>1.203900398263051</v>
      </c>
      <c r="BY475" s="7">
        <f t="shared" si="802"/>
        <v>0.50231338505362699</v>
      </c>
      <c r="BZ475" s="24">
        <f t="shared" si="803"/>
        <v>0.26688522590744507</v>
      </c>
      <c r="CA475" s="20">
        <f t="shared" si="743"/>
        <v>0.75222193389237901</v>
      </c>
      <c r="CB475" s="24">
        <f t="shared" si="804"/>
        <v>0.50228286962649094</v>
      </c>
      <c r="CC475" s="24">
        <f t="shared" si="805"/>
        <v>0.86663791025434389</v>
      </c>
      <c r="CD475" s="24">
        <f t="shared" si="806"/>
        <v>127.48713807889595</v>
      </c>
      <c r="CE475" s="24">
        <f t="shared" si="807"/>
        <v>97669628.572798297</v>
      </c>
      <c r="CF475" s="24">
        <f t="shared" si="808"/>
        <v>3.9047628419199792E-7</v>
      </c>
      <c r="CG475" s="29">
        <f t="shared" si="809"/>
        <v>5.9535007700583795E-3</v>
      </c>
      <c r="CH475" s="24">
        <f t="shared" si="744"/>
        <v>364.01653081108373</v>
      </c>
      <c r="CI475" s="24">
        <f t="shared" si="810"/>
        <v>4.8695615570214068</v>
      </c>
      <c r="CJ475" s="24">
        <f t="shared" si="811"/>
        <v>16.17169262016975</v>
      </c>
      <c r="CK475" s="24">
        <f t="shared" si="745"/>
        <v>18.152599556718069</v>
      </c>
      <c r="CL475" s="24">
        <f t="shared" si="812"/>
        <v>1.6479877143236417</v>
      </c>
      <c r="CM475" s="24" t="str">
        <f t="shared" si="813"/>
        <v>NO</v>
      </c>
      <c r="CN475" s="46" t="str">
        <f t="shared" si="825"/>
        <v>ANNULAR</v>
      </c>
      <c r="CO475" s="21">
        <f t="shared" si="723"/>
        <v>1.0004772832006934</v>
      </c>
      <c r="CP475" s="21">
        <f t="shared" si="746"/>
        <v>0</v>
      </c>
      <c r="CQ475" s="7">
        <f t="shared" si="747"/>
        <v>0.9969049749544121</v>
      </c>
      <c r="CR475" s="7">
        <f>IF(J475="yes",rho_ph(F475,H475),IF(K475="yes",rho_ph(F475,H475),L475*CQ475+P475*(1-CQ475)))</f>
        <v>3.782536366507351</v>
      </c>
      <c r="CS475" s="7">
        <f t="shared" si="748"/>
        <v>1.3377994806266937E-5</v>
      </c>
      <c r="CT475" s="7">
        <f t="shared" si="749"/>
        <v>2897852.5014127004</v>
      </c>
      <c r="CU475" s="7">
        <f t="shared" si="750"/>
        <v>9.1961701359056264E-6</v>
      </c>
      <c r="CV475" s="22">
        <f t="shared" si="751"/>
        <v>9.7755377371068312E-3</v>
      </c>
      <c r="CW475" s="7">
        <f t="shared" si="752"/>
        <v>3.5447210171129021E-4</v>
      </c>
      <c r="CX475" s="7">
        <f t="shared" si="753"/>
        <v>0.24802190528321852</v>
      </c>
      <c r="CY475" s="7">
        <f t="shared" si="814"/>
        <v>-7.7662533971430712</v>
      </c>
      <c r="CZ475" s="7">
        <f t="shared" si="815"/>
        <v>-3.1981492836210913E-2</v>
      </c>
      <c r="DA475" s="7">
        <f t="shared" si="754"/>
        <v>1.560432687599594</v>
      </c>
      <c r="DB475" s="7">
        <f>rho_ph(DA475,H475)</f>
        <v>3.576776059125216</v>
      </c>
      <c r="DC475" s="7">
        <f t="shared" si="755"/>
        <v>542.50302811380175</v>
      </c>
      <c r="DD475" s="7">
        <f t="shared" si="816"/>
        <v>-2.8113842197260572E-2</v>
      </c>
      <c r="DE475" s="47">
        <f t="shared" si="817"/>
        <v>22.547166264655825</v>
      </c>
      <c r="DF475" s="7">
        <f t="shared" si="756"/>
        <v>1026.7261228333732</v>
      </c>
      <c r="DG475" s="7">
        <f t="shared" si="818"/>
        <v>112.53965777738563</v>
      </c>
    </row>
    <row r="476" spans="1:111" ht="14.5" x14ac:dyDescent="0.35">
      <c r="A476" s="7">
        <f t="shared" si="819"/>
        <v>381</v>
      </c>
      <c r="B476" s="7">
        <v>3</v>
      </c>
      <c r="C476" s="7">
        <v>17.2</v>
      </c>
      <c r="D476">
        <v>0.253</v>
      </c>
      <c r="E476" s="22">
        <v>0</v>
      </c>
      <c r="F476" s="7">
        <f t="shared" si="757"/>
        <v>1.560432687599594</v>
      </c>
      <c r="G476" s="7">
        <f t="shared" si="820"/>
        <v>97.5</v>
      </c>
      <c r="H476" s="7">
        <f t="shared" si="758"/>
        <v>1026.7261228333732</v>
      </c>
      <c r="I476" s="7">
        <f t="shared" si="821"/>
        <v>0.24950908411441974</v>
      </c>
      <c r="J476" s="24" t="str">
        <f t="shared" si="759"/>
        <v>NO</v>
      </c>
      <c r="K476" s="24" t="str">
        <f t="shared" si="760"/>
        <v>NO</v>
      </c>
      <c r="L476" s="7">
        <f t="shared" si="761"/>
        <v>0.89501495446844392</v>
      </c>
      <c r="M476" s="7">
        <v>9.81</v>
      </c>
      <c r="N476" s="7">
        <f t="shared" si="762"/>
        <v>5.0247065E-2</v>
      </c>
      <c r="O476" s="7">
        <f t="shared" si="763"/>
        <v>112.53965777738563</v>
      </c>
      <c r="P476" s="7">
        <f t="shared" si="764"/>
        <v>948.9987452237965</v>
      </c>
      <c r="Q476" s="7">
        <f t="shared" si="726"/>
        <v>1.2699192038747734E-5</v>
      </c>
      <c r="R476" s="7">
        <f t="shared" si="727"/>
        <v>2.4855575881554666E-4</v>
      </c>
      <c r="S476" s="7">
        <f t="shared" si="765"/>
        <v>1.8970740285669609E-4</v>
      </c>
      <c r="T476" s="7">
        <f t="shared" si="728"/>
        <v>1.5345241166521681</v>
      </c>
      <c r="U476" s="7">
        <f t="shared" si="729"/>
        <v>540.94110866489177</v>
      </c>
      <c r="V476" s="7">
        <f t="shared" si="822"/>
        <v>542.47563278154394</v>
      </c>
      <c r="W476" s="7">
        <f>Surface_Tension_T(T_ph(F476,H476))</f>
        <v>8.9722250361853953E-2</v>
      </c>
      <c r="X476" s="7">
        <v>1</v>
      </c>
      <c r="Y476" s="7">
        <f t="shared" si="766"/>
        <v>1.0004980389216711</v>
      </c>
      <c r="Z476" s="7">
        <f t="shared" si="823"/>
        <v>0.99667487417985501</v>
      </c>
      <c r="AA476" s="24">
        <f t="shared" si="767"/>
        <v>4.047579148162769</v>
      </c>
      <c r="AB476" s="24">
        <f t="shared" si="768"/>
        <v>2928274.7838089233</v>
      </c>
      <c r="AC476" s="24">
        <f t="shared" si="769"/>
        <v>9.1103197277740034E-6</v>
      </c>
      <c r="AD476" s="29">
        <f t="shared" si="770"/>
        <v>9.7593804061330714E-3</v>
      </c>
      <c r="AE476" s="24">
        <f t="shared" si="730"/>
        <v>13.71498106477272</v>
      </c>
      <c r="AF476" s="7">
        <f t="shared" si="731"/>
        <v>17.411463958724113</v>
      </c>
      <c r="AG476" s="24" t="str">
        <f t="shared" si="771"/>
        <v>ANNULAR</v>
      </c>
      <c r="AH476" s="24">
        <f t="shared" si="824"/>
        <v>1.1499999999999999</v>
      </c>
      <c r="AI476" s="24">
        <f t="shared" si="824"/>
        <v>1.1499999999999999</v>
      </c>
      <c r="AJ476" s="24">
        <f t="shared" si="772"/>
        <v>0.26694074415849472</v>
      </c>
      <c r="AK476" s="24">
        <f t="shared" si="773"/>
        <v>0.8667345698914305</v>
      </c>
      <c r="AL476" s="24">
        <f t="shared" si="774"/>
        <v>127.24446635634962</v>
      </c>
      <c r="AM476" s="24">
        <f t="shared" si="775"/>
        <v>92056695.760884851</v>
      </c>
      <c r="AN476" s="24">
        <f t="shared" si="776"/>
        <v>4.1179357123180094E-7</v>
      </c>
      <c r="AO476" s="29">
        <f t="shared" si="777"/>
        <v>5.9981004178823686E-3</v>
      </c>
      <c r="AP476" s="24">
        <f t="shared" si="732"/>
        <v>335.13315875367562</v>
      </c>
      <c r="AQ476" s="24">
        <f t="shared" si="778"/>
        <v>4.8691262015901913</v>
      </c>
      <c r="AR476" s="24">
        <f t="shared" si="779"/>
        <v>16.13112724809039</v>
      </c>
      <c r="AS476" s="24">
        <f t="shared" si="780"/>
        <v>1.6572860459843417</v>
      </c>
      <c r="AT476" s="24" t="str">
        <f t="shared" si="781"/>
        <v>NO</v>
      </c>
      <c r="AU476" s="24">
        <f t="shared" si="733"/>
        <v>1.2</v>
      </c>
      <c r="AV476" s="7">
        <f t="shared" si="782"/>
        <v>1.203900398263051</v>
      </c>
      <c r="AW476" s="7">
        <f t="shared" si="783"/>
        <v>0.26694074415849472</v>
      </c>
      <c r="AX476" s="20">
        <f t="shared" si="734"/>
        <v>0.7221369825317101</v>
      </c>
      <c r="AY476" s="24">
        <f t="shared" si="735"/>
        <v>0.83063543249533978</v>
      </c>
      <c r="AZ476" s="24">
        <f t="shared" si="784"/>
        <v>161.47019318108823</v>
      </c>
      <c r="BA476" s="24">
        <f t="shared" si="785"/>
        <v>116817751.48079748</v>
      </c>
      <c r="BB476" s="24">
        <f t="shared" si="786"/>
        <v>3.3248190154318834E-7</v>
      </c>
      <c r="BC476" s="29">
        <f t="shared" si="787"/>
        <v>5.8215229655979878E-3</v>
      </c>
      <c r="BD476" s="24">
        <f t="shared" si="736"/>
        <v>16.292601033416709</v>
      </c>
      <c r="BE476" s="24" t="str">
        <f t="shared" si="788"/>
        <v>NO</v>
      </c>
      <c r="BF476" s="24">
        <f t="shared" si="737"/>
        <v>1.2</v>
      </c>
      <c r="BG476" s="24">
        <f t="shared" si="738"/>
        <v>1.1501545909493585</v>
      </c>
      <c r="BH476" s="7">
        <f t="shared" si="789"/>
        <v>1.203900398263051</v>
      </c>
      <c r="BI476" s="7">
        <f t="shared" si="790"/>
        <v>0.50229937538839187</v>
      </c>
      <c r="BJ476" s="7">
        <f t="shared" si="791"/>
        <v>0.26694074415849472</v>
      </c>
      <c r="BK476" s="20">
        <f t="shared" si="739"/>
        <v>0.7221369825317101</v>
      </c>
      <c r="BL476" s="24">
        <f t="shared" si="792"/>
        <v>0.50226791595778775</v>
      </c>
      <c r="BM476" s="24">
        <f t="shared" si="793"/>
        <v>0.83033538770614979</v>
      </c>
      <c r="BN476" s="24">
        <f t="shared" si="794"/>
        <v>161.75466676496714</v>
      </c>
      <c r="BO476" s="24">
        <f t="shared" si="795"/>
        <v>117023557.66564021</v>
      </c>
      <c r="BP476" s="24">
        <f t="shared" si="796"/>
        <v>3.31956711155165E-7</v>
      </c>
      <c r="BQ476" s="29">
        <f t="shared" si="797"/>
        <v>5.8202467371125293E-3</v>
      </c>
      <c r="BR476" s="24">
        <f t="shared" si="740"/>
        <v>331.12232698920877</v>
      </c>
      <c r="BS476" s="24">
        <f t="shared" si="798"/>
        <v>4.8691262015901913</v>
      </c>
      <c r="BT476" s="24">
        <f t="shared" si="799"/>
        <v>16.293791794042015</v>
      </c>
      <c r="BU476" s="24" t="str">
        <f t="shared" si="800"/>
        <v>NO</v>
      </c>
      <c r="BV476" s="24">
        <f t="shared" si="741"/>
        <v>1.1499999999999999</v>
      </c>
      <c r="BW476" s="24">
        <f t="shared" si="742"/>
        <v>1.1501530188889422</v>
      </c>
      <c r="BX476" s="7">
        <f t="shared" si="801"/>
        <v>1.203900398263051</v>
      </c>
      <c r="BY476" s="7">
        <f t="shared" si="802"/>
        <v>0.50229937538839187</v>
      </c>
      <c r="BZ476" s="24">
        <f t="shared" si="803"/>
        <v>0.26694074415849472</v>
      </c>
      <c r="CA476" s="20">
        <f t="shared" si="743"/>
        <v>0.75594403391518761</v>
      </c>
      <c r="CB476" s="24">
        <f t="shared" si="804"/>
        <v>0.50226644121761632</v>
      </c>
      <c r="CC476" s="24">
        <f t="shared" si="805"/>
        <v>0.86640788587805284</v>
      </c>
      <c r="CD476" s="24">
        <f t="shared" si="806"/>
        <v>127.55419668805231</v>
      </c>
      <c r="CE476" s="24">
        <f t="shared" si="807"/>
        <v>92280774.274708971</v>
      </c>
      <c r="CF476" s="24">
        <f t="shared" si="808"/>
        <v>4.1089542506843167E-7</v>
      </c>
      <c r="CG476" s="29">
        <f t="shared" si="809"/>
        <v>5.9962587530610813E-3</v>
      </c>
      <c r="CH476" s="24">
        <f t="shared" si="744"/>
        <v>335.09199506735649</v>
      </c>
      <c r="CI476" s="24">
        <f t="shared" si="810"/>
        <v>4.8691262015901913</v>
      </c>
      <c r="CJ476" s="24">
        <f t="shared" si="811"/>
        <v>16.132778560452952</v>
      </c>
      <c r="CK476" s="24">
        <f t="shared" si="745"/>
        <v>17.611761802164789</v>
      </c>
      <c r="CL476" s="24">
        <f t="shared" si="812"/>
        <v>1.6572860459843417</v>
      </c>
      <c r="CM476" s="24" t="str">
        <f t="shared" si="813"/>
        <v>NO</v>
      </c>
      <c r="CN476" s="46" t="str">
        <f t="shared" si="825"/>
        <v>ANNULAR</v>
      </c>
      <c r="CO476" s="21">
        <f t="shared" si="723"/>
        <v>1.0004980389216711</v>
      </c>
      <c r="CP476" s="21">
        <f t="shared" si="746"/>
        <v>0</v>
      </c>
      <c r="CQ476" s="7">
        <f t="shared" si="747"/>
        <v>0.99667487417985501</v>
      </c>
      <c r="CR476" s="7">
        <f>IF(J476="yes",rho_ph(F476,H476),IF(K476="yes",rho_ph(F476,H476),L476*CQ476+P476*(1-CQ476)))</f>
        <v>4.047579148162769</v>
      </c>
      <c r="CS476" s="7">
        <f t="shared" si="748"/>
        <v>1.348344479878802E-5</v>
      </c>
      <c r="CT476" s="7">
        <f t="shared" si="749"/>
        <v>2928274.7838089233</v>
      </c>
      <c r="CU476" s="7">
        <f t="shared" si="750"/>
        <v>9.1103197277740034E-6</v>
      </c>
      <c r="CV476" s="22">
        <f t="shared" si="751"/>
        <v>9.7593804061330714E-3</v>
      </c>
      <c r="CW476" s="7">
        <f t="shared" si="752"/>
        <v>3.7931000484123494E-4</v>
      </c>
      <c r="CX476" s="7">
        <f t="shared" si="753"/>
        <v>0.22973520362856964</v>
      </c>
      <c r="CY476" s="7">
        <f t="shared" si="814"/>
        <v>-6.6332727511841378</v>
      </c>
      <c r="CZ476" s="7">
        <f t="shared" si="815"/>
        <v>-3.4690947027970771E-2</v>
      </c>
      <c r="DA476" s="7">
        <f t="shared" si="754"/>
        <v>1.6645055286835062</v>
      </c>
      <c r="DB476" s="7">
        <f>rho_ph(DA476,H476)</f>
        <v>3.8473341031143473</v>
      </c>
      <c r="DC476" s="7">
        <f t="shared" si="755"/>
        <v>504.35231018529208</v>
      </c>
      <c r="DD476" s="7">
        <f t="shared" si="816"/>
        <v>-2.8113842197260572E-2</v>
      </c>
      <c r="DE476" s="47">
        <f t="shared" si="817"/>
        <v>19.954279686247698</v>
      </c>
      <c r="DF476" s="7">
        <f t="shared" si="756"/>
        <v>1026.698008991176</v>
      </c>
      <c r="DG476" s="7">
        <f t="shared" si="818"/>
        <v>114.5024672871732</v>
      </c>
    </row>
    <row r="477" spans="1:111" ht="14.5" x14ac:dyDescent="0.35">
      <c r="A477" s="7">
        <f t="shared" si="819"/>
        <v>378</v>
      </c>
      <c r="B477" s="7">
        <v>3</v>
      </c>
      <c r="C477" s="7">
        <v>0</v>
      </c>
      <c r="D477">
        <v>0.253</v>
      </c>
      <c r="E477" s="22">
        <v>0</v>
      </c>
      <c r="F477" s="7">
        <f t="shared" si="757"/>
        <v>1.6645055286835062</v>
      </c>
      <c r="G477" s="7">
        <f t="shared" si="820"/>
        <v>97.5</v>
      </c>
      <c r="H477" s="7">
        <f t="shared" si="758"/>
        <v>1026.698008991176</v>
      </c>
      <c r="I477" s="7">
        <f t="shared" si="821"/>
        <v>0.24634938597014783</v>
      </c>
      <c r="J477" s="24" t="str">
        <f t="shared" si="759"/>
        <v>NO</v>
      </c>
      <c r="K477" s="24" t="str">
        <f t="shared" si="760"/>
        <v>NO</v>
      </c>
      <c r="L477" s="7">
        <f t="shared" si="761"/>
        <v>0.95074669261435907</v>
      </c>
      <c r="M477" s="7">
        <v>9.81</v>
      </c>
      <c r="N477" s="7">
        <f t="shared" si="762"/>
        <v>5.0247065E-2</v>
      </c>
      <c r="O477" s="7">
        <f t="shared" si="763"/>
        <v>114.5024672871732</v>
      </c>
      <c r="P477" s="7">
        <f t="shared" si="764"/>
        <v>947.47164925927814</v>
      </c>
      <c r="Q477" s="7">
        <f t="shared" si="726"/>
        <v>1.276670660711652E-5</v>
      </c>
      <c r="R477" s="7">
        <f t="shared" si="727"/>
        <v>2.4400095551607956E-4</v>
      </c>
      <c r="S477" s="7">
        <f t="shared" si="765"/>
        <v>1.8703654028208818E-4</v>
      </c>
      <c r="T477" s="7">
        <f t="shared" si="728"/>
        <v>1.5434684278534014</v>
      </c>
      <c r="U477" s="7">
        <f t="shared" si="729"/>
        <v>502.78299125925668</v>
      </c>
      <c r="V477" s="7">
        <f t="shared" si="822"/>
        <v>504.32645968711006</v>
      </c>
      <c r="W477" s="7">
        <f>Surface_Tension_T(T_ph(F477,H477))</f>
        <v>8.9658693923844041E-2</v>
      </c>
      <c r="X477" s="7">
        <v>1</v>
      </c>
      <c r="Y477" s="7">
        <f t="shared" si="766"/>
        <v>1.0005264804635268</v>
      </c>
      <c r="Z477" s="7">
        <f t="shared" si="823"/>
        <v>0.99641495200873242</v>
      </c>
      <c r="AA477" s="24">
        <f t="shared" si="767"/>
        <v>4.3440695530537496</v>
      </c>
      <c r="AB477" s="24">
        <f t="shared" si="768"/>
        <v>2963483.987677251</v>
      </c>
      <c r="AC477" s="24">
        <f t="shared" si="769"/>
        <v>9.0130504022378575E-6</v>
      </c>
      <c r="AD477" s="29">
        <f t="shared" si="770"/>
        <v>9.7409367554088661E-3</v>
      </c>
      <c r="AE477" s="24">
        <f t="shared" si="730"/>
        <v>13.723186663140739</v>
      </c>
      <c r="AF477" s="7">
        <f t="shared" si="731"/>
        <v>17.077613813168046</v>
      </c>
      <c r="AG477" s="24" t="str">
        <f t="shared" si="771"/>
        <v>ANNULAR</v>
      </c>
      <c r="AH477" s="24">
        <f t="shared" si="824"/>
        <v>1.1499999999999999</v>
      </c>
      <c r="AI477" s="24">
        <f t="shared" si="824"/>
        <v>1.1499999999999999</v>
      </c>
      <c r="AJ477" s="24">
        <f t="shared" si="772"/>
        <v>0.26699690381099761</v>
      </c>
      <c r="AK477" s="24">
        <f t="shared" si="773"/>
        <v>0.86650504879557666</v>
      </c>
      <c r="AL477" s="24">
        <f t="shared" si="774"/>
        <v>127.30650839471788</v>
      </c>
      <c r="AM477" s="24">
        <f t="shared" si="775"/>
        <v>86847320.133176982</v>
      </c>
      <c r="AN477" s="24">
        <f t="shared" si="776"/>
        <v>4.3391089891290175E-7</v>
      </c>
      <c r="AO477" s="29">
        <f t="shared" si="777"/>
        <v>6.0424777742427299E-3</v>
      </c>
      <c r="AP477" s="24">
        <f t="shared" si="732"/>
        <v>307.94255153034555</v>
      </c>
      <c r="AQ477" s="24">
        <f t="shared" si="778"/>
        <v>4.8686446896437392</v>
      </c>
      <c r="AR477" s="24">
        <f t="shared" si="779"/>
        <v>16.091018148440462</v>
      </c>
      <c r="AS477" s="24">
        <f t="shared" si="780"/>
        <v>1.6669459020816737</v>
      </c>
      <c r="AT477" s="24" t="str">
        <f t="shared" si="781"/>
        <v>NO</v>
      </c>
      <c r="AU477" s="24">
        <f t="shared" si="733"/>
        <v>1.2</v>
      </c>
      <c r="AV477" s="7">
        <f t="shared" si="782"/>
        <v>1</v>
      </c>
      <c r="AW477" s="7">
        <f t="shared" si="783"/>
        <v>0.26699690381099761</v>
      </c>
      <c r="AX477" s="20">
        <f t="shared" si="734"/>
        <v>0.75981030934892169</v>
      </c>
      <c r="AY477" s="24">
        <f t="shared" si="735"/>
        <v>0.83041659317227656</v>
      </c>
      <c r="AZ477" s="24">
        <f t="shared" si="784"/>
        <v>161.46498598352088</v>
      </c>
      <c r="BA477" s="24">
        <f t="shared" si="785"/>
        <v>110149916.95893212</v>
      </c>
      <c r="BB477" s="24">
        <f t="shared" si="786"/>
        <v>3.505029798692461E-7</v>
      </c>
      <c r="BC477" s="29">
        <f t="shared" si="787"/>
        <v>5.8643725847213691E-3</v>
      </c>
      <c r="BD477" s="24">
        <f t="shared" si="736"/>
        <v>16.252294883216774</v>
      </c>
      <c r="BE477" s="24" t="str">
        <f t="shared" si="788"/>
        <v>NO</v>
      </c>
      <c r="BF477" s="24">
        <f t="shared" si="737"/>
        <v>1.2</v>
      </c>
      <c r="BG477" s="24">
        <f t="shared" si="738"/>
        <v>1.1501662335067822</v>
      </c>
      <c r="BH477" s="7">
        <f t="shared" si="789"/>
        <v>1</v>
      </c>
      <c r="BI477" s="7">
        <f t="shared" si="790"/>
        <v>0.55111826102803851</v>
      </c>
      <c r="BJ477" s="7">
        <f t="shared" si="791"/>
        <v>0.26699690381099761</v>
      </c>
      <c r="BK477" s="20">
        <f t="shared" si="739"/>
        <v>0.75981030934892169</v>
      </c>
      <c r="BL477" s="24">
        <f t="shared" si="792"/>
        <v>0.55107526261506079</v>
      </c>
      <c r="BM477" s="24">
        <f t="shared" si="793"/>
        <v>0.83002714839069425</v>
      </c>
      <c r="BN477" s="24">
        <f t="shared" si="794"/>
        <v>161.83360360968405</v>
      </c>
      <c r="BO477" s="24">
        <f t="shared" si="795"/>
        <v>110401384.48710331</v>
      </c>
      <c r="BP477" s="24">
        <f t="shared" si="796"/>
        <v>3.4978588891515475E-7</v>
      </c>
      <c r="BQ477" s="29">
        <f t="shared" si="797"/>
        <v>5.8627014123972124E-3</v>
      </c>
      <c r="BR477" s="24">
        <f t="shared" si="740"/>
        <v>304.24453762361816</v>
      </c>
      <c r="BS477" s="24">
        <f t="shared" si="798"/>
        <v>4.8686446896437392</v>
      </c>
      <c r="BT477" s="24">
        <f t="shared" si="799"/>
        <v>16.253838983976674</v>
      </c>
      <c r="BU477" s="24" t="str">
        <f t="shared" si="800"/>
        <v>NO</v>
      </c>
      <c r="BV477" s="24">
        <f t="shared" si="741"/>
        <v>1.1499999999999999</v>
      </c>
      <c r="BW477" s="24">
        <f t="shared" si="742"/>
        <v>1.1501645387978447</v>
      </c>
      <c r="BX477" s="7">
        <f t="shared" si="801"/>
        <v>1</v>
      </c>
      <c r="BY477" s="7">
        <f t="shared" si="802"/>
        <v>0.55111826102803851</v>
      </c>
      <c r="BZ477" s="24">
        <f t="shared" si="803"/>
        <v>0.26699690381099761</v>
      </c>
      <c r="CA477" s="20">
        <f t="shared" si="743"/>
        <v>0.75981030512359737</v>
      </c>
      <c r="CB477" s="24">
        <f t="shared" si="804"/>
        <v>0.55107526261530015</v>
      </c>
      <c r="CC477" s="24">
        <f t="shared" si="805"/>
        <v>0.86608102796189779</v>
      </c>
      <c r="CD477" s="24">
        <f t="shared" si="806"/>
        <v>127.70785297691867</v>
      </c>
      <c r="CE477" s="24">
        <f t="shared" si="807"/>
        <v>87121113.687439233</v>
      </c>
      <c r="CF477" s="24">
        <f t="shared" si="808"/>
        <v>4.3268601573523809E-7</v>
      </c>
      <c r="CG477" s="29">
        <f t="shared" si="809"/>
        <v>6.0400675984881138E-3</v>
      </c>
      <c r="CH477" s="24">
        <f t="shared" si="744"/>
        <v>307.893413773916</v>
      </c>
      <c r="CI477" s="24">
        <f t="shared" si="810"/>
        <v>4.8686446896437392</v>
      </c>
      <c r="CJ477" s="24">
        <f t="shared" si="811"/>
        <v>16.093158136880721</v>
      </c>
      <c r="CK477" s="24">
        <f t="shared" si="745"/>
        <v>17.077613813168046</v>
      </c>
      <c r="CL477" s="24">
        <f t="shared" si="812"/>
        <v>1.6669459020816737</v>
      </c>
      <c r="CM477" s="24" t="str">
        <f t="shared" si="813"/>
        <v>NO</v>
      </c>
      <c r="CN477" s="46" t="str">
        <f t="shared" si="825"/>
        <v>ANNULAR</v>
      </c>
      <c r="CO477" s="21">
        <f t="shared" si="723"/>
        <v>1.0005264804635268</v>
      </c>
      <c r="CP477" s="21">
        <f t="shared" si="746"/>
        <v>0</v>
      </c>
      <c r="CQ477" s="7">
        <f t="shared" si="747"/>
        <v>0.99641495200873242</v>
      </c>
      <c r="CR477" s="7">
        <f>IF(J477="yes",rho_ph(F477,H477),IF(K477="yes",rho_ph(F477,H477),L477*CQ477+P477*(1-CQ477)))</f>
        <v>4.3440695530537496</v>
      </c>
      <c r="CS477" s="7">
        <f t="shared" si="748"/>
        <v>1.3595692486679864E-5</v>
      </c>
      <c r="CT477" s="7">
        <f t="shared" si="749"/>
        <v>2963483.987677251</v>
      </c>
      <c r="CU477" s="7">
        <f t="shared" si="750"/>
        <v>9.0130504022378575E-6</v>
      </c>
      <c r="CV477" s="22">
        <f t="shared" si="751"/>
        <v>9.7409367554088661E-3</v>
      </c>
      <c r="CW477" s="7">
        <f t="shared" si="752"/>
        <v>4.2615322315457286E-4</v>
      </c>
      <c r="CX477" s="7">
        <f t="shared" si="753"/>
        <v>0.21270146703368634</v>
      </c>
      <c r="CY477" s="7">
        <f t="shared" si="814"/>
        <v>-5.6379661972729957</v>
      </c>
      <c r="CZ477" s="7">
        <f t="shared" si="815"/>
        <v>-3.780221675680278E-2</v>
      </c>
      <c r="DA477" s="7">
        <f t="shared" si="754"/>
        <v>1.7779121789539145</v>
      </c>
      <c r="DB477" s="7">
        <f>rho_ph(DA477,H477)</f>
        <v>4.1462155416677406</v>
      </c>
      <c r="DC477" s="7">
        <f t="shared" si="755"/>
        <v>467.99589250969916</v>
      </c>
      <c r="DD477" s="7">
        <f t="shared" si="816"/>
        <v>-2.9430000000000001E-2</v>
      </c>
      <c r="DE477" s="47">
        <f t="shared" si="817"/>
        <v>17.662511267292182</v>
      </c>
      <c r="DF477" s="7">
        <f t="shared" si="756"/>
        <v>1026.668578991176</v>
      </c>
      <c r="DG477" s="7">
        <f t="shared" si="818"/>
        <v>116.52991744300732</v>
      </c>
    </row>
    <row r="478" spans="1:111" ht="14.5" x14ac:dyDescent="0.35">
      <c r="A478" s="7">
        <f t="shared" si="819"/>
        <v>375</v>
      </c>
      <c r="B478" s="7">
        <v>3</v>
      </c>
      <c r="C478" s="7">
        <v>0</v>
      </c>
      <c r="D478">
        <v>0.253</v>
      </c>
      <c r="E478" s="22">
        <v>0</v>
      </c>
      <c r="F478" s="7">
        <f t="shared" si="757"/>
        <v>1.7779121789539145</v>
      </c>
      <c r="G478" s="7">
        <f t="shared" si="820"/>
        <v>97.5</v>
      </c>
      <c r="H478" s="7">
        <f t="shared" si="758"/>
        <v>1026.668578991176</v>
      </c>
      <c r="I478" s="7">
        <f t="shared" si="821"/>
        <v>0.24306994321342282</v>
      </c>
      <c r="J478" s="24" t="str">
        <f t="shared" si="759"/>
        <v>NO</v>
      </c>
      <c r="K478" s="24" t="str">
        <f t="shared" si="760"/>
        <v>NO</v>
      </c>
      <c r="L478" s="7">
        <f t="shared" si="761"/>
        <v>1.0112307244228718</v>
      </c>
      <c r="M478" s="7">
        <v>9.81</v>
      </c>
      <c r="N478" s="7">
        <f t="shared" si="762"/>
        <v>5.0247065E-2</v>
      </c>
      <c r="O478" s="7">
        <f t="shared" si="763"/>
        <v>116.52991744300732</v>
      </c>
      <c r="P478" s="7">
        <f t="shared" si="764"/>
        <v>945.87670276782319</v>
      </c>
      <c r="Q478" s="7">
        <f t="shared" si="726"/>
        <v>1.2836493298636796E-5</v>
      </c>
      <c r="R478" s="7">
        <f t="shared" si="727"/>
        <v>2.394553841203569E-4</v>
      </c>
      <c r="S478" s="7">
        <f t="shared" si="765"/>
        <v>1.8437114319723254E-4</v>
      </c>
      <c r="T478" s="7">
        <f t="shared" si="728"/>
        <v>1.5527986281758237</v>
      </c>
      <c r="U478" s="7">
        <f t="shared" si="729"/>
        <v>466.417589070205</v>
      </c>
      <c r="V478" s="7">
        <f t="shared" si="822"/>
        <v>467.97038769838082</v>
      </c>
      <c r="W478" s="7">
        <f>Surface_Tension_T(T_ph(F478,H478))</f>
        <v>8.9590053238743236E-2</v>
      </c>
      <c r="X478" s="7">
        <v>1</v>
      </c>
      <c r="Y478" s="7">
        <f t="shared" si="766"/>
        <v>1.0005507670161615</v>
      </c>
      <c r="Z478" s="7">
        <f t="shared" si="823"/>
        <v>0.99613320694573071</v>
      </c>
      <c r="AA478" s="24">
        <f t="shared" si="767"/>
        <v>4.6648299689391672</v>
      </c>
      <c r="AB478" s="24">
        <f t="shared" si="768"/>
        <v>2995585.8035461628</v>
      </c>
      <c r="AC478" s="24">
        <f t="shared" si="769"/>
        <v>8.9262578759620365E-6</v>
      </c>
      <c r="AD478" s="29">
        <f t="shared" si="770"/>
        <v>9.7243543832477661E-3</v>
      </c>
      <c r="AE478" s="24">
        <f t="shared" si="730"/>
        <v>13.730399431719489</v>
      </c>
      <c r="AF478" s="7">
        <f t="shared" si="731"/>
        <v>16.548600085277176</v>
      </c>
      <c r="AG478" s="24" t="str">
        <f t="shared" si="771"/>
        <v>ANNULAR</v>
      </c>
      <c r="AH478" s="24">
        <f t="shared" si="824"/>
        <v>1.1499999999999999</v>
      </c>
      <c r="AI478" s="24">
        <f t="shared" si="824"/>
        <v>1.1499999999999999</v>
      </c>
      <c r="AJ478" s="24">
        <f t="shared" si="772"/>
        <v>0.26705386124751923</v>
      </c>
      <c r="AK478" s="24">
        <f t="shared" si="773"/>
        <v>0.86625000569730792</v>
      </c>
      <c r="AL478" s="24">
        <f t="shared" si="774"/>
        <v>127.38698222703813</v>
      </c>
      <c r="AM478" s="24">
        <f t="shared" si="775"/>
        <v>81803332.18076165</v>
      </c>
      <c r="AN478" s="24">
        <f t="shared" si="776"/>
        <v>4.5786565836633612E-7</v>
      </c>
      <c r="AO478" s="29">
        <f t="shared" si="777"/>
        <v>6.0885630084148989E-3</v>
      </c>
      <c r="AP478" s="24">
        <f t="shared" si="732"/>
        <v>282.33966999659896</v>
      </c>
      <c r="AQ478" s="24">
        <f t="shared" si="778"/>
        <v>4.8681091058243622</v>
      </c>
      <c r="AR478" s="24">
        <f t="shared" si="779"/>
        <v>16.049635082423201</v>
      </c>
      <c r="AS478" s="24">
        <f t="shared" si="780"/>
        <v>1.6770225184298897</v>
      </c>
      <c r="AT478" s="24" t="str">
        <f t="shared" si="781"/>
        <v>NO</v>
      </c>
      <c r="AU478" s="24">
        <f t="shared" si="733"/>
        <v>1.2</v>
      </c>
      <c r="AV478" s="7">
        <f t="shared" si="782"/>
        <v>1</v>
      </c>
      <c r="AW478" s="7">
        <f t="shared" si="783"/>
        <v>0.26705386124751923</v>
      </c>
      <c r="AX478" s="20">
        <f t="shared" si="734"/>
        <v>0.76384280016471107</v>
      </c>
      <c r="AY478" s="24">
        <f t="shared" si="735"/>
        <v>0.83017341180490989</v>
      </c>
      <c r="AZ478" s="24">
        <f t="shared" si="784"/>
        <v>161.47451014489687</v>
      </c>
      <c r="BA478" s="24">
        <f t="shared" si="785"/>
        <v>103693114.9571192</v>
      </c>
      <c r="BB478" s="24">
        <f t="shared" si="786"/>
        <v>3.700434295191188E-7</v>
      </c>
      <c r="BC478" s="29">
        <f t="shared" si="787"/>
        <v>5.9088979456072242E-3</v>
      </c>
      <c r="BD478" s="24">
        <f t="shared" si="736"/>
        <v>16.21068129512075</v>
      </c>
      <c r="BE478" s="24" t="str">
        <f t="shared" si="788"/>
        <v>NO</v>
      </c>
      <c r="BF478" s="24">
        <f t="shared" si="737"/>
        <v>1.2</v>
      </c>
      <c r="BG478" s="24">
        <f t="shared" si="738"/>
        <v>1.1501791145384226</v>
      </c>
      <c r="BH478" s="7">
        <f t="shared" si="789"/>
        <v>1</v>
      </c>
      <c r="BI478" s="7">
        <f t="shared" si="790"/>
        <v>0.55110015569353554</v>
      </c>
      <c r="BJ478" s="7">
        <f t="shared" si="791"/>
        <v>0.26705386124751923</v>
      </c>
      <c r="BK478" s="20">
        <f t="shared" si="739"/>
        <v>0.76384280016471107</v>
      </c>
      <c r="BL478" s="24">
        <f t="shared" si="792"/>
        <v>0.55105356551265761</v>
      </c>
      <c r="BM478" s="24">
        <f t="shared" si="793"/>
        <v>0.82975398021913327</v>
      </c>
      <c r="BN478" s="24">
        <f t="shared" si="794"/>
        <v>161.8708165681816</v>
      </c>
      <c r="BO478" s="24">
        <f t="shared" si="795"/>
        <v>103947608.66929108</v>
      </c>
      <c r="BP478" s="24">
        <f t="shared" si="796"/>
        <v>3.6922967358808847E-7</v>
      </c>
      <c r="BQ478" s="29">
        <f t="shared" si="797"/>
        <v>5.9070814622292286E-3</v>
      </c>
      <c r="BR478" s="24">
        <f t="shared" si="740"/>
        <v>278.94280571858667</v>
      </c>
      <c r="BS478" s="24">
        <f t="shared" si="798"/>
        <v>4.8681091058243622</v>
      </c>
      <c r="BT478" s="24">
        <f t="shared" si="799"/>
        <v>16.212342770728185</v>
      </c>
      <c r="BU478" s="24" t="str">
        <f t="shared" si="800"/>
        <v>NO</v>
      </c>
      <c r="BV478" s="24">
        <f t="shared" si="741"/>
        <v>1.1499999999999999</v>
      </c>
      <c r="BW478" s="24">
        <f t="shared" si="742"/>
        <v>1.1501772826728405</v>
      </c>
      <c r="BX478" s="7">
        <f t="shared" si="801"/>
        <v>1</v>
      </c>
      <c r="BY478" s="7">
        <f t="shared" si="802"/>
        <v>0.55110015569353554</v>
      </c>
      <c r="BZ478" s="24">
        <f t="shared" si="803"/>
        <v>0.26705386124751923</v>
      </c>
      <c r="CA478" s="20">
        <f t="shared" si="743"/>
        <v>0.76384279585192083</v>
      </c>
      <c r="CB478" s="24">
        <f t="shared" si="804"/>
        <v>0.55105356551292106</v>
      </c>
      <c r="CC478" s="24">
        <f t="shared" si="805"/>
        <v>0.86579333782585888</v>
      </c>
      <c r="CD478" s="24">
        <f t="shared" si="806"/>
        <v>127.81847193096188</v>
      </c>
      <c r="CE478" s="24">
        <f t="shared" si="807"/>
        <v>82080419.328644171</v>
      </c>
      <c r="CF478" s="24">
        <f t="shared" si="808"/>
        <v>4.5647725912699812E-7</v>
      </c>
      <c r="CG478" s="29">
        <f t="shared" si="809"/>
        <v>6.0859447545563846E-3</v>
      </c>
      <c r="CH478" s="24">
        <f t="shared" si="744"/>
        <v>282.29109812050547</v>
      </c>
      <c r="CI478" s="24">
        <f t="shared" si="810"/>
        <v>4.8681091058243622</v>
      </c>
      <c r="CJ478" s="24">
        <f t="shared" si="811"/>
        <v>16.051936340813036</v>
      </c>
      <c r="CK478" s="24">
        <f t="shared" si="745"/>
        <v>16.548600085277176</v>
      </c>
      <c r="CL478" s="24">
        <f t="shared" si="812"/>
        <v>1.6770225184298897</v>
      </c>
      <c r="CM478" s="24" t="str">
        <f t="shared" si="813"/>
        <v>NO</v>
      </c>
      <c r="CN478" s="46" t="str">
        <f t="shared" si="825"/>
        <v>ANNULAR</v>
      </c>
      <c r="CO478" s="21">
        <f t="shared" si="723"/>
        <v>1.0005507670161615</v>
      </c>
      <c r="CP478" s="21">
        <f t="shared" si="746"/>
        <v>0</v>
      </c>
      <c r="CQ478" s="7">
        <f t="shared" si="747"/>
        <v>0.99613320694573071</v>
      </c>
      <c r="CR478" s="7">
        <f>IF(J478="yes",rho_ph(F478,H478),IF(K478="yes",rho_ph(F478,H478),L478*CQ478+P478*(1-CQ478)))</f>
        <v>4.6648299689391672</v>
      </c>
      <c r="CS478" s="7">
        <f t="shared" si="748"/>
        <v>1.3712781651632434E-5</v>
      </c>
      <c r="CT478" s="7">
        <f t="shared" si="749"/>
        <v>2995585.8035461628</v>
      </c>
      <c r="CU478" s="7">
        <f t="shared" si="750"/>
        <v>8.9262578759620365E-6</v>
      </c>
      <c r="CV478" s="22">
        <f t="shared" si="751"/>
        <v>9.7243543832477661E-3</v>
      </c>
      <c r="CW478" s="7">
        <f t="shared" si="752"/>
        <v>4.5761981995293236E-4</v>
      </c>
      <c r="CX478" s="7">
        <f t="shared" si="753"/>
        <v>0.196328263019698</v>
      </c>
      <c r="CY478" s="7">
        <f t="shared" si="814"/>
        <v>-4.7459555071107733</v>
      </c>
      <c r="CZ478" s="7">
        <f t="shared" si="815"/>
        <v>-4.1463912281691315E-2</v>
      </c>
      <c r="DA478" s="7">
        <f t="shared" si="754"/>
        <v>1.9023039157989885</v>
      </c>
      <c r="DB478" s="7">
        <f>rho_ph(DA478,H478)</f>
        <v>4.4788883178622436</v>
      </c>
      <c r="DC478" s="7">
        <f t="shared" si="755"/>
        <v>433.23514793209472</v>
      </c>
      <c r="DD478" s="7">
        <f t="shared" si="816"/>
        <v>-2.9430000000000001E-2</v>
      </c>
      <c r="DE478" s="47">
        <f t="shared" si="817"/>
        <v>15.651795179414432</v>
      </c>
      <c r="DF478" s="7">
        <f t="shared" si="756"/>
        <v>1026.6391489911759</v>
      </c>
      <c r="DG478" s="7">
        <f t="shared" si="818"/>
        <v>118.63544349754659</v>
      </c>
    </row>
    <row r="479" spans="1:111" ht="14.5" x14ac:dyDescent="0.35">
      <c r="A479" s="7">
        <f t="shared" si="819"/>
        <v>372</v>
      </c>
      <c r="B479" s="7">
        <v>3</v>
      </c>
      <c r="C479" s="7">
        <v>0</v>
      </c>
      <c r="D479">
        <v>0.253</v>
      </c>
      <c r="E479" s="22">
        <v>0</v>
      </c>
      <c r="F479" s="7">
        <f t="shared" si="757"/>
        <v>1.9023039157989885</v>
      </c>
      <c r="G479" s="7">
        <f t="shared" si="820"/>
        <v>97.5</v>
      </c>
      <c r="H479" s="7">
        <f t="shared" si="758"/>
        <v>1026.6391489911759</v>
      </c>
      <c r="I479" s="7">
        <f t="shared" si="821"/>
        <v>0.2396477548349554</v>
      </c>
      <c r="J479" s="24" t="str">
        <f t="shared" si="759"/>
        <v>NO</v>
      </c>
      <c r="K479" s="24" t="str">
        <f t="shared" si="760"/>
        <v>NO</v>
      </c>
      <c r="L479" s="7">
        <f t="shared" si="761"/>
        <v>1.0773008081878905</v>
      </c>
      <c r="M479" s="7">
        <v>9.81</v>
      </c>
      <c r="N479" s="7">
        <f t="shared" si="762"/>
        <v>5.0247065E-2</v>
      </c>
      <c r="O479" s="7">
        <f t="shared" si="763"/>
        <v>118.63544349754659</v>
      </c>
      <c r="P479" s="7">
        <f t="shared" si="764"/>
        <v>944.20152857221376</v>
      </c>
      <c r="Q479" s="7">
        <f t="shared" si="726"/>
        <v>1.2909013707402675E-5</v>
      </c>
      <c r="R479" s="7">
        <f t="shared" si="727"/>
        <v>2.3489825571388454E-4</v>
      </c>
      <c r="S479" s="7">
        <f t="shared" si="765"/>
        <v>1.8169903226951758E-4</v>
      </c>
      <c r="T479" s="7">
        <f t="shared" si="728"/>
        <v>1.562586435938953</v>
      </c>
      <c r="U479" s="7">
        <f t="shared" si="729"/>
        <v>431.6485591455255</v>
      </c>
      <c r="V479" s="7">
        <f t="shared" si="822"/>
        <v>433.21114558146445</v>
      </c>
      <c r="W479" s="7">
        <f>Surface_Tension_T(T_ph(F479,H479))</f>
        <v>8.9515558422088692E-2</v>
      </c>
      <c r="X479" s="7">
        <v>1</v>
      </c>
      <c r="Y479" s="7">
        <f t="shared" si="766"/>
        <v>1.0005771369113692</v>
      </c>
      <c r="Z479" s="7">
        <f t="shared" si="823"/>
        <v>0.99581829074104122</v>
      </c>
      <c r="AA479" s="24">
        <f t="shared" si="767"/>
        <v>5.0211721237770641</v>
      </c>
      <c r="AB479" s="24">
        <f t="shared" si="768"/>
        <v>3028814.2335463027</v>
      </c>
      <c r="AC479" s="24">
        <f t="shared" si="769"/>
        <v>8.838259434762387E-6</v>
      </c>
      <c r="AD479" s="29">
        <f t="shared" si="770"/>
        <v>9.7074188195914058E-3</v>
      </c>
      <c r="AE479" s="24">
        <f t="shared" si="730"/>
        <v>13.737632655227216</v>
      </c>
      <c r="AF479" s="7">
        <f t="shared" si="731"/>
        <v>16.022390401473057</v>
      </c>
      <c r="AG479" s="24" t="str">
        <f t="shared" si="771"/>
        <v>ANNULAR</v>
      </c>
      <c r="AH479" s="24">
        <f t="shared" si="824"/>
        <v>1.1499999999999999</v>
      </c>
      <c r="AI479" s="24">
        <f t="shared" si="824"/>
        <v>1.1499999999999999</v>
      </c>
      <c r="AJ479" s="24">
        <f t="shared" si="772"/>
        <v>0.26711187123273589</v>
      </c>
      <c r="AK479" s="24">
        <f t="shared" si="773"/>
        <v>0.86596441114220013</v>
      </c>
      <c r="AL479" s="24">
        <f t="shared" si="774"/>
        <v>127.48951204259686</v>
      </c>
      <c r="AM479" s="24">
        <f t="shared" si="775"/>
        <v>76902770.744298518</v>
      </c>
      <c r="AN479" s="24">
        <f t="shared" si="776"/>
        <v>4.8398644935743437E-7</v>
      </c>
      <c r="AO479" s="29">
        <f t="shared" si="777"/>
        <v>6.1366878478189201E-3</v>
      </c>
      <c r="AP479" s="24">
        <f t="shared" si="732"/>
        <v>258.16172876221157</v>
      </c>
      <c r="AQ479" s="24">
        <f t="shared" si="778"/>
        <v>4.8675087432181652</v>
      </c>
      <c r="AR479" s="24">
        <f t="shared" si="779"/>
        <v>16.006700194080835</v>
      </c>
      <c r="AS479" s="24">
        <f t="shared" si="780"/>
        <v>1.6875933508140692</v>
      </c>
      <c r="AT479" s="24" t="str">
        <f t="shared" si="781"/>
        <v>NO</v>
      </c>
      <c r="AU479" s="24">
        <f t="shared" si="733"/>
        <v>1.2</v>
      </c>
      <c r="AV479" s="7">
        <f t="shared" si="782"/>
        <v>1</v>
      </c>
      <c r="AW479" s="7">
        <f t="shared" si="783"/>
        <v>0.26711187123273589</v>
      </c>
      <c r="AX479" s="20">
        <f t="shared" si="734"/>
        <v>0.7680724410975347</v>
      </c>
      <c r="AY479" s="24">
        <f t="shared" si="735"/>
        <v>0.82990109078941388</v>
      </c>
      <c r="AZ479" s="24">
        <f t="shared" si="784"/>
        <v>161.50170320092508</v>
      </c>
      <c r="BA479" s="24">
        <f t="shared" si="785"/>
        <v>97419217.134698346</v>
      </c>
      <c r="BB479" s="24">
        <f t="shared" si="786"/>
        <v>3.9137758976851727E-7</v>
      </c>
      <c r="BC479" s="29">
        <f t="shared" si="787"/>
        <v>5.9554251309978596E-3</v>
      </c>
      <c r="BD479" s="24">
        <f t="shared" si="736"/>
        <v>16.167476257577228</v>
      </c>
      <c r="BE479" s="24" t="str">
        <f t="shared" si="788"/>
        <v>NO</v>
      </c>
      <c r="BF479" s="24">
        <f t="shared" si="737"/>
        <v>1.2</v>
      </c>
      <c r="BG479" s="24">
        <f t="shared" si="738"/>
        <v>1.1501934813258945</v>
      </c>
      <c r="BH479" s="7">
        <f t="shared" si="789"/>
        <v>1</v>
      </c>
      <c r="BI479" s="7">
        <f t="shared" si="790"/>
        <v>0.55108032999641976</v>
      </c>
      <c r="BJ479" s="7">
        <f t="shared" si="791"/>
        <v>0.26711187123273589</v>
      </c>
      <c r="BK479" s="20">
        <f t="shared" si="739"/>
        <v>0.7680724410975347</v>
      </c>
      <c r="BL479" s="24">
        <f t="shared" si="792"/>
        <v>0.55102971528640443</v>
      </c>
      <c r="BM479" s="24">
        <f t="shared" si="793"/>
        <v>0.82944832035458149</v>
      </c>
      <c r="BN479" s="24">
        <f t="shared" si="794"/>
        <v>161.92872196763074</v>
      </c>
      <c r="BO479" s="24">
        <f t="shared" si="795"/>
        <v>97676798.529382065</v>
      </c>
      <c r="BP479" s="24">
        <f t="shared" si="796"/>
        <v>3.9045054196641293E-7</v>
      </c>
      <c r="BQ479" s="29">
        <f t="shared" si="797"/>
        <v>5.9534457565161431E-3</v>
      </c>
      <c r="BR479" s="24">
        <f t="shared" si="740"/>
        <v>255.05016446669484</v>
      </c>
      <c r="BS479" s="24">
        <f t="shared" si="798"/>
        <v>4.8675087432181652</v>
      </c>
      <c r="BT479" s="24">
        <f t="shared" si="799"/>
        <v>16.169267821954769</v>
      </c>
      <c r="BU479" s="24" t="str">
        <f t="shared" si="800"/>
        <v>NO</v>
      </c>
      <c r="BV479" s="24">
        <f t="shared" si="741"/>
        <v>1.1499999999999999</v>
      </c>
      <c r="BW479" s="24">
        <f t="shared" si="742"/>
        <v>1.1501914960225914</v>
      </c>
      <c r="BX479" s="7">
        <f t="shared" si="801"/>
        <v>1</v>
      </c>
      <c r="BY479" s="7">
        <f t="shared" si="802"/>
        <v>0.55108032999641976</v>
      </c>
      <c r="BZ479" s="24">
        <f t="shared" si="803"/>
        <v>0.26711187123273589</v>
      </c>
      <c r="CA479" s="20">
        <f t="shared" si="743"/>
        <v>0.76807243669203695</v>
      </c>
      <c r="CB479" s="24">
        <f t="shared" si="804"/>
        <v>0.5510297152866952</v>
      </c>
      <c r="CC479" s="24">
        <f t="shared" si="805"/>
        <v>0.86547144716870594</v>
      </c>
      <c r="CD479" s="24">
        <f t="shared" si="806"/>
        <v>127.95443830941404</v>
      </c>
      <c r="CE479" s="24">
        <f t="shared" si="807"/>
        <v>77183218.269253358</v>
      </c>
      <c r="CF479" s="24">
        <f t="shared" si="808"/>
        <v>4.8240677660364263E-7</v>
      </c>
      <c r="CG479" s="29">
        <f t="shared" si="809"/>
        <v>6.1338366393909986E-3</v>
      </c>
      <c r="CH479" s="24">
        <f t="shared" si="744"/>
        <v>258.11374355989682</v>
      </c>
      <c r="CI479" s="24">
        <f t="shared" si="810"/>
        <v>4.8675087432181652</v>
      </c>
      <c r="CJ479" s="24">
        <f t="shared" si="811"/>
        <v>16.009179956291145</v>
      </c>
      <c r="CK479" s="24">
        <f t="shared" si="745"/>
        <v>16.022390401473057</v>
      </c>
      <c r="CL479" s="24">
        <f t="shared" si="812"/>
        <v>1.6875933508140692</v>
      </c>
      <c r="CM479" s="24" t="str">
        <f t="shared" si="813"/>
        <v>NO</v>
      </c>
      <c r="CN479" s="46" t="str">
        <f t="shared" si="825"/>
        <v>ANNULAR</v>
      </c>
      <c r="CO479" s="21">
        <f t="shared" si="723"/>
        <v>1.0005771369113692</v>
      </c>
      <c r="CP479" s="21">
        <f t="shared" si="746"/>
        <v>0</v>
      </c>
      <c r="CQ479" s="7">
        <f t="shared" si="747"/>
        <v>0.99581829074104122</v>
      </c>
      <c r="CR479" s="7">
        <f>IF(J479="yes",rho_ph(F479,H479),IF(K479="yes",rho_ph(F479,H479),L479*CQ479+P479*(1-CQ479)))</f>
        <v>5.0211721237770641</v>
      </c>
      <c r="CS479" s="7">
        <f t="shared" si="748"/>
        <v>1.383730817609042E-5</v>
      </c>
      <c r="CT479" s="7">
        <f t="shared" si="749"/>
        <v>3028814.2335463027</v>
      </c>
      <c r="CU479" s="7">
        <f t="shared" si="750"/>
        <v>8.838259434762387E-6</v>
      </c>
      <c r="CV479" s="22">
        <f t="shared" si="751"/>
        <v>9.7074188195914058E-3</v>
      </c>
      <c r="CW479" s="7">
        <f t="shared" si="752"/>
        <v>4.9257698534253011E-4</v>
      </c>
      <c r="CX479" s="7">
        <f t="shared" si="753"/>
        <v>0.18078300569235439</v>
      </c>
      <c r="CY479" s="7">
        <f t="shared" si="814"/>
        <v>-3.9536400996667842</v>
      </c>
      <c r="CZ479" s="7">
        <f t="shared" si="815"/>
        <v>-4.5850299498170044E-2</v>
      </c>
      <c r="DA479" s="7">
        <f t="shared" si="754"/>
        <v>2.0398548142934985</v>
      </c>
      <c r="DB479" s="7">
        <f>rho_ph(DA479,H479)</f>
        <v>4.852596243769324</v>
      </c>
      <c r="DC479" s="7">
        <f t="shared" si="755"/>
        <v>399.87086200543587</v>
      </c>
      <c r="DD479" s="7">
        <f t="shared" si="816"/>
        <v>-2.9430000000000001E-2</v>
      </c>
      <c r="DE479" s="47">
        <f t="shared" si="817"/>
        <v>13.887595187517233</v>
      </c>
      <c r="DF479" s="7">
        <f t="shared" si="756"/>
        <v>1026.6097189911759</v>
      </c>
      <c r="DG479" s="7">
        <f t="shared" si="818"/>
        <v>120.83649165149177</v>
      </c>
    </row>
    <row r="480" spans="1:111" ht="14.5" x14ac:dyDescent="0.35">
      <c r="A480" s="7">
        <f t="shared" si="819"/>
        <v>369</v>
      </c>
      <c r="B480" s="7">
        <v>3</v>
      </c>
      <c r="C480" s="7">
        <v>0</v>
      </c>
      <c r="D480">
        <v>0.253</v>
      </c>
      <c r="E480" s="22">
        <v>0</v>
      </c>
      <c r="F480" s="7">
        <f t="shared" si="757"/>
        <v>2.0398548142934985</v>
      </c>
      <c r="G480" s="7">
        <f t="shared" si="820"/>
        <v>97.5</v>
      </c>
      <c r="H480" s="7">
        <f t="shared" si="758"/>
        <v>1026.6097189911759</v>
      </c>
      <c r="I480" s="7">
        <f t="shared" si="821"/>
        <v>0.23605210022349671</v>
      </c>
      <c r="J480" s="24" t="str">
        <f t="shared" si="759"/>
        <v>NO</v>
      </c>
      <c r="K480" s="24" t="str">
        <f t="shared" si="760"/>
        <v>NO</v>
      </c>
      <c r="L480" s="7">
        <f t="shared" si="761"/>
        <v>1.1500542148219661</v>
      </c>
      <c r="M480" s="7">
        <v>9.81</v>
      </c>
      <c r="N480" s="7">
        <f t="shared" si="762"/>
        <v>5.0247065E-2</v>
      </c>
      <c r="O480" s="7">
        <f t="shared" si="763"/>
        <v>120.83649165149177</v>
      </c>
      <c r="P480" s="7">
        <f t="shared" si="764"/>
        <v>942.42995003013789</v>
      </c>
      <c r="Q480" s="7">
        <f t="shared" si="726"/>
        <v>1.2984868022928151E-5</v>
      </c>
      <c r="R480" s="7">
        <f t="shared" si="727"/>
        <v>2.3030414789483461E-4</v>
      </c>
      <c r="S480" s="7">
        <f t="shared" si="765"/>
        <v>1.7900547546201322E-4</v>
      </c>
      <c r="T480" s="7">
        <f t="shared" si="728"/>
        <v>1.57292704044861</v>
      </c>
      <c r="U480" s="7">
        <f t="shared" si="729"/>
        <v>398.27538991303123</v>
      </c>
      <c r="V480" s="7">
        <f t="shared" si="822"/>
        <v>399.84831695347987</v>
      </c>
      <c r="W480" s="7">
        <f>Surface_Tension_T(T_ph(F480,H480))</f>
        <v>8.9434194044843707E-2</v>
      </c>
      <c r="X480" s="7">
        <v>1</v>
      </c>
      <c r="Y480" s="7">
        <f t="shared" si="766"/>
        <v>1.000606023606136</v>
      </c>
      <c r="Z480" s="7">
        <f t="shared" si="823"/>
        <v>0.99546291664190079</v>
      </c>
      <c r="AA480" s="24">
        <f t="shared" si="767"/>
        <v>5.4207195654389988</v>
      </c>
      <c r="AB480" s="24">
        <f t="shared" si="768"/>
        <v>3063419.1166432658</v>
      </c>
      <c r="AC480" s="24">
        <f t="shared" si="769"/>
        <v>8.7485427257109097E-6</v>
      </c>
      <c r="AD480" s="29">
        <f t="shared" si="770"/>
        <v>9.6900230289840485E-3</v>
      </c>
      <c r="AE480" s="24">
        <f t="shared" si="730"/>
        <v>13.744904076929094</v>
      </c>
      <c r="AF480" s="7">
        <f t="shared" si="731"/>
        <v>15.496206098838259</v>
      </c>
      <c r="AG480" s="24" t="str">
        <f t="shared" si="771"/>
        <v>ANNULAR</v>
      </c>
      <c r="AH480" s="24">
        <f t="shared" si="824"/>
        <v>1.1499999999999999</v>
      </c>
      <c r="AI480" s="24">
        <f t="shared" si="824"/>
        <v>1.1499999999999999</v>
      </c>
      <c r="AJ480" s="24">
        <f t="shared" si="772"/>
        <v>0.26717125969203137</v>
      </c>
      <c r="AK480" s="24">
        <f t="shared" si="773"/>
        <v>0.86564155215021699</v>
      </c>
      <c r="AL480" s="24">
        <f t="shared" si="774"/>
        <v>127.61896000877329</v>
      </c>
      <c r="AM480" s="24">
        <f t="shared" si="775"/>
        <v>72121488.119326323</v>
      </c>
      <c r="AN480" s="24">
        <f t="shared" si="776"/>
        <v>5.1270766822444356E-7</v>
      </c>
      <c r="AO480" s="29">
        <f t="shared" si="777"/>
        <v>6.1872870271216631E-3</v>
      </c>
      <c r="AP480" s="24">
        <f t="shared" si="732"/>
        <v>235.24928596377879</v>
      </c>
      <c r="AQ480" s="24">
        <f t="shared" si="778"/>
        <v>4.8668293022270781</v>
      </c>
      <c r="AR480" s="24">
        <f t="shared" si="779"/>
        <v>15.961850123709434</v>
      </c>
      <c r="AS480" s="24">
        <f t="shared" si="780"/>
        <v>1.6987612036844988</v>
      </c>
      <c r="AT480" s="24" t="str">
        <f t="shared" si="781"/>
        <v>NO</v>
      </c>
      <c r="AU480" s="24">
        <f t="shared" si="733"/>
        <v>1.2</v>
      </c>
      <c r="AV480" s="7">
        <f t="shared" si="782"/>
        <v>1</v>
      </c>
      <c r="AW480" s="7">
        <f t="shared" si="783"/>
        <v>0.26717125969203137</v>
      </c>
      <c r="AX480" s="20">
        <f t="shared" si="734"/>
        <v>0.77254028088203364</v>
      </c>
      <c r="AY480" s="24">
        <f t="shared" si="735"/>
        <v>0.8295932264984105</v>
      </c>
      <c r="AZ480" s="24">
        <f t="shared" si="784"/>
        <v>161.55052422262227</v>
      </c>
      <c r="BA480" s="24">
        <f t="shared" si="785"/>
        <v>91297282.257995322</v>
      </c>
      <c r="BB480" s="24">
        <f t="shared" si="786"/>
        <v>4.1486854340153742E-7</v>
      </c>
      <c r="BC480" s="29">
        <f t="shared" si="787"/>
        <v>6.0043816661019154E-3</v>
      </c>
      <c r="BD480" s="24">
        <f t="shared" si="736"/>
        <v>16.122308223312306</v>
      </c>
      <c r="BE480" s="24" t="str">
        <f t="shared" si="788"/>
        <v>NO</v>
      </c>
      <c r="BF480" s="24">
        <f t="shared" si="737"/>
        <v>1.2</v>
      </c>
      <c r="BG480" s="24">
        <f t="shared" si="738"/>
        <v>1.1502096612700674</v>
      </c>
      <c r="BH480" s="7">
        <f t="shared" si="789"/>
        <v>1</v>
      </c>
      <c r="BI480" s="7">
        <f t="shared" si="790"/>
        <v>0.55105844255348446</v>
      </c>
      <c r="BJ480" s="7">
        <f t="shared" si="791"/>
        <v>0.26717125969203137</v>
      </c>
      <c r="BK480" s="20">
        <f t="shared" si="739"/>
        <v>0.77254028088203364</v>
      </c>
      <c r="BL480" s="24">
        <f t="shared" si="792"/>
        <v>0.55100327490528167</v>
      </c>
      <c r="BM480" s="24">
        <f t="shared" si="793"/>
        <v>0.8291030509764391</v>
      </c>
      <c r="BN480" s="24">
        <f t="shared" si="794"/>
        <v>162.01191658687472</v>
      </c>
      <c r="BO480" s="24">
        <f t="shared" si="795"/>
        <v>91558029.594554827</v>
      </c>
      <c r="BP480" s="24">
        <f t="shared" si="796"/>
        <v>4.1380728357688922E-7</v>
      </c>
      <c r="BQ480" s="29">
        <f t="shared" si="797"/>
        <v>6.0022180165890107E-3</v>
      </c>
      <c r="BR480" s="24">
        <f t="shared" si="740"/>
        <v>232.40898555302857</v>
      </c>
      <c r="BS480" s="24">
        <f t="shared" si="798"/>
        <v>4.8668293022270781</v>
      </c>
      <c r="BT480" s="24">
        <f t="shared" si="799"/>
        <v>16.124245220246369</v>
      </c>
      <c r="BU480" s="24" t="str">
        <f t="shared" si="800"/>
        <v>NO</v>
      </c>
      <c r="BV480" s="24">
        <f t="shared" si="741"/>
        <v>1.1499999999999999</v>
      </c>
      <c r="BW480" s="24">
        <f t="shared" si="742"/>
        <v>1.1502075026333292</v>
      </c>
      <c r="BX480" s="7">
        <f t="shared" si="801"/>
        <v>1</v>
      </c>
      <c r="BY480" s="7">
        <f t="shared" si="802"/>
        <v>0.55105844255348446</v>
      </c>
      <c r="BZ480" s="24">
        <f t="shared" si="803"/>
        <v>0.26717125969203137</v>
      </c>
      <c r="CA480" s="20">
        <f t="shared" si="743"/>
        <v>0.77254027637753564</v>
      </c>
      <c r="CB480" s="24">
        <f t="shared" si="804"/>
        <v>0.55100327490560397</v>
      </c>
      <c r="CC480" s="24">
        <f t="shared" si="805"/>
        <v>0.86510786559143149</v>
      </c>
      <c r="CD480" s="24">
        <f t="shared" si="806"/>
        <v>128.12130843722491</v>
      </c>
      <c r="CE480" s="24">
        <f t="shared" si="807"/>
        <v>72405381.015897855</v>
      </c>
      <c r="CF480" s="24">
        <f t="shared" si="808"/>
        <v>5.1090188727470551E-7</v>
      </c>
      <c r="CG480" s="29">
        <f t="shared" si="809"/>
        <v>6.1841726606476719E-3</v>
      </c>
      <c r="CH480" s="24">
        <f t="shared" si="744"/>
        <v>235.20191378597187</v>
      </c>
      <c r="CI480" s="24">
        <f t="shared" si="810"/>
        <v>4.8668293022270781</v>
      </c>
      <c r="CJ480" s="24">
        <f t="shared" si="811"/>
        <v>15.964529151343106</v>
      </c>
      <c r="CK480" s="24">
        <f t="shared" si="745"/>
        <v>15.496206098838259</v>
      </c>
      <c r="CL480" s="24">
        <f t="shared" si="812"/>
        <v>1.6987612036844988</v>
      </c>
      <c r="CM480" s="24" t="str">
        <f t="shared" si="813"/>
        <v>NO</v>
      </c>
      <c r="CN480" s="46" t="str">
        <f t="shared" si="825"/>
        <v>ANNULAR</v>
      </c>
      <c r="CO480" s="21">
        <f t="shared" si="723"/>
        <v>1.000606023606136</v>
      </c>
      <c r="CP480" s="21">
        <f t="shared" si="746"/>
        <v>0</v>
      </c>
      <c r="CQ480" s="7">
        <f t="shared" si="747"/>
        <v>0.99546291664190079</v>
      </c>
      <c r="CR480" s="7">
        <f>IF(J480="yes",rho_ph(F480,H480),IF(K480="yes",rho_ph(F480,H480),L480*CQ480+P480*(1-CQ480)))</f>
        <v>5.4207195654389988</v>
      </c>
      <c r="CS480" s="7">
        <f t="shared" si="748"/>
        <v>1.3970863711029083E-5</v>
      </c>
      <c r="CT480" s="7">
        <f t="shared" si="749"/>
        <v>3063419.1166432658</v>
      </c>
      <c r="CU480" s="7">
        <f t="shared" si="750"/>
        <v>8.7485427257109097E-6</v>
      </c>
      <c r="CV480" s="22">
        <f t="shared" si="751"/>
        <v>9.6900230289840485E-3</v>
      </c>
      <c r="CW480" s="7">
        <f t="shared" si="752"/>
        <v>5.3177258936956586E-4</v>
      </c>
      <c r="CX480" s="7">
        <f t="shared" si="753"/>
        <v>0.16596701273336378</v>
      </c>
      <c r="CY480" s="7">
        <f t="shared" si="814"/>
        <v>-3.2486233045097102</v>
      </c>
      <c r="CZ480" s="7">
        <f t="shared" si="815"/>
        <v>-5.1252105804819294E-2</v>
      </c>
      <c r="DA480" s="7">
        <f t="shared" si="754"/>
        <v>2.1936111317079563</v>
      </c>
      <c r="DB480" s="7">
        <f>rho_ph(DA480,H480)</f>
        <v>5.2775509716874494</v>
      </c>
      <c r="DC480" s="7">
        <f t="shared" si="755"/>
        <v>367.67278106268117</v>
      </c>
      <c r="DD480" s="7">
        <f t="shared" si="816"/>
        <v>-2.9430000000000001E-2</v>
      </c>
      <c r="DE480" s="47">
        <f t="shared" si="817"/>
        <v>12.347701318082109</v>
      </c>
      <c r="DF480" s="7">
        <f t="shared" si="756"/>
        <v>1026.5802889911758</v>
      </c>
      <c r="DG480" s="7">
        <f t="shared" si="818"/>
        <v>123.15781587779139</v>
      </c>
    </row>
    <row r="481" spans="1:111" ht="14.5" x14ac:dyDescent="0.35">
      <c r="A481" s="7">
        <f t="shared" si="819"/>
        <v>366</v>
      </c>
      <c r="B481" s="7">
        <v>3</v>
      </c>
      <c r="C481" s="7">
        <v>0</v>
      </c>
      <c r="D481">
        <v>0.253</v>
      </c>
      <c r="E481" s="22">
        <v>0</v>
      </c>
      <c r="F481" s="7">
        <f t="shared" si="757"/>
        <v>2.1936111317079563</v>
      </c>
      <c r="G481" s="7">
        <f t="shared" si="820"/>
        <v>97.5</v>
      </c>
      <c r="H481" s="7">
        <f t="shared" si="758"/>
        <v>1026.5802889911758</v>
      </c>
      <c r="I481" s="7">
        <f t="shared" si="821"/>
        <v>0.23223945268629301</v>
      </c>
      <c r="J481" s="24" t="str">
        <f t="shared" si="759"/>
        <v>NO</v>
      </c>
      <c r="K481" s="24" t="str">
        <f t="shared" si="760"/>
        <v>NO</v>
      </c>
      <c r="L481" s="7">
        <f t="shared" si="761"/>
        <v>1.2310296176946927</v>
      </c>
      <c r="M481" s="7">
        <v>9.81</v>
      </c>
      <c r="N481" s="7">
        <f t="shared" si="762"/>
        <v>5.0247065E-2</v>
      </c>
      <c r="O481" s="7">
        <f t="shared" si="763"/>
        <v>123.15781587779139</v>
      </c>
      <c r="P481" s="7">
        <f t="shared" si="764"/>
        <v>940.53904428599492</v>
      </c>
      <c r="Q481" s="7">
        <f t="shared" si="726"/>
        <v>1.3064908772137152E-5</v>
      </c>
      <c r="R481" s="7">
        <f t="shared" si="727"/>
        <v>2.2563792573058013E-4</v>
      </c>
      <c r="S481" s="7">
        <f t="shared" si="765"/>
        <v>1.7627008461627725E-4</v>
      </c>
      <c r="T481" s="7">
        <f t="shared" si="728"/>
        <v>1.5839551453137306</v>
      </c>
      <c r="U481" s="7">
        <f t="shared" si="729"/>
        <v>366.06770293554621</v>
      </c>
      <c r="V481" s="7">
        <f t="shared" si="822"/>
        <v>367.65165808085993</v>
      </c>
      <c r="W481" s="7">
        <f>Surface_Tension_T(T_ph(F481,H481))</f>
        <v>8.9344527227294551E-2</v>
      </c>
      <c r="X481" s="7">
        <v>1</v>
      </c>
      <c r="Y481" s="7">
        <f t="shared" si="766"/>
        <v>1.0006380387501186</v>
      </c>
      <c r="Z481" s="7">
        <f t="shared" si="823"/>
        <v>0.99505681109749489</v>
      </c>
      <c r="AA481" s="24">
        <f t="shared" si="767"/>
        <v>5.8742065718371439</v>
      </c>
      <c r="AB481" s="24">
        <f t="shared" si="768"/>
        <v>3099757.018094908</v>
      </c>
      <c r="AC481" s="24">
        <f t="shared" si="769"/>
        <v>8.6563804808675593E-6</v>
      </c>
      <c r="AD481" s="29">
        <f t="shared" si="770"/>
        <v>9.6720143768109536E-3</v>
      </c>
      <c r="AE481" s="24">
        <f t="shared" si="730"/>
        <v>13.752239775252434</v>
      </c>
      <c r="AF481" s="7">
        <f t="shared" si="731"/>
        <v>14.966273950297971</v>
      </c>
      <c r="AG481" s="24" t="str">
        <f t="shared" si="771"/>
        <v>ANNULAR</v>
      </c>
      <c r="AH481" s="24">
        <f t="shared" si="824"/>
        <v>1.1499999999999999</v>
      </c>
      <c r="AI481" s="24">
        <f t="shared" si="824"/>
        <v>1.1499999999999999</v>
      </c>
      <c r="AJ481" s="24">
        <f t="shared" si="772"/>
        <v>0.26723249344776684</v>
      </c>
      <c r="AK481" s="24">
        <f t="shared" si="773"/>
        <v>0.86527196649911375</v>
      </c>
      <c r="AL481" s="24">
        <f t="shared" si="774"/>
        <v>127.7821512855764</v>
      </c>
      <c r="AM481" s="24">
        <f t="shared" si="775"/>
        <v>67429297.112861559</v>
      </c>
      <c r="AN481" s="24">
        <f t="shared" si="776"/>
        <v>5.4463900965327997E-7</v>
      </c>
      <c r="AO481" s="29">
        <f t="shared" si="777"/>
        <v>6.2409761134382463E-3</v>
      </c>
      <c r="AP481" s="24">
        <f t="shared" si="732"/>
        <v>213.42943574475308</v>
      </c>
      <c r="AQ481" s="24">
        <f t="shared" si="778"/>
        <v>4.8660506194279183</v>
      </c>
      <c r="AR481" s="24">
        <f t="shared" si="779"/>
        <v>15.914569928081782</v>
      </c>
      <c r="AS481" s="24">
        <f t="shared" si="780"/>
        <v>1.7106715569388291</v>
      </c>
      <c r="AT481" s="24" t="str">
        <f t="shared" si="781"/>
        <v>NO</v>
      </c>
      <c r="AU481" s="24">
        <f t="shared" si="733"/>
        <v>1.2</v>
      </c>
      <c r="AV481" s="7">
        <f t="shared" si="782"/>
        <v>1</v>
      </c>
      <c r="AW481" s="7">
        <f t="shared" si="783"/>
        <v>0.26723249344776684</v>
      </c>
      <c r="AX481" s="20">
        <f t="shared" si="734"/>
        <v>0.77730441012610019</v>
      </c>
      <c r="AY481" s="24">
        <f t="shared" si="735"/>
        <v>0.8292407926762474</v>
      </c>
      <c r="AZ481" s="24">
        <f t="shared" si="784"/>
        <v>161.62652163530143</v>
      </c>
      <c r="BA481" s="24">
        <f t="shared" si="785"/>
        <v>85288615.342753708</v>
      </c>
      <c r="BB481" s="24">
        <f t="shared" si="786"/>
        <v>4.4102624737305011E-7</v>
      </c>
      <c r="BC481" s="29">
        <f t="shared" si="787"/>
        <v>6.0563728034501206E-3</v>
      </c>
      <c r="BD481" s="24">
        <f t="shared" si="736"/>
        <v>16.074650782775159</v>
      </c>
      <c r="BE481" s="24" t="str">
        <f t="shared" si="788"/>
        <v>NO</v>
      </c>
      <c r="BF481" s="24">
        <f t="shared" si="737"/>
        <v>1.2</v>
      </c>
      <c r="BG481" s="24">
        <f t="shared" si="738"/>
        <v>1.1502281171124928</v>
      </c>
      <c r="BH481" s="7">
        <f t="shared" si="789"/>
        <v>1</v>
      </c>
      <c r="BI481" s="7">
        <f t="shared" si="790"/>
        <v>0.55103401463057866</v>
      </c>
      <c r="BJ481" s="7">
        <f t="shared" si="791"/>
        <v>0.26723249344776684</v>
      </c>
      <c r="BK481" s="20">
        <f t="shared" si="739"/>
        <v>0.77730441012610019</v>
      </c>
      <c r="BL481" s="24">
        <f t="shared" si="792"/>
        <v>0.55097363069885585</v>
      </c>
      <c r="BM481" s="24">
        <f t="shared" si="793"/>
        <v>0.82870814117612734</v>
      </c>
      <c r="BN481" s="24">
        <f t="shared" si="794"/>
        <v>162.12684545838928</v>
      </c>
      <c r="BO481" s="24">
        <f t="shared" si="795"/>
        <v>85552630.961368844</v>
      </c>
      <c r="BP481" s="24">
        <f t="shared" si="796"/>
        <v>4.3980373365741181E-7</v>
      </c>
      <c r="BQ481" s="29">
        <f t="shared" si="797"/>
        <v>6.0539981525429814E-3</v>
      </c>
      <c r="BR481" s="24">
        <f t="shared" si="740"/>
        <v>210.84835724287521</v>
      </c>
      <c r="BS481" s="24">
        <f t="shared" si="798"/>
        <v>4.8660506194279183</v>
      </c>
      <c r="BT481" s="24">
        <f t="shared" si="799"/>
        <v>16.076752242191123</v>
      </c>
      <c r="BU481" s="24" t="str">
        <f t="shared" si="800"/>
        <v>NO</v>
      </c>
      <c r="BV481" s="24">
        <f t="shared" si="741"/>
        <v>1.1499999999999999</v>
      </c>
      <c r="BW481" s="24">
        <f t="shared" si="742"/>
        <v>1.1502257601368133</v>
      </c>
      <c r="BX481" s="7">
        <f t="shared" si="801"/>
        <v>1</v>
      </c>
      <c r="BY481" s="7">
        <f t="shared" si="802"/>
        <v>0.55103401463057866</v>
      </c>
      <c r="BZ481" s="24">
        <f t="shared" si="803"/>
        <v>0.26723249344776684</v>
      </c>
      <c r="CA481" s="20">
        <f t="shared" si="743"/>
        <v>0.77730440551482638</v>
      </c>
      <c r="CB481" s="24">
        <f t="shared" si="804"/>
        <v>0.55097363069921479</v>
      </c>
      <c r="CC481" s="24">
        <f t="shared" si="805"/>
        <v>0.86469203728879729</v>
      </c>
      <c r="CD481" s="24">
        <f t="shared" si="806"/>
        <v>128.32688344076689</v>
      </c>
      <c r="CE481" s="24">
        <f t="shared" si="807"/>
        <v>67716746.541202933</v>
      </c>
      <c r="CF481" s="24">
        <f t="shared" si="808"/>
        <v>5.4256221828459021E-7</v>
      </c>
      <c r="CG481" s="29">
        <f t="shared" si="809"/>
        <v>6.2375609135833059E-3</v>
      </c>
      <c r="CH481" s="24">
        <f t="shared" si="744"/>
        <v>213.38271075421213</v>
      </c>
      <c r="CI481" s="24">
        <f t="shared" si="810"/>
        <v>4.8660506194279183</v>
      </c>
      <c r="CJ481" s="24">
        <f t="shared" si="811"/>
        <v>15.917473922188284</v>
      </c>
      <c r="CK481" s="24">
        <f t="shared" si="745"/>
        <v>14.966273950297971</v>
      </c>
      <c r="CL481" s="24">
        <f t="shared" si="812"/>
        <v>1.7106715569388291</v>
      </c>
      <c r="CM481" s="24" t="str">
        <f t="shared" si="813"/>
        <v>NO</v>
      </c>
      <c r="CN481" s="46" t="str">
        <f t="shared" si="825"/>
        <v>ANNULAR</v>
      </c>
      <c r="CO481" s="21">
        <f t="shared" si="723"/>
        <v>1.0006380387501186</v>
      </c>
      <c r="CP481" s="21">
        <f t="shared" si="746"/>
        <v>0</v>
      </c>
      <c r="CQ481" s="7">
        <f t="shared" si="747"/>
        <v>0.99505681109749489</v>
      </c>
      <c r="CR481" s="7">
        <f>IF(J481="yes",rho_ph(F481,H481),IF(K481="yes",rho_ph(F481,H481),L481*CQ481+P481*(1-CQ481)))</f>
        <v>5.8742065718371439</v>
      </c>
      <c r="CS481" s="7">
        <f t="shared" si="748"/>
        <v>1.4115697350538159E-5</v>
      </c>
      <c r="CT481" s="7">
        <f t="shared" si="749"/>
        <v>3099757.018094908</v>
      </c>
      <c r="CU481" s="7">
        <f t="shared" si="750"/>
        <v>8.6563804808675593E-6</v>
      </c>
      <c r="CV481" s="22">
        <f t="shared" si="751"/>
        <v>9.6720143768109536E-3</v>
      </c>
      <c r="CW481" s="7">
        <f t="shared" si="752"/>
        <v>5.7625966469722388E-4</v>
      </c>
      <c r="CX481" s="7">
        <f t="shared" si="753"/>
        <v>0.15177096282581254</v>
      </c>
      <c r="CY481" s="7">
        <f t="shared" si="814"/>
        <v>-2.6196171010276177</v>
      </c>
      <c r="CZ481" s="7">
        <f t="shared" si="815"/>
        <v>-5.8156294074713184E-2</v>
      </c>
      <c r="DA481" s="7">
        <f t="shared" si="754"/>
        <v>2.3680800139320959</v>
      </c>
      <c r="DB481" s="7">
        <f>rho_ph(DA481,H481)</f>
        <v>5.7689349934359111</v>
      </c>
      <c r="DC481" s="7">
        <f t="shared" si="755"/>
        <v>336.35529697738764</v>
      </c>
      <c r="DD481" s="7">
        <f t="shared" si="816"/>
        <v>-2.9430000000000001E-2</v>
      </c>
      <c r="DE481" s="47">
        <f t="shared" si="817"/>
        <v>11.016427942429457</v>
      </c>
      <c r="DF481" s="7">
        <f t="shared" si="756"/>
        <v>1026.5508589911758</v>
      </c>
      <c r="DG481" s="7">
        <f t="shared" si="818"/>
        <v>125.63640505440043</v>
      </c>
    </row>
    <row r="482" spans="1:111" ht="14.5" x14ac:dyDescent="0.35">
      <c r="A482" s="7">
        <f t="shared" si="819"/>
        <v>363</v>
      </c>
      <c r="B482" s="7">
        <v>3</v>
      </c>
      <c r="C482" s="7">
        <v>0</v>
      </c>
      <c r="D482">
        <v>0.253</v>
      </c>
      <c r="E482" s="22">
        <v>0</v>
      </c>
      <c r="F482" s="7">
        <f t="shared" si="757"/>
        <v>2.3680800139320959</v>
      </c>
      <c r="G482" s="7">
        <f t="shared" si="820"/>
        <v>97.5</v>
      </c>
      <c r="H482" s="7">
        <f t="shared" si="758"/>
        <v>1026.5508589911758</v>
      </c>
      <c r="I482" s="7">
        <f t="shared" si="821"/>
        <v>0.22814484319275513</v>
      </c>
      <c r="J482" s="24" t="str">
        <f t="shared" si="759"/>
        <v>NO</v>
      </c>
      <c r="K482" s="24" t="str">
        <f t="shared" si="760"/>
        <v>NO</v>
      </c>
      <c r="L482" s="7">
        <f t="shared" si="761"/>
        <v>1.3225050773547071</v>
      </c>
      <c r="M482" s="7">
        <v>9.81</v>
      </c>
      <c r="N482" s="7">
        <f t="shared" si="762"/>
        <v>5.0247065E-2</v>
      </c>
      <c r="O482" s="7">
        <f t="shared" si="763"/>
        <v>125.63640505440043</v>
      </c>
      <c r="P482" s="7">
        <f t="shared" si="764"/>
        <v>938.49459316162415</v>
      </c>
      <c r="Q482" s="7">
        <f t="shared" si="726"/>
        <v>1.3150410940496351E-5</v>
      </c>
      <c r="R482" s="7">
        <f t="shared" si="727"/>
        <v>2.2084813441048242E-4</v>
      </c>
      <c r="S482" s="7">
        <f t="shared" si="765"/>
        <v>1.7346296985793023E-4</v>
      </c>
      <c r="T482" s="7">
        <f t="shared" si="728"/>
        <v>1.5958716206060102</v>
      </c>
      <c r="U482" s="7">
        <f t="shared" si="729"/>
        <v>334.7397021167173</v>
      </c>
      <c r="V482" s="7">
        <f t="shared" si="822"/>
        <v>336.33557373732333</v>
      </c>
      <c r="W482" s="7">
        <f>Surface_Tension_T(T_ph(F482,H482))</f>
        <v>8.9244425982714662E-2</v>
      </c>
      <c r="X482" s="7">
        <v>1</v>
      </c>
      <c r="Y482" s="7">
        <f t="shared" si="766"/>
        <v>1.0006740932756726</v>
      </c>
      <c r="Z482" s="7">
        <f t="shared" si="823"/>
        <v>0.99458467809745799</v>
      </c>
      <c r="AA482" s="24">
        <f t="shared" si="767"/>
        <v>6.3975936124084853</v>
      </c>
      <c r="AB482" s="24">
        <f t="shared" si="768"/>
        <v>3138363.1615570756</v>
      </c>
      <c r="AC482" s="24">
        <f t="shared" si="769"/>
        <v>8.5606858428161105E-6</v>
      </c>
      <c r="AD482" s="29">
        <f t="shared" si="770"/>
        <v>9.6531639341947365E-3</v>
      </c>
      <c r="AE482" s="24">
        <f t="shared" si="730"/>
        <v>13.759679649100507</v>
      </c>
      <c r="AF482" s="7">
        <f t="shared" si="731"/>
        <v>14.427144550188943</v>
      </c>
      <c r="AG482" s="24" t="str">
        <f t="shared" si="771"/>
        <v>ANNULAR</v>
      </c>
      <c r="AH482" s="24">
        <f t="shared" si="824"/>
        <v>1.1499999999999999</v>
      </c>
      <c r="AI482" s="24">
        <f t="shared" si="824"/>
        <v>1.1499999999999999</v>
      </c>
      <c r="AJ482" s="24">
        <f t="shared" si="772"/>
        <v>0.26729627510179738</v>
      </c>
      <c r="AK482" s="24">
        <f t="shared" si="773"/>
        <v>0.86484156923263789</v>
      </c>
      <c r="AL482" s="24">
        <f t="shared" si="774"/>
        <v>127.98921386179663</v>
      </c>
      <c r="AM482" s="24">
        <f t="shared" si="775"/>
        <v>62785581.297542699</v>
      </c>
      <c r="AN482" s="24">
        <f t="shared" si="776"/>
        <v>5.8068379651908994E-7</v>
      </c>
      <c r="AO482" s="29">
        <f t="shared" si="777"/>
        <v>6.2986733978253355E-3</v>
      </c>
      <c r="AP482" s="24">
        <f t="shared" si="732"/>
        <v>192.50076902044188</v>
      </c>
      <c r="AQ482" s="24">
        <f t="shared" si="778"/>
        <v>4.8651426690884989</v>
      </c>
      <c r="AR482" s="24">
        <f t="shared" si="779"/>
        <v>15.864090795725895</v>
      </c>
      <c r="AS482" s="24">
        <f t="shared" si="780"/>
        <v>1.7235413502544912</v>
      </c>
      <c r="AT482" s="24" t="str">
        <f t="shared" si="781"/>
        <v>NO</v>
      </c>
      <c r="AU482" s="24">
        <f t="shared" si="733"/>
        <v>1.2</v>
      </c>
      <c r="AV482" s="7">
        <f t="shared" si="782"/>
        <v>1</v>
      </c>
      <c r="AW482" s="7">
        <f t="shared" si="783"/>
        <v>0.26729627510179738</v>
      </c>
      <c r="AX482" s="20">
        <f t="shared" si="734"/>
        <v>0.78245145589723142</v>
      </c>
      <c r="AY482" s="24">
        <f t="shared" si="735"/>
        <v>0.82883035320321707</v>
      </c>
      <c r="AZ482" s="24">
        <f t="shared" si="784"/>
        <v>161.73792038254265</v>
      </c>
      <c r="BA482" s="24">
        <f t="shared" si="785"/>
        <v>79341133.85553591</v>
      </c>
      <c r="BB482" s="24">
        <f t="shared" si="786"/>
        <v>4.7060678666401564E-7</v>
      </c>
      <c r="BC482" s="29">
        <f t="shared" si="787"/>
        <v>6.1123013453735948E-3</v>
      </c>
      <c r="BD482" s="24">
        <f t="shared" si="736"/>
        <v>16.023718159384696</v>
      </c>
      <c r="BE482" s="24" t="str">
        <f t="shared" si="788"/>
        <v>NO</v>
      </c>
      <c r="BF482" s="24">
        <f t="shared" si="737"/>
        <v>1.2</v>
      </c>
      <c r="BG482" s="24">
        <f t="shared" si="738"/>
        <v>1.1502495395973149</v>
      </c>
      <c r="BH482" s="7">
        <f t="shared" si="789"/>
        <v>1</v>
      </c>
      <c r="BI482" s="7">
        <f t="shared" si="790"/>
        <v>0.5510063373829267</v>
      </c>
      <c r="BJ482" s="7">
        <f t="shared" si="791"/>
        <v>0.26729627510179738</v>
      </c>
      <c r="BK482" s="20">
        <f t="shared" si="739"/>
        <v>0.78245145589723142</v>
      </c>
      <c r="BL482" s="24">
        <f t="shared" si="792"/>
        <v>0.55093987278388934</v>
      </c>
      <c r="BM482" s="24">
        <f t="shared" si="793"/>
        <v>0.82824866246297535</v>
      </c>
      <c r="BN482" s="24">
        <f t="shared" si="794"/>
        <v>162.28306470819427</v>
      </c>
      <c r="BO482" s="24">
        <f t="shared" si="795"/>
        <v>79608556.416737452</v>
      </c>
      <c r="BP482" s="24">
        <f t="shared" si="796"/>
        <v>4.6918676296188753E-7</v>
      </c>
      <c r="BQ482" s="29">
        <f t="shared" si="797"/>
        <v>6.1096810434369785E-3</v>
      </c>
      <c r="BR482" s="24">
        <f t="shared" si="740"/>
        <v>190.16923012909882</v>
      </c>
      <c r="BS482" s="24">
        <f t="shared" si="798"/>
        <v>4.8651426690884989</v>
      </c>
      <c r="BT482" s="24">
        <f t="shared" si="799"/>
        <v>16.026008566932912</v>
      </c>
      <c r="BU482" s="24" t="str">
        <f t="shared" si="800"/>
        <v>NO</v>
      </c>
      <c r="BV482" s="24">
        <f t="shared" si="741"/>
        <v>1.1499999999999999</v>
      </c>
      <c r="BW482" s="24">
        <f t="shared" si="742"/>
        <v>1.1502469516477409</v>
      </c>
      <c r="BX482" s="7">
        <f t="shared" si="801"/>
        <v>1</v>
      </c>
      <c r="BY482" s="7">
        <f t="shared" si="802"/>
        <v>0.5510063373829267</v>
      </c>
      <c r="BZ482" s="24">
        <f t="shared" si="803"/>
        <v>0.26729627510179738</v>
      </c>
      <c r="CA482" s="20">
        <f t="shared" si="743"/>
        <v>0.78245145116920034</v>
      </c>
      <c r="CB482" s="24">
        <f t="shared" si="804"/>
        <v>0.5509398727842918</v>
      </c>
      <c r="CC482" s="24">
        <f t="shared" si="805"/>
        <v>0.86420825284580027</v>
      </c>
      <c r="CD482" s="24">
        <f t="shared" si="806"/>
        <v>128.58274030246722</v>
      </c>
      <c r="CE482" s="24">
        <f t="shared" si="807"/>
        <v>63076737.883856304</v>
      </c>
      <c r="CF482" s="24">
        <f t="shared" si="808"/>
        <v>5.7827597607830081E-7</v>
      </c>
      <c r="CG482" s="29">
        <f t="shared" si="809"/>
        <v>6.2949086224376779E-3</v>
      </c>
      <c r="CH482" s="24">
        <f t="shared" si="744"/>
        <v>192.45473696861654</v>
      </c>
      <c r="CI482" s="24">
        <f t="shared" si="810"/>
        <v>4.8651426690884989</v>
      </c>
      <c r="CJ482" s="24">
        <f t="shared" si="811"/>
        <v>15.86725276039987</v>
      </c>
      <c r="CK482" s="24">
        <f t="shared" si="745"/>
        <v>14.427144550188943</v>
      </c>
      <c r="CL482" s="24">
        <f t="shared" si="812"/>
        <v>1.7235413502544912</v>
      </c>
      <c r="CM482" s="24" t="str">
        <f t="shared" si="813"/>
        <v>NO</v>
      </c>
      <c r="CN482" s="46" t="str">
        <f t="shared" si="825"/>
        <v>ANNULAR</v>
      </c>
      <c r="CO482" s="21">
        <f t="shared" si="723"/>
        <v>1.0006740932756726</v>
      </c>
      <c r="CP482" s="21">
        <f t="shared" si="746"/>
        <v>0</v>
      </c>
      <c r="CQ482" s="7">
        <f t="shared" si="747"/>
        <v>0.99458467809745799</v>
      </c>
      <c r="CR482" s="7">
        <f>IF(J482="yes",rho_ph(F482,H482),IF(K482="yes",rho_ph(F482,H482),L482*CQ482+P482*(1-CQ482)))</f>
        <v>6.3975936124084853</v>
      </c>
      <c r="CS482" s="7">
        <f t="shared" si="748"/>
        <v>1.4275160971511482E-5</v>
      </c>
      <c r="CT482" s="7">
        <f t="shared" si="749"/>
        <v>3138363.1615570756</v>
      </c>
      <c r="CU482" s="7">
        <f t="shared" si="750"/>
        <v>8.5606858428161105E-6</v>
      </c>
      <c r="CV482" s="22">
        <f t="shared" si="751"/>
        <v>9.6531639341947365E-3</v>
      </c>
      <c r="CW482" s="7">
        <f t="shared" si="752"/>
        <v>6.2760393337727251E-4</v>
      </c>
      <c r="CX482" s="7">
        <f t="shared" si="753"/>
        <v>0.13806430882852072</v>
      </c>
      <c r="CY482" s="7">
        <f t="shared" si="814"/>
        <v>-2.0560882128801645</v>
      </c>
      <c r="CZ482" s="7">
        <f t="shared" si="815"/>
        <v>-6.7454261880923197E-2</v>
      </c>
      <c r="DA482" s="7">
        <f t="shared" si="754"/>
        <v>2.5704427995748653</v>
      </c>
      <c r="DB482" s="7">
        <f>rho_ph(DA482,H482)</f>
        <v>6.3510655720637006</v>
      </c>
      <c r="DC482" s="7">
        <f t="shared" si="755"/>
        <v>305.52539899692249</v>
      </c>
      <c r="DD482" s="7">
        <f t="shared" si="816"/>
        <v>-2.9430000000000001E-2</v>
      </c>
      <c r="DE482" s="47">
        <f t="shared" si="817"/>
        <v>9.8879243644928874</v>
      </c>
      <c r="DF482" s="7">
        <f t="shared" si="756"/>
        <v>1026.5214289911758</v>
      </c>
      <c r="DG482" s="7">
        <f t="shared" si="818"/>
        <v>128.3316041640789</v>
      </c>
    </row>
    <row r="483" spans="1:111" ht="14.5" x14ac:dyDescent="0.35">
      <c r="A483" s="7">
        <f t="shared" si="819"/>
        <v>360</v>
      </c>
      <c r="B483" s="7">
        <v>3</v>
      </c>
      <c r="C483" s="7">
        <v>0</v>
      </c>
      <c r="D483">
        <v>0.253</v>
      </c>
      <c r="E483" s="22">
        <v>0</v>
      </c>
      <c r="F483" s="7">
        <f t="shared" si="757"/>
        <v>2.5704427995748653</v>
      </c>
      <c r="G483" s="7">
        <f t="shared" si="820"/>
        <v>97.5</v>
      </c>
      <c r="H483" s="7">
        <f t="shared" si="758"/>
        <v>1026.5214289911758</v>
      </c>
      <c r="I483" s="7">
        <f t="shared" si="821"/>
        <v>0.22366411309349576</v>
      </c>
      <c r="J483" s="24" t="str">
        <f t="shared" si="759"/>
        <v>NO</v>
      </c>
      <c r="K483" s="24" t="str">
        <f t="shared" si="760"/>
        <v>NO</v>
      </c>
      <c r="L483" s="7">
        <f t="shared" si="761"/>
        <v>1.4281120279501536</v>
      </c>
      <c r="M483" s="7">
        <v>9.81</v>
      </c>
      <c r="N483" s="7">
        <f t="shared" si="762"/>
        <v>5.0247065E-2</v>
      </c>
      <c r="O483" s="7">
        <f t="shared" si="763"/>
        <v>128.3316041640789</v>
      </c>
      <c r="P483" s="7">
        <f t="shared" si="764"/>
        <v>936.2417343448559</v>
      </c>
      <c r="Q483" s="7">
        <f t="shared" si="726"/>
        <v>1.3243421417279182E-5</v>
      </c>
      <c r="R483" s="7">
        <f t="shared" si="727"/>
        <v>2.1585343200670155E-4</v>
      </c>
      <c r="S483" s="7">
        <f t="shared" si="765"/>
        <v>1.7053684368435461E-4</v>
      </c>
      <c r="T483" s="7">
        <f t="shared" si="728"/>
        <v>1.6089982894456811</v>
      </c>
      <c r="U483" s="7">
        <f t="shared" si="729"/>
        <v>303.89807339890092</v>
      </c>
      <c r="V483" s="7">
        <f t="shared" si="822"/>
        <v>305.50707168834663</v>
      </c>
      <c r="W483" s="7">
        <f>Surface_Tension_T(T_ph(F483,H483))</f>
        <v>8.913048001825577E-2</v>
      </c>
      <c r="X483" s="7">
        <v>1</v>
      </c>
      <c r="Y483" s="7">
        <f t="shared" si="766"/>
        <v>1.0007156475931429</v>
      </c>
      <c r="Z483" s="7">
        <f t="shared" si="823"/>
        <v>0.99402198229455319</v>
      </c>
      <c r="AA483" s="24">
        <f t="shared" si="767"/>
        <v>7.0164444134534873</v>
      </c>
      <c r="AB483" s="24">
        <f t="shared" si="768"/>
        <v>3180099.1213816339</v>
      </c>
      <c r="AC483" s="24">
        <f t="shared" si="769"/>
        <v>8.4597152938063448E-6</v>
      </c>
      <c r="AD483" s="29">
        <f t="shared" si="770"/>
        <v>9.6331034557866572E-3</v>
      </c>
      <c r="AE483" s="24">
        <f t="shared" si="730"/>
        <v>13.767288481617499</v>
      </c>
      <c r="AF483" s="7">
        <f t="shared" si="731"/>
        <v>13.870292723906978</v>
      </c>
      <c r="AG483" s="24" t="str">
        <f t="shared" si="771"/>
        <v>ANNULAR</v>
      </c>
      <c r="AH483" s="24">
        <f t="shared" ref="AH483:AI504" si="826">VLOOKUP($AJ$1,$DJ$10:$DK$14,2,FALSE)</f>
        <v>1.1499999999999999</v>
      </c>
      <c r="AI483" s="24">
        <f t="shared" si="826"/>
        <v>1.1499999999999999</v>
      </c>
      <c r="AJ483" s="24">
        <f t="shared" si="772"/>
        <v>0.26736373764083138</v>
      </c>
      <c r="AK483" s="24">
        <f t="shared" si="773"/>
        <v>0.86432777172185593</v>
      </c>
      <c r="AL483" s="24">
        <f t="shared" si="774"/>
        <v>128.25635919244814</v>
      </c>
      <c r="AM483" s="24">
        <f t="shared" si="775"/>
        <v>58130288.098264776</v>
      </c>
      <c r="AN483" s="24">
        <f t="shared" si="776"/>
        <v>6.2228285874185457E-7</v>
      </c>
      <c r="AO483" s="29">
        <f t="shared" si="777"/>
        <v>6.3618503237771185E-3</v>
      </c>
      <c r="AP483" s="24">
        <f t="shared" si="732"/>
        <v>172.20301161393343</v>
      </c>
      <c r="AQ483" s="24">
        <f t="shared" si="778"/>
        <v>4.8640572779600282</v>
      </c>
      <c r="AR483" s="24">
        <f t="shared" si="779"/>
        <v>15.809179791279355</v>
      </c>
      <c r="AS483" s="24">
        <f t="shared" si="780"/>
        <v>1.7377181526013357</v>
      </c>
      <c r="AT483" s="24" t="str">
        <f t="shared" si="781"/>
        <v>NO</v>
      </c>
      <c r="AU483" s="24">
        <f t="shared" si="733"/>
        <v>1.2</v>
      </c>
      <c r="AV483" s="7">
        <f t="shared" si="782"/>
        <v>1</v>
      </c>
      <c r="AW483" s="7">
        <f t="shared" si="783"/>
        <v>0.26736373764083138</v>
      </c>
      <c r="AX483" s="20">
        <f t="shared" si="734"/>
        <v>0.78812021001234212</v>
      </c>
      <c r="AY483" s="24">
        <f t="shared" si="735"/>
        <v>0.8283403598102016</v>
      </c>
      <c r="AZ483" s="24">
        <f t="shared" si="784"/>
        <v>161.8978820793923</v>
      </c>
      <c r="BA483" s="24">
        <f t="shared" si="785"/>
        <v>73377808.219649747</v>
      </c>
      <c r="BB483" s="24">
        <f t="shared" si="786"/>
        <v>5.048170475454021E-7</v>
      </c>
      <c r="BC483" s="29">
        <f t="shared" si="787"/>
        <v>6.1736138715770498E-3</v>
      </c>
      <c r="BD483" s="24">
        <f t="shared" si="736"/>
        <v>15.968250364047975</v>
      </c>
      <c r="BE483" s="24" t="str">
        <f t="shared" si="788"/>
        <v>NO</v>
      </c>
      <c r="BF483" s="24">
        <f t="shared" si="737"/>
        <v>1.2</v>
      </c>
      <c r="BG483" s="24">
        <f t="shared" si="738"/>
        <v>1.1502750397117145</v>
      </c>
      <c r="BH483" s="7">
        <f t="shared" si="789"/>
        <v>1</v>
      </c>
      <c r="BI483" s="7">
        <f t="shared" si="790"/>
        <v>0.55097428065308496</v>
      </c>
      <c r="BJ483" s="7">
        <f t="shared" si="791"/>
        <v>0.26736373764083138</v>
      </c>
      <c r="BK483" s="20">
        <f t="shared" si="739"/>
        <v>0.78812021001234212</v>
      </c>
      <c r="BL483" s="24">
        <f t="shared" si="792"/>
        <v>0.55090054828563029</v>
      </c>
      <c r="BM483" s="24">
        <f t="shared" si="793"/>
        <v>0.82770067853733442</v>
      </c>
      <c r="BN483" s="24">
        <f t="shared" si="794"/>
        <v>162.49586484720953</v>
      </c>
      <c r="BO483" s="24">
        <f t="shared" si="795"/>
        <v>73648835.019333452</v>
      </c>
      <c r="BP483" s="24">
        <f t="shared" si="796"/>
        <v>5.0314831554179862E-7</v>
      </c>
      <c r="BQ483" s="29">
        <f t="shared" si="797"/>
        <v>6.1707006101949149E-3</v>
      </c>
      <c r="BR483" s="24">
        <f t="shared" si="740"/>
        <v>170.11442984257312</v>
      </c>
      <c r="BS483" s="24">
        <f t="shared" si="798"/>
        <v>4.8640572779600282</v>
      </c>
      <c r="BT483" s="24">
        <f t="shared" si="799"/>
        <v>15.97076290252892</v>
      </c>
      <c r="BU483" s="24" t="str">
        <f t="shared" si="800"/>
        <v>NO</v>
      </c>
      <c r="BV483" s="24">
        <f t="shared" si="741"/>
        <v>1.1499999999999999</v>
      </c>
      <c r="BW483" s="24">
        <f t="shared" si="742"/>
        <v>1.1502721758776784</v>
      </c>
      <c r="BX483" s="7">
        <f t="shared" si="801"/>
        <v>1</v>
      </c>
      <c r="BY483" s="7">
        <f t="shared" si="802"/>
        <v>0.55097428065308496</v>
      </c>
      <c r="BZ483" s="24">
        <f t="shared" si="803"/>
        <v>0.26736373764083138</v>
      </c>
      <c r="CA483" s="20">
        <f t="shared" si="743"/>
        <v>0.78812020515404468</v>
      </c>
      <c r="CB483" s="24">
        <f t="shared" si="804"/>
        <v>0.55090054828608592</v>
      </c>
      <c r="CC483" s="24">
        <f t="shared" si="805"/>
        <v>0.86363132426539169</v>
      </c>
      <c r="CD483" s="24">
        <f t="shared" si="806"/>
        <v>128.90740776197887</v>
      </c>
      <c r="CE483" s="24">
        <f t="shared" si="807"/>
        <v>58425366.183679596</v>
      </c>
      <c r="CF483" s="24">
        <f t="shared" si="808"/>
        <v>6.1945953944724699E-7</v>
      </c>
      <c r="CG483" s="29">
        <f t="shared" si="809"/>
        <v>6.3576695734590535E-3</v>
      </c>
      <c r="CH483" s="24">
        <f t="shared" si="744"/>
        <v>172.1577367493652</v>
      </c>
      <c r="CI483" s="24">
        <f t="shared" si="810"/>
        <v>4.8640572779600282</v>
      </c>
      <c r="CJ483" s="24">
        <f t="shared" si="811"/>
        <v>15.812644360085905</v>
      </c>
      <c r="CK483" s="24">
        <f t="shared" si="745"/>
        <v>13.870292723906978</v>
      </c>
      <c r="CL483" s="24">
        <f t="shared" si="812"/>
        <v>1.7377181526013357</v>
      </c>
      <c r="CM483" s="24" t="str">
        <f t="shared" si="813"/>
        <v>NO</v>
      </c>
      <c r="CN483" s="46" t="str">
        <f t="shared" si="825"/>
        <v>ANNULAR</v>
      </c>
      <c r="CO483" s="21">
        <f t="shared" ref="CO483:CO503" si="827">IF(CN483=$J$2,1,IF(CN483=$K$2,1,IF(CN483=$AG$2,Y483,IF(CN483=$AT$2,AI483,IF(CN483=$BE$2,AU483,IF(CN483=$BU$2,BF483,IF(CN483=$CM$2,BW483)))))))</f>
        <v>1.0007156475931429</v>
      </c>
      <c r="CP483" s="21">
        <f t="shared" si="746"/>
        <v>0</v>
      </c>
      <c r="CQ483" s="7">
        <f t="shared" si="747"/>
        <v>0.99402198229455319</v>
      </c>
      <c r="CR483" s="7">
        <f>IF(J483="yes",rho_ph(F483,H483),IF(K483="yes",rho_ph(F483,H483),L483*CQ483+P483*(1-CQ483)))</f>
        <v>7.0164444134534873</v>
      </c>
      <c r="CS483" s="7">
        <f t="shared" si="748"/>
        <v>1.4454627647883517E-5</v>
      </c>
      <c r="CT483" s="7">
        <f t="shared" si="749"/>
        <v>3180099.1213816339</v>
      </c>
      <c r="CU483" s="7">
        <f t="shared" si="750"/>
        <v>8.4597152938063448E-6</v>
      </c>
      <c r="CV483" s="22">
        <f t="shared" si="751"/>
        <v>9.6331034557866572E-3</v>
      </c>
      <c r="CW483" s="7">
        <f t="shared" si="752"/>
        <v>6.8831319695978731E-4</v>
      </c>
      <c r="CX483" s="7">
        <f t="shared" si="753"/>
        <v>0.124673838679303</v>
      </c>
      <c r="CY483" s="7">
        <f t="shared" si="814"/>
        <v>-1.5477199039092397</v>
      </c>
      <c r="CZ483" s="7">
        <f t="shared" si="815"/>
        <v>-8.0997958066974754E-2</v>
      </c>
      <c r="DA483" s="7">
        <f t="shared" si="754"/>
        <v>2.8134366737757897</v>
      </c>
      <c r="DB483" s="7">
        <f>rho_ph(DA483,H483)</f>
        <v>7.0673363821786213</v>
      </c>
      <c r="DC483" s="7">
        <f t="shared" si="755"/>
        <v>274.56056115475525</v>
      </c>
      <c r="DD483" s="7">
        <f t="shared" si="816"/>
        <v>-2.9430000000000001E-2</v>
      </c>
      <c r="DE483" s="47">
        <f t="shared" si="817"/>
        <v>8.9755345549872363</v>
      </c>
      <c r="DF483" s="7">
        <f t="shared" si="756"/>
        <v>1026.4919989911757</v>
      </c>
      <c r="DG483" s="7">
        <f t="shared" si="818"/>
        <v>131.34902076281224</v>
      </c>
    </row>
    <row r="484" spans="1:111" ht="14.5" x14ac:dyDescent="0.35">
      <c r="A484" s="7">
        <f t="shared" si="819"/>
        <v>357</v>
      </c>
      <c r="B484" s="7">
        <v>3</v>
      </c>
      <c r="C484" s="7">
        <v>0</v>
      </c>
      <c r="D484">
        <v>0.253</v>
      </c>
      <c r="E484" s="22">
        <v>0</v>
      </c>
      <c r="F484" s="7">
        <f t="shared" si="757"/>
        <v>2.8134366737757897</v>
      </c>
      <c r="G484" s="7">
        <f t="shared" si="820"/>
        <v>97.5</v>
      </c>
      <c r="H484" s="7">
        <f t="shared" si="758"/>
        <v>1026.4919989911757</v>
      </c>
      <c r="I484" s="7">
        <f t="shared" si="821"/>
        <v>0.21861196566772254</v>
      </c>
      <c r="J484" s="24" t="str">
        <f t="shared" si="759"/>
        <v>NO</v>
      </c>
      <c r="K484" s="24" t="str">
        <f t="shared" si="760"/>
        <v>NO</v>
      </c>
      <c r="L484" s="7">
        <f t="shared" si="761"/>
        <v>1.5542929707399509</v>
      </c>
      <c r="M484" s="7">
        <v>9.81</v>
      </c>
      <c r="N484" s="7">
        <f t="shared" si="762"/>
        <v>5.0247065E-2</v>
      </c>
      <c r="O484" s="7">
        <f t="shared" si="763"/>
        <v>131.34902076281224</v>
      </c>
      <c r="P484" s="7">
        <f t="shared" si="764"/>
        <v>933.68285914864441</v>
      </c>
      <c r="Q484" s="7">
        <f t="shared" si="726"/>
        <v>1.3347584357746949E-5</v>
      </c>
      <c r="R484" s="7">
        <f t="shared" si="727"/>
        <v>2.1051060157895499E-4</v>
      </c>
      <c r="S484" s="7">
        <f t="shared" si="765"/>
        <v>1.6740840682724766E-4</v>
      </c>
      <c r="T484" s="7">
        <f t="shared" si="728"/>
        <v>1.6239074980431853</v>
      </c>
      <c r="U484" s="7">
        <f t="shared" si="729"/>
        <v>272.91974883766579</v>
      </c>
      <c r="V484" s="7">
        <f t="shared" si="822"/>
        <v>274.54365633570899</v>
      </c>
      <c r="W484" s="7">
        <f>Surface_Tension_T(T_ph(F484,H484))</f>
        <v>8.8996629448879469E-2</v>
      </c>
      <c r="X484" s="7">
        <v>1</v>
      </c>
      <c r="Y484" s="7">
        <f t="shared" si="766"/>
        <v>1.0007653076205141</v>
      </c>
      <c r="Z484" s="7">
        <f t="shared" si="823"/>
        <v>0.99332486730752301</v>
      </c>
      <c r="AA484" s="24">
        <f t="shared" si="767"/>
        <v>7.7763748364257852</v>
      </c>
      <c r="AB484" s="24">
        <f t="shared" si="768"/>
        <v>3226501.3958146535</v>
      </c>
      <c r="AC484" s="24">
        <f t="shared" si="769"/>
        <v>8.3503680962799647E-6</v>
      </c>
      <c r="AD484" s="29">
        <f t="shared" si="770"/>
        <v>9.611176725756088E-3</v>
      </c>
      <c r="AE484" s="24">
        <f t="shared" si="730"/>
        <v>13.775181321014488</v>
      </c>
      <c r="AF484" s="7">
        <f t="shared" si="731"/>
        <v>13.280818709556002</v>
      </c>
      <c r="AG484" s="24" t="str">
        <f t="shared" si="771"/>
        <v>ANNULAR</v>
      </c>
      <c r="AH484" s="24">
        <f t="shared" si="826"/>
        <v>1.1499999999999999</v>
      </c>
      <c r="AI484" s="24">
        <f t="shared" si="826"/>
        <v>1.1499999999999999</v>
      </c>
      <c r="AJ484" s="24">
        <f t="shared" si="772"/>
        <v>0.26743690268774001</v>
      </c>
      <c r="AK484" s="24">
        <f t="shared" si="773"/>
        <v>0.86369020297151966</v>
      </c>
      <c r="AL484" s="24">
        <f t="shared" si="774"/>
        <v>128.61254863089852</v>
      </c>
      <c r="AM484" s="24">
        <f t="shared" si="775"/>
        <v>53362727.029707313</v>
      </c>
      <c r="AN484" s="24">
        <f t="shared" si="776"/>
        <v>6.719937588689784E-7</v>
      </c>
      <c r="AO484" s="29">
        <f t="shared" si="777"/>
        <v>6.4331232493680226E-3</v>
      </c>
      <c r="AP484" s="24">
        <f t="shared" si="732"/>
        <v>152.14616043855682</v>
      </c>
      <c r="AQ484" s="24">
        <f t="shared" si="778"/>
        <v>4.862708309685642</v>
      </c>
      <c r="AR484" s="24">
        <f t="shared" si="779"/>
        <v>15.747642771839391</v>
      </c>
      <c r="AS484" s="24">
        <f t="shared" si="780"/>
        <v>1.7538200978866403</v>
      </c>
      <c r="AT484" s="24" t="str">
        <f t="shared" si="781"/>
        <v>NO</v>
      </c>
      <c r="AU484" s="24">
        <f t="shared" si="733"/>
        <v>1.2</v>
      </c>
      <c r="AV484" s="7">
        <f t="shared" si="782"/>
        <v>1</v>
      </c>
      <c r="AW484" s="7">
        <f t="shared" si="783"/>
        <v>0.26743690268774001</v>
      </c>
      <c r="AX484" s="20">
        <f t="shared" si="734"/>
        <v>0.79455750912615608</v>
      </c>
      <c r="AY484" s="24">
        <f t="shared" si="735"/>
        <v>0.82773230043703783</v>
      </c>
      <c r="AZ484" s="24">
        <f t="shared" si="784"/>
        <v>162.1299367631299</v>
      </c>
      <c r="BA484" s="24">
        <f t="shared" si="785"/>
        <v>67269451.161129415</v>
      </c>
      <c r="BB484" s="24">
        <f t="shared" si="786"/>
        <v>5.4580116627703147E-7</v>
      </c>
      <c r="BC484" s="29">
        <f t="shared" si="787"/>
        <v>6.2428827480490549E-3</v>
      </c>
      <c r="BD484" s="24">
        <f t="shared" si="736"/>
        <v>15.906005160872114</v>
      </c>
      <c r="BE484" s="24" t="str">
        <f t="shared" si="788"/>
        <v>NO</v>
      </c>
      <c r="BF484" s="24">
        <f t="shared" si="737"/>
        <v>1.2</v>
      </c>
      <c r="BG484" s="24">
        <f t="shared" si="738"/>
        <v>1.1503066090969249</v>
      </c>
      <c r="BH484" s="7">
        <f t="shared" si="789"/>
        <v>1</v>
      </c>
      <c r="BI484" s="7">
        <f t="shared" si="790"/>
        <v>0.55093583878388197</v>
      </c>
      <c r="BJ484" s="7">
        <f t="shared" si="791"/>
        <v>0.26743690268774001</v>
      </c>
      <c r="BK484" s="20">
        <f t="shared" si="739"/>
        <v>0.79455750912615608</v>
      </c>
      <c r="BL484" s="24">
        <f t="shared" si="792"/>
        <v>0.55085307418381402</v>
      </c>
      <c r="BM484" s="24">
        <f t="shared" si="793"/>
        <v>0.82702142038891402</v>
      </c>
      <c r="BN484" s="24">
        <f t="shared" si="794"/>
        <v>162.79256836311203</v>
      </c>
      <c r="BO484" s="24">
        <f t="shared" si="795"/>
        <v>67544384.125039354</v>
      </c>
      <c r="BP484" s="24">
        <f t="shared" si="796"/>
        <v>5.4380550460599315E-7</v>
      </c>
      <c r="BQ484" s="29">
        <f t="shared" si="797"/>
        <v>6.2396066854384603E-3</v>
      </c>
      <c r="BR484" s="24">
        <f t="shared" si="740"/>
        <v>150.29866881592588</v>
      </c>
      <c r="BS484" s="24">
        <f t="shared" si="798"/>
        <v>4.862708309685642</v>
      </c>
      <c r="BT484" s="24">
        <f t="shared" si="799"/>
        <v>15.908788453379755</v>
      </c>
      <c r="BU484" s="24" t="str">
        <f t="shared" si="800"/>
        <v>NO</v>
      </c>
      <c r="BV484" s="24">
        <f t="shared" si="741"/>
        <v>1.1499999999999999</v>
      </c>
      <c r="BW484" s="24">
        <f t="shared" si="742"/>
        <v>1.1503034024499905</v>
      </c>
      <c r="BX484" s="7">
        <f t="shared" si="801"/>
        <v>1</v>
      </c>
      <c r="BY484" s="7">
        <f t="shared" si="802"/>
        <v>0.55093583878388197</v>
      </c>
      <c r="BZ484" s="24">
        <f t="shared" si="803"/>
        <v>0.26743690268774001</v>
      </c>
      <c r="CA484" s="20">
        <f t="shared" si="743"/>
        <v>0.79455750411781589</v>
      </c>
      <c r="CB484" s="24">
        <f t="shared" si="804"/>
        <v>0.55085307418433715</v>
      </c>
      <c r="CC484" s="24">
        <f t="shared" si="805"/>
        <v>0.86291624691445556</v>
      </c>
      <c r="CD484" s="24">
        <f t="shared" si="806"/>
        <v>129.33397518065436</v>
      </c>
      <c r="CE484" s="24">
        <f t="shared" si="807"/>
        <v>53662054.649417959</v>
      </c>
      <c r="CF484" s="24">
        <f t="shared" si="808"/>
        <v>6.6862637138575224E-7</v>
      </c>
      <c r="CG484" s="29">
        <f t="shared" si="809"/>
        <v>6.4284287393280215E-3</v>
      </c>
      <c r="CH484" s="24">
        <f t="shared" si="744"/>
        <v>152.10173983124594</v>
      </c>
      <c r="CI484" s="24">
        <f t="shared" si="810"/>
        <v>4.862708309685642</v>
      </c>
      <c r="CJ484" s="24">
        <f t="shared" si="811"/>
        <v>15.751475200241453</v>
      </c>
      <c r="CK484" s="24">
        <f t="shared" si="745"/>
        <v>13.280818709556002</v>
      </c>
      <c r="CL484" s="24">
        <f t="shared" si="812"/>
        <v>1.7538200978866403</v>
      </c>
      <c r="CM484" s="24" t="str">
        <f t="shared" si="813"/>
        <v>NO</v>
      </c>
      <c r="CN484" s="46" t="str">
        <f t="shared" si="825"/>
        <v>ANNULAR</v>
      </c>
      <c r="CO484" s="21">
        <f t="shared" si="827"/>
        <v>1.0007653076205141</v>
      </c>
      <c r="CP484" s="21">
        <f t="shared" si="746"/>
        <v>0</v>
      </c>
      <c r="CQ484" s="7">
        <f t="shared" si="747"/>
        <v>0.99332486730752301</v>
      </c>
      <c r="CR484" s="7">
        <f>IF(J484="yes",rho_ph(F484,H484),IF(K484="yes",rho_ph(F484,H484),L484*CQ484+P484*(1-CQ484)))</f>
        <v>7.7763748364257852</v>
      </c>
      <c r="CS484" s="7">
        <f t="shared" si="748"/>
        <v>1.4663673659747638E-5</v>
      </c>
      <c r="CT484" s="7">
        <f t="shared" si="749"/>
        <v>3226501.3958146535</v>
      </c>
      <c r="CU484" s="7">
        <f t="shared" si="750"/>
        <v>8.3503680962799647E-6</v>
      </c>
      <c r="CV484" s="22">
        <f t="shared" si="751"/>
        <v>9.611176725756088E-3</v>
      </c>
      <c r="CW484" s="7">
        <f t="shared" si="752"/>
        <v>7.6286237145336958E-4</v>
      </c>
      <c r="CX484" s="7">
        <f t="shared" si="753"/>
        <v>0.11133355040879041</v>
      </c>
      <c r="CY484" s="7">
        <f t="shared" si="814"/>
        <v>-1.0833530295220282</v>
      </c>
      <c r="CZ484" s="7">
        <f t="shared" si="815"/>
        <v>-0.10347173056755132</v>
      </c>
      <c r="DA484" s="7">
        <f t="shared" si="754"/>
        <v>3.1238518654784437</v>
      </c>
      <c r="DB484" s="7">
        <f>rho_ph(DA484,H484)</f>
        <v>8.0097534894464086</v>
      </c>
      <c r="DC484" s="7">
        <f t="shared" si="755"/>
        <v>242.25612505017187</v>
      </c>
      <c r="DD484" s="7">
        <f t="shared" si="816"/>
        <v>-2.9430000000000001E-2</v>
      </c>
      <c r="DE484" s="47">
        <f t="shared" si="817"/>
        <v>8.3430945549276831</v>
      </c>
      <c r="DF484" s="7">
        <f t="shared" si="756"/>
        <v>1026.4625689911757</v>
      </c>
      <c r="DG484" s="7">
        <f t="shared" si="818"/>
        <v>134.91033697515985</v>
      </c>
    </row>
    <row r="485" spans="1:111" ht="14.5" x14ac:dyDescent="0.35">
      <c r="A485" s="7">
        <f t="shared" si="819"/>
        <v>354</v>
      </c>
      <c r="B485" s="7">
        <v>3</v>
      </c>
      <c r="C485" s="7">
        <v>0</v>
      </c>
      <c r="D485">
        <v>0.253</v>
      </c>
      <c r="E485" s="22">
        <v>0</v>
      </c>
      <c r="F485" s="7">
        <f t="shared" si="757"/>
        <v>3.1238518654784437</v>
      </c>
      <c r="G485" s="7">
        <f t="shared" si="820"/>
        <v>97.5</v>
      </c>
      <c r="H485" s="7">
        <f t="shared" si="758"/>
        <v>1026.4625689911757</v>
      </c>
      <c r="I485" s="7">
        <f t="shared" si="821"/>
        <v>0.21259931109123659</v>
      </c>
      <c r="J485" s="24" t="str">
        <f t="shared" si="759"/>
        <v>NO</v>
      </c>
      <c r="K485" s="24" t="str">
        <f t="shared" si="760"/>
        <v>NO</v>
      </c>
      <c r="L485" s="7">
        <f t="shared" si="761"/>
        <v>1.7145970857275143</v>
      </c>
      <c r="M485" s="7">
        <v>9.81</v>
      </c>
      <c r="N485" s="7">
        <f t="shared" si="762"/>
        <v>5.0247065E-2</v>
      </c>
      <c r="O485" s="7">
        <f t="shared" si="763"/>
        <v>134.91033697515985</v>
      </c>
      <c r="P485" s="7">
        <f t="shared" si="764"/>
        <v>930.61295207359694</v>
      </c>
      <c r="Q485" s="7">
        <f t="shared" si="726"/>
        <v>1.3470551286459093E-5</v>
      </c>
      <c r="R485" s="7">
        <f t="shared" si="727"/>
        <v>2.0452156737309996E-4</v>
      </c>
      <c r="S485" s="7">
        <f t="shared" si="765"/>
        <v>1.6390425296979936E-4</v>
      </c>
      <c r="T485" s="7">
        <f t="shared" si="728"/>
        <v>1.6418013724280238</v>
      </c>
      <c r="U485" s="7">
        <f t="shared" si="729"/>
        <v>240.59892815670702</v>
      </c>
      <c r="V485" s="7">
        <f t="shared" si="822"/>
        <v>242.24072952913505</v>
      </c>
      <c r="W485" s="7">
        <f>Surface_Tension_T(T_ph(F485,H485))</f>
        <v>8.8830141287985567E-2</v>
      </c>
      <c r="X485" s="7">
        <v>1</v>
      </c>
      <c r="Y485" s="7">
        <f t="shared" si="766"/>
        <v>1.0008285892728812</v>
      </c>
      <c r="Z485" s="7">
        <f t="shared" si="823"/>
        <v>0.99240014667204213</v>
      </c>
      <c r="AA485" s="24">
        <f t="shared" si="767"/>
        <v>8.7740883402166681</v>
      </c>
      <c r="AB485" s="24">
        <f t="shared" si="768"/>
        <v>3280797.8137232014</v>
      </c>
      <c r="AC485" s="24">
        <f t="shared" si="769"/>
        <v>8.2261484410313891E-6</v>
      </c>
      <c r="AD485" s="29">
        <f t="shared" si="770"/>
        <v>9.5860067940652417E-3</v>
      </c>
      <c r="AE485" s="24">
        <f t="shared" si="730"/>
        <v>13.783593883303553</v>
      </c>
      <c r="AF485" s="7">
        <f t="shared" si="731"/>
        <v>12.627868238262343</v>
      </c>
      <c r="AG485" s="24" t="str">
        <f t="shared" si="771"/>
        <v>ANNULAR</v>
      </c>
      <c r="AH485" s="24">
        <f t="shared" si="826"/>
        <v>1.1499999999999999</v>
      </c>
      <c r="AI485" s="24">
        <f t="shared" si="826"/>
        <v>1.1499999999999999</v>
      </c>
      <c r="AJ485" s="24">
        <f t="shared" si="772"/>
        <v>0.26752001061761693</v>
      </c>
      <c r="AK485" s="24">
        <f t="shared" si="773"/>
        <v>0.86284308940726728</v>
      </c>
      <c r="AL485" s="24">
        <f t="shared" si="774"/>
        <v>129.11942571053521</v>
      </c>
      <c r="AM485" s="24">
        <f t="shared" si="775"/>
        <v>48280198.825745866</v>
      </c>
      <c r="AN485" s="24">
        <f t="shared" si="776"/>
        <v>7.3519867818134387E-7</v>
      </c>
      <c r="AO485" s="29">
        <f t="shared" si="777"/>
        <v>6.5179830687389943E-3</v>
      </c>
      <c r="AP485" s="24">
        <f t="shared" si="732"/>
        <v>131.60651802275333</v>
      </c>
      <c r="AQ485" s="24">
        <f t="shared" si="778"/>
        <v>4.8609126504347246</v>
      </c>
      <c r="AR485" s="24">
        <f t="shared" si="779"/>
        <v>15.674870811308464</v>
      </c>
      <c r="AS485" s="24">
        <f t="shared" si="780"/>
        <v>1.7731454822222659</v>
      </c>
      <c r="AT485" s="24" t="str">
        <f t="shared" si="781"/>
        <v>NO</v>
      </c>
      <c r="AU485" s="24">
        <f t="shared" si="733"/>
        <v>1.2</v>
      </c>
      <c r="AV485" s="7">
        <f t="shared" si="782"/>
        <v>1</v>
      </c>
      <c r="AW485" s="7">
        <f t="shared" si="783"/>
        <v>0.26752001061761693</v>
      </c>
      <c r="AX485" s="20">
        <f t="shared" si="734"/>
        <v>0.80228179396639243</v>
      </c>
      <c r="AY485" s="24">
        <f t="shared" si="735"/>
        <v>0.82692434991245467</v>
      </c>
      <c r="AZ485" s="24">
        <f t="shared" si="784"/>
        <v>162.48428374050448</v>
      </c>
      <c r="BA485" s="24">
        <f t="shared" si="785"/>
        <v>60755951.1814835</v>
      </c>
      <c r="BB485" s="24">
        <f t="shared" si="786"/>
        <v>5.9807627947275277E-7</v>
      </c>
      <c r="BC485" s="29">
        <f t="shared" si="787"/>
        <v>6.3255080589961869E-3</v>
      </c>
      <c r="BD485" s="24">
        <f t="shared" si="736"/>
        <v>15.832271971404403</v>
      </c>
      <c r="BE485" s="24" t="str">
        <f t="shared" si="788"/>
        <v>NO</v>
      </c>
      <c r="BF485" s="24">
        <f t="shared" si="737"/>
        <v>1.2</v>
      </c>
      <c r="BG485" s="24">
        <f t="shared" si="738"/>
        <v>1.1503484935185364</v>
      </c>
      <c r="BH485" s="7">
        <f t="shared" si="789"/>
        <v>1</v>
      </c>
      <c r="BI485" s="7">
        <f t="shared" si="790"/>
        <v>0.55088679109244532</v>
      </c>
      <c r="BJ485" s="7">
        <f t="shared" si="791"/>
        <v>0.26752001061761693</v>
      </c>
      <c r="BK485" s="20">
        <f t="shared" si="739"/>
        <v>0.80228179396639243</v>
      </c>
      <c r="BL485" s="24">
        <f t="shared" si="792"/>
        <v>0.55079200161712027</v>
      </c>
      <c r="BM485" s="24">
        <f t="shared" si="793"/>
        <v>0.82612004839313391</v>
      </c>
      <c r="BN485" s="24">
        <f t="shared" si="794"/>
        <v>163.23139809871577</v>
      </c>
      <c r="BO485" s="24">
        <f t="shared" si="795"/>
        <v>61035311.390542015</v>
      </c>
      <c r="BP485" s="24">
        <f t="shared" si="796"/>
        <v>5.9561723664353393E-7</v>
      </c>
      <c r="BQ485" s="29">
        <f t="shared" si="797"/>
        <v>6.3217516953327484E-3</v>
      </c>
      <c r="BR485" s="24">
        <f t="shared" si="740"/>
        <v>130.00710311249819</v>
      </c>
      <c r="BS485" s="24">
        <f t="shared" si="798"/>
        <v>4.8609126504347246</v>
      </c>
      <c r="BT485" s="24">
        <f t="shared" si="799"/>
        <v>15.835407178152289</v>
      </c>
      <c r="BU485" s="24" t="str">
        <f t="shared" si="800"/>
        <v>NO</v>
      </c>
      <c r="BV485" s="24">
        <f t="shared" si="741"/>
        <v>1.1499999999999999</v>
      </c>
      <c r="BW485" s="24">
        <f t="shared" si="742"/>
        <v>1.1503448301546253</v>
      </c>
      <c r="BX485" s="7">
        <f t="shared" si="801"/>
        <v>1</v>
      </c>
      <c r="BY485" s="7">
        <f t="shared" si="802"/>
        <v>0.55088679109244532</v>
      </c>
      <c r="BZ485" s="24">
        <f t="shared" si="803"/>
        <v>0.26752001061761693</v>
      </c>
      <c r="CA485" s="20">
        <f t="shared" si="743"/>
        <v>0.80228178877506839</v>
      </c>
      <c r="CB485" s="24">
        <f t="shared" si="804"/>
        <v>0.55079200161773556</v>
      </c>
      <c r="CC485" s="24">
        <f t="shared" si="805"/>
        <v>0.86196743521632835</v>
      </c>
      <c r="CD485" s="24">
        <f t="shared" si="806"/>
        <v>129.93281944803661</v>
      </c>
      <c r="CE485" s="24">
        <f t="shared" si="807"/>
        <v>48584342.150068134</v>
      </c>
      <c r="CF485" s="24">
        <f t="shared" si="808"/>
        <v>7.3106391926315743E-7</v>
      </c>
      <c r="CG485" s="29">
        <f t="shared" si="809"/>
        <v>6.5126107465954229E-3</v>
      </c>
      <c r="CH485" s="24">
        <f t="shared" si="744"/>
        <v>131.56311763291774</v>
      </c>
      <c r="CI485" s="24">
        <f t="shared" si="810"/>
        <v>4.8609126504347246</v>
      </c>
      <c r="CJ485" s="24">
        <f t="shared" si="811"/>
        <v>15.679179749463007</v>
      </c>
      <c r="CK485" s="24">
        <f t="shared" si="745"/>
        <v>12.627868238262343</v>
      </c>
      <c r="CL485" s="24">
        <f t="shared" si="812"/>
        <v>1.7731454822222659</v>
      </c>
      <c r="CM485" s="24" t="str">
        <f t="shared" si="813"/>
        <v>NO</v>
      </c>
      <c r="CN485" s="46" t="str">
        <f t="shared" si="825"/>
        <v>ANNULAR</v>
      </c>
      <c r="CO485" s="21">
        <f t="shared" si="827"/>
        <v>1.0008285892728812</v>
      </c>
      <c r="CP485" s="21">
        <f t="shared" si="746"/>
        <v>0</v>
      </c>
      <c r="CQ485" s="7">
        <f t="shared" si="747"/>
        <v>0.99240014667204213</v>
      </c>
      <c r="CR485" s="7">
        <f>IF(J485="yes",rho_ph(F485,H485),IF(K485="yes",rho_ph(F485,H485),L485*CQ485+P485*(1-CQ485)))</f>
        <v>8.7740883402166681</v>
      </c>
      <c r="CS485" s="7">
        <f t="shared" si="748"/>
        <v>1.4922510986874884E-5</v>
      </c>
      <c r="CT485" s="7">
        <f t="shared" si="749"/>
        <v>3280797.8137232014</v>
      </c>
      <c r="CU485" s="7">
        <f t="shared" si="750"/>
        <v>8.2261484410313891E-6</v>
      </c>
      <c r="CV485" s="22">
        <f t="shared" si="751"/>
        <v>9.5860067940652417E-3</v>
      </c>
      <c r="CW485" s="7">
        <f t="shared" si="752"/>
        <v>8.6073806617525527E-4</v>
      </c>
      <c r="CX485" s="7">
        <f t="shared" si="753"/>
        <v>9.7540179348175049E-2</v>
      </c>
      <c r="CY485" s="7">
        <f t="shared" si="814"/>
        <v>-0.648184793503636</v>
      </c>
      <c r="CZ485" s="7">
        <f t="shared" si="815"/>
        <v>-0.15180997518078665</v>
      </c>
      <c r="DA485" s="7">
        <f t="shared" si="754"/>
        <v>3.5792817910208035</v>
      </c>
      <c r="DB485" s="7">
        <f>rho_ph(DA485,H485)</f>
        <v>9.4483529695922712</v>
      </c>
      <c r="DC485" s="7">
        <f t="shared" si="755"/>
        <v>205.37038034091515</v>
      </c>
      <c r="DD485" s="7">
        <f t="shared" si="816"/>
        <v>-2.9430000000000001E-2</v>
      </c>
      <c r="DE485" s="47">
        <f t="shared" si="817"/>
        <v>8.2517889607177057</v>
      </c>
      <c r="DF485" s="7">
        <f t="shared" si="756"/>
        <v>1026.4331389911756</v>
      </c>
      <c r="DG485" s="7">
        <f t="shared" si="818"/>
        <v>139.64925684652974</v>
      </c>
    </row>
    <row r="486" spans="1:111" ht="14.5" x14ac:dyDescent="0.35">
      <c r="A486" s="7">
        <f t="shared" si="819"/>
        <v>351</v>
      </c>
      <c r="B486" s="7">
        <v>3</v>
      </c>
      <c r="C486" s="7">
        <v>0</v>
      </c>
      <c r="D486">
        <v>0.253</v>
      </c>
      <c r="E486" s="22">
        <v>0</v>
      </c>
      <c r="F486" s="7">
        <f t="shared" si="757"/>
        <v>3.5792817910208035</v>
      </c>
      <c r="G486" s="7">
        <f t="shared" si="820"/>
        <v>97.5</v>
      </c>
      <c r="H486" s="7">
        <f t="shared" si="758"/>
        <v>1026.4331389911756</v>
      </c>
      <c r="I486" s="7">
        <f t="shared" si="821"/>
        <v>0.20451188766190498</v>
      </c>
      <c r="J486" s="24" t="str">
        <f t="shared" si="759"/>
        <v>NO</v>
      </c>
      <c r="K486" s="24" t="str">
        <f t="shared" si="760"/>
        <v>NO</v>
      </c>
      <c r="L486" s="7">
        <f t="shared" si="761"/>
        <v>1.9482354780281759</v>
      </c>
      <c r="M486" s="7">
        <v>9.81</v>
      </c>
      <c r="N486" s="7">
        <f t="shared" si="762"/>
        <v>5.0247065E-2</v>
      </c>
      <c r="O486" s="7">
        <f t="shared" si="763"/>
        <v>139.64925684652974</v>
      </c>
      <c r="P486" s="7">
        <f t="shared" si="764"/>
        <v>926.44437672637525</v>
      </c>
      <c r="Q486" s="7">
        <f t="shared" si="726"/>
        <v>1.3634197061700176E-5</v>
      </c>
      <c r="R486" s="7">
        <f t="shared" si="727"/>
        <v>1.9704370318533672E-4</v>
      </c>
      <c r="S486" s="7">
        <f t="shared" si="765"/>
        <v>1.5953427887285408E-4</v>
      </c>
      <c r="T486" s="7">
        <f t="shared" si="728"/>
        <v>1.6661276088363914</v>
      </c>
      <c r="U486" s="7">
        <f t="shared" si="729"/>
        <v>203.69061816233079</v>
      </c>
      <c r="V486" s="7">
        <f t="shared" si="822"/>
        <v>205.3567457711672</v>
      </c>
      <c r="W486" s="7">
        <f>Surface_Tension_T(T_ph(F486,H486))</f>
        <v>8.8594371013625536E-2</v>
      </c>
      <c r="X486" s="7">
        <v>1</v>
      </c>
      <c r="Y486" s="7">
        <f t="shared" si="766"/>
        <v>1.000921598208151</v>
      </c>
      <c r="Z486" s="7">
        <f t="shared" si="823"/>
        <v>0.99097338796137169</v>
      </c>
      <c r="AA486" s="24">
        <f t="shared" si="767"/>
        <v>10.293303476285926</v>
      </c>
      <c r="AB486" s="24">
        <f t="shared" si="768"/>
        <v>3352202.5985579835</v>
      </c>
      <c r="AC486" s="24">
        <f t="shared" si="769"/>
        <v>8.0686076233627151E-6</v>
      </c>
      <c r="AD486" s="29">
        <f t="shared" si="770"/>
        <v>9.5536746894754818E-3</v>
      </c>
      <c r="AE486" s="24">
        <f t="shared" si="730"/>
        <v>13.793149120415181</v>
      </c>
      <c r="AF486" s="7">
        <f t="shared" si="731"/>
        <v>11.824588329496123</v>
      </c>
      <c r="AG486" s="24" t="str">
        <f t="shared" si="771"/>
        <v>ANNULAR</v>
      </c>
      <c r="AH486" s="24">
        <f t="shared" si="826"/>
        <v>1.1499999999999999</v>
      </c>
      <c r="AI486" s="24">
        <f t="shared" si="826"/>
        <v>1.1499999999999999</v>
      </c>
      <c r="AJ486" s="24">
        <f t="shared" si="772"/>
        <v>0.26762508352817549</v>
      </c>
      <c r="AK486" s="24">
        <f t="shared" si="773"/>
        <v>0.86153382510827259</v>
      </c>
      <c r="AL486" s="24">
        <f t="shared" si="774"/>
        <v>129.95967985884894</v>
      </c>
      <c r="AM486" s="24">
        <f t="shared" si="775"/>
        <v>42323747.428050242</v>
      </c>
      <c r="AN486" s="24">
        <f t="shared" si="776"/>
        <v>8.2748953194682312E-7</v>
      </c>
      <c r="AO486" s="29">
        <f t="shared" si="777"/>
        <v>6.6321426988660897E-3</v>
      </c>
      <c r="AP486" s="24">
        <f t="shared" si="732"/>
        <v>108.68883757049731</v>
      </c>
      <c r="AQ486" s="24">
        <f t="shared" si="778"/>
        <v>4.8581305480091084</v>
      </c>
      <c r="AR486" s="24">
        <f t="shared" si="779"/>
        <v>15.577662625440464</v>
      </c>
      <c r="AS486" s="24">
        <f t="shared" si="780"/>
        <v>1.7994178175433029</v>
      </c>
      <c r="AT486" s="24" t="str">
        <f t="shared" si="781"/>
        <v>NO</v>
      </c>
      <c r="AU486" s="24">
        <f t="shared" si="733"/>
        <v>1.2</v>
      </c>
      <c r="AV486" s="7">
        <f t="shared" si="782"/>
        <v>1</v>
      </c>
      <c r="AW486" s="7">
        <f t="shared" si="783"/>
        <v>0.26762508352817549</v>
      </c>
      <c r="AX486" s="20">
        <f t="shared" si="734"/>
        <v>0.81277990186979143</v>
      </c>
      <c r="AY486" s="24">
        <f t="shared" si="735"/>
        <v>0.82567552511636</v>
      </c>
      <c r="AZ486" s="24">
        <f t="shared" si="784"/>
        <v>163.11053983309773</v>
      </c>
      <c r="BA486" s="24">
        <f t="shared" si="785"/>
        <v>53119931.491420195</v>
      </c>
      <c r="BB486" s="24">
        <f t="shared" si="786"/>
        <v>6.7475161846127648E-7</v>
      </c>
      <c r="BC486" s="29">
        <f t="shared" si="787"/>
        <v>6.4369542441340159E-3</v>
      </c>
      <c r="BD486" s="24">
        <f t="shared" si="736"/>
        <v>15.733551782758077</v>
      </c>
      <c r="BE486" s="24" t="str">
        <f t="shared" si="788"/>
        <v>NO</v>
      </c>
      <c r="BF486" s="24">
        <f t="shared" si="737"/>
        <v>1.2</v>
      </c>
      <c r="BG486" s="24">
        <f t="shared" si="738"/>
        <v>1.1504132509575924</v>
      </c>
      <c r="BH486" s="7">
        <f t="shared" si="789"/>
        <v>1</v>
      </c>
      <c r="BI486" s="7">
        <f t="shared" si="790"/>
        <v>0.55081490691784629</v>
      </c>
      <c r="BJ486" s="7">
        <f t="shared" si="791"/>
        <v>0.26762508352817549</v>
      </c>
      <c r="BK486" s="20">
        <f t="shared" si="739"/>
        <v>0.81277990186979143</v>
      </c>
      <c r="BL486" s="24">
        <f t="shared" si="792"/>
        <v>0.5507014766393914</v>
      </c>
      <c r="BM486" s="24">
        <f t="shared" si="793"/>
        <v>0.82472917161178749</v>
      </c>
      <c r="BN486" s="24">
        <f t="shared" si="794"/>
        <v>163.98543999633188</v>
      </c>
      <c r="BO486" s="24">
        <f t="shared" si="795"/>
        <v>53404858.736344919</v>
      </c>
      <c r="BP486" s="24">
        <f t="shared" si="796"/>
        <v>6.7151761776116922E-7</v>
      </c>
      <c r="BQ486" s="29">
        <f t="shared" si="797"/>
        <v>6.432460581180504E-3</v>
      </c>
      <c r="BR486" s="24">
        <f t="shared" si="740"/>
        <v>107.36784899999704</v>
      </c>
      <c r="BS486" s="24">
        <f t="shared" si="798"/>
        <v>4.8581305480091084</v>
      </c>
      <c r="BT486" s="24">
        <f t="shared" si="799"/>
        <v>15.73721470565229</v>
      </c>
      <c r="BU486" s="24" t="str">
        <f t="shared" si="800"/>
        <v>NO</v>
      </c>
      <c r="BV486" s="24">
        <f t="shared" si="741"/>
        <v>1.1499999999999999</v>
      </c>
      <c r="BW486" s="24">
        <f t="shared" si="742"/>
        <v>1.150408877828089</v>
      </c>
      <c r="BX486" s="7">
        <f t="shared" si="801"/>
        <v>1</v>
      </c>
      <c r="BY486" s="7">
        <f t="shared" si="802"/>
        <v>0.55081490691784629</v>
      </c>
      <c r="BZ486" s="24">
        <f t="shared" si="803"/>
        <v>0.26762508352817549</v>
      </c>
      <c r="CA486" s="20">
        <f t="shared" si="743"/>
        <v>0.81277989642469695</v>
      </c>
      <c r="CB486" s="24">
        <f t="shared" si="804"/>
        <v>0.55070147664015423</v>
      </c>
      <c r="CC486" s="24">
        <f t="shared" si="805"/>
        <v>0.86050353952847103</v>
      </c>
      <c r="CD486" s="24">
        <f t="shared" si="806"/>
        <v>130.91217490175927</v>
      </c>
      <c r="CE486" s="24">
        <f t="shared" si="807"/>
        <v>42633944.865181446</v>
      </c>
      <c r="CF486" s="24">
        <f t="shared" si="808"/>
        <v>8.2208035376722542E-7</v>
      </c>
      <c r="CG486" s="29">
        <f t="shared" si="809"/>
        <v>6.6257350125417851E-3</v>
      </c>
      <c r="CH486" s="24">
        <f t="shared" si="744"/>
        <v>108.64682122821185</v>
      </c>
      <c r="CI486" s="24">
        <f t="shared" si="810"/>
        <v>4.8581305480091084</v>
      </c>
      <c r="CJ486" s="24">
        <f t="shared" si="811"/>
        <v>15.582682678087091</v>
      </c>
      <c r="CK486" s="24">
        <f t="shared" si="745"/>
        <v>11.824588329496123</v>
      </c>
      <c r="CL486" s="24">
        <f t="shared" si="812"/>
        <v>1.7994178175433029</v>
      </c>
      <c r="CM486" s="24" t="str">
        <f t="shared" si="813"/>
        <v>NO</v>
      </c>
      <c r="CN486" s="46" t="str">
        <f t="shared" si="825"/>
        <v>ANNULAR</v>
      </c>
      <c r="CO486" s="21">
        <f t="shared" si="827"/>
        <v>1.000921598208151</v>
      </c>
      <c r="CP486" s="21">
        <f t="shared" si="746"/>
        <v>0</v>
      </c>
      <c r="CQ486" s="7">
        <f t="shared" si="747"/>
        <v>0.99097338796137169</v>
      </c>
      <c r="CR486" s="7">
        <f>IF(J486="yes",rho_ph(F486,H486),IF(K486="yes",rho_ph(F486,H486),L486*CQ486+P486*(1-CQ486)))</f>
        <v>10.293303476285926</v>
      </c>
      <c r="CS486" s="7">
        <f t="shared" si="748"/>
        <v>1.5289763517674668E-5</v>
      </c>
      <c r="CT486" s="7">
        <f t="shared" si="749"/>
        <v>3352202.5985579835</v>
      </c>
      <c r="CU486" s="7">
        <f t="shared" si="750"/>
        <v>8.0686076233627151E-6</v>
      </c>
      <c r="CV486" s="22">
        <f t="shared" si="751"/>
        <v>9.5536746894754818E-3</v>
      </c>
      <c r="CW486" s="7">
        <f t="shared" si="752"/>
        <v>1.0097730710236495E-3</v>
      </c>
      <c r="CX486" s="7">
        <f t="shared" si="753"/>
        <v>8.1958246230084991E-2</v>
      </c>
      <c r="CY486" s="7">
        <f t="shared" si="814"/>
        <v>-0.21276549838242742</v>
      </c>
      <c r="CZ486" s="7">
        <f t="shared" si="815"/>
        <v>-0.38995053207348901</v>
      </c>
      <c r="DA486" s="7">
        <f t="shared" si="754"/>
        <v>4.7491333872412707</v>
      </c>
      <c r="DB486" s="7">
        <f>rho_ph(DA486,H486)</f>
        <v>13.454861196485309</v>
      </c>
      <c r="DC486" s="7">
        <f t="shared" si="755"/>
        <v>144.21641476816245</v>
      </c>
      <c r="DD486" s="7">
        <f t="shared" si="816"/>
        <v>-2.9430000000000001E-2</v>
      </c>
      <c r="DE486" s="47">
        <f t="shared" si="817"/>
        <v>10.686509372570567</v>
      </c>
      <c r="DF486" s="7">
        <f t="shared" si="756"/>
        <v>1026.4037089911756</v>
      </c>
      <c r="DG486" s="7">
        <f t="shared" si="818"/>
        <v>149.90680666465209</v>
      </c>
    </row>
    <row r="487" spans="1:111" ht="14.5" x14ac:dyDescent="0.35">
      <c r="A487" s="7">
        <f t="shared" si="819"/>
        <v>348</v>
      </c>
      <c r="B487" s="7">
        <v>3</v>
      </c>
      <c r="C487" s="7">
        <v>0</v>
      </c>
      <c r="D487">
        <v>0.253</v>
      </c>
      <c r="E487" s="22">
        <v>0</v>
      </c>
      <c r="F487" s="7">
        <f t="shared" si="757"/>
        <v>4.7491333872412707</v>
      </c>
      <c r="G487" s="7">
        <f t="shared" si="820"/>
        <v>97.5</v>
      </c>
      <c r="H487" s="7">
        <f t="shared" si="758"/>
        <v>1026.4037089911756</v>
      </c>
      <c r="I487" s="7">
        <f t="shared" si="821"/>
        <v>0.18664256782559019</v>
      </c>
      <c r="J487" s="24" t="str">
        <f t="shared" si="759"/>
        <v>NO</v>
      </c>
      <c r="K487" s="24" t="str">
        <f t="shared" si="760"/>
        <v>NO</v>
      </c>
      <c r="L487" s="7">
        <f t="shared" si="761"/>
        <v>2.5417673648306756</v>
      </c>
      <c r="M487" s="7">
        <v>9.81</v>
      </c>
      <c r="N487" s="7">
        <f t="shared" si="762"/>
        <v>5.0247065E-2</v>
      </c>
      <c r="O487" s="7">
        <f t="shared" si="763"/>
        <v>149.90680666465209</v>
      </c>
      <c r="P487" s="7">
        <f t="shared" si="764"/>
        <v>917.09360467136366</v>
      </c>
      <c r="Q487" s="7">
        <f t="shared" si="726"/>
        <v>1.3988332781881957E-5</v>
      </c>
      <c r="R487" s="7">
        <f t="shared" si="727"/>
        <v>1.825529561856636E-4</v>
      </c>
      <c r="S487" s="7">
        <f t="shared" si="765"/>
        <v>1.5109162202902823E-4</v>
      </c>
      <c r="T487" s="7">
        <f t="shared" si="728"/>
        <v>1.7209239993736809</v>
      </c>
      <c r="U487" s="7">
        <f t="shared" si="729"/>
        <v>142.48489221335069</v>
      </c>
      <c r="V487" s="7">
        <f t="shared" si="822"/>
        <v>144.20581621272436</v>
      </c>
      <c r="W487" s="7">
        <f>Surface_Tension_T(T_ph(F487,H487))</f>
        <v>8.8028762772776187E-2</v>
      </c>
      <c r="X487" s="7">
        <v>1</v>
      </c>
      <c r="Y487" s="7">
        <f t="shared" si="766"/>
        <v>1.0011652316395643</v>
      </c>
      <c r="Z487" s="7">
        <f t="shared" si="823"/>
        <v>0.98691620963918436</v>
      </c>
      <c r="AA487" s="24">
        <f t="shared" si="767"/>
        <v>14.507571878248124</v>
      </c>
      <c r="AB487" s="24">
        <f t="shared" si="768"/>
        <v>3503141.223952821</v>
      </c>
      <c r="AC487" s="24">
        <f t="shared" si="769"/>
        <v>7.7556872865236484E-6</v>
      </c>
      <c r="AD487" s="29">
        <f t="shared" si="770"/>
        <v>9.4880320744714537E-3</v>
      </c>
      <c r="AE487" s="24">
        <f t="shared" si="730"/>
        <v>13.80643506448688</v>
      </c>
      <c r="AF487" s="7">
        <f t="shared" si="731"/>
        <v>10.307878176077352</v>
      </c>
      <c r="AG487" s="24" t="str">
        <f t="shared" si="771"/>
        <v>ANNULAR</v>
      </c>
      <c r="AH487" s="24">
        <f t="shared" si="826"/>
        <v>1.1499999999999999</v>
      </c>
      <c r="AI487" s="24">
        <f t="shared" si="826"/>
        <v>1.1499999999999999</v>
      </c>
      <c r="AJ487" s="24">
        <f t="shared" si="772"/>
        <v>0.26783053038054394</v>
      </c>
      <c r="AK487" s="24">
        <f t="shared" si="773"/>
        <v>0.85780262283667086</v>
      </c>
      <c r="AL487" s="24">
        <f t="shared" si="774"/>
        <v>132.58863990972338</v>
      </c>
      <c r="AM487" s="24">
        <f t="shared" si="775"/>
        <v>32016159.161134306</v>
      </c>
      <c r="AN487" s="24">
        <f t="shared" si="776"/>
        <v>1.06322601791576E-6</v>
      </c>
      <c r="AO487" s="29">
        <f t="shared" si="777"/>
        <v>6.8840287833172109E-3</v>
      </c>
      <c r="AP487" s="24">
        <f t="shared" si="732"/>
        <v>72.179216701709109</v>
      </c>
      <c r="AQ487" s="24">
        <f t="shared" si="778"/>
        <v>4.850163033660186</v>
      </c>
      <c r="AR487" s="24">
        <f t="shared" si="779"/>
        <v>15.364769291075705</v>
      </c>
      <c r="AS487" s="24">
        <f t="shared" si="780"/>
        <v>1.8585979193235755</v>
      </c>
      <c r="AT487" s="24" t="str">
        <f t="shared" si="781"/>
        <v>NO</v>
      </c>
      <c r="AU487" s="24">
        <f t="shared" si="733"/>
        <v>1.2</v>
      </c>
      <c r="AV487" s="7">
        <f t="shared" si="782"/>
        <v>1</v>
      </c>
      <c r="AW487" s="7">
        <f t="shared" si="783"/>
        <v>0.26783053038054394</v>
      </c>
      <c r="AX487" s="20">
        <f t="shared" si="734"/>
        <v>0.83641631066767852</v>
      </c>
      <c r="AY487" s="24">
        <f t="shared" si="735"/>
        <v>0.82211608012695658</v>
      </c>
      <c r="AZ487" s="24">
        <f t="shared" si="784"/>
        <v>165.22583311201063</v>
      </c>
      <c r="BA487" s="24">
        <f t="shared" si="785"/>
        <v>39897057.350063473</v>
      </c>
      <c r="BB487" s="24">
        <f t="shared" si="786"/>
        <v>8.725547969294043E-7</v>
      </c>
      <c r="BC487" s="29">
        <f t="shared" si="787"/>
        <v>6.6842892759058107E-3</v>
      </c>
      <c r="BD487" s="24">
        <f t="shared" si="736"/>
        <v>15.516312717147818</v>
      </c>
      <c r="BE487" s="24" t="str">
        <f t="shared" si="788"/>
        <v>NO</v>
      </c>
      <c r="BF487" s="24">
        <f t="shared" si="737"/>
        <v>1.2</v>
      </c>
      <c r="BG487" s="24">
        <f t="shared" si="738"/>
        <v>1.1505994569212301</v>
      </c>
      <c r="BH487" s="7">
        <f t="shared" si="789"/>
        <v>1</v>
      </c>
      <c r="BI487" s="7">
        <f t="shared" si="790"/>
        <v>0.55063034240632158</v>
      </c>
      <c r="BJ487" s="7">
        <f t="shared" si="791"/>
        <v>0.26783053038054394</v>
      </c>
      <c r="BK487" s="20">
        <f t="shared" si="739"/>
        <v>0.83641631066767852</v>
      </c>
      <c r="BL487" s="24">
        <f t="shared" si="792"/>
        <v>0.55046340199188259</v>
      </c>
      <c r="BM487" s="24">
        <f t="shared" si="793"/>
        <v>0.82077759826512864</v>
      </c>
      <c r="BN487" s="24">
        <f t="shared" si="794"/>
        <v>166.44994415794685</v>
      </c>
      <c r="BO487" s="24">
        <f t="shared" si="795"/>
        <v>40192643.262282506</v>
      </c>
      <c r="BP487" s="24">
        <f t="shared" si="796"/>
        <v>8.6678955269973986E-7</v>
      </c>
      <c r="BQ487" s="29">
        <f t="shared" si="797"/>
        <v>6.6777375254307341E-3</v>
      </c>
      <c r="BR487" s="24">
        <f t="shared" si="740"/>
        <v>71.30612425298068</v>
      </c>
      <c r="BS487" s="24">
        <f t="shared" si="798"/>
        <v>4.850163033660186</v>
      </c>
      <c r="BT487" s="24">
        <f t="shared" si="799"/>
        <v>15.521385582017949</v>
      </c>
      <c r="BU487" s="24" t="str">
        <f t="shared" si="800"/>
        <v>NO</v>
      </c>
      <c r="BV487" s="24">
        <f t="shared" si="741"/>
        <v>1.1499999999999999</v>
      </c>
      <c r="BW487" s="24">
        <f t="shared" si="742"/>
        <v>1.150593023292664</v>
      </c>
      <c r="BX487" s="7">
        <f t="shared" si="801"/>
        <v>1</v>
      </c>
      <c r="BY487" s="7">
        <f t="shared" si="802"/>
        <v>0.55063034240632158</v>
      </c>
      <c r="BZ487" s="24">
        <f t="shared" si="803"/>
        <v>0.26783053038054394</v>
      </c>
      <c r="CA487" s="20">
        <f t="shared" si="743"/>
        <v>0.83641630463051986</v>
      </c>
      <c r="CB487" s="24">
        <f t="shared" si="804"/>
        <v>0.55046340199309429</v>
      </c>
      <c r="CC487" s="24">
        <f t="shared" si="805"/>
        <v>0.85634551983570617</v>
      </c>
      <c r="CD487" s="24">
        <f t="shared" si="806"/>
        <v>133.92123613640049</v>
      </c>
      <c r="CE487" s="24">
        <f t="shared" si="807"/>
        <v>32337940.973813519</v>
      </c>
      <c r="CF487" s="24">
        <f t="shared" si="808"/>
        <v>1.0537195244407596E-6</v>
      </c>
      <c r="CG487" s="29">
        <f t="shared" si="809"/>
        <v>6.8747632089818204E-3</v>
      </c>
      <c r="CH487" s="24">
        <f t="shared" si="744"/>
        <v>72.140341086428748</v>
      </c>
      <c r="CI487" s="24">
        <f t="shared" si="810"/>
        <v>4.850163033660186</v>
      </c>
      <c r="CJ487" s="24">
        <f t="shared" si="811"/>
        <v>15.37166889852376</v>
      </c>
      <c r="CK487" s="24">
        <f t="shared" si="745"/>
        <v>10.307878176077352</v>
      </c>
      <c r="CL487" s="24">
        <f t="shared" si="812"/>
        <v>1.8585979193235755</v>
      </c>
      <c r="CM487" s="24" t="str">
        <f t="shared" si="813"/>
        <v>NO</v>
      </c>
      <c r="CN487" s="46" t="str">
        <f t="shared" si="825"/>
        <v>ANNULAR</v>
      </c>
      <c r="CO487" s="21">
        <f t="shared" si="827"/>
        <v>1.0011652316395643</v>
      </c>
      <c r="CP487" s="21">
        <f t="shared" si="746"/>
        <v>0</v>
      </c>
      <c r="CQ487" s="7">
        <f t="shared" si="747"/>
        <v>0.98691620963918436</v>
      </c>
      <c r="CR487" s="7">
        <f>IF(J487="yes",rho_ph(F487,H487),IF(K487="yes",rho_ph(F487,H487),L487*CQ487+P487*(1-CQ487)))</f>
        <v>14.507571878248124</v>
      </c>
      <c r="CS487" s="7">
        <f t="shared" si="748"/>
        <v>1.6193796976746875E-5</v>
      </c>
      <c r="CT487" s="7">
        <f t="shared" si="749"/>
        <v>3503141.223952821</v>
      </c>
      <c r="CU487" s="7">
        <f t="shared" si="750"/>
        <v>7.7556872865236484E-6</v>
      </c>
      <c r="CV487" s="22">
        <f t="shared" si="751"/>
        <v>9.4880320744714537E-3</v>
      </c>
      <c r="CW487" s="7">
        <f t="shared" si="752"/>
        <v>1.4231928012561411E-3</v>
      </c>
      <c r="CX487" s="7">
        <f t="shared" si="753"/>
        <v>5.6569965296853104E-2</v>
      </c>
      <c r="CY487" s="7">
        <f t="shared" si="814"/>
        <v>0.36474818089740335</v>
      </c>
      <c r="CZ487" s="7">
        <f t="shared" si="815"/>
        <v>0.15899505778322609</v>
      </c>
      <c r="DA487" s="7">
        <f t="shared" si="754"/>
        <v>4.2721482138915921</v>
      </c>
      <c r="DB487" s="7">
        <f>rho_ph(DA487,H487)</f>
        <v>11.767336468549287</v>
      </c>
      <c r="DC487" s="7">
        <f t="shared" si="755"/>
        <v>164.89813545712266</v>
      </c>
      <c r="DD487" s="7">
        <f t="shared" si="816"/>
        <v>-2.9430000000000001E-2</v>
      </c>
      <c r="DE487" s="47">
        <f t="shared" si="817"/>
        <v>-3.1980388238287705</v>
      </c>
      <c r="DF487" s="7">
        <f t="shared" si="756"/>
        <v>1026.3742789911755</v>
      </c>
      <c r="DG487" s="7">
        <f t="shared" si="818"/>
        <v>146.00081715275479</v>
      </c>
    </row>
    <row r="488" spans="1:111" ht="14.5" x14ac:dyDescent="0.35">
      <c r="A488" s="7">
        <f t="shared" si="819"/>
        <v>345</v>
      </c>
      <c r="B488" s="7">
        <v>3</v>
      </c>
      <c r="C488" s="7">
        <v>0</v>
      </c>
      <c r="D488">
        <v>0.253</v>
      </c>
      <c r="E488" s="22">
        <v>0</v>
      </c>
      <c r="F488" s="7">
        <f t="shared" si="757"/>
        <v>4.2721482138915921</v>
      </c>
      <c r="G488" s="7">
        <f t="shared" si="820"/>
        <v>97.5</v>
      </c>
      <c r="H488" s="7">
        <f t="shared" si="758"/>
        <v>1026.3742789911755</v>
      </c>
      <c r="I488" s="7">
        <f t="shared" si="821"/>
        <v>0.1934916330561029</v>
      </c>
      <c r="J488" s="24" t="str">
        <f t="shared" si="759"/>
        <v>NO</v>
      </c>
      <c r="K488" s="24" t="str">
        <f t="shared" si="760"/>
        <v>NO</v>
      </c>
      <c r="L488" s="7">
        <f t="shared" si="761"/>
        <v>2.3007593723813624</v>
      </c>
      <c r="M488" s="7">
        <v>9.81</v>
      </c>
      <c r="N488" s="7">
        <f t="shared" si="762"/>
        <v>5.0247065E-2</v>
      </c>
      <c r="O488" s="7">
        <f t="shared" si="763"/>
        <v>146.00081715275479</v>
      </c>
      <c r="P488" s="7">
        <f t="shared" si="764"/>
        <v>920.70732988926648</v>
      </c>
      <c r="Q488" s="7">
        <f t="shared" si="726"/>
        <v>1.3853506096605495E-5</v>
      </c>
      <c r="R488" s="7">
        <f t="shared" si="727"/>
        <v>1.8781746154670394E-4</v>
      </c>
      <c r="S488" s="7">
        <f t="shared" si="765"/>
        <v>1.5415689171376527E-4</v>
      </c>
      <c r="T488" s="7">
        <f t="shared" si="728"/>
        <v>1.6997349058280997</v>
      </c>
      <c r="U488" s="7">
        <f t="shared" si="729"/>
        <v>163.18675512215751</v>
      </c>
      <c r="V488" s="7">
        <f t="shared" si="822"/>
        <v>164.88649002798562</v>
      </c>
      <c r="W488" s="7">
        <f>Surface_Tension_T(T_ph(F488,H488))</f>
        <v>8.8253019985268091E-2</v>
      </c>
      <c r="X488" s="7">
        <v>1</v>
      </c>
      <c r="Y488" s="7">
        <f t="shared" si="766"/>
        <v>1.0010648352491454</v>
      </c>
      <c r="Z488" s="7">
        <f t="shared" si="823"/>
        <v>0.98863874730948642</v>
      </c>
      <c r="AA488" s="24">
        <f t="shared" si="767"/>
        <v>12.735008492651673</v>
      </c>
      <c r="AB488" s="24">
        <f t="shared" si="768"/>
        <v>3446211.1901321653</v>
      </c>
      <c r="AC488" s="24">
        <f t="shared" si="769"/>
        <v>7.8706563655120118E-6</v>
      </c>
      <c r="AD488" s="29">
        <f t="shared" si="770"/>
        <v>9.5123752756020672E-3</v>
      </c>
      <c r="AE488" s="24">
        <f t="shared" si="730"/>
        <v>13.802660401095109</v>
      </c>
      <c r="AF488" s="7">
        <f t="shared" si="731"/>
        <v>10.852617215686077</v>
      </c>
      <c r="AG488" s="24" t="str">
        <f t="shared" si="771"/>
        <v>ANNULAR</v>
      </c>
      <c r="AH488" s="24">
        <f t="shared" si="826"/>
        <v>1.1499999999999999</v>
      </c>
      <c r="AI488" s="24">
        <f t="shared" si="826"/>
        <v>1.1499999999999999</v>
      </c>
      <c r="AJ488" s="24">
        <f t="shared" si="772"/>
        <v>0.26775588305094367</v>
      </c>
      <c r="AK488" s="24">
        <f t="shared" si="773"/>
        <v>0.85938777567388658</v>
      </c>
      <c r="AL488" s="24">
        <f t="shared" si="774"/>
        <v>131.4399500884781</v>
      </c>
      <c r="AM488" s="24">
        <f t="shared" si="775"/>
        <v>35568867.275329903</v>
      </c>
      <c r="AN488" s="24">
        <f t="shared" si="776"/>
        <v>9.67345694377732E-7</v>
      </c>
      <c r="AO488" s="29">
        <f t="shared" si="777"/>
        <v>6.7874402157623893E-3</v>
      </c>
      <c r="AP488" s="24">
        <f t="shared" si="732"/>
        <v>84.294879068992358</v>
      </c>
      <c r="AQ488" s="24">
        <f t="shared" si="778"/>
        <v>4.853554419549523</v>
      </c>
      <c r="AR488" s="24">
        <f t="shared" si="779"/>
        <v>15.44627593295643</v>
      </c>
      <c r="AS488" s="24">
        <f t="shared" si="780"/>
        <v>1.8357136982943478</v>
      </c>
      <c r="AT488" s="24" t="str">
        <f t="shared" si="781"/>
        <v>NO</v>
      </c>
      <c r="AU488" s="24">
        <f t="shared" si="733"/>
        <v>1.2</v>
      </c>
      <c r="AV488" s="7">
        <f t="shared" si="782"/>
        <v>1</v>
      </c>
      <c r="AW488" s="7">
        <f t="shared" si="783"/>
        <v>0.26775588305094367</v>
      </c>
      <c r="AX488" s="20">
        <f t="shared" si="734"/>
        <v>0.82727812740442253</v>
      </c>
      <c r="AY488" s="24">
        <f t="shared" si="735"/>
        <v>0.82362834254610351</v>
      </c>
      <c r="AZ488" s="24">
        <f t="shared" si="784"/>
        <v>164.28164843099324</v>
      </c>
      <c r="BA488" s="24">
        <f t="shared" si="785"/>
        <v>44456134.872852691</v>
      </c>
      <c r="BB488" s="24">
        <f t="shared" si="786"/>
        <v>7.9175395290321508E-7</v>
      </c>
      <c r="BC488" s="29">
        <f t="shared" si="787"/>
        <v>6.5891854012865977E-3</v>
      </c>
      <c r="BD488" s="24">
        <f t="shared" si="736"/>
        <v>15.599663085134548</v>
      </c>
      <c r="BE488" s="24" t="str">
        <f t="shared" si="788"/>
        <v>NO</v>
      </c>
      <c r="BF488" s="24">
        <f t="shared" si="737"/>
        <v>1.2</v>
      </c>
      <c r="BG488" s="24">
        <f t="shared" si="738"/>
        <v>1.1505199169245994</v>
      </c>
      <c r="BH488" s="7">
        <f t="shared" si="789"/>
        <v>1</v>
      </c>
      <c r="BI488" s="7">
        <f t="shared" si="790"/>
        <v>0.55070560839184857</v>
      </c>
      <c r="BJ488" s="7">
        <f t="shared" si="791"/>
        <v>0.26775588305094367</v>
      </c>
      <c r="BK488" s="20">
        <f t="shared" si="739"/>
        <v>0.82727812740442253</v>
      </c>
      <c r="BL488" s="24">
        <f t="shared" si="792"/>
        <v>0.55056147236855724</v>
      </c>
      <c r="BM488" s="24">
        <f t="shared" si="793"/>
        <v>0.82245440175314966</v>
      </c>
      <c r="BN488" s="24">
        <f t="shared" si="794"/>
        <v>165.35980336863989</v>
      </c>
      <c r="BO488" s="24">
        <f t="shared" si="795"/>
        <v>44747893.579802752</v>
      </c>
      <c r="BP488" s="24">
        <f t="shared" si="796"/>
        <v>7.8711616632347758E-7</v>
      </c>
      <c r="BQ488" s="29">
        <f t="shared" si="797"/>
        <v>6.5834995183885747E-3</v>
      </c>
      <c r="BR488" s="24">
        <f t="shared" si="740"/>
        <v>83.272481797259886</v>
      </c>
      <c r="BS488" s="24">
        <f t="shared" si="798"/>
        <v>4.853554419549523</v>
      </c>
      <c r="BT488" s="24">
        <f t="shared" si="799"/>
        <v>15.604152710280845</v>
      </c>
      <c r="BU488" s="24" t="str">
        <f t="shared" si="800"/>
        <v>NO</v>
      </c>
      <c r="BV488" s="24">
        <f t="shared" si="741"/>
        <v>1.1499999999999999</v>
      </c>
      <c r="BW488" s="24">
        <f t="shared" si="742"/>
        <v>1.1505143666627811</v>
      </c>
      <c r="BX488" s="7">
        <f t="shared" si="801"/>
        <v>1</v>
      </c>
      <c r="BY488" s="7">
        <f t="shared" si="802"/>
        <v>0.55070560839184857</v>
      </c>
      <c r="BZ488" s="24">
        <f t="shared" si="803"/>
        <v>0.26775588305094367</v>
      </c>
      <c r="CA488" s="20">
        <f t="shared" si="743"/>
        <v>0.82727812159960845</v>
      </c>
      <c r="CB488" s="24">
        <f t="shared" si="804"/>
        <v>0.55056147236957353</v>
      </c>
      <c r="CC488" s="24">
        <f t="shared" si="805"/>
        <v>0.85810976318823395</v>
      </c>
      <c r="CD488" s="24">
        <f t="shared" si="806"/>
        <v>132.61368515250408</v>
      </c>
      <c r="CE488" s="24">
        <f t="shared" si="807"/>
        <v>35886490.849293821</v>
      </c>
      <c r="CF488" s="24">
        <f t="shared" si="808"/>
        <v>9.5965289203835651E-7</v>
      </c>
      <c r="CG488" s="29">
        <f t="shared" si="809"/>
        <v>6.7793712798586989E-3</v>
      </c>
      <c r="CH488" s="24">
        <f t="shared" si="744"/>
        <v>84.254780729404033</v>
      </c>
      <c r="CI488" s="24">
        <f t="shared" si="810"/>
        <v>4.853554419549523</v>
      </c>
      <c r="CJ488" s="24">
        <f t="shared" si="811"/>
        <v>15.452401653190769</v>
      </c>
      <c r="CK488" s="24">
        <f t="shared" si="745"/>
        <v>10.852617215686077</v>
      </c>
      <c r="CL488" s="24">
        <f t="shared" si="812"/>
        <v>1.8357136982943478</v>
      </c>
      <c r="CM488" s="24" t="str">
        <f t="shared" si="813"/>
        <v>NO</v>
      </c>
      <c r="CN488" s="46" t="str">
        <f t="shared" si="825"/>
        <v>ANNULAR</v>
      </c>
      <c r="CO488" s="21">
        <f t="shared" si="827"/>
        <v>1.0010648352491454</v>
      </c>
      <c r="CP488" s="21">
        <f t="shared" si="746"/>
        <v>0</v>
      </c>
      <c r="CQ488" s="7">
        <f t="shared" si="747"/>
        <v>0.98863874730948642</v>
      </c>
      <c r="CR488" s="7">
        <f>IF(J488="yes",rho_ph(F488,H488),IF(K488="yes",rho_ph(F488,H488),L488*CQ488+P488*(1-CQ488)))</f>
        <v>12.735008492651673</v>
      </c>
      <c r="CS488" s="7">
        <f t="shared" si="748"/>
        <v>1.5829954553515313E-5</v>
      </c>
      <c r="CT488" s="7">
        <f t="shared" si="749"/>
        <v>3446211.1901321653</v>
      </c>
      <c r="CU488" s="7">
        <f t="shared" si="750"/>
        <v>7.8706563655120118E-6</v>
      </c>
      <c r="CV488" s="22">
        <f t="shared" si="751"/>
        <v>9.5123752756020672E-3</v>
      </c>
      <c r="CW488" s="7">
        <f t="shared" si="752"/>
        <v>1.2493043331291292E-3</v>
      </c>
      <c r="CX488" s="7">
        <f t="shared" si="753"/>
        <v>6.508903666153773E-2</v>
      </c>
      <c r="CY488" s="7">
        <f t="shared" si="814"/>
        <v>0.18955588310352012</v>
      </c>
      <c r="CZ488" s="7">
        <f t="shared" si="815"/>
        <v>0.34996719652556607</v>
      </c>
      <c r="DA488" s="7">
        <f t="shared" si="754"/>
        <v>3.2222466243148937</v>
      </c>
      <c r="DB488" s="7">
        <f>rho_ph(DA488,H488)</f>
        <v>8.3169086563159933</v>
      </c>
      <c r="DC488" s="7">
        <f t="shared" si="755"/>
        <v>233.30926467333512</v>
      </c>
      <c r="DD488" s="7">
        <f t="shared" si="816"/>
        <v>-2.9430000000000001E-2</v>
      </c>
      <c r="DE488" s="47">
        <f t="shared" si="817"/>
        <v>-13.62282919433167</v>
      </c>
      <c r="DF488" s="7">
        <f t="shared" si="756"/>
        <v>1026.3448489911755</v>
      </c>
      <c r="DG488" s="7">
        <f t="shared" si="818"/>
        <v>135.97931964297419</v>
      </c>
    </row>
    <row r="489" spans="1:111" ht="14.5" x14ac:dyDescent="0.35">
      <c r="A489" s="7">
        <f t="shared" si="819"/>
        <v>342</v>
      </c>
      <c r="B489" s="7">
        <v>3</v>
      </c>
      <c r="C489" s="7">
        <v>0</v>
      </c>
      <c r="D489">
        <v>0.253</v>
      </c>
      <c r="E489" s="22">
        <v>0</v>
      </c>
      <c r="F489" s="7">
        <f t="shared" si="757"/>
        <v>3.2222466243148937</v>
      </c>
      <c r="G489" s="7">
        <f t="shared" si="820"/>
        <v>97.5</v>
      </c>
      <c r="H489" s="7">
        <f t="shared" si="758"/>
        <v>1026.3448489911755</v>
      </c>
      <c r="I489" s="7">
        <f t="shared" si="821"/>
        <v>0.21073269841088524</v>
      </c>
      <c r="J489" s="24" t="str">
        <f t="shared" si="759"/>
        <v>NO</v>
      </c>
      <c r="K489" s="24" t="str">
        <f t="shared" si="760"/>
        <v>NO</v>
      </c>
      <c r="L489" s="7">
        <f t="shared" si="761"/>
        <v>1.7652217306385583</v>
      </c>
      <c r="M489" s="7">
        <v>9.81</v>
      </c>
      <c r="N489" s="7">
        <f t="shared" si="762"/>
        <v>5.0247065E-2</v>
      </c>
      <c r="O489" s="7">
        <f t="shared" si="763"/>
        <v>135.97931964297419</v>
      </c>
      <c r="P489" s="7">
        <f t="shared" si="764"/>
        <v>929.68096022593909</v>
      </c>
      <c r="Q489" s="7">
        <f t="shared" si="726"/>
        <v>1.3507465035536915E-5</v>
      </c>
      <c r="R489" s="7">
        <f t="shared" si="727"/>
        <v>2.0278729291002621E-4</v>
      </c>
      <c r="S489" s="7">
        <f t="shared" si="765"/>
        <v>1.628998440272872E-4</v>
      </c>
      <c r="T489" s="7">
        <f t="shared" si="728"/>
        <v>1.6473432121194573</v>
      </c>
      <c r="U489" s="7">
        <f t="shared" si="729"/>
        <v>231.64694644199722</v>
      </c>
      <c r="V489" s="7">
        <f t="shared" si="822"/>
        <v>233.29428965411668</v>
      </c>
      <c r="W489" s="7">
        <f>Surface_Tension_T(T_ph(F489,H489))</f>
        <v>8.8778374289263925E-2</v>
      </c>
      <c r="X489" s="7">
        <v>1</v>
      </c>
      <c r="Y489" s="7">
        <f t="shared" si="766"/>
        <v>1.0008488660317141</v>
      </c>
      <c r="Z489" s="7">
        <f t="shared" si="823"/>
        <v>0.9920966189873347</v>
      </c>
      <c r="AA489" s="24">
        <f t="shared" si="767"/>
        <v>9.0988933596156159</v>
      </c>
      <c r="AB489" s="24">
        <f t="shared" si="768"/>
        <v>3296799.5060908156</v>
      </c>
      <c r="AC489" s="24">
        <f t="shared" si="769"/>
        <v>8.1902808510153087E-6</v>
      </c>
      <c r="AD489" s="29">
        <f t="shared" si="770"/>
        <v>9.5786865113465514E-3</v>
      </c>
      <c r="AE489" s="24">
        <f t="shared" si="730"/>
        <v>13.785865591213627</v>
      </c>
      <c r="AF489" s="7">
        <f t="shared" si="731"/>
        <v>12.44036851143081</v>
      </c>
      <c r="AG489" s="24" t="str">
        <f t="shared" si="771"/>
        <v>ANNULAR</v>
      </c>
      <c r="AH489" s="24">
        <f t="shared" si="826"/>
        <v>1.1499999999999999</v>
      </c>
      <c r="AI489" s="24">
        <f t="shared" si="826"/>
        <v>1.1499999999999999</v>
      </c>
      <c r="AJ489" s="24">
        <f t="shared" si="772"/>
        <v>0.26754426531181641</v>
      </c>
      <c r="AK489" s="24">
        <f t="shared" si="773"/>
        <v>0.86256485039975483</v>
      </c>
      <c r="AL489" s="24">
        <f t="shared" si="774"/>
        <v>129.29346006716216</v>
      </c>
      <c r="AM489" s="24">
        <f t="shared" si="775"/>
        <v>46846863.507827729</v>
      </c>
      <c r="AN489" s="24">
        <f t="shared" si="776"/>
        <v>7.5536964232221408E-7</v>
      </c>
      <c r="AO489" s="29">
        <f t="shared" si="777"/>
        <v>6.5438561843678619E-3</v>
      </c>
      <c r="AP489" s="24">
        <f t="shared" si="732"/>
        <v>125.99345552029665</v>
      </c>
      <c r="AQ489" s="24">
        <f t="shared" si="778"/>
        <v>4.8603220033643328</v>
      </c>
      <c r="AR489" s="24">
        <f t="shared" si="779"/>
        <v>15.652778675555485</v>
      </c>
      <c r="AS489" s="24">
        <f t="shared" si="780"/>
        <v>1.7791306690890141</v>
      </c>
      <c r="AT489" s="24" t="str">
        <f t="shared" si="781"/>
        <v>NO</v>
      </c>
      <c r="AU489" s="24">
        <f t="shared" si="733"/>
        <v>1.2</v>
      </c>
      <c r="AV489" s="7">
        <f t="shared" si="782"/>
        <v>1</v>
      </c>
      <c r="AW489" s="7">
        <f t="shared" si="783"/>
        <v>0.26754426531181641</v>
      </c>
      <c r="AX489" s="20">
        <f t="shared" si="734"/>
        <v>0.80467351672362053</v>
      </c>
      <c r="AY489" s="24">
        <f t="shared" si="735"/>
        <v>0.82665896266428429</v>
      </c>
      <c r="AZ489" s="24">
        <f t="shared" si="784"/>
        <v>162.61109840155066</v>
      </c>
      <c r="BA489" s="24">
        <f t="shared" si="785"/>
        <v>58918834.160043903</v>
      </c>
      <c r="BB489" s="24">
        <f t="shared" si="786"/>
        <v>6.1479801110767007E-7</v>
      </c>
      <c r="BC489" s="29">
        <f t="shared" si="787"/>
        <v>6.3507338418492343E-3</v>
      </c>
      <c r="BD489" s="24">
        <f t="shared" si="736"/>
        <v>15.809861156894733</v>
      </c>
      <c r="BE489" s="24" t="str">
        <f t="shared" si="788"/>
        <v>NO</v>
      </c>
      <c r="BF489" s="24">
        <f t="shared" si="737"/>
        <v>1.2</v>
      </c>
      <c r="BG489" s="24">
        <f t="shared" si="738"/>
        <v>1.1503622327310616</v>
      </c>
      <c r="BH489" s="7">
        <f t="shared" si="789"/>
        <v>1</v>
      </c>
      <c r="BI489" s="7">
        <f t="shared" si="790"/>
        <v>0.55087125456492902</v>
      </c>
      <c r="BJ489" s="7">
        <f t="shared" si="791"/>
        <v>0.26754426531181641</v>
      </c>
      <c r="BK489" s="20">
        <f t="shared" si="739"/>
        <v>0.80467351672362053</v>
      </c>
      <c r="BL489" s="24">
        <f t="shared" si="792"/>
        <v>0.5507725092221688</v>
      </c>
      <c r="BM489" s="24">
        <f t="shared" si="793"/>
        <v>0.82582427498423494</v>
      </c>
      <c r="BN489" s="24">
        <f t="shared" si="794"/>
        <v>163.3856182365966</v>
      </c>
      <c r="BO489" s="24">
        <f t="shared" si="795"/>
        <v>59199465.716950603</v>
      </c>
      <c r="BP489" s="24">
        <f t="shared" si="796"/>
        <v>6.1217994304812791E-7</v>
      </c>
      <c r="BQ489" s="29">
        <f t="shared" si="797"/>
        <v>6.3468203159314836E-3</v>
      </c>
      <c r="BR489" s="24">
        <f t="shared" si="740"/>
        <v>124.46205574113731</v>
      </c>
      <c r="BS489" s="24">
        <f t="shared" si="798"/>
        <v>4.8603220033643328</v>
      </c>
      <c r="BT489" s="24">
        <f t="shared" si="799"/>
        <v>15.813110006218743</v>
      </c>
      <c r="BU489" s="24" t="str">
        <f t="shared" si="800"/>
        <v>NO</v>
      </c>
      <c r="BV489" s="24">
        <f t="shared" si="741"/>
        <v>1.1499999999999999</v>
      </c>
      <c r="BW489" s="24">
        <f t="shared" si="742"/>
        <v>1.1503584191058651</v>
      </c>
      <c r="BX489" s="7">
        <f t="shared" si="801"/>
        <v>1</v>
      </c>
      <c r="BY489" s="7">
        <f t="shared" si="802"/>
        <v>0.55087125456492902</v>
      </c>
      <c r="BZ489" s="24">
        <f t="shared" si="803"/>
        <v>0.26754426531181641</v>
      </c>
      <c r="CA489" s="20">
        <f t="shared" si="743"/>
        <v>0.80467351147540156</v>
      </c>
      <c r="CB489" s="24">
        <f t="shared" si="804"/>
        <v>0.55077250922281495</v>
      </c>
      <c r="CC489" s="24">
        <f t="shared" si="805"/>
        <v>0.86165611862723512</v>
      </c>
      <c r="CD489" s="24">
        <f t="shared" si="806"/>
        <v>130.13668658095392</v>
      </c>
      <c r="CE489" s="24">
        <f t="shared" si="807"/>
        <v>47152389.536578633</v>
      </c>
      <c r="CF489" s="24">
        <f t="shared" si="808"/>
        <v>7.5097248073342042E-7</v>
      </c>
      <c r="CG489" s="29">
        <f t="shared" si="809"/>
        <v>6.5382626422183796E-3</v>
      </c>
      <c r="CH489" s="24">
        <f t="shared" si="744"/>
        <v>125.95036591148636</v>
      </c>
      <c r="CI489" s="24">
        <f t="shared" si="810"/>
        <v>4.8603220033643328</v>
      </c>
      <c r="CJ489" s="24">
        <f t="shared" si="811"/>
        <v>15.657241100618972</v>
      </c>
      <c r="CK489" s="24">
        <f t="shared" si="745"/>
        <v>12.44036851143081</v>
      </c>
      <c r="CL489" s="24">
        <f t="shared" si="812"/>
        <v>1.7791306690890141</v>
      </c>
      <c r="CM489" s="24" t="str">
        <f t="shared" si="813"/>
        <v>NO</v>
      </c>
      <c r="CN489" s="46" t="str">
        <f t="shared" si="825"/>
        <v>ANNULAR</v>
      </c>
      <c r="CO489" s="21">
        <f t="shared" si="827"/>
        <v>1.0008488660317141</v>
      </c>
      <c r="CP489" s="21">
        <f t="shared" si="746"/>
        <v>0</v>
      </c>
      <c r="CQ489" s="7">
        <f t="shared" si="747"/>
        <v>0.9920966189873347</v>
      </c>
      <c r="CR489" s="7">
        <f>IF(J489="yes",rho_ph(F489,H489),IF(K489="yes",rho_ph(F489,H489),L489*CQ489+P489*(1-CQ489)))</f>
        <v>9.0988933596156159</v>
      </c>
      <c r="CS489" s="7">
        <f t="shared" si="748"/>
        <v>1.5003415633240709E-5</v>
      </c>
      <c r="CT489" s="7">
        <f t="shared" si="749"/>
        <v>3296799.5060908156</v>
      </c>
      <c r="CU489" s="7">
        <f t="shared" si="750"/>
        <v>8.1902808510153087E-6</v>
      </c>
      <c r="CV489" s="22">
        <f t="shared" si="751"/>
        <v>9.5786865113465514E-3</v>
      </c>
      <c r="CW489" s="7">
        <f t="shared" si="752"/>
        <v>8.9260143857829198E-4</v>
      </c>
      <c r="CX489" s="7">
        <f t="shared" si="753"/>
        <v>9.3745889810395971E-2</v>
      </c>
      <c r="CY489" s="7">
        <f t="shared" si="814"/>
        <v>-0.53687312085114502</v>
      </c>
      <c r="CZ489" s="7">
        <f t="shared" si="815"/>
        <v>-0.17627720139711373</v>
      </c>
      <c r="DA489" s="7">
        <f t="shared" si="754"/>
        <v>3.751078228506235</v>
      </c>
      <c r="DB489" s="7">
        <f>rho_ph(DA489,H489)</f>
        <v>10.010954046263066</v>
      </c>
      <c r="DC489" s="7">
        <f t="shared" si="755"/>
        <v>193.82886326250846</v>
      </c>
      <c r="DD489" s="7">
        <f t="shared" si="816"/>
        <v>-2.9430000000000001E-2</v>
      </c>
      <c r="DE489" s="47">
        <f t="shared" si="817"/>
        <v>8.4282986757913463</v>
      </c>
      <c r="DF489" s="7">
        <f t="shared" si="756"/>
        <v>1026.3154189911754</v>
      </c>
      <c r="DG489" s="7">
        <f t="shared" si="818"/>
        <v>141.31072647169623</v>
      </c>
    </row>
    <row r="490" spans="1:111" ht="14.5" x14ac:dyDescent="0.35">
      <c r="A490" s="7">
        <f t="shared" si="819"/>
        <v>339</v>
      </c>
      <c r="B490" s="7">
        <v>3</v>
      </c>
      <c r="C490" s="7">
        <v>0</v>
      </c>
      <c r="D490">
        <v>0.253</v>
      </c>
      <c r="E490" s="22">
        <v>0</v>
      </c>
      <c r="F490" s="7">
        <f t="shared" si="757"/>
        <v>3.751078228506235</v>
      </c>
      <c r="G490" s="7">
        <f t="shared" si="820"/>
        <v>97.5</v>
      </c>
      <c r="H490" s="7">
        <f t="shared" si="758"/>
        <v>1026.3154189911754</v>
      </c>
      <c r="I490" s="7">
        <f t="shared" si="821"/>
        <v>0.20160077595802159</v>
      </c>
      <c r="J490" s="24" t="str">
        <f t="shared" si="759"/>
        <v>NO</v>
      </c>
      <c r="K490" s="24" t="str">
        <f t="shared" si="760"/>
        <v>NO</v>
      </c>
      <c r="L490" s="7">
        <f t="shared" si="761"/>
        <v>2.0359464124193685</v>
      </c>
      <c r="M490" s="7">
        <v>9.81</v>
      </c>
      <c r="N490" s="7">
        <f t="shared" si="762"/>
        <v>5.0247065E-2</v>
      </c>
      <c r="O490" s="7">
        <f t="shared" si="763"/>
        <v>141.31072647169623</v>
      </c>
      <c r="P490" s="7">
        <f t="shared" si="764"/>
        <v>924.96026132067584</v>
      </c>
      <c r="Q490" s="7">
        <f t="shared" si="726"/>
        <v>1.3691570116048817E-5</v>
      </c>
      <c r="R490" s="7">
        <f t="shared" si="727"/>
        <v>1.9454598171365442E-4</v>
      </c>
      <c r="S490" s="7">
        <f t="shared" si="765"/>
        <v>1.5808559200014571E-4</v>
      </c>
      <c r="T490" s="7">
        <f t="shared" si="728"/>
        <v>1.6749079658075496</v>
      </c>
      <c r="U490" s="7">
        <f t="shared" si="729"/>
        <v>192.14087897042816</v>
      </c>
      <c r="V490" s="7">
        <f t="shared" si="822"/>
        <v>193.81578693623572</v>
      </c>
      <c r="W490" s="7">
        <f>Surface_Tension_T(T_ph(F490,H490))</f>
        <v>8.850787644139492E-2</v>
      </c>
      <c r="X490" s="7">
        <v>1</v>
      </c>
      <c r="Y490" s="7">
        <f t="shared" si="766"/>
        <v>1.0009571090301892</v>
      </c>
      <c r="Z490" s="7">
        <f t="shared" si="823"/>
        <v>0.99041031733436147</v>
      </c>
      <c r="AA490" s="24">
        <f t="shared" si="767"/>
        <v>10.886497716791393</v>
      </c>
      <c r="AB490" s="24">
        <f t="shared" si="768"/>
        <v>3376801.7635361142</v>
      </c>
      <c r="AC490" s="24">
        <f t="shared" si="769"/>
        <v>8.0157996273865884E-6</v>
      </c>
      <c r="AD490" s="29">
        <f t="shared" si="770"/>
        <v>9.5427316667568308E-3</v>
      </c>
      <c r="AE490" s="24">
        <f t="shared" si="730"/>
        <v>13.795967775577353</v>
      </c>
      <c r="AF490" s="7">
        <f t="shared" si="731"/>
        <v>11.559333037512841</v>
      </c>
      <c r="AG490" s="24" t="str">
        <f t="shared" si="771"/>
        <v>ANNULAR</v>
      </c>
      <c r="AH490" s="24">
        <f t="shared" si="826"/>
        <v>1.1499999999999999</v>
      </c>
      <c r="AI490" s="24">
        <f t="shared" si="826"/>
        <v>1.1499999999999999</v>
      </c>
      <c r="AJ490" s="24">
        <f t="shared" si="772"/>
        <v>0.26766041530653195</v>
      </c>
      <c r="AK490" s="24">
        <f t="shared" si="773"/>
        <v>0.86101667856125064</v>
      </c>
      <c r="AL490" s="24">
        <f t="shared" si="774"/>
        <v>130.30703313495113</v>
      </c>
      <c r="AM490" s="24">
        <f t="shared" si="775"/>
        <v>40418969.510513112</v>
      </c>
      <c r="AN490" s="24">
        <f t="shared" si="776"/>
        <v>8.6242929465803645E-7</v>
      </c>
      <c r="AO490" s="29">
        <f t="shared" si="777"/>
        <v>6.6727597311878328E-3</v>
      </c>
      <c r="AP490" s="24">
        <f t="shared" si="732"/>
        <v>101.64732823277897</v>
      </c>
      <c r="AQ490" s="24">
        <f t="shared" si="778"/>
        <v>4.8570294560970684</v>
      </c>
      <c r="AR490" s="24">
        <f t="shared" si="779"/>
        <v>15.543229022214456</v>
      </c>
      <c r="AS490" s="24">
        <f t="shared" si="780"/>
        <v>1.8089006030721537</v>
      </c>
      <c r="AT490" s="24" t="str">
        <f t="shared" si="781"/>
        <v>NO</v>
      </c>
      <c r="AU490" s="24">
        <f t="shared" si="733"/>
        <v>1.2</v>
      </c>
      <c r="AV490" s="7">
        <f t="shared" si="782"/>
        <v>1</v>
      </c>
      <c r="AW490" s="7">
        <f t="shared" si="783"/>
        <v>0.26766041530653195</v>
      </c>
      <c r="AX490" s="20">
        <f t="shared" si="734"/>
        <v>0.8165681748075978</v>
      </c>
      <c r="AY490" s="24">
        <f t="shared" si="735"/>
        <v>0.8251822232322199</v>
      </c>
      <c r="AZ490" s="24">
        <f t="shared" si="784"/>
        <v>163.37952326960732</v>
      </c>
      <c r="BA490" s="24">
        <f t="shared" si="785"/>
        <v>50677479.264203966</v>
      </c>
      <c r="BB490" s="24">
        <f t="shared" si="786"/>
        <v>7.0388765041493522E-7</v>
      </c>
      <c r="BC490" s="29">
        <f t="shared" si="787"/>
        <v>6.4766935189902045E-3</v>
      </c>
      <c r="BD490" s="24">
        <f t="shared" si="736"/>
        <v>15.698516958023895</v>
      </c>
      <c r="BE490" s="24" t="str">
        <f t="shared" si="788"/>
        <v>NO</v>
      </c>
      <c r="BF490" s="24">
        <f t="shared" si="737"/>
        <v>1.2</v>
      </c>
      <c r="BG490" s="24">
        <f t="shared" si="738"/>
        <v>1.1504388600210533</v>
      </c>
      <c r="BH490" s="7">
        <f t="shared" si="789"/>
        <v>1</v>
      </c>
      <c r="BI490" s="7">
        <f t="shared" si="790"/>
        <v>0.55078780400476213</v>
      </c>
      <c r="BJ490" s="7">
        <f t="shared" si="791"/>
        <v>0.26766041530653195</v>
      </c>
      <c r="BK490" s="20">
        <f t="shared" si="739"/>
        <v>0.8165681748075978</v>
      </c>
      <c r="BL490" s="24">
        <f t="shared" si="792"/>
        <v>0.55066699160785437</v>
      </c>
      <c r="BM490" s="24">
        <f t="shared" si="793"/>
        <v>0.82418049722022035</v>
      </c>
      <c r="BN490" s="24">
        <f t="shared" si="794"/>
        <v>164.30404056295779</v>
      </c>
      <c r="BO490" s="24">
        <f t="shared" si="795"/>
        <v>50964248.407763362</v>
      </c>
      <c r="BP490" s="24">
        <f t="shared" si="796"/>
        <v>7.0032953865518707E-7</v>
      </c>
      <c r="BQ490" s="29">
        <f t="shared" si="797"/>
        <v>6.4719106687144258E-3</v>
      </c>
      <c r="BR490" s="24">
        <f t="shared" si="740"/>
        <v>100.41226846420361</v>
      </c>
      <c r="BS490" s="24">
        <f t="shared" si="798"/>
        <v>4.8570294560970684</v>
      </c>
      <c r="BT490" s="24">
        <f t="shared" si="799"/>
        <v>15.702383161353355</v>
      </c>
      <c r="BU490" s="24" t="str">
        <f t="shared" si="800"/>
        <v>NO</v>
      </c>
      <c r="BV490" s="24">
        <f t="shared" si="741"/>
        <v>1.1499999999999999</v>
      </c>
      <c r="BW490" s="24">
        <f t="shared" si="742"/>
        <v>1.1504342051042875</v>
      </c>
      <c r="BX490" s="7">
        <f t="shared" si="801"/>
        <v>1</v>
      </c>
      <c r="BY490" s="7">
        <f t="shared" si="802"/>
        <v>0.55078780400476213</v>
      </c>
      <c r="BZ490" s="24">
        <f t="shared" si="803"/>
        <v>0.26766041530653195</v>
      </c>
      <c r="CA490" s="20">
        <f t="shared" si="743"/>
        <v>0.81656816926991382</v>
      </c>
      <c r="CB490" s="24">
        <f t="shared" si="804"/>
        <v>0.55066699160867705</v>
      </c>
      <c r="CC490" s="24">
        <f t="shared" si="805"/>
        <v>0.85992611882685832</v>
      </c>
      <c r="CD490" s="24">
        <f t="shared" si="806"/>
        <v>131.3135372306817</v>
      </c>
      <c r="CE490" s="24">
        <f t="shared" si="807"/>
        <v>40731169.530564286</v>
      </c>
      <c r="CF490" s="24">
        <f t="shared" si="808"/>
        <v>8.5649014468252359E-7</v>
      </c>
      <c r="CG490" s="29">
        <f t="shared" si="809"/>
        <v>6.6659476238252399E-3</v>
      </c>
      <c r="CH490" s="24">
        <f t="shared" si="744"/>
        <v>101.60580749927294</v>
      </c>
      <c r="CI490" s="24">
        <f t="shared" si="810"/>
        <v>4.8570294560970684</v>
      </c>
      <c r="CJ490" s="24">
        <f t="shared" si="811"/>
        <v>15.548521897955457</v>
      </c>
      <c r="CK490" s="24">
        <f t="shared" si="745"/>
        <v>11.559333037512841</v>
      </c>
      <c r="CL490" s="24">
        <f t="shared" si="812"/>
        <v>1.8089006030721537</v>
      </c>
      <c r="CM490" s="24" t="str">
        <f t="shared" si="813"/>
        <v>NO</v>
      </c>
      <c r="CN490" s="46" t="str">
        <f t="shared" si="825"/>
        <v>ANNULAR</v>
      </c>
      <c r="CO490" s="21">
        <f t="shared" si="827"/>
        <v>1.0009571090301892</v>
      </c>
      <c r="CP490" s="21">
        <f t="shared" si="746"/>
        <v>0</v>
      </c>
      <c r="CQ490" s="7">
        <f t="shared" si="747"/>
        <v>0.99041031733436147</v>
      </c>
      <c r="CR490" s="7">
        <f>IF(J490="yes",rho_ph(F490,H490),IF(K490="yes",rho_ph(F490,H490),L490*CQ490+P490*(1-CQ490)))</f>
        <v>10.886497716791393</v>
      </c>
      <c r="CS490" s="7">
        <f t="shared" si="748"/>
        <v>1.542590653195063E-5</v>
      </c>
      <c r="CT490" s="7">
        <f t="shared" si="749"/>
        <v>3376801.7635361142</v>
      </c>
      <c r="CU490" s="7">
        <f t="shared" si="750"/>
        <v>8.0157996273865884E-6</v>
      </c>
      <c r="CV490" s="22">
        <f t="shared" si="751"/>
        <v>9.5427316667568308E-3</v>
      </c>
      <c r="CW490" s="7">
        <f t="shared" si="752"/>
        <v>1.0679654260172357E-3</v>
      </c>
      <c r="CX490" s="7">
        <f t="shared" si="753"/>
        <v>7.7123845998436358E-2</v>
      </c>
      <c r="CY490" s="7">
        <f t="shared" si="814"/>
        <v>-9.021050419762644E-2</v>
      </c>
      <c r="CZ490" s="7">
        <f t="shared" si="815"/>
        <v>-0.86677058420111264</v>
      </c>
      <c r="DA490" s="7">
        <f t="shared" si="754"/>
        <v>6.3513899811095733</v>
      </c>
      <c r="DB490" s="7">
        <f>rho_ph(DA490,H490)</f>
        <v>19.717223603894158</v>
      </c>
      <c r="DC490" s="7">
        <f t="shared" si="755"/>
        <v>98.412021993661824</v>
      </c>
      <c r="DD490" s="7">
        <f t="shared" si="816"/>
        <v>-2.9430000000000001E-2</v>
      </c>
      <c r="DE490" s="47">
        <f t="shared" si="817"/>
        <v>13.939816596415671</v>
      </c>
      <c r="DF490" s="7">
        <f t="shared" si="756"/>
        <v>1026.2859889911754</v>
      </c>
      <c r="DG490" s="7">
        <f t="shared" si="818"/>
        <v>161.0697174069935</v>
      </c>
    </row>
    <row r="491" spans="1:111" ht="14.5" x14ac:dyDescent="0.35">
      <c r="A491" s="7">
        <f t="shared" si="819"/>
        <v>336</v>
      </c>
      <c r="B491" s="7">
        <v>3</v>
      </c>
      <c r="C491" s="7">
        <v>0</v>
      </c>
      <c r="D491">
        <v>0.253</v>
      </c>
      <c r="E491" s="22">
        <v>0</v>
      </c>
      <c r="F491" s="7">
        <f t="shared" si="757"/>
        <v>6.3513899811095733</v>
      </c>
      <c r="G491" s="7">
        <f t="shared" si="820"/>
        <v>97.5</v>
      </c>
      <c r="H491" s="7">
        <f t="shared" si="758"/>
        <v>1026.2859889911754</v>
      </c>
      <c r="I491" s="7">
        <f t="shared" si="821"/>
        <v>0.16650480052514138</v>
      </c>
      <c r="J491" s="24" t="str">
        <f t="shared" si="759"/>
        <v>NO</v>
      </c>
      <c r="K491" s="24" t="str">
        <f t="shared" si="760"/>
        <v>NO</v>
      </c>
      <c r="L491" s="7">
        <f t="shared" si="761"/>
        <v>3.3439200075101438</v>
      </c>
      <c r="M491" s="7">
        <v>9.81</v>
      </c>
      <c r="N491" s="7">
        <f t="shared" si="762"/>
        <v>5.0247065E-2</v>
      </c>
      <c r="O491" s="7">
        <f t="shared" si="763"/>
        <v>161.0697174069935</v>
      </c>
      <c r="P491" s="7">
        <f t="shared" si="764"/>
        <v>906.40244591299177</v>
      </c>
      <c r="Q491" s="7">
        <f t="shared" si="726"/>
        <v>1.4373376839177214E-5</v>
      </c>
      <c r="R491" s="7">
        <f t="shared" si="727"/>
        <v>1.6900191041627267E-4</v>
      </c>
      <c r="S491" s="7">
        <f t="shared" si="765"/>
        <v>1.4325551727752326E-4</v>
      </c>
      <c r="T491" s="7">
        <f t="shared" si="728"/>
        <v>1.784333177171161</v>
      </c>
      <c r="U491" s="7">
        <f t="shared" si="729"/>
        <v>96.619502297636799</v>
      </c>
      <c r="V491" s="7">
        <f t="shared" si="822"/>
        <v>98.403835474807963</v>
      </c>
      <c r="W491" s="7">
        <f>Surface_Tension_T(T_ph(F491,H491))</f>
        <v>8.7328147052995936E-2</v>
      </c>
      <c r="X491" s="7">
        <v>1</v>
      </c>
      <c r="Y491" s="7">
        <f t="shared" si="766"/>
        <v>1.0015217822450384</v>
      </c>
      <c r="Z491" s="7">
        <f t="shared" si="823"/>
        <v>0.98037532178020281</v>
      </c>
      <c r="AA491" s="24">
        <f t="shared" si="767"/>
        <v>21.066152992049606</v>
      </c>
      <c r="AB491" s="24">
        <f t="shared" si="768"/>
        <v>3661056.4396100547</v>
      </c>
      <c r="AC491" s="24">
        <f t="shared" si="769"/>
        <v>7.4545729967478848E-6</v>
      </c>
      <c r="AD491" s="29">
        <f t="shared" si="770"/>
        <v>9.4229734120780378E-3</v>
      </c>
      <c r="AE491" s="24">
        <f t="shared" si="730"/>
        <v>13.806315878371217</v>
      </c>
      <c r="AF491" s="7">
        <f t="shared" si="731"/>
        <v>8.9406386267704363</v>
      </c>
      <c r="AG491" s="24" t="str">
        <f t="shared" si="771"/>
        <v>ANNULAR</v>
      </c>
      <c r="AH491" s="24">
        <f t="shared" si="826"/>
        <v>1.1499999999999999</v>
      </c>
      <c r="AI491" s="24">
        <f t="shared" si="826"/>
        <v>1.1499999999999999</v>
      </c>
      <c r="AJ491" s="24">
        <f t="shared" si="772"/>
        <v>0.2680190625927889</v>
      </c>
      <c r="AK491" s="24">
        <f t="shared" si="773"/>
        <v>0.85178023972562211</v>
      </c>
      <c r="AL491" s="24">
        <f t="shared" si="774"/>
        <v>137.19503823095371</v>
      </c>
      <c r="AM491" s="24">
        <f t="shared" si="775"/>
        <v>23842928.435369357</v>
      </c>
      <c r="AN491" s="24">
        <f t="shared" si="776"/>
        <v>1.3854506119016714E-6</v>
      </c>
      <c r="AO491" s="29">
        <f t="shared" si="777"/>
        <v>7.1655570363708052E-3</v>
      </c>
      <c r="AP491" s="24">
        <f t="shared" si="732"/>
        <v>46.371150152443604</v>
      </c>
      <c r="AQ491" s="24">
        <f t="shared" si="778"/>
        <v>4.8372023944535405</v>
      </c>
      <c r="AR491" s="24">
        <f t="shared" si="779"/>
        <v>15.125989978543268</v>
      </c>
      <c r="AS491" s="24">
        <f t="shared" si="780"/>
        <v>1.9270798313448541</v>
      </c>
      <c r="AT491" s="24" t="str">
        <f t="shared" si="781"/>
        <v>NO</v>
      </c>
      <c r="AU491" s="24">
        <f t="shared" si="733"/>
        <v>1.2</v>
      </c>
      <c r="AV491" s="7">
        <f t="shared" si="782"/>
        <v>1</v>
      </c>
      <c r="AW491" s="7">
        <f t="shared" si="783"/>
        <v>0.2680190625927889</v>
      </c>
      <c r="AX491" s="20">
        <f t="shared" si="734"/>
        <v>0.86375012871700318</v>
      </c>
      <c r="AY491" s="24">
        <f t="shared" si="735"/>
        <v>0.81636976828248964</v>
      </c>
      <c r="AZ491" s="24">
        <f t="shared" si="784"/>
        <v>169.17276637400707</v>
      </c>
      <c r="BA491" s="24">
        <f t="shared" si="785"/>
        <v>29400291.83182852</v>
      </c>
      <c r="BB491" s="24">
        <f t="shared" si="786"/>
        <v>1.1478128758557018E-6</v>
      </c>
      <c r="BC491" s="29">
        <f t="shared" si="787"/>
        <v>6.9637499168964312E-3</v>
      </c>
      <c r="BD491" s="24">
        <f t="shared" si="736"/>
        <v>15.27071617438849</v>
      </c>
      <c r="BE491" s="24" t="str">
        <f t="shared" si="788"/>
        <v>NO</v>
      </c>
      <c r="BF491" s="24">
        <f t="shared" si="737"/>
        <v>1.2</v>
      </c>
      <c r="BG491" s="24">
        <f t="shared" si="738"/>
        <v>1.1509105623323703</v>
      </c>
      <c r="BH491" s="7">
        <f t="shared" si="789"/>
        <v>1</v>
      </c>
      <c r="BI491" s="7">
        <f t="shared" si="790"/>
        <v>0.55037693181795699</v>
      </c>
      <c r="BJ491" s="7">
        <f t="shared" si="791"/>
        <v>0.2680190625927889</v>
      </c>
      <c r="BK491" s="20">
        <f t="shared" si="739"/>
        <v>0.86375012871700318</v>
      </c>
      <c r="BL491" s="24">
        <f t="shared" si="792"/>
        <v>0.55012235005516863</v>
      </c>
      <c r="BM491" s="24">
        <f t="shared" si="793"/>
        <v>0.81442851039553421</v>
      </c>
      <c r="BN491" s="24">
        <f t="shared" si="794"/>
        <v>170.92583585980344</v>
      </c>
      <c r="BO491" s="24">
        <f t="shared" si="795"/>
        <v>29704955.257204808</v>
      </c>
      <c r="BP491" s="24">
        <f t="shared" si="796"/>
        <v>1.1372345984659018E-6</v>
      </c>
      <c r="BQ491" s="29">
        <f t="shared" si="797"/>
        <v>6.9540359429765856E-3</v>
      </c>
      <c r="BR491" s="24">
        <f t="shared" si="740"/>
        <v>45.818688872021831</v>
      </c>
      <c r="BS491" s="24">
        <f t="shared" si="798"/>
        <v>4.8372023944535405</v>
      </c>
      <c r="BT491" s="24">
        <f t="shared" si="799"/>
        <v>15.277823333575286</v>
      </c>
      <c r="BU491" s="24" t="str">
        <f t="shared" si="800"/>
        <v>NO</v>
      </c>
      <c r="BV491" s="24">
        <f t="shared" si="741"/>
        <v>1.1499999999999999</v>
      </c>
      <c r="BW491" s="24">
        <f t="shared" si="742"/>
        <v>1.1509006321877961</v>
      </c>
      <c r="BX491" s="7">
        <f t="shared" si="801"/>
        <v>1</v>
      </c>
      <c r="BY491" s="7">
        <f t="shared" si="802"/>
        <v>0.55037693181795699</v>
      </c>
      <c r="BZ491" s="24">
        <f t="shared" si="803"/>
        <v>0.2680190625927889</v>
      </c>
      <c r="CA491" s="20">
        <f t="shared" si="743"/>
        <v>0.8637501219621988</v>
      </c>
      <c r="CB491" s="24">
        <f t="shared" si="804"/>
        <v>0.55012235005717658</v>
      </c>
      <c r="CC491" s="24">
        <f t="shared" si="805"/>
        <v>0.84966714125723974</v>
      </c>
      <c r="CD491" s="24">
        <f t="shared" si="806"/>
        <v>139.10328981890422</v>
      </c>
      <c r="CE491" s="24">
        <f t="shared" si="807"/>
        <v>24174560.735158451</v>
      </c>
      <c r="CF491" s="24">
        <f t="shared" si="808"/>
        <v>1.368369389103198E-6</v>
      </c>
      <c r="CG491" s="29">
        <f t="shared" si="809"/>
        <v>7.151989886152621E-3</v>
      </c>
      <c r="CH491" s="24">
        <f t="shared" si="744"/>
        <v>46.336010828581351</v>
      </c>
      <c r="CI491" s="24">
        <f t="shared" si="810"/>
        <v>4.8372023944535405</v>
      </c>
      <c r="CJ491" s="24">
        <f t="shared" si="811"/>
        <v>15.135548481583275</v>
      </c>
      <c r="CK491" s="24">
        <f t="shared" si="745"/>
        <v>8.9406386267704363</v>
      </c>
      <c r="CL491" s="24">
        <f t="shared" si="812"/>
        <v>1.9270798313448541</v>
      </c>
      <c r="CM491" s="24" t="str">
        <f t="shared" si="813"/>
        <v>NO</v>
      </c>
      <c r="CN491" s="46" t="str">
        <f t="shared" si="825"/>
        <v>ANNULAR</v>
      </c>
      <c r="CO491" s="21">
        <f t="shared" si="827"/>
        <v>1.0015217822450384</v>
      </c>
      <c r="CP491" s="21">
        <f t="shared" si="746"/>
        <v>0</v>
      </c>
      <c r="CQ491" s="7">
        <f t="shared" si="747"/>
        <v>0.98037532178020281</v>
      </c>
      <c r="CR491" s="7">
        <f>IF(J491="yes",rho_ph(F491,H491),IF(K491="yes",rho_ph(F491,H491),L491*CQ491+P491*(1-CQ491)))</f>
        <v>21.066152992049606</v>
      </c>
      <c r="CS491" s="7">
        <f t="shared" si="748"/>
        <v>1.7407912054226818E-5</v>
      </c>
      <c r="CT491" s="7">
        <f t="shared" si="749"/>
        <v>3661056.4396100547</v>
      </c>
      <c r="CU491" s="7">
        <f t="shared" si="750"/>
        <v>7.4545729967478848E-6</v>
      </c>
      <c r="CV491" s="22">
        <f t="shared" si="751"/>
        <v>9.4229734120780378E-3</v>
      </c>
      <c r="CW491" s="7">
        <f t="shared" si="752"/>
        <v>2.0665896085200666E-3</v>
      </c>
      <c r="CX491" s="7">
        <f t="shared" si="753"/>
        <v>3.7988026753695454E-2</v>
      </c>
      <c r="CY491" s="7">
        <f t="shared" si="814"/>
        <v>0.67882590674593124</v>
      </c>
      <c r="CZ491" s="7">
        <f t="shared" si="815"/>
        <v>5.9005727336224126E-2</v>
      </c>
      <c r="DA491" s="7">
        <f t="shared" si="754"/>
        <v>6.174372799100901</v>
      </c>
      <c r="DB491" s="7">
        <f>rho_ph(DA491,H491)</f>
        <v>18.981205035851715</v>
      </c>
      <c r="DC491" s="7">
        <f t="shared" si="755"/>
        <v>102.22806398726152</v>
      </c>
      <c r="DD491" s="7">
        <f t="shared" si="816"/>
        <v>-2.9430000000000001E-2</v>
      </c>
      <c r="DE491" s="47">
        <f t="shared" si="817"/>
        <v>-0.38363111521528026</v>
      </c>
      <c r="DF491" s="7">
        <f t="shared" si="756"/>
        <v>1026.2565589911753</v>
      </c>
      <c r="DG491" s="7">
        <f t="shared" si="818"/>
        <v>159.95533042660259</v>
      </c>
    </row>
    <row r="492" spans="1:111" ht="14.5" x14ac:dyDescent="0.35">
      <c r="A492" s="7">
        <f t="shared" si="819"/>
        <v>333</v>
      </c>
      <c r="B492" s="7">
        <v>3</v>
      </c>
      <c r="C492" s="7">
        <v>0</v>
      </c>
      <c r="D492">
        <v>0.253</v>
      </c>
      <c r="E492" s="22">
        <v>0</v>
      </c>
      <c r="F492" s="7">
        <f t="shared" si="757"/>
        <v>6.174372799100901</v>
      </c>
      <c r="G492" s="7">
        <f t="shared" si="820"/>
        <v>97.5</v>
      </c>
      <c r="H492" s="7">
        <f t="shared" si="758"/>
        <v>1026.2565589911753</v>
      </c>
      <c r="I492" s="7">
        <f t="shared" si="821"/>
        <v>0.16852829545126863</v>
      </c>
      <c r="J492" s="24" t="str">
        <f t="shared" si="759"/>
        <v>NO</v>
      </c>
      <c r="K492" s="24" t="str">
        <f t="shared" si="760"/>
        <v>NO</v>
      </c>
      <c r="L492" s="7">
        <f t="shared" si="761"/>
        <v>3.2557587483682457</v>
      </c>
      <c r="M492" s="7">
        <v>9.81</v>
      </c>
      <c r="N492" s="7">
        <f t="shared" si="762"/>
        <v>5.0247065E-2</v>
      </c>
      <c r="O492" s="7">
        <f t="shared" si="763"/>
        <v>159.95533042660259</v>
      </c>
      <c r="P492" s="7">
        <f t="shared" si="764"/>
        <v>907.49416703800932</v>
      </c>
      <c r="Q492" s="7">
        <f t="shared" si="726"/>
        <v>1.4334959231175859E-5</v>
      </c>
      <c r="R492" s="7">
        <f t="shared" si="727"/>
        <v>1.7026385060037177E-4</v>
      </c>
      <c r="S492" s="7">
        <f t="shared" si="765"/>
        <v>1.4398542032631516E-4</v>
      </c>
      <c r="T492" s="7">
        <f t="shared" si="728"/>
        <v>1.7778599589888462</v>
      </c>
      <c r="U492" s="7">
        <f t="shared" si="729"/>
        <v>100.44180961856094</v>
      </c>
      <c r="V492" s="7">
        <f t="shared" si="822"/>
        <v>102.21966957754978</v>
      </c>
      <c r="W492" s="7">
        <f>Surface_Tension_T(T_ph(F492,H492))</f>
        <v>8.740204285239693E-2</v>
      </c>
      <c r="X492" s="7">
        <v>1</v>
      </c>
      <c r="Y492" s="7">
        <f t="shared" si="766"/>
        <v>1.0014808470700476</v>
      </c>
      <c r="Z492" s="7">
        <f t="shared" si="823"/>
        <v>0.98115451759460526</v>
      </c>
      <c r="AA492" s="24">
        <f t="shared" si="767"/>
        <v>20.296567762072822</v>
      </c>
      <c r="AB492" s="24">
        <f t="shared" si="768"/>
        <v>3645516.585709603</v>
      </c>
      <c r="AC492" s="24">
        <f t="shared" si="769"/>
        <v>7.4831055827891295E-6</v>
      </c>
      <c r="AD492" s="29">
        <f t="shared" si="770"/>
        <v>9.4292214069148592E-3</v>
      </c>
      <c r="AE492" s="24">
        <f t="shared" si="730"/>
        <v>13.807125736424902</v>
      </c>
      <c r="AF492" s="7">
        <f t="shared" si="731"/>
        <v>9.0657548501748071</v>
      </c>
      <c r="AG492" s="24" t="str">
        <f t="shared" si="771"/>
        <v>ANNULAR</v>
      </c>
      <c r="AH492" s="24">
        <f t="shared" si="826"/>
        <v>1.1499999999999999</v>
      </c>
      <c r="AI492" s="24">
        <f t="shared" si="826"/>
        <v>1.1499999999999999</v>
      </c>
      <c r="AJ492" s="24">
        <f t="shared" si="772"/>
        <v>0.26800191355804309</v>
      </c>
      <c r="AK492" s="24">
        <f t="shared" si="773"/>
        <v>0.85249770350187237</v>
      </c>
      <c r="AL492" s="24">
        <f t="shared" si="774"/>
        <v>136.63300055290188</v>
      </c>
      <c r="AM492" s="24">
        <f t="shared" si="775"/>
        <v>24540990.157047328</v>
      </c>
      <c r="AN492" s="24">
        <f t="shared" si="776"/>
        <v>1.3500057650970592E-6</v>
      </c>
      <c r="AO492" s="29">
        <f t="shared" si="777"/>
        <v>7.1372567232378991E-3</v>
      </c>
      <c r="AP492" s="24">
        <f t="shared" si="732"/>
        <v>48.459703441838229</v>
      </c>
      <c r="AQ492" s="24">
        <f t="shared" si="778"/>
        <v>4.8387521722694844</v>
      </c>
      <c r="AR492" s="24">
        <f t="shared" si="779"/>
        <v>15.150191353584701</v>
      </c>
      <c r="AS492" s="24">
        <f t="shared" si="780"/>
        <v>1.920088755707954</v>
      </c>
      <c r="AT492" s="24" t="str">
        <f t="shared" si="781"/>
        <v>NO</v>
      </c>
      <c r="AU492" s="24">
        <f t="shared" si="733"/>
        <v>1.2</v>
      </c>
      <c r="AV492" s="7">
        <f t="shared" si="782"/>
        <v>1</v>
      </c>
      <c r="AW492" s="7">
        <f t="shared" si="783"/>
        <v>0.26800191355804309</v>
      </c>
      <c r="AX492" s="20">
        <f t="shared" si="734"/>
        <v>0.86096047124609942</v>
      </c>
      <c r="AY492" s="24">
        <f t="shared" si="735"/>
        <v>0.81705440424642717</v>
      </c>
      <c r="AZ492" s="24">
        <f t="shared" si="784"/>
        <v>168.68219305617905</v>
      </c>
      <c r="BA492" s="24">
        <f t="shared" si="785"/>
        <v>30297424.653702576</v>
      </c>
      <c r="BB492" s="24">
        <f t="shared" si="786"/>
        <v>1.1172419379361881E-6</v>
      </c>
      <c r="BC492" s="29">
        <f t="shared" si="787"/>
        <v>6.9354828785991888E-3</v>
      </c>
      <c r="BD492" s="24">
        <f t="shared" si="736"/>
        <v>15.295710541403949</v>
      </c>
      <c r="BE492" s="24" t="str">
        <f t="shared" si="788"/>
        <v>NO</v>
      </c>
      <c r="BF492" s="24">
        <f t="shared" si="737"/>
        <v>1.2</v>
      </c>
      <c r="BG492" s="24">
        <f t="shared" si="738"/>
        <v>1.1508725941727012</v>
      </c>
      <c r="BH492" s="7">
        <f t="shared" si="789"/>
        <v>1</v>
      </c>
      <c r="BI492" s="7">
        <f t="shared" si="790"/>
        <v>0.55040498996167608</v>
      </c>
      <c r="BJ492" s="7">
        <f t="shared" si="791"/>
        <v>0.26800191355804309</v>
      </c>
      <c r="BK492" s="20">
        <f t="shared" si="739"/>
        <v>0.86096047124609942</v>
      </c>
      <c r="BL492" s="24">
        <f t="shared" si="792"/>
        <v>0.55016093419041301</v>
      </c>
      <c r="BM492" s="24">
        <f t="shared" si="793"/>
        <v>0.81518335297567679</v>
      </c>
      <c r="BN492" s="24">
        <f t="shared" si="794"/>
        <v>170.3740694790707</v>
      </c>
      <c r="BO492" s="24">
        <f t="shared" si="795"/>
        <v>30601306.750071004</v>
      </c>
      <c r="BP492" s="24">
        <f t="shared" si="796"/>
        <v>1.1072728012832799E-6</v>
      </c>
      <c r="BQ492" s="29">
        <f t="shared" si="797"/>
        <v>6.9261347500456007E-3</v>
      </c>
      <c r="BR492" s="24">
        <f t="shared" si="740"/>
        <v>47.88115294434769</v>
      </c>
      <c r="BS492" s="24">
        <f t="shared" si="798"/>
        <v>4.8387521722694844</v>
      </c>
      <c r="BT492" s="24">
        <f t="shared" si="799"/>
        <v>15.302588932349122</v>
      </c>
      <c r="BU492" s="24" t="str">
        <f t="shared" si="800"/>
        <v>NO</v>
      </c>
      <c r="BV492" s="24">
        <f t="shared" si="741"/>
        <v>1.1499999999999999</v>
      </c>
      <c r="BW492" s="24">
        <f t="shared" si="742"/>
        <v>1.1508630942289799</v>
      </c>
      <c r="BX492" s="7">
        <f t="shared" si="801"/>
        <v>1</v>
      </c>
      <c r="BY492" s="7">
        <f t="shared" si="802"/>
        <v>0.55040498996167608</v>
      </c>
      <c r="BZ492" s="24">
        <f t="shared" si="803"/>
        <v>0.26800191355804309</v>
      </c>
      <c r="CA492" s="20">
        <f t="shared" si="743"/>
        <v>0.8609604645661898</v>
      </c>
      <c r="CB492" s="24">
        <f t="shared" si="804"/>
        <v>0.55016093419232204</v>
      </c>
      <c r="CC492" s="24">
        <f t="shared" si="805"/>
        <v>0.85046100364449817</v>
      </c>
      <c r="CD492" s="24">
        <f t="shared" si="806"/>
        <v>138.47466279009765</v>
      </c>
      <c r="CE492" s="24">
        <f t="shared" si="807"/>
        <v>24871775.652884606</v>
      </c>
      <c r="CF492" s="24">
        <f t="shared" si="808"/>
        <v>1.3338697750081461E-6</v>
      </c>
      <c r="CG492" s="29">
        <f t="shared" si="809"/>
        <v>7.1241818004367232E-3</v>
      </c>
      <c r="CH492" s="24">
        <f t="shared" si="744"/>
        <v>48.424174080187861</v>
      </c>
      <c r="CI492" s="24">
        <f t="shared" si="810"/>
        <v>4.8387521722694844</v>
      </c>
      <c r="CJ492" s="24">
        <f t="shared" si="811"/>
        <v>15.159454008991316</v>
      </c>
      <c r="CK492" s="24">
        <f t="shared" si="745"/>
        <v>9.0657548501748071</v>
      </c>
      <c r="CL492" s="24">
        <f t="shared" si="812"/>
        <v>1.920088755707954</v>
      </c>
      <c r="CM492" s="24" t="str">
        <f t="shared" si="813"/>
        <v>NO</v>
      </c>
      <c r="CN492" s="46" t="str">
        <f t="shared" si="825"/>
        <v>ANNULAR</v>
      </c>
      <c r="CO492" s="21">
        <f t="shared" si="827"/>
        <v>1.0014808470700476</v>
      </c>
      <c r="CP492" s="21">
        <f t="shared" si="746"/>
        <v>0</v>
      </c>
      <c r="CQ492" s="7">
        <f t="shared" si="747"/>
        <v>0.98115451759460526</v>
      </c>
      <c r="CR492" s="7">
        <f>IF(J492="yes",rho_ph(F492,H492),IF(K492="yes",rho_ph(F492,H492),L492*CQ492+P492*(1-CQ492)))</f>
        <v>20.296567762072822</v>
      </c>
      <c r="CS492" s="7">
        <f t="shared" si="748"/>
        <v>1.7273514409966747E-5</v>
      </c>
      <c r="CT492" s="7">
        <f t="shared" si="749"/>
        <v>3645516.585709603</v>
      </c>
      <c r="CU492" s="7">
        <f t="shared" si="750"/>
        <v>7.4831055827891295E-6</v>
      </c>
      <c r="CV492" s="22">
        <f t="shared" si="751"/>
        <v>9.4292214069148592E-3</v>
      </c>
      <c r="CW492" s="7">
        <f t="shared" si="752"/>
        <v>1.9910932974593443E-3</v>
      </c>
      <c r="CX492" s="7">
        <f t="shared" si="753"/>
        <v>3.9519993568987499E-2</v>
      </c>
      <c r="CY492" s="7">
        <f t="shared" si="814"/>
        <v>0.65652217779947786</v>
      </c>
      <c r="CZ492" s="7">
        <f t="shared" si="815"/>
        <v>6.3228765562167513E-2</v>
      </c>
      <c r="DA492" s="7">
        <f t="shared" si="754"/>
        <v>5.984686502414398</v>
      </c>
      <c r="DB492" s="7">
        <f>rho_ph(DA492,H492)</f>
        <v>18.205320046141615</v>
      </c>
      <c r="DC492" s="7">
        <f t="shared" si="755"/>
        <v>106.58487947711885</v>
      </c>
      <c r="DD492" s="7">
        <f t="shared" si="816"/>
        <v>-2.9430000000000001E-2</v>
      </c>
      <c r="DE492" s="47">
        <f t="shared" si="817"/>
        <v>-0.45573784230424735</v>
      </c>
      <c r="DF492" s="7">
        <f t="shared" si="756"/>
        <v>1026.2271289911753</v>
      </c>
      <c r="DG492" s="7">
        <f t="shared" si="818"/>
        <v>158.73257278343715</v>
      </c>
    </row>
    <row r="493" spans="1:111" ht="14.5" x14ac:dyDescent="0.35">
      <c r="A493" s="7">
        <f t="shared" si="819"/>
        <v>330</v>
      </c>
      <c r="B493" s="7">
        <v>3</v>
      </c>
      <c r="C493" s="7">
        <v>0</v>
      </c>
      <c r="D493">
        <v>0.253</v>
      </c>
      <c r="E493" s="22">
        <v>0</v>
      </c>
      <c r="F493" s="7">
        <f t="shared" si="757"/>
        <v>5.984686502414398</v>
      </c>
      <c r="G493" s="7">
        <f t="shared" si="820"/>
        <v>97.5</v>
      </c>
      <c r="H493" s="7">
        <f t="shared" si="758"/>
        <v>1026.2271289911753</v>
      </c>
      <c r="I493" s="7">
        <f t="shared" si="821"/>
        <v>0.1707413222030241</v>
      </c>
      <c r="J493" s="24" t="str">
        <f t="shared" si="759"/>
        <v>NO</v>
      </c>
      <c r="K493" s="24" t="str">
        <f t="shared" si="760"/>
        <v>NO</v>
      </c>
      <c r="L493" s="7">
        <f t="shared" si="761"/>
        <v>3.161176204634959</v>
      </c>
      <c r="M493" s="7">
        <v>9.81</v>
      </c>
      <c r="N493" s="7">
        <f t="shared" si="762"/>
        <v>5.0247065E-2</v>
      </c>
      <c r="O493" s="7">
        <f t="shared" si="763"/>
        <v>158.73257278343715</v>
      </c>
      <c r="P493" s="7">
        <f t="shared" si="764"/>
        <v>908.68577722107682</v>
      </c>
      <c r="Q493" s="7">
        <f t="shared" si="726"/>
        <v>1.4292800002411149E-5</v>
      </c>
      <c r="R493" s="7">
        <f t="shared" si="727"/>
        <v>1.7167040323480437E-4</v>
      </c>
      <c r="S493" s="7">
        <f t="shared" si="765"/>
        <v>1.4479954317376262E-4</v>
      </c>
      <c r="T493" s="7">
        <f t="shared" si="728"/>
        <v>1.7708028447367612</v>
      </c>
      <c r="U493" s="7">
        <f t="shared" si="729"/>
        <v>104.80544652958386</v>
      </c>
      <c r="V493" s="7">
        <f t="shared" si="822"/>
        <v>106.57624937432062</v>
      </c>
      <c r="W493" s="7">
        <f>Surface_Tension_T(T_ph(F493,H493))</f>
        <v>8.7482119242717746E-2</v>
      </c>
      <c r="X493" s="7">
        <v>1</v>
      </c>
      <c r="Y493" s="7">
        <f t="shared" si="766"/>
        <v>1.0014374902828889</v>
      </c>
      <c r="Z493" s="7">
        <f t="shared" si="823"/>
        <v>0.98197306238339954</v>
      </c>
      <c r="AA493" s="24">
        <f t="shared" si="767"/>
        <v>19.485011697455377</v>
      </c>
      <c r="AB493" s="24">
        <f t="shared" si="768"/>
        <v>3628393.9390547597</v>
      </c>
      <c r="AC493" s="24">
        <f t="shared" si="769"/>
        <v>7.5148128475344339E-6</v>
      </c>
      <c r="AD493" s="29">
        <f t="shared" si="770"/>
        <v>9.436143752710912E-3</v>
      </c>
      <c r="AE493" s="24">
        <f t="shared" si="730"/>
        <v>13.807787212494119</v>
      </c>
      <c r="AF493" s="7">
        <f t="shared" si="731"/>
        <v>9.2057564477581675</v>
      </c>
      <c r="AG493" s="24" t="str">
        <f t="shared" si="771"/>
        <v>ANNULAR</v>
      </c>
      <c r="AH493" s="24">
        <f t="shared" si="826"/>
        <v>1.1499999999999999</v>
      </c>
      <c r="AI493" s="24">
        <f t="shared" si="826"/>
        <v>1.1499999999999999</v>
      </c>
      <c r="AJ493" s="24">
        <f t="shared" si="772"/>
        <v>0.26798266678091426</v>
      </c>
      <c r="AK493" s="24">
        <f t="shared" si="773"/>
        <v>0.85325144771431205</v>
      </c>
      <c r="AL493" s="24">
        <f t="shared" si="774"/>
        <v>136.04560046287298</v>
      </c>
      <c r="AM493" s="24">
        <f t="shared" si="775"/>
        <v>25333679.025659427</v>
      </c>
      <c r="AN493" s="24">
        <f t="shared" si="776"/>
        <v>1.3120074181916244E-6</v>
      </c>
      <c r="AO493" s="29">
        <f t="shared" si="777"/>
        <v>7.1062694234578496E-3</v>
      </c>
      <c r="AP493" s="24">
        <f t="shared" si="732"/>
        <v>50.859203454001097</v>
      </c>
      <c r="AQ493" s="24">
        <f t="shared" si="778"/>
        <v>4.8403787124905868</v>
      </c>
      <c r="AR493" s="24">
        <f t="shared" si="779"/>
        <v>15.176619484504231</v>
      </c>
      <c r="AS493" s="24">
        <f t="shared" si="780"/>
        <v>1.9124670723157022</v>
      </c>
      <c r="AT493" s="24" t="str">
        <f t="shared" si="781"/>
        <v>NO</v>
      </c>
      <c r="AU493" s="24">
        <f t="shared" si="733"/>
        <v>1.2</v>
      </c>
      <c r="AV493" s="7">
        <f t="shared" si="782"/>
        <v>1</v>
      </c>
      <c r="AW493" s="7">
        <f t="shared" si="783"/>
        <v>0.26798266678091426</v>
      </c>
      <c r="AX493" s="20">
        <f t="shared" si="734"/>
        <v>0.85791898327793648</v>
      </c>
      <c r="AY493" s="24">
        <f t="shared" si="735"/>
        <v>0.81777364392206986</v>
      </c>
      <c r="AZ493" s="24">
        <f t="shared" si="784"/>
        <v>168.17162458678271</v>
      </c>
      <c r="BA493" s="24">
        <f t="shared" si="785"/>
        <v>31316014.218834791</v>
      </c>
      <c r="BB493" s="24">
        <f t="shared" si="786"/>
        <v>1.0845506130809641E-6</v>
      </c>
      <c r="BC493" s="29">
        <f t="shared" si="787"/>
        <v>6.9045802411971295E-3</v>
      </c>
      <c r="BD493" s="24">
        <f t="shared" si="736"/>
        <v>15.322977883803166</v>
      </c>
      <c r="BE493" s="24" t="str">
        <f t="shared" si="788"/>
        <v>NO</v>
      </c>
      <c r="BF493" s="24">
        <f t="shared" si="737"/>
        <v>1.2</v>
      </c>
      <c r="BG493" s="24">
        <f t="shared" si="738"/>
        <v>1.1508329928940835</v>
      </c>
      <c r="BH493" s="7">
        <f t="shared" si="789"/>
        <v>1</v>
      </c>
      <c r="BI493" s="7">
        <f t="shared" si="790"/>
        <v>0.55043503673007821</v>
      </c>
      <c r="BJ493" s="7">
        <f t="shared" si="791"/>
        <v>0.26798266678091426</v>
      </c>
      <c r="BK493" s="20">
        <f t="shared" si="739"/>
        <v>0.85791898327793648</v>
      </c>
      <c r="BL493" s="24">
        <f t="shared" si="792"/>
        <v>0.55020201408418812</v>
      </c>
      <c r="BM493" s="24">
        <f t="shared" si="793"/>
        <v>0.81597678556719311</v>
      </c>
      <c r="BN493" s="24">
        <f t="shared" si="794"/>
        <v>169.79872403166556</v>
      </c>
      <c r="BO493" s="24">
        <f t="shared" si="795"/>
        <v>31619003.914490111</v>
      </c>
      <c r="BP493" s="24">
        <f t="shared" si="796"/>
        <v>1.0752123322928364E-6</v>
      </c>
      <c r="BQ493" s="29">
        <f t="shared" si="797"/>
        <v>6.8956196695626236E-3</v>
      </c>
      <c r="BR493" s="24">
        <f t="shared" si="740"/>
        <v>50.25071046336798</v>
      </c>
      <c r="BS493" s="24">
        <f t="shared" si="798"/>
        <v>4.8403787124905868</v>
      </c>
      <c r="BT493" s="24">
        <f t="shared" si="799"/>
        <v>15.329612202275264</v>
      </c>
      <c r="BU493" s="24" t="str">
        <f t="shared" si="800"/>
        <v>NO</v>
      </c>
      <c r="BV493" s="24">
        <f t="shared" si="741"/>
        <v>1.1499999999999999</v>
      </c>
      <c r="BW493" s="24">
        <f t="shared" si="742"/>
        <v>1.1508239406059289</v>
      </c>
      <c r="BX493" s="7">
        <f t="shared" si="801"/>
        <v>1</v>
      </c>
      <c r="BY493" s="7">
        <f t="shared" si="802"/>
        <v>0.55043503673007821</v>
      </c>
      <c r="BZ493" s="24">
        <f t="shared" si="803"/>
        <v>0.26798266678091426</v>
      </c>
      <c r="CA493" s="20">
        <f t="shared" si="743"/>
        <v>0.85791897667929773</v>
      </c>
      <c r="CB493" s="24">
        <f t="shared" si="804"/>
        <v>0.55020201408599434</v>
      </c>
      <c r="CC493" s="24">
        <f t="shared" si="805"/>
        <v>0.85129548624659857</v>
      </c>
      <c r="CD493" s="24">
        <f t="shared" si="806"/>
        <v>137.81677169052779</v>
      </c>
      <c r="CE493" s="24">
        <f t="shared" si="807"/>
        <v>25663496.992783874</v>
      </c>
      <c r="CF493" s="24">
        <f t="shared" si="808"/>
        <v>1.2968541924645441E-6</v>
      </c>
      <c r="CG493" s="29">
        <f t="shared" si="809"/>
        <v>7.0937174747676803E-3</v>
      </c>
      <c r="CH493" s="24">
        <f t="shared" si="744"/>
        <v>50.823250935493441</v>
      </c>
      <c r="CI493" s="24">
        <f t="shared" si="810"/>
        <v>4.8403787124905868</v>
      </c>
      <c r="CJ493" s="24">
        <f t="shared" si="811"/>
        <v>15.185565611952878</v>
      </c>
      <c r="CK493" s="24">
        <f t="shared" si="745"/>
        <v>9.2057564477581675</v>
      </c>
      <c r="CL493" s="24">
        <f t="shared" si="812"/>
        <v>1.9124670723157022</v>
      </c>
      <c r="CM493" s="24" t="str">
        <f t="shared" si="813"/>
        <v>NO</v>
      </c>
      <c r="CN493" s="46" t="str">
        <f t="shared" si="825"/>
        <v>ANNULAR</v>
      </c>
      <c r="CO493" s="21">
        <f t="shared" si="827"/>
        <v>1.0014374902828889</v>
      </c>
      <c r="CP493" s="21">
        <f t="shared" si="746"/>
        <v>0</v>
      </c>
      <c r="CQ493" s="7">
        <f t="shared" si="747"/>
        <v>0.98197306238339954</v>
      </c>
      <c r="CR493" s="7">
        <f>IF(J493="yes",rho_ph(F493,H493),IF(K493="yes",rho_ph(F493,H493),L493*CQ493+P493*(1-CQ493)))</f>
        <v>19.485011697455377</v>
      </c>
      <c r="CS493" s="7">
        <f t="shared" si="748"/>
        <v>1.7129836238131599E-5</v>
      </c>
      <c r="CT493" s="7">
        <f t="shared" si="749"/>
        <v>3628393.9390547597</v>
      </c>
      <c r="CU493" s="7">
        <f t="shared" si="750"/>
        <v>7.5148128475344339E-6</v>
      </c>
      <c r="CV493" s="22">
        <f t="shared" si="751"/>
        <v>9.436143752710912E-3</v>
      </c>
      <c r="CW493" s="7">
        <f t="shared" si="752"/>
        <v>1.9114796475203728E-3</v>
      </c>
      <c r="CX493" s="7">
        <f t="shared" si="753"/>
        <v>4.1272955330426853E-2</v>
      </c>
      <c r="CY493" s="7">
        <f t="shared" si="814"/>
        <v>0.63018874009380066</v>
      </c>
      <c r="CZ493" s="7">
        <f t="shared" si="815"/>
        <v>6.8526192599885904E-2</v>
      </c>
      <c r="DA493" s="7">
        <f t="shared" si="754"/>
        <v>5.7791079246147401</v>
      </c>
      <c r="DB493" s="7">
        <f>rho_ph(DA493,H493)</f>
        <v>17.37921562676248</v>
      </c>
      <c r="DC493" s="7">
        <f t="shared" si="755"/>
        <v>111.65128994500272</v>
      </c>
      <c r="DD493" s="7">
        <f t="shared" si="816"/>
        <v>-2.9430000000000001E-2</v>
      </c>
      <c r="DE493" s="47">
        <f t="shared" si="817"/>
        <v>-0.55375680784284309</v>
      </c>
      <c r="DF493" s="7">
        <f t="shared" si="756"/>
        <v>1026.1976989911752</v>
      </c>
      <c r="DG493" s="7">
        <f t="shared" si="818"/>
        <v>157.3719741620821</v>
      </c>
    </row>
    <row r="494" spans="1:111" ht="14.5" x14ac:dyDescent="0.35">
      <c r="A494" s="7">
        <f t="shared" si="819"/>
        <v>327</v>
      </c>
      <c r="B494" s="7">
        <v>3</v>
      </c>
      <c r="C494" s="7">
        <v>0</v>
      </c>
      <c r="D494">
        <v>0.253</v>
      </c>
      <c r="E494" s="22">
        <v>0</v>
      </c>
      <c r="F494" s="7">
        <f t="shared" si="757"/>
        <v>5.7791079246147401</v>
      </c>
      <c r="G494" s="7">
        <f t="shared" si="820"/>
        <v>97.5</v>
      </c>
      <c r="H494" s="7">
        <f t="shared" si="758"/>
        <v>1026.1976989911752</v>
      </c>
      <c r="I494" s="7">
        <f t="shared" si="821"/>
        <v>0.173194957478008</v>
      </c>
      <c r="J494" s="24" t="str">
        <f t="shared" si="759"/>
        <v>NO</v>
      </c>
      <c r="K494" s="24" t="str">
        <f t="shared" si="760"/>
        <v>NO</v>
      </c>
      <c r="L494" s="7">
        <f t="shared" si="761"/>
        <v>3.0585314559784509</v>
      </c>
      <c r="M494" s="7">
        <v>9.81</v>
      </c>
      <c r="N494" s="7">
        <f t="shared" si="762"/>
        <v>5.0247065E-2</v>
      </c>
      <c r="O494" s="7">
        <f t="shared" si="763"/>
        <v>157.3719741620821</v>
      </c>
      <c r="P494" s="7">
        <f t="shared" si="764"/>
        <v>910.004020209705</v>
      </c>
      <c r="Q494" s="7">
        <f t="shared" si="726"/>
        <v>1.4245881317882622E-5</v>
      </c>
      <c r="R494" s="7">
        <f t="shared" si="727"/>
        <v>1.7326308136276705E-4</v>
      </c>
      <c r="S494" s="7">
        <f t="shared" si="765"/>
        <v>1.457221041627214E-4</v>
      </c>
      <c r="T494" s="7">
        <f t="shared" si="728"/>
        <v>1.7630057238201238</v>
      </c>
      <c r="U494" s="7">
        <f t="shared" si="729"/>
        <v>109.8793821376065</v>
      </c>
      <c r="V494" s="7">
        <f t="shared" si="822"/>
        <v>111.64238786142663</v>
      </c>
      <c r="W494" s="7">
        <f>Surface_Tension_T(T_ph(F494,H494))</f>
        <v>8.7569984046474911E-2</v>
      </c>
      <c r="X494" s="7">
        <v>1</v>
      </c>
      <c r="Y494" s="7">
        <f t="shared" si="766"/>
        <v>1.0013910666019312</v>
      </c>
      <c r="Z494" s="7">
        <f t="shared" si="823"/>
        <v>0.98284125796014854</v>
      </c>
      <c r="AA494" s="24">
        <f t="shared" si="767"/>
        <v>18.620575141710649</v>
      </c>
      <c r="AB494" s="24">
        <f t="shared" si="768"/>
        <v>3609252.7450237973</v>
      </c>
      <c r="AC494" s="24">
        <f t="shared" si="769"/>
        <v>7.5505959060554031E-6</v>
      </c>
      <c r="AD494" s="29">
        <f t="shared" si="770"/>
        <v>9.4439297864493173E-3</v>
      </c>
      <c r="AE494" s="24">
        <f t="shared" si="730"/>
        <v>13.808254573679415</v>
      </c>
      <c r="AF494" s="7">
        <f t="shared" si="731"/>
        <v>9.3649741694799467</v>
      </c>
      <c r="AG494" s="24" t="str">
        <f t="shared" si="771"/>
        <v>ANNULAR</v>
      </c>
      <c r="AH494" s="24">
        <f t="shared" si="826"/>
        <v>1.1499999999999999</v>
      </c>
      <c r="AI494" s="24">
        <f t="shared" si="826"/>
        <v>1.1499999999999999</v>
      </c>
      <c r="AJ494" s="24">
        <f t="shared" si="772"/>
        <v>0.26796072309193253</v>
      </c>
      <c r="AK494" s="24">
        <f t="shared" si="773"/>
        <v>0.85405094613054999</v>
      </c>
      <c r="AL494" s="24">
        <f t="shared" si="774"/>
        <v>135.42636745075075</v>
      </c>
      <c r="AM494" s="24">
        <f t="shared" si="775"/>
        <v>26249886.738209486</v>
      </c>
      <c r="AN494" s="24">
        <f t="shared" si="776"/>
        <v>1.270806281760053E-6</v>
      </c>
      <c r="AO494" s="29">
        <f t="shared" si="777"/>
        <v>7.0718721601397624E-3</v>
      </c>
      <c r="AP494" s="24">
        <f t="shared" si="732"/>
        <v>53.668907303313446</v>
      </c>
      <c r="AQ494" s="24">
        <f t="shared" si="778"/>
        <v>4.8421021516022256</v>
      </c>
      <c r="AR494" s="24">
        <f t="shared" si="779"/>
        <v>15.205880320817792</v>
      </c>
      <c r="AS494" s="24">
        <f t="shared" si="780"/>
        <v>1.9040461817257337</v>
      </c>
      <c r="AT494" s="24" t="str">
        <f t="shared" si="781"/>
        <v>NO</v>
      </c>
      <c r="AU494" s="24">
        <f t="shared" si="733"/>
        <v>1.2</v>
      </c>
      <c r="AV494" s="7">
        <f t="shared" si="782"/>
        <v>1</v>
      </c>
      <c r="AW494" s="7">
        <f t="shared" si="783"/>
        <v>0.26796072309193253</v>
      </c>
      <c r="AX494" s="20">
        <f t="shared" si="734"/>
        <v>0.85455832155574885</v>
      </c>
      <c r="AY494" s="24">
        <f t="shared" si="735"/>
        <v>0.8185365239208573</v>
      </c>
      <c r="AZ494" s="24">
        <f t="shared" si="784"/>
        <v>167.63601245952671</v>
      </c>
      <c r="BA494" s="24">
        <f t="shared" si="785"/>
        <v>32493128.355583437</v>
      </c>
      <c r="BB494" s="24">
        <f t="shared" si="786"/>
        <v>1.0491986707033873E-6</v>
      </c>
      <c r="BC494" s="29">
        <f t="shared" si="787"/>
        <v>6.8703340272778029E-3</v>
      </c>
      <c r="BD494" s="24">
        <f t="shared" si="736"/>
        <v>15.353135551182774</v>
      </c>
      <c r="BE494" s="24" t="str">
        <f t="shared" si="788"/>
        <v>NO</v>
      </c>
      <c r="BF494" s="24">
        <f t="shared" si="737"/>
        <v>1.2</v>
      </c>
      <c r="BG494" s="24">
        <f t="shared" si="738"/>
        <v>1.1507912956200832</v>
      </c>
      <c r="BH494" s="7">
        <f t="shared" si="789"/>
        <v>1</v>
      </c>
      <c r="BI494" s="7">
        <f t="shared" si="790"/>
        <v>0.550467579355434</v>
      </c>
      <c r="BJ494" s="7">
        <f t="shared" si="791"/>
        <v>0.26796072309193253</v>
      </c>
      <c r="BK494" s="20">
        <f t="shared" si="739"/>
        <v>0.85455832155574885</v>
      </c>
      <c r="BL494" s="24">
        <f t="shared" si="792"/>
        <v>0.55024623160468022</v>
      </c>
      <c r="BM494" s="24">
        <f t="shared" si="793"/>
        <v>0.81681886788879798</v>
      </c>
      <c r="BN494" s="24">
        <f t="shared" si="794"/>
        <v>169.1938328490335</v>
      </c>
      <c r="BO494" s="24">
        <f t="shared" si="795"/>
        <v>32795082.91253408</v>
      </c>
      <c r="BP494" s="24">
        <f t="shared" si="796"/>
        <v>1.0405186720012252E-6</v>
      </c>
      <c r="BQ494" s="29">
        <f t="shared" si="797"/>
        <v>6.8617881250424718E-3</v>
      </c>
      <c r="BR494" s="24">
        <f t="shared" si="740"/>
        <v>53.025395230717223</v>
      </c>
      <c r="BS494" s="24">
        <f t="shared" si="798"/>
        <v>4.8421021516022256</v>
      </c>
      <c r="BT494" s="24">
        <f t="shared" si="799"/>
        <v>15.359506677827428</v>
      </c>
      <c r="BU494" s="24" t="str">
        <f t="shared" si="800"/>
        <v>NO</v>
      </c>
      <c r="BV494" s="24">
        <f t="shared" si="741"/>
        <v>1.1499999999999999</v>
      </c>
      <c r="BW494" s="24">
        <f t="shared" si="742"/>
        <v>1.1507827135366717</v>
      </c>
      <c r="BX494" s="7">
        <f t="shared" si="801"/>
        <v>1</v>
      </c>
      <c r="BY494" s="7">
        <f t="shared" si="802"/>
        <v>0.550467579355434</v>
      </c>
      <c r="BZ494" s="24">
        <f t="shared" si="803"/>
        <v>0.26796072309193253</v>
      </c>
      <c r="CA494" s="20">
        <f t="shared" si="743"/>
        <v>0.85455831504643442</v>
      </c>
      <c r="CB494" s="24">
        <f t="shared" si="804"/>
        <v>0.55024623160637876</v>
      </c>
      <c r="CC494" s="24">
        <f t="shared" si="805"/>
        <v>0.85218117654900516</v>
      </c>
      <c r="CD494" s="24">
        <f t="shared" si="806"/>
        <v>137.12214653774177</v>
      </c>
      <c r="CE494" s="24">
        <f t="shared" si="807"/>
        <v>26578582.027055111</v>
      </c>
      <c r="CF494" s="24">
        <f t="shared" si="808"/>
        <v>1.2566828403682094E-6</v>
      </c>
      <c r="CG494" s="29">
        <f t="shared" si="809"/>
        <v>7.0598815277512798E-3</v>
      </c>
      <c r="CH494" s="24">
        <f t="shared" si="744"/>
        <v>53.632489689650342</v>
      </c>
      <c r="CI494" s="24">
        <f t="shared" si="810"/>
        <v>4.8421021516022256</v>
      </c>
      <c r="CJ494" s="24">
        <f t="shared" si="811"/>
        <v>15.214484100475138</v>
      </c>
      <c r="CK494" s="24">
        <f t="shared" si="745"/>
        <v>9.3649741694799467</v>
      </c>
      <c r="CL494" s="24">
        <f t="shared" si="812"/>
        <v>1.9040461817257337</v>
      </c>
      <c r="CM494" s="24" t="str">
        <f t="shared" si="813"/>
        <v>NO</v>
      </c>
      <c r="CN494" s="46" t="str">
        <f t="shared" si="825"/>
        <v>ANNULAR</v>
      </c>
      <c r="CO494" s="21">
        <f t="shared" si="827"/>
        <v>1.0013910666019312</v>
      </c>
      <c r="CP494" s="21">
        <f t="shared" si="746"/>
        <v>0</v>
      </c>
      <c r="CQ494" s="7">
        <f t="shared" si="747"/>
        <v>0.98284125796014854</v>
      </c>
      <c r="CR494" s="7">
        <f>IF(J494="yes",rho_ph(F494,H494),IF(K494="yes",rho_ph(F494,H494),L494*CQ494+P494*(1-CQ494)))</f>
        <v>18.620575141710649</v>
      </c>
      <c r="CS494" s="7">
        <f t="shared" si="748"/>
        <v>1.6974416433352249E-5</v>
      </c>
      <c r="CT494" s="7">
        <f t="shared" si="749"/>
        <v>3609252.7450237973</v>
      </c>
      <c r="CU494" s="7">
        <f t="shared" si="750"/>
        <v>7.5505959060554031E-6</v>
      </c>
      <c r="CV494" s="22">
        <f t="shared" si="751"/>
        <v>9.4439297864493173E-3</v>
      </c>
      <c r="CW494" s="7">
        <f t="shared" si="752"/>
        <v>1.8266784214018149E-3</v>
      </c>
      <c r="CX494" s="7">
        <f t="shared" si="753"/>
        <v>4.3316519879401841E-2</v>
      </c>
      <c r="CY494" s="7">
        <f t="shared" si="814"/>
        <v>0.59840294464848798</v>
      </c>
      <c r="CZ494" s="7">
        <f t="shared" si="815"/>
        <v>7.5439465504838946E-2</v>
      </c>
      <c r="DA494" s="7">
        <f t="shared" si="754"/>
        <v>5.5527895281002229</v>
      </c>
      <c r="DB494" s="7">
        <f>rho_ph(DA494,H494)</f>
        <v>16.48733031566854</v>
      </c>
      <c r="DC494" s="7">
        <f t="shared" si="755"/>
        <v>117.69108799356876</v>
      </c>
      <c r="DD494" s="7">
        <f t="shared" si="816"/>
        <v>-2.9430000000000001E-2</v>
      </c>
      <c r="DE494" s="47">
        <f t="shared" si="817"/>
        <v>-0.69358471285436185</v>
      </c>
      <c r="DF494" s="7">
        <f t="shared" si="756"/>
        <v>1026.1682689911752</v>
      </c>
      <c r="DG494" s="7">
        <f t="shared" si="818"/>
        <v>155.8287039098322</v>
      </c>
    </row>
    <row r="495" spans="1:111" ht="14.5" x14ac:dyDescent="0.35">
      <c r="A495" s="7">
        <f t="shared" si="819"/>
        <v>324</v>
      </c>
      <c r="B495" s="7">
        <v>3</v>
      </c>
      <c r="C495" s="7">
        <v>0</v>
      </c>
      <c r="D495">
        <v>0.253</v>
      </c>
      <c r="E495" s="22">
        <v>0</v>
      </c>
      <c r="F495" s="7">
        <f t="shared" si="757"/>
        <v>5.5527895281002229</v>
      </c>
      <c r="G495" s="7">
        <f t="shared" si="820"/>
        <v>97.5</v>
      </c>
      <c r="H495" s="7">
        <f t="shared" si="758"/>
        <v>1026.1682689911752</v>
      </c>
      <c r="I495" s="7">
        <f t="shared" si="821"/>
        <v>0.17596678000347549</v>
      </c>
      <c r="J495" s="24" t="str">
        <f t="shared" si="759"/>
        <v>NO</v>
      </c>
      <c r="K495" s="24" t="str">
        <f t="shared" si="760"/>
        <v>NO</v>
      </c>
      <c r="L495" s="7">
        <f t="shared" si="761"/>
        <v>2.9453549264933492</v>
      </c>
      <c r="M495" s="7">
        <v>9.81</v>
      </c>
      <c r="N495" s="7">
        <f t="shared" si="762"/>
        <v>5.0247065E-2</v>
      </c>
      <c r="O495" s="7">
        <f t="shared" si="763"/>
        <v>155.8287039098322</v>
      </c>
      <c r="P495" s="7">
        <f t="shared" si="764"/>
        <v>911.48946711152701</v>
      </c>
      <c r="Q495" s="7">
        <f t="shared" si="726"/>
        <v>1.4192654811374894E-5</v>
      </c>
      <c r="R495" s="7">
        <f t="shared" si="727"/>
        <v>1.7510567061878216E-4</v>
      </c>
      <c r="S495" s="7">
        <f t="shared" si="765"/>
        <v>1.4679032536650435E-4</v>
      </c>
      <c r="T495" s="7">
        <f t="shared" si="728"/>
        <v>1.7542318115217321</v>
      </c>
      <c r="U495" s="7">
        <f t="shared" si="729"/>
        <v>115.92763263097305</v>
      </c>
      <c r="V495" s="7">
        <f t="shared" si="822"/>
        <v>117.68186444249478</v>
      </c>
      <c r="W495" s="7">
        <f>Surface_Tension_T(T_ph(F495,H495))</f>
        <v>8.7668063733286131E-2</v>
      </c>
      <c r="X495" s="7">
        <v>1</v>
      </c>
      <c r="Y495" s="7">
        <f t="shared" si="766"/>
        <v>1.001340603225888</v>
      </c>
      <c r="Z495" s="7">
        <f t="shared" si="823"/>
        <v>0.98377458828795927</v>
      </c>
      <c r="AA495" s="24">
        <f t="shared" si="767"/>
        <v>17.686857205246039</v>
      </c>
      <c r="AB495" s="24">
        <f t="shared" si="768"/>
        <v>3587428.8628470437</v>
      </c>
      <c r="AC495" s="24">
        <f t="shared" si="769"/>
        <v>7.5918360624962068E-6</v>
      </c>
      <c r="AD495" s="29">
        <f t="shared" si="770"/>
        <v>9.4528691380981293E-3</v>
      </c>
      <c r="AE495" s="24">
        <f t="shared" si="730"/>
        <v>13.808456404813654</v>
      </c>
      <c r="AF495" s="7">
        <f t="shared" si="731"/>
        <v>9.5500794739101362</v>
      </c>
      <c r="AG495" s="24" t="str">
        <f t="shared" si="771"/>
        <v>ANNULAR</v>
      </c>
      <c r="AH495" s="24">
        <f t="shared" si="826"/>
        <v>1.1499999999999999</v>
      </c>
      <c r="AI495" s="24">
        <f t="shared" si="826"/>
        <v>1.1499999999999999</v>
      </c>
      <c r="AJ495" s="24">
        <f t="shared" si="772"/>
        <v>0.26793516351749341</v>
      </c>
      <c r="AK495" s="24">
        <f t="shared" si="773"/>
        <v>0.85491043539315492</v>
      </c>
      <c r="AL495" s="24">
        <f t="shared" si="774"/>
        <v>134.76562458953248</v>
      </c>
      <c r="AM495" s="24">
        <f t="shared" si="775"/>
        <v>27334539.187024139</v>
      </c>
      <c r="AN495" s="24">
        <f t="shared" si="776"/>
        <v>1.2254253846324657E-6</v>
      </c>
      <c r="AO495" s="29">
        <f t="shared" si="777"/>
        <v>7.0329670102056907E-3</v>
      </c>
      <c r="AP495" s="24">
        <f t="shared" si="732"/>
        <v>57.044648443821842</v>
      </c>
      <c r="AQ495" s="24">
        <f t="shared" si="778"/>
        <v>4.8439527509787235</v>
      </c>
      <c r="AR495" s="24">
        <f t="shared" si="779"/>
        <v>15.238895408680101</v>
      </c>
      <c r="AS495" s="24">
        <f t="shared" si="780"/>
        <v>1.8945703564434708</v>
      </c>
      <c r="AT495" s="24" t="str">
        <f t="shared" si="781"/>
        <v>NO</v>
      </c>
      <c r="AU495" s="24">
        <f t="shared" si="733"/>
        <v>1.2</v>
      </c>
      <c r="AV495" s="7">
        <f t="shared" si="782"/>
        <v>1</v>
      </c>
      <c r="AW495" s="7">
        <f t="shared" si="783"/>
        <v>0.26793516351749341</v>
      </c>
      <c r="AX495" s="20">
        <f t="shared" si="734"/>
        <v>0.85077633782064244</v>
      </c>
      <c r="AY495" s="24">
        <f t="shared" si="735"/>
        <v>0.8193566239518586</v>
      </c>
      <c r="AZ495" s="24">
        <f t="shared" si="784"/>
        <v>167.06783064025916</v>
      </c>
      <c r="BA495" s="24">
        <f t="shared" si="785"/>
        <v>33886402.244166814</v>
      </c>
      <c r="BB495" s="24">
        <f t="shared" si="786"/>
        <v>1.0103732371646474E-6</v>
      </c>
      <c r="BC495" s="29">
        <f t="shared" si="787"/>
        <v>6.8316693876752984E-3</v>
      </c>
      <c r="BD495" s="24">
        <f t="shared" si="736"/>
        <v>15.387122149938513</v>
      </c>
      <c r="BE495" s="24" t="str">
        <f t="shared" si="788"/>
        <v>NO</v>
      </c>
      <c r="BF495" s="24">
        <f t="shared" si="737"/>
        <v>1.2</v>
      </c>
      <c r="BG495" s="24">
        <f t="shared" si="738"/>
        <v>1.1507468061283568</v>
      </c>
      <c r="BH495" s="7">
        <f t="shared" si="789"/>
        <v>1</v>
      </c>
      <c r="BI495" s="7">
        <f t="shared" si="790"/>
        <v>0.5505033809306259</v>
      </c>
      <c r="BJ495" s="7">
        <f t="shared" si="791"/>
        <v>0.26793516351749341</v>
      </c>
      <c r="BK495" s="20">
        <f t="shared" si="739"/>
        <v>0.85077633782064244</v>
      </c>
      <c r="BL495" s="24">
        <f t="shared" si="792"/>
        <v>0.5502945522254199</v>
      </c>
      <c r="BM495" s="24">
        <f t="shared" si="793"/>
        <v>0.81772471712176331</v>
      </c>
      <c r="BN495" s="24">
        <f t="shared" si="794"/>
        <v>168.55048998237675</v>
      </c>
      <c r="BO495" s="24">
        <f t="shared" si="795"/>
        <v>34187130.341643892</v>
      </c>
      <c r="BP495" s="24">
        <f t="shared" si="796"/>
        <v>1.0023875347756596E-6</v>
      </c>
      <c r="BQ495" s="29">
        <f t="shared" si="797"/>
        <v>6.8235733685735227E-3</v>
      </c>
      <c r="BR495" s="24">
        <f t="shared" si="740"/>
        <v>56.359122434401705</v>
      </c>
      <c r="BS495" s="24">
        <f t="shared" si="798"/>
        <v>4.8439527509787235</v>
      </c>
      <c r="BT495" s="24">
        <f t="shared" si="799"/>
        <v>15.393205238290181</v>
      </c>
      <c r="BU495" s="24" t="str">
        <f t="shared" si="800"/>
        <v>NO</v>
      </c>
      <c r="BV495" s="24">
        <f t="shared" si="741"/>
        <v>1.1499999999999999</v>
      </c>
      <c r="BW495" s="24">
        <f t="shared" si="742"/>
        <v>1.1507387244547127</v>
      </c>
      <c r="BX495" s="7">
        <f t="shared" si="801"/>
        <v>1</v>
      </c>
      <c r="BY495" s="7">
        <f t="shared" si="802"/>
        <v>0.5505033809306259</v>
      </c>
      <c r="BZ495" s="24">
        <f t="shared" si="803"/>
        <v>0.26793516351749341</v>
      </c>
      <c r="CA495" s="20">
        <f t="shared" si="743"/>
        <v>0.85077633141124354</v>
      </c>
      <c r="CB495" s="24">
        <f t="shared" si="804"/>
        <v>0.55029455222700407</v>
      </c>
      <c r="CC495" s="24">
        <f t="shared" si="805"/>
        <v>0.8531339848273839</v>
      </c>
      <c r="CD495" s="24">
        <f t="shared" si="806"/>
        <v>136.37960829165152</v>
      </c>
      <c r="CE495" s="24">
        <f t="shared" si="807"/>
        <v>27661903.831288312</v>
      </c>
      <c r="CF495" s="24">
        <f t="shared" si="808"/>
        <v>1.2123929904799814E-6</v>
      </c>
      <c r="CG495" s="29">
        <f t="shared" si="809"/>
        <v>7.0215874246674021E-3</v>
      </c>
      <c r="CH495" s="24">
        <f t="shared" si="744"/>
        <v>57.007710415861247</v>
      </c>
      <c r="CI495" s="24">
        <f t="shared" si="810"/>
        <v>4.8439527509787235</v>
      </c>
      <c r="CJ495" s="24">
        <f t="shared" si="811"/>
        <v>15.247123306777432</v>
      </c>
      <c r="CK495" s="24">
        <f t="shared" si="745"/>
        <v>9.5500794739101362</v>
      </c>
      <c r="CL495" s="24">
        <f t="shared" si="812"/>
        <v>1.8945703564434708</v>
      </c>
      <c r="CM495" s="24" t="str">
        <f t="shared" si="813"/>
        <v>NO</v>
      </c>
      <c r="CN495" s="46" t="str">
        <f t="shared" si="825"/>
        <v>ANNULAR</v>
      </c>
      <c r="CO495" s="21">
        <f t="shared" si="827"/>
        <v>1.001340603225888</v>
      </c>
      <c r="CP495" s="21">
        <f t="shared" si="746"/>
        <v>0</v>
      </c>
      <c r="CQ495" s="7">
        <f t="shared" si="747"/>
        <v>0.98377458828795927</v>
      </c>
      <c r="CR495" s="7">
        <f>IF(J495="yes",rho_ph(F495,H495),IF(K495="yes",rho_ph(F495,H495),L495*CQ495+P495*(1-CQ495)))</f>
        <v>17.686857205246039</v>
      </c>
      <c r="CS495" s="7">
        <f t="shared" si="748"/>
        <v>1.6803534742676193E-5</v>
      </c>
      <c r="CT495" s="7">
        <f t="shared" si="749"/>
        <v>3587428.8628470437</v>
      </c>
      <c r="CU495" s="7">
        <f t="shared" si="750"/>
        <v>7.5918360624962068E-6</v>
      </c>
      <c r="CV495" s="22">
        <f t="shared" si="751"/>
        <v>9.4528691380981293E-3</v>
      </c>
      <c r="CW495" s="7">
        <f t="shared" si="752"/>
        <v>1.7350806918346366E-3</v>
      </c>
      <c r="CX495" s="7">
        <f t="shared" si="753"/>
        <v>4.5759669501903077E-2</v>
      </c>
      <c r="CY495" s="7">
        <f t="shared" si="814"/>
        <v>0.55887818278123058</v>
      </c>
      <c r="CZ495" s="7">
        <f t="shared" si="815"/>
        <v>8.4982294276334705E-2</v>
      </c>
      <c r="DA495" s="7">
        <f t="shared" si="754"/>
        <v>5.2978426452712188</v>
      </c>
      <c r="DB495" s="7">
        <f>rho_ph(DA495,H495)</f>
        <v>15.504369884410901</v>
      </c>
      <c r="DC495" s="7">
        <f t="shared" si="755"/>
        <v>125.15257681715887</v>
      </c>
      <c r="DD495" s="7">
        <f t="shared" si="816"/>
        <v>-2.9430000000000001E-2</v>
      </c>
      <c r="DE495" s="47">
        <f t="shared" si="817"/>
        <v>-0.90707313265656653</v>
      </c>
      <c r="DF495" s="7">
        <f t="shared" si="756"/>
        <v>1026.1388389911751</v>
      </c>
      <c r="DG495" s="7">
        <f t="shared" si="818"/>
        <v>154.02884458453809</v>
      </c>
    </row>
    <row r="496" spans="1:111" ht="14.5" x14ac:dyDescent="0.35">
      <c r="A496" s="7">
        <f t="shared" si="819"/>
        <v>321</v>
      </c>
      <c r="B496" s="7">
        <v>3</v>
      </c>
      <c r="C496" s="7">
        <v>0</v>
      </c>
      <c r="D496">
        <v>0.253</v>
      </c>
      <c r="E496" s="22">
        <v>0</v>
      </c>
      <c r="F496" s="7">
        <f t="shared" si="757"/>
        <v>5.2978426452712188</v>
      </c>
      <c r="G496" s="7">
        <f t="shared" si="820"/>
        <v>97.5</v>
      </c>
      <c r="H496" s="7">
        <f t="shared" si="758"/>
        <v>1026.1388389911751</v>
      </c>
      <c r="I496" s="7">
        <f t="shared" si="821"/>
        <v>0.17918447818899436</v>
      </c>
      <c r="J496" s="24" t="str">
        <f t="shared" si="759"/>
        <v>NO</v>
      </c>
      <c r="K496" s="24" t="str">
        <f t="shared" si="760"/>
        <v>NO</v>
      </c>
      <c r="L496" s="7">
        <f t="shared" si="761"/>
        <v>2.817624579389594</v>
      </c>
      <c r="M496" s="7">
        <v>9.81</v>
      </c>
      <c r="N496" s="7">
        <f t="shared" si="762"/>
        <v>5.0247065E-2</v>
      </c>
      <c r="O496" s="7">
        <f t="shared" si="763"/>
        <v>154.02884458453809</v>
      </c>
      <c r="P496" s="7">
        <f t="shared" si="764"/>
        <v>913.20880264484902</v>
      </c>
      <c r="Q496" s="7">
        <f t="shared" si="726"/>
        <v>1.4130567485587749E-5</v>
      </c>
      <c r="R496" s="7">
        <f t="shared" si="727"/>
        <v>1.7730454035044682E-4</v>
      </c>
      <c r="S496" s="7">
        <f t="shared" si="765"/>
        <v>1.4806629716863193E-4</v>
      </c>
      <c r="T496" s="7">
        <f t="shared" si="728"/>
        <v>1.7440919916616213</v>
      </c>
      <c r="U496" s="7">
        <f t="shared" si="729"/>
        <v>123.39886800246609</v>
      </c>
      <c r="V496" s="7">
        <f t="shared" si="822"/>
        <v>125.14295999412771</v>
      </c>
      <c r="W496" s="7">
        <f>Surface_Tension_T(T_ph(F496,H496))</f>
        <v>8.7780322875062183E-2</v>
      </c>
      <c r="X496" s="7">
        <v>1</v>
      </c>
      <c r="Y496" s="7">
        <f t="shared" si="766"/>
        <v>1.0012845132714256</v>
      </c>
      <c r="Z496" s="7">
        <f t="shared" si="823"/>
        <v>0.98479821692238712</v>
      </c>
      <c r="AA496" s="24">
        <f t="shared" si="767"/>
        <v>16.657193784113154</v>
      </c>
      <c r="AB496" s="24">
        <f t="shared" si="768"/>
        <v>3561824.9090156425</v>
      </c>
      <c r="AC496" s="24">
        <f t="shared" si="769"/>
        <v>7.6408305608240704E-6</v>
      </c>
      <c r="AD496" s="29">
        <f t="shared" si="770"/>
        <v>9.4634423613270471E-3</v>
      </c>
      <c r="AE496" s="24">
        <f t="shared" si="730"/>
        <v>13.808271423878306</v>
      </c>
      <c r="AF496" s="7">
        <f t="shared" si="731"/>
        <v>9.7722301287387854</v>
      </c>
      <c r="AG496" s="24" t="str">
        <f t="shared" si="771"/>
        <v>ANNULAR</v>
      </c>
      <c r="AH496" s="24">
        <f t="shared" si="826"/>
        <v>1.1499999999999999</v>
      </c>
      <c r="AI496" s="24">
        <f t="shared" si="826"/>
        <v>1.1499999999999999</v>
      </c>
      <c r="AJ496" s="24">
        <f t="shared" si="772"/>
        <v>0.26790445880905983</v>
      </c>
      <c r="AK496" s="24">
        <f t="shared" si="773"/>
        <v>0.85585304693258668</v>
      </c>
      <c r="AL496" s="24">
        <f t="shared" si="774"/>
        <v>134.0477389969785</v>
      </c>
      <c r="AM496" s="24">
        <f t="shared" si="775"/>
        <v>28663566.141137116</v>
      </c>
      <c r="AN496" s="24">
        <f t="shared" si="776"/>
        <v>1.1742739570986046E-6</v>
      </c>
      <c r="AO496" s="29">
        <f t="shared" si="777"/>
        <v>6.987747172458026E-3</v>
      </c>
      <c r="AP496" s="24">
        <f t="shared" si="732"/>
        <v>61.252678156370742</v>
      </c>
      <c r="AQ496" s="24">
        <f t="shared" si="778"/>
        <v>4.8459796795014087</v>
      </c>
      <c r="AR496" s="24">
        <f t="shared" si="779"/>
        <v>15.277183716056831</v>
      </c>
      <c r="AS496" s="24">
        <f t="shared" si="780"/>
        <v>1.8836193509945511</v>
      </c>
      <c r="AT496" s="24" t="str">
        <f t="shared" si="781"/>
        <v>NO</v>
      </c>
      <c r="AU496" s="24">
        <f t="shared" si="733"/>
        <v>1.2</v>
      </c>
      <c r="AV496" s="7">
        <f t="shared" si="782"/>
        <v>1</v>
      </c>
      <c r="AW496" s="7">
        <f t="shared" si="783"/>
        <v>0.26790445880905983</v>
      </c>
      <c r="AX496" s="20">
        <f t="shared" si="734"/>
        <v>0.84640516158575874</v>
      </c>
      <c r="AY496" s="24">
        <f t="shared" si="735"/>
        <v>0.82025600805087551</v>
      </c>
      <c r="AZ496" s="24">
        <f t="shared" si="784"/>
        <v>166.45496916014147</v>
      </c>
      <c r="BA496" s="24">
        <f t="shared" si="785"/>
        <v>35593237.556585714</v>
      </c>
      <c r="BB496" s="24">
        <f t="shared" si="786"/>
        <v>9.6675083460421396E-7</v>
      </c>
      <c r="BC496" s="29">
        <f t="shared" si="787"/>
        <v>6.7868180633167876E-3</v>
      </c>
      <c r="BD496" s="24">
        <f t="shared" si="736"/>
        <v>15.426484245382577</v>
      </c>
      <c r="BE496" s="24" t="str">
        <f t="shared" si="788"/>
        <v>NO</v>
      </c>
      <c r="BF496" s="24">
        <f t="shared" si="737"/>
        <v>1.2</v>
      </c>
      <c r="BG496" s="24">
        <f t="shared" si="738"/>
        <v>1.1506983919004443</v>
      </c>
      <c r="BH496" s="7">
        <f t="shared" si="789"/>
        <v>1</v>
      </c>
      <c r="BI496" s="7">
        <f t="shared" si="790"/>
        <v>0.55054368367866269</v>
      </c>
      <c r="BJ496" s="7">
        <f t="shared" si="791"/>
        <v>0.26790445880905983</v>
      </c>
      <c r="BK496" s="20">
        <f t="shared" si="739"/>
        <v>0.84640516158575874</v>
      </c>
      <c r="BL496" s="24">
        <f t="shared" si="792"/>
        <v>0.55034854708047876</v>
      </c>
      <c r="BM496" s="24">
        <f t="shared" si="793"/>
        <v>0.81871889592906044</v>
      </c>
      <c r="BN496" s="24">
        <f t="shared" si="794"/>
        <v>167.8543424755394</v>
      </c>
      <c r="BO496" s="24">
        <f t="shared" si="795"/>
        <v>35892466.994412743</v>
      </c>
      <c r="BP496" s="24">
        <f t="shared" si="796"/>
        <v>9.5950938923588655E-7</v>
      </c>
      <c r="BQ496" s="29">
        <f t="shared" si="797"/>
        <v>6.7792202810297245E-3</v>
      </c>
      <c r="BR496" s="24">
        <f t="shared" si="740"/>
        <v>60.514870361712923</v>
      </c>
      <c r="BS496" s="24">
        <f t="shared" si="798"/>
        <v>4.8459796795014087</v>
      </c>
      <c r="BT496" s="24">
        <f t="shared" si="799"/>
        <v>15.43224514927692</v>
      </c>
      <c r="BU496" s="24" t="str">
        <f t="shared" si="800"/>
        <v>NO</v>
      </c>
      <c r="BV496" s="24">
        <f t="shared" si="741"/>
        <v>1.1499999999999999</v>
      </c>
      <c r="BW496" s="24">
        <f t="shared" si="742"/>
        <v>1.1506908532857676</v>
      </c>
      <c r="BX496" s="7">
        <f t="shared" si="801"/>
        <v>1</v>
      </c>
      <c r="BY496" s="7">
        <f t="shared" si="802"/>
        <v>0.55054368367866269</v>
      </c>
      <c r="BZ496" s="24">
        <f t="shared" si="803"/>
        <v>0.26790445880905983</v>
      </c>
      <c r="CA496" s="20">
        <f t="shared" si="743"/>
        <v>0.84640515529102434</v>
      </c>
      <c r="CB496" s="24">
        <f t="shared" si="804"/>
        <v>0.55034854708193948</v>
      </c>
      <c r="CC496" s="24">
        <f t="shared" si="805"/>
        <v>0.85417976241656635</v>
      </c>
      <c r="CD496" s="24">
        <f t="shared" si="806"/>
        <v>135.57108245875693</v>
      </c>
      <c r="CE496" s="24">
        <f t="shared" si="807"/>
        <v>28989304.243093014</v>
      </c>
      <c r="CF496" s="24">
        <f t="shared" si="808"/>
        <v>1.1624169661401274E-6</v>
      </c>
      <c r="CG496" s="29">
        <f t="shared" si="809"/>
        <v>6.9770468298120513E-3</v>
      </c>
      <c r="CH496" s="24">
        <f t="shared" si="744"/>
        <v>61.215142397282683</v>
      </c>
      <c r="CI496" s="24">
        <f t="shared" si="810"/>
        <v>4.8459796795014087</v>
      </c>
      <c r="CJ496" s="24">
        <f t="shared" si="811"/>
        <v>15.284989674004038</v>
      </c>
      <c r="CK496" s="24">
        <f t="shared" si="745"/>
        <v>9.7722301287387854</v>
      </c>
      <c r="CL496" s="24">
        <f t="shared" si="812"/>
        <v>1.8836193509945511</v>
      </c>
      <c r="CM496" s="24" t="str">
        <f t="shared" si="813"/>
        <v>NO</v>
      </c>
      <c r="CN496" s="46" t="str">
        <f t="shared" si="825"/>
        <v>ANNULAR</v>
      </c>
      <c r="CO496" s="21">
        <f t="shared" si="827"/>
        <v>1.0012845132714256</v>
      </c>
      <c r="CP496" s="21">
        <f t="shared" si="746"/>
        <v>0</v>
      </c>
      <c r="CQ496" s="7">
        <f t="shared" si="747"/>
        <v>0.98479821692238712</v>
      </c>
      <c r="CR496" s="7">
        <f>IF(J496="yes",rho_ph(F496,H496),IF(K496="yes",rho_ph(F496,H496),L496*CQ496+P496*(1-CQ496)))</f>
        <v>16.657193784113154</v>
      </c>
      <c r="CS496" s="7">
        <f t="shared" si="748"/>
        <v>1.6611102824991628E-5</v>
      </c>
      <c r="CT496" s="7">
        <f t="shared" si="749"/>
        <v>3561824.9090156425</v>
      </c>
      <c r="CU496" s="7">
        <f t="shared" si="750"/>
        <v>7.6408305608240704E-6</v>
      </c>
      <c r="CV496" s="22">
        <f t="shared" si="751"/>
        <v>9.4634423613270471E-3</v>
      </c>
      <c r="CW496" s="7">
        <f t="shared" si="752"/>
        <v>1.6340707102215008E-3</v>
      </c>
      <c r="CX496" s="7">
        <f t="shared" si="753"/>
        <v>4.8788032996170072E-2</v>
      </c>
      <c r="CY496" s="7">
        <f t="shared" si="814"/>
        <v>0.5076027378363186</v>
      </c>
      <c r="CZ496" s="7">
        <f t="shared" si="815"/>
        <v>9.9333789887182736E-2</v>
      </c>
      <c r="DA496" s="7">
        <f t="shared" si="754"/>
        <v>4.9998412756096702</v>
      </c>
      <c r="DB496" s="7">
        <f>rho_ph(DA496,H496)</f>
        <v>14.384184986608167</v>
      </c>
      <c r="DC496" s="7">
        <f t="shared" si="755"/>
        <v>134.89897722859683</v>
      </c>
      <c r="DD496" s="7">
        <f t="shared" si="816"/>
        <v>-2.9430000000000001E-2</v>
      </c>
      <c r="DE496" s="47">
        <f t="shared" si="817"/>
        <v>-1.2684868106148188</v>
      </c>
      <c r="DF496" s="7">
        <f t="shared" si="756"/>
        <v>1026.1094089911751</v>
      </c>
      <c r="DG496" s="7">
        <f t="shared" si="818"/>
        <v>151.83504787310437</v>
      </c>
    </row>
    <row r="497" spans="1:111" ht="14.5" x14ac:dyDescent="0.35">
      <c r="A497" s="7">
        <f t="shared" si="819"/>
        <v>318</v>
      </c>
      <c r="B497" s="7">
        <v>3</v>
      </c>
      <c r="C497" s="7">
        <v>0</v>
      </c>
      <c r="D497">
        <v>0.253</v>
      </c>
      <c r="E497" s="22">
        <v>0</v>
      </c>
      <c r="F497" s="7">
        <f t="shared" si="757"/>
        <v>4.9998412756096702</v>
      </c>
      <c r="G497" s="7">
        <f t="shared" si="820"/>
        <v>97.5</v>
      </c>
      <c r="H497" s="7">
        <f t="shared" si="758"/>
        <v>1026.1094089911751</v>
      </c>
      <c r="I497" s="7">
        <f t="shared" si="821"/>
        <v>0.18308481310335017</v>
      </c>
      <c r="J497" s="24" t="str">
        <f t="shared" si="759"/>
        <v>NO</v>
      </c>
      <c r="K497" s="24" t="str">
        <f t="shared" si="760"/>
        <v>NO</v>
      </c>
      <c r="L497" s="7">
        <f t="shared" si="761"/>
        <v>2.6679782188261716</v>
      </c>
      <c r="M497" s="7">
        <v>9.81</v>
      </c>
      <c r="N497" s="7">
        <f t="shared" si="762"/>
        <v>5.0247065E-2</v>
      </c>
      <c r="O497" s="7">
        <f t="shared" si="763"/>
        <v>151.83504787310437</v>
      </c>
      <c r="P497" s="7">
        <f t="shared" si="764"/>
        <v>915.28546991104804</v>
      </c>
      <c r="Q497" s="7">
        <f t="shared" si="726"/>
        <v>1.4054875497552013E-5</v>
      </c>
      <c r="R497" s="7">
        <f t="shared" si="727"/>
        <v>1.8006001283828112E-4</v>
      </c>
      <c r="S497" s="7">
        <f t="shared" si="765"/>
        <v>1.4966699329405775E-4</v>
      </c>
      <c r="T497" s="7">
        <f t="shared" si="728"/>
        <v>1.7318661286106773</v>
      </c>
      <c r="U497" s="7">
        <f t="shared" si="729"/>
        <v>133.15698647953425</v>
      </c>
      <c r="V497" s="7">
        <f t="shared" si="822"/>
        <v>134.88885260814493</v>
      </c>
      <c r="W497" s="7">
        <f>Surface_Tension_T(T_ph(F497,H497))</f>
        <v>8.7914047821693236E-2</v>
      </c>
      <c r="X497" s="7">
        <v>1</v>
      </c>
      <c r="Y497" s="7">
        <f t="shared" si="766"/>
        <v>1.0012198881368304</v>
      </c>
      <c r="Z497" s="7">
        <f t="shared" si="823"/>
        <v>0.98595803280222327</v>
      </c>
      <c r="AA497" s="24">
        <f t="shared" si="767"/>
        <v>15.482923101285628</v>
      </c>
      <c r="AB497" s="24">
        <f t="shared" si="768"/>
        <v>3530396.6666615466</v>
      </c>
      <c r="AC497" s="24">
        <f t="shared" si="769"/>
        <v>7.7018917797980285E-6</v>
      </c>
      <c r="AD497" s="29">
        <f t="shared" si="770"/>
        <v>9.4765490477419206E-3</v>
      </c>
      <c r="AE497" s="24">
        <f t="shared" si="730"/>
        <v>13.807466169643291</v>
      </c>
      <c r="AF497" s="7">
        <f t="shared" si="731"/>
        <v>10.052511349615843</v>
      </c>
      <c r="AG497" s="24" t="str">
        <f t="shared" si="771"/>
        <v>ANNULAR</v>
      </c>
      <c r="AH497" s="24">
        <f t="shared" si="826"/>
        <v>1.1499999999999999</v>
      </c>
      <c r="AI497" s="24">
        <f t="shared" si="826"/>
        <v>1.1499999999999999</v>
      </c>
      <c r="AJ497" s="24">
        <f t="shared" si="772"/>
        <v>0.26786573629528393</v>
      </c>
      <c r="AK497" s="24">
        <f t="shared" si="773"/>
        <v>0.85692095282339131</v>
      </c>
      <c r="AL497" s="24">
        <f t="shared" si="774"/>
        <v>133.24441936685585</v>
      </c>
      <c r="AM497" s="24">
        <f t="shared" si="775"/>
        <v>30382225.042824175</v>
      </c>
      <c r="AN497" s="24">
        <f t="shared" si="776"/>
        <v>1.1144409449997233E-6</v>
      </c>
      <c r="AO497" s="29">
        <f t="shared" si="777"/>
        <v>6.9328629567500469E-3</v>
      </c>
      <c r="AP497" s="24">
        <f t="shared" si="732"/>
        <v>66.808884915273566</v>
      </c>
      <c r="AQ497" s="24">
        <f t="shared" si="778"/>
        <v>4.8482725750711548</v>
      </c>
      <c r="AR497" s="24">
        <f t="shared" si="779"/>
        <v>15.323566387798664</v>
      </c>
      <c r="AS497" s="24">
        <f t="shared" si="780"/>
        <v>1.8704154188995317</v>
      </c>
      <c r="AT497" s="24" t="str">
        <f t="shared" si="781"/>
        <v>NO</v>
      </c>
      <c r="AU497" s="24">
        <f t="shared" si="733"/>
        <v>1.2</v>
      </c>
      <c r="AV497" s="7">
        <f t="shared" si="782"/>
        <v>1</v>
      </c>
      <c r="AW497" s="7">
        <f t="shared" si="783"/>
        <v>0.26786573629528393</v>
      </c>
      <c r="AX497" s="20">
        <f t="shared" si="734"/>
        <v>0.84113410036889347</v>
      </c>
      <c r="AY497" s="24">
        <f t="shared" si="735"/>
        <v>0.82127490215563126</v>
      </c>
      <c r="AZ497" s="24">
        <f t="shared" si="784"/>
        <v>165.77562871600091</v>
      </c>
      <c r="BA497" s="24">
        <f t="shared" si="785"/>
        <v>37799950.513485089</v>
      </c>
      <c r="BB497" s="24">
        <f t="shared" si="786"/>
        <v>9.1591005435367684E-7</v>
      </c>
      <c r="BC497" s="29">
        <f t="shared" si="787"/>
        <v>6.7325031500019778E-3</v>
      </c>
      <c r="BD497" s="24">
        <f t="shared" si="736"/>
        <v>15.474093058176368</v>
      </c>
      <c r="BE497" s="24" t="str">
        <f t="shared" si="788"/>
        <v>NO</v>
      </c>
      <c r="BF497" s="24">
        <f t="shared" si="737"/>
        <v>1.2</v>
      </c>
      <c r="BG497" s="24">
        <f t="shared" si="738"/>
        <v>1.1506439854528461</v>
      </c>
      <c r="BH497" s="7">
        <f t="shared" si="789"/>
        <v>1</v>
      </c>
      <c r="BI497" s="7">
        <f t="shared" si="790"/>
        <v>0.55059076003732965</v>
      </c>
      <c r="BJ497" s="7">
        <f t="shared" si="791"/>
        <v>0.26786573629528393</v>
      </c>
      <c r="BK497" s="20">
        <f t="shared" si="739"/>
        <v>0.84113410036889347</v>
      </c>
      <c r="BL497" s="24">
        <f t="shared" si="792"/>
        <v>0.55041108837876651</v>
      </c>
      <c r="BM497" s="24">
        <f t="shared" si="793"/>
        <v>0.81984618867429027</v>
      </c>
      <c r="BN497" s="24">
        <f t="shared" si="794"/>
        <v>167.07949762968917</v>
      </c>
      <c r="BO497" s="24">
        <f t="shared" si="795"/>
        <v>38097257.064485542</v>
      </c>
      <c r="BP497" s="24">
        <f t="shared" si="796"/>
        <v>9.0948818546398269E-7</v>
      </c>
      <c r="BQ497" s="29">
        <f t="shared" si="797"/>
        <v>6.7254758784726391E-3</v>
      </c>
      <c r="BR497" s="24">
        <f t="shared" si="740"/>
        <v>66.002195885145952</v>
      </c>
      <c r="BS497" s="24">
        <f t="shared" si="798"/>
        <v>4.8482725750711548</v>
      </c>
      <c r="BT497" s="24">
        <f t="shared" si="799"/>
        <v>15.479480672084774</v>
      </c>
      <c r="BU497" s="24" t="str">
        <f t="shared" si="800"/>
        <v>NO</v>
      </c>
      <c r="BV497" s="24">
        <f t="shared" si="741"/>
        <v>1.1499999999999999</v>
      </c>
      <c r="BW497" s="24">
        <f t="shared" si="742"/>
        <v>1.1506370552482232</v>
      </c>
      <c r="BX497" s="7">
        <f t="shared" si="801"/>
        <v>1</v>
      </c>
      <c r="BY497" s="7">
        <f t="shared" si="802"/>
        <v>0.55059076003732965</v>
      </c>
      <c r="BZ497" s="24">
        <f t="shared" si="803"/>
        <v>0.26786573629528393</v>
      </c>
      <c r="CA497" s="20">
        <f t="shared" si="743"/>
        <v>0.84113409421124041</v>
      </c>
      <c r="CB497" s="24">
        <f t="shared" si="804"/>
        <v>0.55041108838008979</v>
      </c>
      <c r="CC497" s="24">
        <f t="shared" si="805"/>
        <v>0.85536564350493705</v>
      </c>
      <c r="CD497" s="24">
        <f t="shared" si="806"/>
        <v>134.66382185586914</v>
      </c>
      <c r="CE497" s="24">
        <f t="shared" si="807"/>
        <v>30705875.414467979</v>
      </c>
      <c r="CF497" s="24">
        <f t="shared" si="808"/>
        <v>1.1038856480189006E-6</v>
      </c>
      <c r="CG497" s="29">
        <f t="shared" si="809"/>
        <v>6.9229436624317492E-3</v>
      </c>
      <c r="CH497" s="24">
        <f t="shared" si="744"/>
        <v>66.77063337832854</v>
      </c>
      <c r="CI497" s="24">
        <f t="shared" si="810"/>
        <v>4.8482725750711548</v>
      </c>
      <c r="CJ497" s="24">
        <f t="shared" si="811"/>
        <v>15.330881504734645</v>
      </c>
      <c r="CK497" s="24">
        <f t="shared" si="745"/>
        <v>10.052511349615843</v>
      </c>
      <c r="CL497" s="24">
        <f t="shared" si="812"/>
        <v>1.8704154188995317</v>
      </c>
      <c r="CM497" s="24" t="str">
        <f t="shared" si="813"/>
        <v>NO</v>
      </c>
      <c r="CN497" s="46" t="str">
        <f t="shared" si="825"/>
        <v>ANNULAR</v>
      </c>
      <c r="CO497" s="21">
        <f t="shared" si="827"/>
        <v>1.0012198881368304</v>
      </c>
      <c r="CP497" s="21">
        <f t="shared" si="746"/>
        <v>0</v>
      </c>
      <c r="CQ497" s="7">
        <f t="shared" si="747"/>
        <v>0.98595803280222327</v>
      </c>
      <c r="CR497" s="7">
        <f>IF(J497="yes",rho_ph(F497,H497),IF(K497="yes",rho_ph(F497,H497),L497*CQ497+P497*(1-CQ497)))</f>
        <v>15.482923101285628</v>
      </c>
      <c r="CS497" s="7">
        <f t="shared" si="748"/>
        <v>1.6385914190752951E-5</v>
      </c>
      <c r="CT497" s="7">
        <f t="shared" si="749"/>
        <v>3530396.6666615466</v>
      </c>
      <c r="CU497" s="7">
        <f t="shared" si="750"/>
        <v>7.7018917797980285E-6</v>
      </c>
      <c r="CV497" s="22">
        <f t="shared" si="751"/>
        <v>9.4765490477419206E-3</v>
      </c>
      <c r="CW497" s="7">
        <f t="shared" si="752"/>
        <v>1.5188747562361205E-3</v>
      </c>
      <c r="CX497" s="7">
        <f t="shared" si="753"/>
        <v>5.2759998637118291E-2</v>
      </c>
      <c r="CY497" s="7">
        <f t="shared" si="814"/>
        <v>0.43655846275248478</v>
      </c>
      <c r="CZ497" s="7">
        <f t="shared" si="815"/>
        <v>0.12433357276165978</v>
      </c>
      <c r="DA497" s="7">
        <f t="shared" si="754"/>
        <v>4.6268405573246909</v>
      </c>
      <c r="DB497" s="7">
        <f>rho_ph(DA497,H497)</f>
        <v>13.025064423164153</v>
      </c>
      <c r="DC497" s="7">
        <f t="shared" si="755"/>
        <v>148.97522038428423</v>
      </c>
      <c r="DD497" s="7">
        <f t="shared" si="816"/>
        <v>-2.9430000000000001E-2</v>
      </c>
      <c r="DE497" s="47">
        <f t="shared" si="817"/>
        <v>-1.9993068653021038</v>
      </c>
      <c r="DF497" s="7">
        <f t="shared" si="756"/>
        <v>1026.079978991175</v>
      </c>
      <c r="DG497" s="7">
        <f t="shared" si="818"/>
        <v>148.93648105835985</v>
      </c>
    </row>
    <row r="498" spans="1:111" ht="14.5" x14ac:dyDescent="0.35">
      <c r="A498" s="7">
        <f t="shared" si="819"/>
        <v>315</v>
      </c>
      <c r="B498" s="7">
        <v>3</v>
      </c>
      <c r="C498" s="7">
        <v>0</v>
      </c>
      <c r="D498">
        <v>0.253</v>
      </c>
      <c r="E498" s="22">
        <v>0</v>
      </c>
      <c r="F498" s="7">
        <f t="shared" si="757"/>
        <v>4.6268405573246909</v>
      </c>
      <c r="G498" s="7">
        <f t="shared" si="820"/>
        <v>97.5</v>
      </c>
      <c r="H498" s="7">
        <f t="shared" si="758"/>
        <v>1026.079978991175</v>
      </c>
      <c r="I498" s="7">
        <f t="shared" si="821"/>
        <v>0.18820208840455652</v>
      </c>
      <c r="J498" s="24" t="str">
        <f t="shared" si="759"/>
        <v>NO</v>
      </c>
      <c r="K498" s="24" t="str">
        <f t="shared" si="760"/>
        <v>NO</v>
      </c>
      <c r="L498" s="7">
        <f t="shared" si="761"/>
        <v>2.4800912101246069</v>
      </c>
      <c r="M498" s="7">
        <v>9.81</v>
      </c>
      <c r="N498" s="7">
        <f t="shared" si="762"/>
        <v>5.0247065E-2</v>
      </c>
      <c r="O498" s="7">
        <f t="shared" si="763"/>
        <v>148.93648105835985</v>
      </c>
      <c r="P498" s="7">
        <f t="shared" si="764"/>
        <v>917.99743788067929</v>
      </c>
      <c r="Q498" s="7">
        <f t="shared" si="726"/>
        <v>1.3954843003876036E-5</v>
      </c>
      <c r="R498" s="7">
        <f t="shared" si="727"/>
        <v>1.8383342615299161E-4</v>
      </c>
      <c r="S498" s="7">
        <f t="shared" si="765"/>
        <v>1.5186192202912096E-4</v>
      </c>
      <c r="T498" s="7">
        <f t="shared" si="728"/>
        <v>1.7159332006273509</v>
      </c>
      <c r="U498" s="7">
        <f t="shared" si="729"/>
        <v>147.24843978287785</v>
      </c>
      <c r="V498" s="7">
        <f t="shared" si="822"/>
        <v>148.9643729835052</v>
      </c>
      <c r="W498" s="7">
        <f>Surface_Tension_T(T_ph(F498,H498))</f>
        <v>8.8085488587852034E-2</v>
      </c>
      <c r="X498" s="7">
        <v>1</v>
      </c>
      <c r="Y498" s="7">
        <f t="shared" si="766"/>
        <v>1.0011402741818562</v>
      </c>
      <c r="Z498" s="7">
        <f t="shared" si="823"/>
        <v>0.9873550600117702</v>
      </c>
      <c r="AA498" s="24">
        <f t="shared" si="767"/>
        <v>14.056753116957147</v>
      </c>
      <c r="AB498" s="24">
        <f t="shared" si="768"/>
        <v>3488502.665625615</v>
      </c>
      <c r="AC498" s="24">
        <f t="shared" si="769"/>
        <v>7.7849093928177383E-6</v>
      </c>
      <c r="AD498" s="29">
        <f t="shared" si="770"/>
        <v>9.4942448510445289E-3</v>
      </c>
      <c r="AE498" s="24">
        <f t="shared" si="730"/>
        <v>13.805486955823199</v>
      </c>
      <c r="AF498" s="7">
        <f t="shared" si="731"/>
        <v>10.439696072586228</v>
      </c>
      <c r="AG498" s="24" t="str">
        <f t="shared" si="771"/>
        <v>ANNULAR</v>
      </c>
      <c r="AH498" s="24">
        <f t="shared" si="826"/>
        <v>1.1499999999999999</v>
      </c>
      <c r="AI498" s="24">
        <f t="shared" si="826"/>
        <v>1.1499999999999999</v>
      </c>
      <c r="AJ498" s="24">
        <f t="shared" si="772"/>
        <v>0.26781240181530136</v>
      </c>
      <c r="AK498" s="24">
        <f t="shared" si="773"/>
        <v>0.85820696219268233</v>
      </c>
      <c r="AL498" s="24">
        <f t="shared" si="774"/>
        <v>132.29407695983772</v>
      </c>
      <c r="AM498" s="24">
        <f t="shared" si="775"/>
        <v>32831781.015214734</v>
      </c>
      <c r="AN498" s="24">
        <f t="shared" si="776"/>
        <v>1.0394740756946204E-6</v>
      </c>
      <c r="AO498" s="29">
        <f t="shared" si="777"/>
        <v>6.8607559203758949E-3</v>
      </c>
      <c r="AP498" s="24">
        <f t="shared" si="732"/>
        <v>74.945062227199571</v>
      </c>
      <c r="AQ498" s="24">
        <f t="shared" si="778"/>
        <v>4.8510286677522121</v>
      </c>
      <c r="AR498" s="24">
        <f t="shared" si="779"/>
        <v>15.384423131347207</v>
      </c>
      <c r="AS498" s="24">
        <f t="shared" si="780"/>
        <v>1.8532078566775392</v>
      </c>
      <c r="AT498" s="24" t="str">
        <f t="shared" si="781"/>
        <v>NO</v>
      </c>
      <c r="AU498" s="24">
        <f t="shared" si="733"/>
        <v>1.2</v>
      </c>
      <c r="AV498" s="7">
        <f t="shared" si="782"/>
        <v>1</v>
      </c>
      <c r="AW498" s="7">
        <f t="shared" si="783"/>
        <v>0.26781240181530136</v>
      </c>
      <c r="AX498" s="20">
        <f t="shared" si="734"/>
        <v>0.83426374092326938</v>
      </c>
      <c r="AY498" s="24">
        <f t="shared" si="735"/>
        <v>0.82250183185340187</v>
      </c>
      <c r="AZ498" s="24">
        <f t="shared" si="784"/>
        <v>164.98274315058211</v>
      </c>
      <c r="BA498" s="24">
        <f t="shared" si="785"/>
        <v>40944216.240714565</v>
      </c>
      <c r="BB498" s="24">
        <f t="shared" si="786"/>
        <v>8.5248660002021283E-7</v>
      </c>
      <c r="BC498" s="29">
        <f t="shared" si="787"/>
        <v>6.6613347188408615E-3</v>
      </c>
      <c r="BD498" s="24">
        <f t="shared" si="736"/>
        <v>15.536437906068914</v>
      </c>
      <c r="BE498" s="24" t="str">
        <f t="shared" si="788"/>
        <v>NO</v>
      </c>
      <c r="BF498" s="24">
        <f t="shared" si="737"/>
        <v>1.2</v>
      </c>
      <c r="BG498" s="24">
        <f t="shared" si="738"/>
        <v>1.1505790305532695</v>
      </c>
      <c r="BH498" s="7">
        <f t="shared" si="789"/>
        <v>1</v>
      </c>
      <c r="BI498" s="7">
        <f t="shared" si="790"/>
        <v>0.550649644038401</v>
      </c>
      <c r="BJ498" s="7">
        <f t="shared" si="791"/>
        <v>0.26781240181530136</v>
      </c>
      <c r="BK498" s="20">
        <f t="shared" si="739"/>
        <v>0.83426374092326938</v>
      </c>
      <c r="BL498" s="24">
        <f t="shared" si="792"/>
        <v>0.55048853010120835</v>
      </c>
      <c r="BM498" s="24">
        <f t="shared" si="793"/>
        <v>0.82120516926438025</v>
      </c>
      <c r="BN498" s="24">
        <f t="shared" si="794"/>
        <v>166.16986024361015</v>
      </c>
      <c r="BO498" s="24">
        <f t="shared" si="795"/>
        <v>41238826.319513083</v>
      </c>
      <c r="BP498" s="24">
        <f t="shared" si="796"/>
        <v>8.4701502918303746E-7</v>
      </c>
      <c r="BQ498" s="29">
        <f t="shared" si="797"/>
        <v>6.6550028229208158E-3</v>
      </c>
      <c r="BR498" s="24">
        <f t="shared" si="740"/>
        <v>74.037804963927485</v>
      </c>
      <c r="BS498" s="24">
        <f t="shared" si="798"/>
        <v>4.8510286677522121</v>
      </c>
      <c r="BT498" s="24">
        <f t="shared" si="799"/>
        <v>15.541363720390054</v>
      </c>
      <c r="BU498" s="24" t="str">
        <f t="shared" si="800"/>
        <v>NO</v>
      </c>
      <c r="BV498" s="24">
        <f t="shared" si="741"/>
        <v>1.1499999999999999</v>
      </c>
      <c r="BW498" s="24">
        <f t="shared" si="742"/>
        <v>1.150572824098079</v>
      </c>
      <c r="BX498" s="7">
        <f t="shared" si="801"/>
        <v>1</v>
      </c>
      <c r="BY498" s="7">
        <f t="shared" si="802"/>
        <v>0.550649644038401</v>
      </c>
      <c r="BZ498" s="24">
        <f t="shared" si="803"/>
        <v>0.26781240181530136</v>
      </c>
      <c r="CA498" s="20">
        <f t="shared" si="743"/>
        <v>0.83426373494229356</v>
      </c>
      <c r="CB498" s="24">
        <f t="shared" si="804"/>
        <v>0.55048853010236976</v>
      </c>
      <c r="CC498" s="24">
        <f t="shared" si="805"/>
        <v>0.85679537542154816</v>
      </c>
      <c r="CD498" s="24">
        <f t="shared" si="806"/>
        <v>133.58640913514174</v>
      </c>
      <c r="CE498" s="24">
        <f t="shared" si="807"/>
        <v>33152502.60724321</v>
      </c>
      <c r="CF498" s="24">
        <f t="shared" si="808"/>
        <v>1.0304383088939196E-6</v>
      </c>
      <c r="CG498" s="29">
        <f t="shared" si="809"/>
        <v>6.8517933854535156E-3</v>
      </c>
      <c r="CH498" s="24">
        <f t="shared" si="744"/>
        <v>74.905885135337741</v>
      </c>
      <c r="CI498" s="24">
        <f t="shared" si="810"/>
        <v>4.8510286677522121</v>
      </c>
      <c r="CJ498" s="24">
        <f t="shared" si="811"/>
        <v>15.391128108457433</v>
      </c>
      <c r="CK498" s="24">
        <f t="shared" si="745"/>
        <v>10.439696072586228</v>
      </c>
      <c r="CL498" s="24">
        <f t="shared" si="812"/>
        <v>1.8532078566775392</v>
      </c>
      <c r="CM498" s="24" t="str">
        <f t="shared" si="813"/>
        <v>NO</v>
      </c>
      <c r="CN498" s="46" t="str">
        <f t="shared" si="825"/>
        <v>ANNULAR</v>
      </c>
      <c r="CO498" s="21">
        <f t="shared" si="827"/>
        <v>1.0011402741818562</v>
      </c>
      <c r="CP498" s="21">
        <f t="shared" si="746"/>
        <v>0</v>
      </c>
      <c r="CQ498" s="7">
        <f t="shared" si="747"/>
        <v>0.9873550600117702</v>
      </c>
      <c r="CR498" s="7">
        <f>IF(J498="yes",rho_ph(F498,H498),IF(K498="yes",rho_ph(F498,H498),L498*CQ498+P498*(1-CQ498)))</f>
        <v>14.056753116957147</v>
      </c>
      <c r="CS498" s="7">
        <f t="shared" si="748"/>
        <v>1.6102947493082107E-5</v>
      </c>
      <c r="CT498" s="7">
        <f t="shared" si="749"/>
        <v>3488502.665625615</v>
      </c>
      <c r="CU498" s="7">
        <f t="shared" si="750"/>
        <v>7.7849093928177383E-6</v>
      </c>
      <c r="CV498" s="22">
        <f t="shared" si="751"/>
        <v>9.4942448510445289E-3</v>
      </c>
      <c r="CW498" s="7">
        <f t="shared" si="752"/>
        <v>1.3789674807734964E-3</v>
      </c>
      <c r="CX498" s="7">
        <f t="shared" si="753"/>
        <v>5.8527470401072493E-2</v>
      </c>
      <c r="CY498" s="7">
        <f t="shared" si="814"/>
        <v>0.32583638559669037</v>
      </c>
      <c r="CZ498" s="7">
        <f t="shared" si="815"/>
        <v>0.18385435307398795</v>
      </c>
      <c r="DA498" s="7">
        <f t="shared" si="754"/>
        <v>4.0752774981027269</v>
      </c>
      <c r="DB498" s="7">
        <f>rho_ph(DA498,H498)</f>
        <v>11.101164303939481</v>
      </c>
      <c r="DC498" s="7">
        <f t="shared" si="755"/>
        <v>174.79354325670005</v>
      </c>
      <c r="DD498" s="7">
        <f t="shared" si="816"/>
        <v>-2.9430000000000001E-2</v>
      </c>
      <c r="DE498" s="47">
        <f t="shared" si="817"/>
        <v>-4.1811991729315086</v>
      </c>
      <c r="DF498" s="7">
        <f t="shared" si="756"/>
        <v>1026.050548991175</v>
      </c>
      <c r="DG498" s="7">
        <f t="shared" si="818"/>
        <v>144.285899035586</v>
      </c>
    </row>
    <row r="499" spans="1:111" ht="14.5" x14ac:dyDescent="0.35">
      <c r="A499" s="7">
        <f t="shared" si="819"/>
        <v>312</v>
      </c>
      <c r="B499" s="7">
        <v>3</v>
      </c>
      <c r="C499" s="7">
        <v>0</v>
      </c>
      <c r="D499">
        <v>0.253</v>
      </c>
      <c r="E499" s="22">
        <v>0</v>
      </c>
      <c r="F499" s="7">
        <f t="shared" si="757"/>
        <v>4.0752774981027269</v>
      </c>
      <c r="G499" s="7">
        <f t="shared" si="820"/>
        <v>97.5</v>
      </c>
      <c r="H499" s="7">
        <f t="shared" si="758"/>
        <v>1026.050548991175</v>
      </c>
      <c r="I499" s="7">
        <f t="shared" si="821"/>
        <v>0.19632777727460923</v>
      </c>
      <c r="J499" s="24" t="str">
        <f t="shared" si="759"/>
        <v>NO</v>
      </c>
      <c r="K499" s="24" t="str">
        <f t="shared" si="760"/>
        <v>NO</v>
      </c>
      <c r="L499" s="7">
        <f t="shared" si="761"/>
        <v>2.2009105536840332</v>
      </c>
      <c r="M499" s="7">
        <v>9.81</v>
      </c>
      <c r="N499" s="7">
        <f t="shared" si="762"/>
        <v>5.0247065E-2</v>
      </c>
      <c r="O499" s="7">
        <f t="shared" si="763"/>
        <v>144.285899035586</v>
      </c>
      <c r="P499" s="7">
        <f t="shared" si="764"/>
        <v>922.27329052492962</v>
      </c>
      <c r="Q499" s="7">
        <f t="shared" si="726"/>
        <v>1.3794299121947931E-5</v>
      </c>
      <c r="R499" s="7">
        <f t="shared" si="727"/>
        <v>1.9022424836514704E-4</v>
      </c>
      <c r="S499" s="7">
        <f t="shared" si="765"/>
        <v>1.5558614858555763E-4</v>
      </c>
      <c r="T499" s="7">
        <f t="shared" si="728"/>
        <v>1.690881775343452</v>
      </c>
      <c r="U499" s="7">
        <f t="shared" si="729"/>
        <v>173.09051632655778</v>
      </c>
      <c r="V499" s="7">
        <f t="shared" si="822"/>
        <v>174.78139810190123</v>
      </c>
      <c r="W499" s="7">
        <f>Surface_Tension_T(T_ph(F499,H499))</f>
        <v>8.8348036101629321E-2</v>
      </c>
      <c r="X499" s="7">
        <v>1</v>
      </c>
      <c r="Y499" s="7">
        <f t="shared" si="766"/>
        <v>1.0010247251411089</v>
      </c>
      <c r="Z499" s="7">
        <f t="shared" si="823"/>
        <v>0.98931196094235618</v>
      </c>
      <c r="AA499" s="24">
        <f t="shared" si="767"/>
        <v>12.034680086676008</v>
      </c>
      <c r="AB499" s="24">
        <f t="shared" si="768"/>
        <v>3420419.3129423582</v>
      </c>
      <c r="AC499" s="24">
        <f t="shared" si="769"/>
        <v>7.9239374218181201E-6</v>
      </c>
      <c r="AD499" s="29">
        <f t="shared" si="770"/>
        <v>9.5235669982529948E-3</v>
      </c>
      <c r="AE499" s="24">
        <f t="shared" si="730"/>
        <v>13.800316458730238</v>
      </c>
      <c r="AF499" s="7">
        <f t="shared" si="731"/>
        <v>11.104077202727424</v>
      </c>
      <c r="AG499" s="24" t="str">
        <f t="shared" si="771"/>
        <v>ANNULAR</v>
      </c>
      <c r="AH499" s="24">
        <f t="shared" si="826"/>
        <v>1.1499999999999999</v>
      </c>
      <c r="AI499" s="24">
        <f t="shared" si="826"/>
        <v>1.1499999999999999</v>
      </c>
      <c r="AJ499" s="24">
        <f t="shared" si="772"/>
        <v>0.26772171003857614</v>
      </c>
      <c r="AK499" s="24">
        <f t="shared" si="773"/>
        <v>0.86000731832864319</v>
      </c>
      <c r="AL499" s="24">
        <f t="shared" si="774"/>
        <v>131.00431035760624</v>
      </c>
      <c r="AM499" s="24">
        <f t="shared" si="775"/>
        <v>37233201.879786223</v>
      </c>
      <c r="AN499" s="24">
        <f t="shared" si="776"/>
        <v>9.2842135746064346E-7</v>
      </c>
      <c r="AO499" s="29">
        <f t="shared" si="777"/>
        <v>6.7460839618813636E-3</v>
      </c>
      <c r="AP499" s="24">
        <f t="shared" si="732"/>
        <v>90.180829383191295</v>
      </c>
      <c r="AQ499" s="24">
        <f t="shared" si="778"/>
        <v>4.8548771107680162</v>
      </c>
      <c r="AR499" s="24">
        <f t="shared" si="779"/>
        <v>15.4812139230139</v>
      </c>
      <c r="AS499" s="24">
        <f t="shared" si="780"/>
        <v>1.8261523173709282</v>
      </c>
      <c r="AT499" s="24" t="str">
        <f t="shared" si="781"/>
        <v>NO</v>
      </c>
      <c r="AU499" s="24">
        <f t="shared" si="733"/>
        <v>1.2</v>
      </c>
      <c r="AV499" s="7">
        <f t="shared" si="782"/>
        <v>1</v>
      </c>
      <c r="AW499" s="7">
        <f t="shared" si="783"/>
        <v>0.26772171003857614</v>
      </c>
      <c r="AX499" s="20">
        <f t="shared" si="734"/>
        <v>0.82345897901157172</v>
      </c>
      <c r="AY499" s="24">
        <f t="shared" si="735"/>
        <v>0.82421936195188594</v>
      </c>
      <c r="AZ499" s="24">
        <f t="shared" si="784"/>
        <v>163.93182055547641</v>
      </c>
      <c r="BA499" s="24">
        <f t="shared" si="785"/>
        <v>46591646.890102156</v>
      </c>
      <c r="BB499" s="24">
        <f t="shared" si="786"/>
        <v>7.5908468775364471E-7</v>
      </c>
      <c r="BC499" s="29">
        <f t="shared" si="787"/>
        <v>6.5485621323562648E-3</v>
      </c>
      <c r="BD499" s="24">
        <f t="shared" si="736"/>
        <v>15.635326034286502</v>
      </c>
      <c r="BE499" s="24" t="str">
        <f t="shared" si="788"/>
        <v>NO</v>
      </c>
      <c r="BF499" s="24">
        <f t="shared" si="737"/>
        <v>1.2</v>
      </c>
      <c r="BG499" s="24">
        <f t="shared" si="738"/>
        <v>1.1504889658813289</v>
      </c>
      <c r="BH499" s="7">
        <f t="shared" si="789"/>
        <v>1</v>
      </c>
      <c r="BI499" s="7">
        <f t="shared" si="790"/>
        <v>0.55073666418298906</v>
      </c>
      <c r="BJ499" s="7">
        <f t="shared" si="791"/>
        <v>0.26772171003857614</v>
      </c>
      <c r="BK499" s="20">
        <f t="shared" si="739"/>
        <v>0.82345897901157172</v>
      </c>
      <c r="BL499" s="24">
        <f t="shared" si="792"/>
        <v>0.55060141167627641</v>
      </c>
      <c r="BM499" s="24">
        <f t="shared" si="793"/>
        <v>0.82311062242463706</v>
      </c>
      <c r="BN499" s="24">
        <f t="shared" si="794"/>
        <v>164.95194117108048</v>
      </c>
      <c r="BO499" s="24">
        <f t="shared" si="795"/>
        <v>46881579.0054565</v>
      </c>
      <c r="BP499" s="24">
        <f t="shared" si="796"/>
        <v>7.5486727454291365E-7</v>
      </c>
      <c r="BQ499" s="29">
        <f t="shared" si="797"/>
        <v>6.5432184277867383E-3</v>
      </c>
      <c r="BR499" s="24">
        <f t="shared" si="740"/>
        <v>89.086130513646339</v>
      </c>
      <c r="BS499" s="24">
        <f t="shared" si="798"/>
        <v>4.8548771107680162</v>
      </c>
      <c r="BT499" s="24">
        <f t="shared" si="799"/>
        <v>15.639581220006232</v>
      </c>
      <c r="BU499" s="24" t="str">
        <f t="shared" si="800"/>
        <v>NO</v>
      </c>
      <c r="BV499" s="24">
        <f t="shared" si="741"/>
        <v>1.1499999999999999</v>
      </c>
      <c r="BW499" s="24">
        <f t="shared" si="742"/>
        <v>1.150483758023193</v>
      </c>
      <c r="BX499" s="7">
        <f t="shared" si="801"/>
        <v>1</v>
      </c>
      <c r="BY499" s="7">
        <f t="shared" si="802"/>
        <v>0.55073666418298906</v>
      </c>
      <c r="BZ499" s="24">
        <f t="shared" si="803"/>
        <v>0.26772171003857614</v>
      </c>
      <c r="CA499" s="20">
        <f t="shared" si="743"/>
        <v>0.82345897330375273</v>
      </c>
      <c r="CB499" s="24">
        <f t="shared" si="804"/>
        <v>0.5506014116772181</v>
      </c>
      <c r="CC499" s="24">
        <f t="shared" si="805"/>
        <v>0.85880027507331791</v>
      </c>
      <c r="CD499" s="24">
        <f t="shared" si="806"/>
        <v>132.11487751826164</v>
      </c>
      <c r="CE499" s="24">
        <f t="shared" si="807"/>
        <v>37548840.130015314</v>
      </c>
      <c r="CF499" s="24">
        <f t="shared" si="808"/>
        <v>9.2140923551571095E-7</v>
      </c>
      <c r="CG499" s="29">
        <f t="shared" si="809"/>
        <v>6.7384901803803788E-3</v>
      </c>
      <c r="CH499" s="24">
        <f t="shared" si="744"/>
        <v>90.140210563952834</v>
      </c>
      <c r="CI499" s="24">
        <f t="shared" si="810"/>
        <v>4.8548771107680162</v>
      </c>
      <c r="CJ499" s="24">
        <f t="shared" si="811"/>
        <v>15.487027135347814</v>
      </c>
      <c r="CK499" s="24">
        <f t="shared" si="745"/>
        <v>11.104077202727424</v>
      </c>
      <c r="CL499" s="24">
        <f t="shared" si="812"/>
        <v>1.8261523173709282</v>
      </c>
      <c r="CM499" s="24" t="str">
        <f t="shared" si="813"/>
        <v>NO</v>
      </c>
      <c r="CN499" s="46" t="str">
        <f t="shared" si="825"/>
        <v>ANNULAR</v>
      </c>
      <c r="CO499" s="21">
        <f t="shared" si="827"/>
        <v>1.0010247251411089</v>
      </c>
      <c r="CP499" s="21">
        <f t="shared" si="746"/>
        <v>0</v>
      </c>
      <c r="CQ499" s="7">
        <f t="shared" si="747"/>
        <v>0.98931196094235618</v>
      </c>
      <c r="CR499" s="7">
        <f>IF(J499="yes",rho_ph(F499,H499),IF(K499="yes",rho_ph(F499,H499),L499*CQ499+P499*(1-CQ499)))</f>
        <v>12.034680086676008</v>
      </c>
      <c r="CS499" s="7">
        <f t="shared" si="748"/>
        <v>1.567998931039736E-5</v>
      </c>
      <c r="CT499" s="7">
        <f t="shared" si="749"/>
        <v>3420419.3129423582</v>
      </c>
      <c r="CU499" s="7">
        <f t="shared" si="750"/>
        <v>7.9239374218181201E-6</v>
      </c>
      <c r="CV499" s="22">
        <f t="shared" si="751"/>
        <v>9.5235669982529948E-3</v>
      </c>
      <c r="CW499" s="7">
        <f t="shared" si="752"/>
        <v>1.1806021165029167E-3</v>
      </c>
      <c r="CX499" s="7">
        <f t="shared" si="753"/>
        <v>6.9194901057218539E-2</v>
      </c>
      <c r="CY499" s="7">
        <f t="shared" si="814"/>
        <v>9.7872791347696886E-2</v>
      </c>
      <c r="CZ499" s="7">
        <f t="shared" si="815"/>
        <v>0.71905074132104552</v>
      </c>
      <c r="DA499" s="7">
        <f t="shared" si="754"/>
        <v>1.9181252741395904</v>
      </c>
      <c r="DB499" s="7">
        <f>rho_ph(DA499,H499)</f>
        <v>4.5268085984339823</v>
      </c>
      <c r="DC499" s="7">
        <f t="shared" si="755"/>
        <v>428.6489699678603</v>
      </c>
      <c r="DD499" s="7">
        <f t="shared" si="816"/>
        <v>-2.9430000000000001E-2</v>
      </c>
      <c r="DE499" s="47">
        <f t="shared" si="817"/>
        <v>-76.59570116602616</v>
      </c>
      <c r="DF499" s="7">
        <f t="shared" si="756"/>
        <v>1026.0211189911749</v>
      </c>
      <c r="DG499" s="7">
        <f t="shared" si="818"/>
        <v>118.89510695943545</v>
      </c>
    </row>
    <row r="500" spans="1:111" ht="14.5" x14ac:dyDescent="0.35">
      <c r="A500" s="7">
        <f t="shared" si="819"/>
        <v>309</v>
      </c>
      <c r="B500" s="7">
        <v>3</v>
      </c>
      <c r="C500" s="7">
        <v>0</v>
      </c>
      <c r="D500">
        <v>0.253</v>
      </c>
      <c r="E500" s="22">
        <v>4.5000000000000003E-5</v>
      </c>
      <c r="F500" s="7">
        <f t="shared" si="757"/>
        <v>1.9181252741395904</v>
      </c>
      <c r="G500" s="7">
        <f t="shared" si="820"/>
        <v>97.5</v>
      </c>
      <c r="H500" s="7">
        <f t="shared" si="758"/>
        <v>1026.0211189911749</v>
      </c>
      <c r="I500" s="7">
        <f t="shared" si="821"/>
        <v>0.23894589204944375</v>
      </c>
      <c r="J500" s="24" t="str">
        <f t="shared" si="759"/>
        <v>NO</v>
      </c>
      <c r="K500" s="24" t="str">
        <f t="shared" si="760"/>
        <v>NO</v>
      </c>
      <c r="L500" s="7">
        <f t="shared" si="761"/>
        <v>1.0856849167055413</v>
      </c>
      <c r="M500" s="7">
        <v>9.81</v>
      </c>
      <c r="N500" s="7">
        <f t="shared" si="762"/>
        <v>5.0247065E-2</v>
      </c>
      <c r="O500" s="7">
        <f t="shared" si="763"/>
        <v>118.89510695943545</v>
      </c>
      <c r="P500" s="7">
        <f t="shared" si="764"/>
        <v>943.99361452514165</v>
      </c>
      <c r="Q500" s="7">
        <f t="shared" si="726"/>
        <v>1.2917960235861418E-5</v>
      </c>
      <c r="R500" s="7">
        <f t="shared" si="727"/>
        <v>2.3434740853704681E-4</v>
      </c>
      <c r="S500" s="7">
        <f t="shared" si="765"/>
        <v>1.8143775148670387E-4</v>
      </c>
      <c r="T500" s="7">
        <f t="shared" si="728"/>
        <v>1.5643732981644822</v>
      </c>
      <c r="U500" s="7">
        <f t="shared" si="729"/>
        <v>427.06077207594188</v>
      </c>
      <c r="V500" s="7">
        <f t="shared" si="822"/>
        <v>428.62514537410635</v>
      </c>
      <c r="W500" s="7">
        <f>Surface_Tension_T(T_ph(F500,H500))</f>
        <v>8.9506145101463611E-2</v>
      </c>
      <c r="X500" s="7">
        <v>1</v>
      </c>
      <c r="Y500" s="7">
        <f t="shared" si="766"/>
        <v>1.0005811749202724</v>
      </c>
      <c r="Z500" s="7">
        <f t="shared" si="823"/>
        <v>0.99577153565115484</v>
      </c>
      <c r="AA500" s="24">
        <f t="shared" si="767"/>
        <v>5.0727374812982173</v>
      </c>
      <c r="AB500" s="24">
        <f t="shared" si="768"/>
        <v>3031886.2205087589</v>
      </c>
      <c r="AC500" s="24">
        <f t="shared" si="769"/>
        <v>3.3221016206732807E-5</v>
      </c>
      <c r="AD500" s="29">
        <f t="shared" si="770"/>
        <v>1.3800689755215314E-2</v>
      </c>
      <c r="AE500" s="24">
        <f t="shared" si="730"/>
        <v>12.217306171698326</v>
      </c>
      <c r="AF500" s="7">
        <f t="shared" si="731"/>
        <v>15.959069970293591</v>
      </c>
      <c r="AG500" s="24" t="str">
        <f t="shared" si="771"/>
        <v>ANNULAR</v>
      </c>
      <c r="AH500" s="24">
        <f t="shared" si="826"/>
        <v>1.1499999999999999</v>
      </c>
      <c r="AI500" s="24">
        <f t="shared" si="826"/>
        <v>1.1499999999999999</v>
      </c>
      <c r="AJ500" s="24">
        <f t="shared" si="772"/>
        <v>0.26711894430529814</v>
      </c>
      <c r="AK500" s="24">
        <f t="shared" si="773"/>
        <v>0.86592227028932078</v>
      </c>
      <c r="AL500" s="24">
        <f t="shared" si="774"/>
        <v>127.50863944480159</v>
      </c>
      <c r="AM500" s="24">
        <f t="shared" si="775"/>
        <v>76209677.388938487</v>
      </c>
      <c r="AN500" s="24">
        <f t="shared" si="776"/>
        <v>2.4878737553277853E-5</v>
      </c>
      <c r="AO500" s="29">
        <f t="shared" si="777"/>
        <v>1.3420000784532898E-2</v>
      </c>
      <c r="AP500" s="24">
        <f t="shared" si="732"/>
        <v>348.55384750381853</v>
      </c>
      <c r="AQ500" s="24">
        <f t="shared" si="778"/>
        <v>4.8674198524426942</v>
      </c>
      <c r="AR500" s="24">
        <f t="shared" si="779"/>
        <v>12.331754631746605</v>
      </c>
      <c r="AS500" s="24">
        <f t="shared" si="780"/>
        <v>1.689523162017641</v>
      </c>
      <c r="AT500" s="24" t="str">
        <f t="shared" si="781"/>
        <v>NO</v>
      </c>
      <c r="AU500" s="24">
        <f t="shared" si="733"/>
        <v>1.2</v>
      </c>
      <c r="AV500" s="7">
        <f t="shared" si="782"/>
        <v>1</v>
      </c>
      <c r="AW500" s="7">
        <f t="shared" si="783"/>
        <v>0.26711894430529814</v>
      </c>
      <c r="AX500" s="20">
        <f t="shared" si="734"/>
        <v>0.76884333816063477</v>
      </c>
      <c r="AY500" s="24">
        <f t="shared" si="735"/>
        <v>0.82986090354645992</v>
      </c>
      <c r="AZ500" s="24">
        <f t="shared" si="784"/>
        <v>161.51118809916304</v>
      </c>
      <c r="BA500" s="24">
        <f t="shared" si="785"/>
        <v>96532404.340098172</v>
      </c>
      <c r="BB500" s="24">
        <f t="shared" si="786"/>
        <v>2.4785404982446376E-5</v>
      </c>
      <c r="BC500" s="29">
        <f t="shared" si="787"/>
        <v>1.3416415303157332E-2</v>
      </c>
      <c r="BD500" s="24">
        <f t="shared" si="736"/>
        <v>12.332853070670437</v>
      </c>
      <c r="BE500" s="24" t="str">
        <f t="shared" si="788"/>
        <v>NO</v>
      </c>
      <c r="BF500" s="24">
        <f t="shared" si="737"/>
        <v>1.2</v>
      </c>
      <c r="BG500" s="24">
        <f t="shared" si="738"/>
        <v>1.1501479082639332</v>
      </c>
      <c r="BH500" s="7">
        <f t="shared" si="789"/>
        <v>1</v>
      </c>
      <c r="BI500" s="7">
        <f t="shared" si="790"/>
        <v>0.55107781065530215</v>
      </c>
      <c r="BJ500" s="7">
        <f t="shared" si="791"/>
        <v>0.26711894430529814</v>
      </c>
      <c r="BK500" s="20">
        <f t="shared" si="739"/>
        <v>0.76884333816063477</v>
      </c>
      <c r="BL500" s="24">
        <f t="shared" si="792"/>
        <v>0.55102660157027972</v>
      </c>
      <c r="BM500" s="24">
        <f t="shared" si="793"/>
        <v>0.82940333253186327</v>
      </c>
      <c r="BN500" s="24">
        <f t="shared" si="794"/>
        <v>161.9426354371852</v>
      </c>
      <c r="BO500" s="24">
        <f t="shared" si="795"/>
        <v>96790272.846766829</v>
      </c>
      <c r="BP500" s="24">
        <f t="shared" si="796"/>
        <v>2.4784460675766033E-5</v>
      </c>
      <c r="BQ500" s="29">
        <f t="shared" si="797"/>
        <v>1.341637945285596E-2</v>
      </c>
      <c r="BR500" s="24">
        <f t="shared" si="740"/>
        <v>348.51622213236749</v>
      </c>
      <c r="BS500" s="24">
        <f t="shared" si="798"/>
        <v>4.8674198524426942</v>
      </c>
      <c r="BT500" s="24">
        <f t="shared" si="799"/>
        <v>12.332864055653554</v>
      </c>
      <c r="BU500" s="24" t="str">
        <f t="shared" si="800"/>
        <v>NO</v>
      </c>
      <c r="BV500" s="24">
        <f t="shared" si="741"/>
        <v>1.1499999999999999</v>
      </c>
      <c r="BW500" s="24">
        <f t="shared" si="742"/>
        <v>1.1501478948206394</v>
      </c>
      <c r="BX500" s="7">
        <f t="shared" si="801"/>
        <v>1</v>
      </c>
      <c r="BY500" s="7">
        <f t="shared" si="802"/>
        <v>0.55107781065530215</v>
      </c>
      <c r="BZ500" s="24">
        <f t="shared" si="803"/>
        <v>0.26711894430529814</v>
      </c>
      <c r="CA500" s="20">
        <f t="shared" si="743"/>
        <v>0.76884331707106723</v>
      </c>
      <c r="CB500" s="24">
        <f t="shared" si="804"/>
        <v>0.55102660157168681</v>
      </c>
      <c r="CC500" s="24">
        <f t="shared" si="805"/>
        <v>0.86542407994109305</v>
      </c>
      <c r="CD500" s="24">
        <f t="shared" si="806"/>
        <v>127.97838707459989</v>
      </c>
      <c r="CE500" s="24">
        <f t="shared" si="807"/>
        <v>76490437.308242977</v>
      </c>
      <c r="CF500" s="24">
        <f t="shared" si="808"/>
        <v>2.4877128766856626E-5</v>
      </c>
      <c r="CG500" s="29">
        <f t="shared" si="809"/>
        <v>1.3419938320948984E-2</v>
      </c>
      <c r="CH500" s="24">
        <f t="shared" si="744"/>
        <v>348.55319856338241</v>
      </c>
      <c r="CI500" s="24">
        <f t="shared" si="810"/>
        <v>4.8674198524426942</v>
      </c>
      <c r="CJ500" s="24">
        <f t="shared" si="811"/>
        <v>12.331773764581568</v>
      </c>
      <c r="CK500" s="24">
        <f t="shared" si="745"/>
        <v>15.959069970293591</v>
      </c>
      <c r="CL500" s="24">
        <f t="shared" si="812"/>
        <v>1.689523162017641</v>
      </c>
      <c r="CM500" s="24" t="str">
        <f t="shared" si="813"/>
        <v>NO</v>
      </c>
      <c r="CN500" s="46" t="str">
        <f t="shared" si="825"/>
        <v>ANNULAR</v>
      </c>
      <c r="CO500" s="21">
        <f t="shared" si="827"/>
        <v>1.0005811749202724</v>
      </c>
      <c r="CP500" s="21">
        <f t="shared" si="746"/>
        <v>0</v>
      </c>
      <c r="CQ500" s="7">
        <f t="shared" si="747"/>
        <v>0.99577153565115484</v>
      </c>
      <c r="CR500" s="7">
        <f>IF(J500="yes",rho_ph(F500,H500),IF(K500="yes",rho_ph(F500,H500),L500*CQ500+P500*(1-CQ500)))</f>
        <v>5.0727374812982173</v>
      </c>
      <c r="CS500" s="7">
        <f t="shared" si="748"/>
        <v>1.3854266763787434E-5</v>
      </c>
      <c r="CT500" s="7">
        <f t="shared" si="749"/>
        <v>3031886.2205087589</v>
      </c>
      <c r="CU500" s="7">
        <f t="shared" si="750"/>
        <v>3.3221016206732807E-5</v>
      </c>
      <c r="CV500" s="22">
        <f t="shared" si="751"/>
        <v>1.3800689755215314E-2</v>
      </c>
      <c r="CW500" s="7">
        <f t="shared" si="752"/>
        <v>4.976355469153552E-4</v>
      </c>
      <c r="CX500" s="7">
        <f t="shared" si="753"/>
        <v>0.2541838506959111</v>
      </c>
      <c r="CY500" s="7">
        <f t="shared" si="814"/>
        <v>-3.8587070073267826</v>
      </c>
      <c r="CZ500" s="7">
        <f t="shared" si="815"/>
        <v>-6.60017684056462E-2</v>
      </c>
      <c r="DA500" s="7">
        <f t="shared" si="754"/>
        <v>2.116130579356529</v>
      </c>
      <c r="DB500" s="7">
        <f>rho_ph(DA500,H500)</f>
        <v>5.068369082391432</v>
      </c>
      <c r="DC500" s="7">
        <f t="shared" si="755"/>
        <v>382.84738372779009</v>
      </c>
      <c r="DD500" s="7">
        <f t="shared" si="816"/>
        <v>-2.9430000000000001E-2</v>
      </c>
      <c r="DE500" s="47">
        <f t="shared" si="817"/>
        <v>18.573698009880026</v>
      </c>
      <c r="DF500" s="7">
        <f t="shared" si="756"/>
        <v>1025.9916889911749</v>
      </c>
      <c r="DG500" s="7">
        <f t="shared" si="818"/>
        <v>122.00525759831027</v>
      </c>
    </row>
    <row r="501" spans="1:111" ht="14.5" x14ac:dyDescent="0.35">
      <c r="A501" s="7">
        <f t="shared" si="819"/>
        <v>306</v>
      </c>
      <c r="B501" s="7">
        <v>3</v>
      </c>
      <c r="C501" s="7">
        <v>0</v>
      </c>
      <c r="D501">
        <v>0.253</v>
      </c>
      <c r="E501" s="22">
        <v>4.5000000000000003E-5</v>
      </c>
      <c r="F501" s="7">
        <f t="shared" si="757"/>
        <v>2.116130579356529</v>
      </c>
      <c r="G501" s="7">
        <f t="shared" si="820"/>
        <v>97.5</v>
      </c>
      <c r="H501" s="7">
        <f t="shared" si="758"/>
        <v>1025.9916889911749</v>
      </c>
      <c r="I501" s="7">
        <f t="shared" si="821"/>
        <v>0.23386059689374364</v>
      </c>
      <c r="J501" s="24" t="str">
        <f t="shared" si="759"/>
        <v>NO</v>
      </c>
      <c r="K501" s="24" t="str">
        <f t="shared" si="760"/>
        <v>NO</v>
      </c>
      <c r="L501" s="7">
        <f t="shared" si="761"/>
        <v>1.190268829059919</v>
      </c>
      <c r="M501" s="7">
        <v>9.81</v>
      </c>
      <c r="N501" s="7">
        <f t="shared" si="762"/>
        <v>5.0247065E-2</v>
      </c>
      <c r="O501" s="7">
        <f t="shared" si="763"/>
        <v>122.00525759831027</v>
      </c>
      <c r="P501" s="7">
        <f t="shared" si="764"/>
        <v>941.48078087166698</v>
      </c>
      <c r="Q501" s="7">
        <f t="shared" si="726"/>
        <v>1.3025162964270843E-5</v>
      </c>
      <c r="R501" s="7">
        <f t="shared" si="727"/>
        <v>2.2793235751341885E-4</v>
      </c>
      <c r="S501" s="7">
        <f t="shared" si="765"/>
        <v>1.7767403271939521E-4</v>
      </c>
      <c r="T501" s="7">
        <f t="shared" si="728"/>
        <v>1.5790295472304685</v>
      </c>
      <c r="U501" s="7">
        <f t="shared" si="729"/>
        <v>381.24653921484799</v>
      </c>
      <c r="V501" s="7">
        <f t="shared" si="822"/>
        <v>382.82556876207843</v>
      </c>
      <c r="W501" s="7">
        <f>Surface_Tension_T(T_ph(F501,H501))</f>
        <v>8.9389541863774263E-2</v>
      </c>
      <c r="X501" s="7">
        <v>1</v>
      </c>
      <c r="Y501" s="7">
        <f t="shared" si="766"/>
        <v>1.0006226969289225</v>
      </c>
      <c r="Z501" s="7">
        <f t="shared" si="823"/>
        <v>0.99525558633576605</v>
      </c>
      <c r="AA501" s="24">
        <f t="shared" si="767"/>
        <v>5.6513959827444005</v>
      </c>
      <c r="AB501" s="24">
        <f t="shared" si="768"/>
        <v>3080727.1530618705</v>
      </c>
      <c r="AC501" s="24">
        <f t="shared" si="769"/>
        <v>3.3095187576049278E-5</v>
      </c>
      <c r="AD501" s="29">
        <f t="shared" si="770"/>
        <v>1.3794820443554259E-2</v>
      </c>
      <c r="AE501" s="24">
        <f t="shared" si="730"/>
        <v>12.217777739804035</v>
      </c>
      <c r="AF501" s="7">
        <f t="shared" si="731"/>
        <v>15.226272810814143</v>
      </c>
      <c r="AG501" s="24" t="str">
        <f t="shared" si="771"/>
        <v>ANNULAR</v>
      </c>
      <c r="AH501" s="24">
        <f t="shared" si="826"/>
        <v>1.1499999999999999</v>
      </c>
      <c r="AI501" s="24">
        <f t="shared" si="826"/>
        <v>1.1499999999999999</v>
      </c>
      <c r="AJ501" s="24">
        <f t="shared" si="772"/>
        <v>0.26720227075238717</v>
      </c>
      <c r="AK501" s="24">
        <f t="shared" si="773"/>
        <v>0.86545327400078154</v>
      </c>
      <c r="AL501" s="24">
        <f t="shared" si="774"/>
        <v>127.7032787125214</v>
      </c>
      <c r="AM501" s="24">
        <f t="shared" si="775"/>
        <v>69614473.922183514</v>
      </c>
      <c r="AN501" s="24">
        <f t="shared" si="776"/>
        <v>2.4920060017533182E-5</v>
      </c>
      <c r="AO501" s="29">
        <f t="shared" si="777"/>
        <v>1.3421612420639771E-2</v>
      </c>
      <c r="AP501" s="24">
        <f t="shared" si="732"/>
        <v>304.34373334080095</v>
      </c>
      <c r="AQ501" s="24">
        <f t="shared" si="778"/>
        <v>4.8664324638398195</v>
      </c>
      <c r="AR501" s="24">
        <f t="shared" si="779"/>
        <v>12.32998854817304</v>
      </c>
      <c r="AS501" s="24">
        <f t="shared" si="780"/>
        <v>1.7053519110089062</v>
      </c>
      <c r="AT501" s="24" t="str">
        <f t="shared" si="781"/>
        <v>NO</v>
      </c>
      <c r="AU501" s="24">
        <f t="shared" si="733"/>
        <v>1.2</v>
      </c>
      <c r="AV501" s="7">
        <f t="shared" si="782"/>
        <v>1</v>
      </c>
      <c r="AW501" s="7">
        <f t="shared" si="783"/>
        <v>0.26720227075238717</v>
      </c>
      <c r="AX501" s="20">
        <f t="shared" si="734"/>
        <v>0.77517552277996082</v>
      </c>
      <c r="AY501" s="24">
        <f t="shared" si="735"/>
        <v>0.82941368316344122</v>
      </c>
      <c r="AZ501" s="24">
        <f t="shared" si="784"/>
        <v>161.59096403477017</v>
      </c>
      <c r="BA501" s="24">
        <f t="shared" si="785"/>
        <v>88087557.854973242</v>
      </c>
      <c r="BB501" s="24">
        <f t="shared" si="786"/>
        <v>2.4819220000782237E-5</v>
      </c>
      <c r="BC501" s="29">
        <f t="shared" si="787"/>
        <v>1.3417704961748458E-2</v>
      </c>
      <c r="BD501" s="24">
        <f t="shared" si="736"/>
        <v>12.331185331265273</v>
      </c>
      <c r="BE501" s="24" t="str">
        <f t="shared" si="788"/>
        <v>NO</v>
      </c>
      <c r="BF501" s="24">
        <f t="shared" si="737"/>
        <v>1.2</v>
      </c>
      <c r="BG501" s="24">
        <f t="shared" si="738"/>
        <v>1.1501661388331068</v>
      </c>
      <c r="BH501" s="7">
        <f t="shared" si="789"/>
        <v>1</v>
      </c>
      <c r="BI501" s="7">
        <f t="shared" si="790"/>
        <v>0.55104631963562156</v>
      </c>
      <c r="BJ501" s="7">
        <f t="shared" si="791"/>
        <v>0.26720227075238717</v>
      </c>
      <c r="BK501" s="20">
        <f t="shared" si="739"/>
        <v>0.77517552277996082</v>
      </c>
      <c r="BL501" s="24">
        <f t="shared" si="792"/>
        <v>0.55098849490370827</v>
      </c>
      <c r="BM501" s="24">
        <f t="shared" si="793"/>
        <v>0.82890193092997244</v>
      </c>
      <c r="BN501" s="24">
        <f t="shared" si="794"/>
        <v>162.07215980441748</v>
      </c>
      <c r="BO501" s="24">
        <f t="shared" si="795"/>
        <v>88349870.54338108</v>
      </c>
      <c r="BP501" s="24">
        <f t="shared" si="796"/>
        <v>2.4818077454591191E-5</v>
      </c>
      <c r="BQ501" s="29">
        <f t="shared" si="797"/>
        <v>1.3417661204624756E-2</v>
      </c>
      <c r="BR501" s="24">
        <f t="shared" si="740"/>
        <v>304.3078916247203</v>
      </c>
      <c r="BS501" s="24">
        <f t="shared" si="798"/>
        <v>4.8664324638398195</v>
      </c>
      <c r="BT501" s="24">
        <f t="shared" si="799"/>
        <v>12.331198735901813</v>
      </c>
      <c r="BU501" s="24" t="str">
        <f t="shared" si="800"/>
        <v>NO</v>
      </c>
      <c r="BV501" s="24">
        <f t="shared" si="741"/>
        <v>1.1499999999999999</v>
      </c>
      <c r="BW501" s="24">
        <f t="shared" si="742"/>
        <v>1.1501661223373085</v>
      </c>
      <c r="BX501" s="7">
        <f t="shared" si="801"/>
        <v>1</v>
      </c>
      <c r="BY501" s="7">
        <f t="shared" si="802"/>
        <v>0.55104631963562156</v>
      </c>
      <c r="BZ501" s="24">
        <f t="shared" si="803"/>
        <v>0.26720227075238717</v>
      </c>
      <c r="CA501" s="20">
        <f t="shared" si="743"/>
        <v>0.77517550151159242</v>
      </c>
      <c r="CB501" s="24">
        <f t="shared" si="804"/>
        <v>0.55098849490529789</v>
      </c>
      <c r="CC501" s="24">
        <f t="shared" si="805"/>
        <v>0.86489609728100403</v>
      </c>
      <c r="CD501" s="24">
        <f t="shared" si="806"/>
        <v>128.22718669565921</v>
      </c>
      <c r="CE501" s="24">
        <f t="shared" si="807"/>
        <v>69900070.180928543</v>
      </c>
      <c r="CF501" s="24">
        <f t="shared" si="808"/>
        <v>2.4918117524938394E-5</v>
      </c>
      <c r="CG501" s="29">
        <f t="shared" si="809"/>
        <v>1.3421536357062674E-2</v>
      </c>
      <c r="CH501" s="24">
        <f t="shared" si="744"/>
        <v>304.34304342332581</v>
      </c>
      <c r="CI501" s="24">
        <f t="shared" si="810"/>
        <v>4.8664324638398195</v>
      </c>
      <c r="CJ501" s="24">
        <f t="shared" si="811"/>
        <v>12.330011840619793</v>
      </c>
      <c r="CK501" s="24">
        <f t="shared" si="745"/>
        <v>15.226272810814143</v>
      </c>
      <c r="CL501" s="24">
        <f t="shared" si="812"/>
        <v>1.7053519110089062</v>
      </c>
      <c r="CM501" s="24" t="str">
        <f t="shared" si="813"/>
        <v>NO</v>
      </c>
      <c r="CN501" s="46" t="str">
        <f t="shared" si="825"/>
        <v>ANNULAR</v>
      </c>
      <c r="CO501" s="21">
        <f t="shared" si="827"/>
        <v>1.0006226969289225</v>
      </c>
      <c r="CP501" s="21">
        <f t="shared" si="746"/>
        <v>0</v>
      </c>
      <c r="CQ501" s="7">
        <f t="shared" si="747"/>
        <v>0.99525558633576605</v>
      </c>
      <c r="CR501" s="7">
        <f>IF(J501="yes",rho_ph(F501,H501),IF(K501="yes",rho_ph(F501,H501),L501*CQ501+P501*(1-CQ501)))</f>
        <v>5.6513959827444005</v>
      </c>
      <c r="CS501" s="7">
        <f t="shared" si="748"/>
        <v>1.4044771594632005E-5</v>
      </c>
      <c r="CT501" s="7">
        <f t="shared" si="749"/>
        <v>3080727.1530618705</v>
      </c>
      <c r="CU501" s="7">
        <f t="shared" si="750"/>
        <v>3.3095187576049278E-5</v>
      </c>
      <c r="CV501" s="22">
        <f t="shared" si="751"/>
        <v>1.3794820443554259E-2</v>
      </c>
      <c r="CW501" s="7">
        <f t="shared" si="752"/>
        <v>5.5440194590722575E-4</v>
      </c>
      <c r="CX501" s="7">
        <f t="shared" si="753"/>
        <v>0.22579958872095723</v>
      </c>
      <c r="CY501" s="7">
        <f t="shared" si="814"/>
        <v>-2.9139488737862878</v>
      </c>
      <c r="CZ501" s="7">
        <f t="shared" si="815"/>
        <v>-7.7679465382228086E-2</v>
      </c>
      <c r="DA501" s="7">
        <f t="shared" si="754"/>
        <v>2.3491689755032135</v>
      </c>
      <c r="DB501" s="7">
        <f>rho_ph(DA501,H501)</f>
        <v>5.7219322849393492</v>
      </c>
      <c r="DC501" s="7">
        <f t="shared" si="755"/>
        <v>339.11828143575235</v>
      </c>
      <c r="DD501" s="7">
        <f t="shared" si="816"/>
        <v>-2.9430000000000001E-2</v>
      </c>
      <c r="DE501" s="47">
        <f t="shared" si="817"/>
        <v>15.77710364703535</v>
      </c>
      <c r="DF501" s="7">
        <f t="shared" si="756"/>
        <v>1025.9622589911748</v>
      </c>
      <c r="DG501" s="7">
        <f t="shared" si="818"/>
        <v>125.37507486234875</v>
      </c>
    </row>
    <row r="502" spans="1:111" ht="14.5" x14ac:dyDescent="0.35">
      <c r="A502" s="7">
        <f t="shared" si="819"/>
        <v>303</v>
      </c>
      <c r="B502" s="7">
        <v>3</v>
      </c>
      <c r="C502" s="7">
        <v>0</v>
      </c>
      <c r="D502">
        <v>0.253</v>
      </c>
      <c r="E502" s="22">
        <v>4.5000000000000003E-5</v>
      </c>
      <c r="F502" s="7">
        <f t="shared" si="757"/>
        <v>2.3491689755032135</v>
      </c>
      <c r="G502" s="7">
        <f t="shared" si="820"/>
        <v>97.5</v>
      </c>
      <c r="H502" s="7">
        <f t="shared" si="758"/>
        <v>1025.9622589911748</v>
      </c>
      <c r="I502" s="7">
        <f t="shared" si="821"/>
        <v>0.22830721414953048</v>
      </c>
      <c r="J502" s="24" t="str">
        <f t="shared" si="759"/>
        <v>NO</v>
      </c>
      <c r="K502" s="24" t="str">
        <f t="shared" si="760"/>
        <v>NO</v>
      </c>
      <c r="L502" s="7">
        <f t="shared" si="761"/>
        <v>1.3126096532629603</v>
      </c>
      <c r="M502" s="7">
        <v>9.81</v>
      </c>
      <c r="N502" s="7">
        <f t="shared" si="762"/>
        <v>5.0247065E-2</v>
      </c>
      <c r="O502" s="7">
        <f t="shared" si="763"/>
        <v>125.37507486234875</v>
      </c>
      <c r="P502" s="7">
        <f t="shared" si="764"/>
        <v>938.71138686490815</v>
      </c>
      <c r="Q502" s="7">
        <f t="shared" si="726"/>
        <v>1.3141394366405798E-5</v>
      </c>
      <c r="R502" s="7">
        <f t="shared" si="727"/>
        <v>2.213440761833832E-4</v>
      </c>
      <c r="S502" s="7">
        <f t="shared" si="765"/>
        <v>1.7380990191928798E-4</v>
      </c>
      <c r="T502" s="7">
        <f t="shared" si="728"/>
        <v>1.595167419660622</v>
      </c>
      <c r="U502" s="7">
        <f t="shared" si="729"/>
        <v>337.50324863738496</v>
      </c>
      <c r="V502" s="7">
        <f t="shared" si="822"/>
        <v>339.0984160570456</v>
      </c>
      <c r="W502" s="7">
        <f>Surface_Tension_T(T_ph(F502,H502))</f>
        <v>8.925519216428511E-2</v>
      </c>
      <c r="X502" s="7">
        <v>1</v>
      </c>
      <c r="Y502" s="7">
        <f t="shared" si="766"/>
        <v>1.0006710247679058</v>
      </c>
      <c r="Z502" s="7">
        <f t="shared" si="823"/>
        <v>0.99462843674466861</v>
      </c>
      <c r="AA502" s="24">
        <f t="shared" si="767"/>
        <v>6.3479064805256105</v>
      </c>
      <c r="AB502" s="24">
        <f t="shared" si="768"/>
        <v>3133302.2301427396</v>
      </c>
      <c r="AC502" s="24">
        <f t="shared" si="769"/>
        <v>3.2963902914678764E-5</v>
      </c>
      <c r="AD502" s="29">
        <f t="shared" si="770"/>
        <v>1.378869391946142E-2</v>
      </c>
      <c r="AE502" s="24">
        <f t="shared" si="730"/>
        <v>12.21784988107046</v>
      </c>
      <c r="AF502" s="7">
        <f t="shared" si="731"/>
        <v>14.482736086405064</v>
      </c>
      <c r="AG502" s="24" t="str">
        <f t="shared" si="771"/>
        <v>ANNULAR</v>
      </c>
      <c r="AH502" s="24">
        <f t="shared" si="826"/>
        <v>1.1499999999999999</v>
      </c>
      <c r="AI502" s="24">
        <f t="shared" si="826"/>
        <v>1.1499999999999999</v>
      </c>
      <c r="AJ502" s="24">
        <f t="shared" si="772"/>
        <v>0.26728962866832928</v>
      </c>
      <c r="AK502" s="24">
        <f t="shared" si="773"/>
        <v>0.86488184863067097</v>
      </c>
      <c r="AL502" s="24">
        <f t="shared" si="774"/>
        <v>127.97219952596997</v>
      </c>
      <c r="AM502" s="24">
        <f t="shared" si="775"/>
        <v>63166585.613875061</v>
      </c>
      <c r="AN502" s="24">
        <f t="shared" si="776"/>
        <v>2.4968337017039932E-5</v>
      </c>
      <c r="AO502" s="29">
        <f t="shared" si="777"/>
        <v>1.3423511938171734E-2</v>
      </c>
      <c r="AP502" s="24">
        <f t="shared" si="732"/>
        <v>263.11479639230748</v>
      </c>
      <c r="AQ502" s="24">
        <f t="shared" si="778"/>
        <v>4.8652273969222959</v>
      </c>
      <c r="AR502" s="24">
        <f t="shared" si="779"/>
        <v>12.327654211883507</v>
      </c>
      <c r="AS502" s="24">
        <f t="shared" si="780"/>
        <v>1.7227808132334719</v>
      </c>
      <c r="AT502" s="24" t="str">
        <f t="shared" si="781"/>
        <v>NO</v>
      </c>
      <c r="AU502" s="24">
        <f t="shared" si="733"/>
        <v>1.2</v>
      </c>
      <c r="AV502" s="7">
        <f t="shared" si="782"/>
        <v>1</v>
      </c>
      <c r="AW502" s="7">
        <f t="shared" si="783"/>
        <v>0.26728962866832928</v>
      </c>
      <c r="AX502" s="20">
        <f t="shared" si="734"/>
        <v>0.78214625677466598</v>
      </c>
      <c r="AY502" s="24">
        <f t="shared" si="735"/>
        <v>0.82886876061915005</v>
      </c>
      <c r="AZ502" s="24">
        <f t="shared" si="784"/>
        <v>161.73082419158504</v>
      </c>
      <c r="BA502" s="24">
        <f t="shared" si="785"/>
        <v>79829712.941889048</v>
      </c>
      <c r="BB502" s="24">
        <f t="shared" si="786"/>
        <v>2.4858819049800931E-5</v>
      </c>
      <c r="BC502" s="29">
        <f t="shared" si="787"/>
        <v>1.3419228965645352E-2</v>
      </c>
      <c r="BD502" s="24">
        <f t="shared" si="736"/>
        <v>12.328965598407162</v>
      </c>
      <c r="BE502" s="24" t="str">
        <f t="shared" si="788"/>
        <v>NO</v>
      </c>
      <c r="BF502" s="24">
        <f t="shared" si="737"/>
        <v>1.2</v>
      </c>
      <c r="BG502" s="24">
        <f t="shared" si="738"/>
        <v>1.150188294123704</v>
      </c>
      <c r="BH502" s="7">
        <f t="shared" si="789"/>
        <v>1</v>
      </c>
      <c r="BI502" s="7">
        <f t="shared" si="790"/>
        <v>0.5510093354773502</v>
      </c>
      <c r="BJ502" s="7">
        <f t="shared" si="791"/>
        <v>0.26728962866832928</v>
      </c>
      <c r="BK502" s="20">
        <f t="shared" si="739"/>
        <v>0.78214625677466598</v>
      </c>
      <c r="BL502" s="24">
        <f t="shared" si="792"/>
        <v>0.55094343983431737</v>
      </c>
      <c r="BM502" s="24">
        <f t="shared" si="793"/>
        <v>0.8282917553543</v>
      </c>
      <c r="BN502" s="24">
        <f t="shared" si="794"/>
        <v>162.27170822130014</v>
      </c>
      <c r="BO502" s="24">
        <f t="shared" si="795"/>
        <v>80096691.219176874</v>
      </c>
      <c r="BP502" s="24">
        <f t="shared" si="796"/>
        <v>2.4857417774106839E-5</v>
      </c>
      <c r="BQ502" s="29">
        <f t="shared" si="797"/>
        <v>1.3419174796308456E-2</v>
      </c>
      <c r="BR502" s="24">
        <f t="shared" si="740"/>
        <v>263.08078809891975</v>
      </c>
      <c r="BS502" s="24">
        <f t="shared" si="798"/>
        <v>4.8652273969222959</v>
      </c>
      <c r="BT502" s="24">
        <f t="shared" si="799"/>
        <v>12.328982187877136</v>
      </c>
      <c r="BU502" s="24" t="str">
        <f t="shared" si="800"/>
        <v>NO</v>
      </c>
      <c r="BV502" s="24">
        <f t="shared" si="741"/>
        <v>1.1499999999999999</v>
      </c>
      <c r="BW502" s="24">
        <f t="shared" si="742"/>
        <v>1.1501882735714788</v>
      </c>
      <c r="BX502" s="7">
        <f t="shared" si="801"/>
        <v>1</v>
      </c>
      <c r="BY502" s="7">
        <f t="shared" si="802"/>
        <v>0.5510093354773502</v>
      </c>
      <c r="BZ502" s="24">
        <f t="shared" si="803"/>
        <v>0.26728962866832928</v>
      </c>
      <c r="CA502" s="20">
        <f t="shared" si="743"/>
        <v>0.78214623530896799</v>
      </c>
      <c r="CB502" s="24">
        <f t="shared" si="804"/>
        <v>0.55094343983612981</v>
      </c>
      <c r="CC502" s="24">
        <f t="shared" si="805"/>
        <v>0.86425363310961134</v>
      </c>
      <c r="CD502" s="24">
        <f t="shared" si="806"/>
        <v>128.56108798723665</v>
      </c>
      <c r="CE502" s="24">
        <f t="shared" si="807"/>
        <v>63457258.693992563</v>
      </c>
      <c r="CF502" s="24">
        <f t="shared" si="808"/>
        <v>2.496596056155839E-5</v>
      </c>
      <c r="CG502" s="29">
        <f t="shared" si="809"/>
        <v>1.3423418035760552E-2</v>
      </c>
      <c r="CH502" s="24">
        <f t="shared" si="744"/>
        <v>263.11406015678983</v>
      </c>
      <c r="CI502" s="24">
        <f t="shared" si="810"/>
        <v>4.8652273969222959</v>
      </c>
      <c r="CJ502" s="24">
        <f t="shared" si="811"/>
        <v>12.327682957511792</v>
      </c>
      <c r="CK502" s="24">
        <f t="shared" si="745"/>
        <v>14.482736086405064</v>
      </c>
      <c r="CL502" s="24">
        <f t="shared" si="812"/>
        <v>1.7227808132334719</v>
      </c>
      <c r="CM502" s="24" t="str">
        <f t="shared" si="813"/>
        <v>NO</v>
      </c>
      <c r="CN502" s="46" t="str">
        <f t="shared" si="825"/>
        <v>ANNULAR</v>
      </c>
      <c r="CO502" s="21">
        <f t="shared" si="827"/>
        <v>1.0006710247679058</v>
      </c>
      <c r="CP502" s="21">
        <f t="shared" si="746"/>
        <v>0</v>
      </c>
      <c r="CQ502" s="7">
        <f t="shared" si="747"/>
        <v>0.99462843674466861</v>
      </c>
      <c r="CR502" s="7">
        <f>IF(J502="yes",rho_ph(F502,H502),IF(K502="yes",rho_ph(F502,H502),L502*CQ502+P502*(1-CQ502)))</f>
        <v>6.3479064805256105</v>
      </c>
      <c r="CS502" s="7">
        <f t="shared" si="748"/>
        <v>1.4259768241715327E-5</v>
      </c>
      <c r="CT502" s="7">
        <f t="shared" si="749"/>
        <v>3133302.2301427396</v>
      </c>
      <c r="CU502" s="7">
        <f t="shared" si="750"/>
        <v>3.2963902914678764E-5</v>
      </c>
      <c r="CV502" s="22">
        <f t="shared" si="751"/>
        <v>1.378869391946142E-2</v>
      </c>
      <c r="CW502" s="7">
        <f t="shared" si="752"/>
        <v>6.2272962573956252E-4</v>
      </c>
      <c r="CX502" s="7">
        <f t="shared" si="753"/>
        <v>0.19890910200655934</v>
      </c>
      <c r="CY502" s="7">
        <f t="shared" si="814"/>
        <v>-2.1071898220272076</v>
      </c>
      <c r="CZ502" s="7">
        <f t="shared" si="815"/>
        <v>-9.4690962127152195E-2</v>
      </c>
      <c r="DA502" s="7">
        <f t="shared" si="754"/>
        <v>2.6332418618846702</v>
      </c>
      <c r="DB502" s="7">
        <f>rho_ph(DA502,H502)</f>
        <v>6.5421665532973883</v>
      </c>
      <c r="DC502" s="7">
        <f t="shared" si="755"/>
        <v>296.6008014550427</v>
      </c>
      <c r="DD502" s="7">
        <f t="shared" si="816"/>
        <v>-2.9430000000000001E-2</v>
      </c>
      <c r="DE502" s="47">
        <f t="shared" si="817"/>
        <v>13.507850174311766</v>
      </c>
      <c r="DF502" s="7">
        <f t="shared" si="756"/>
        <v>1025.9328289911748</v>
      </c>
      <c r="DG502" s="7">
        <f t="shared" si="818"/>
        <v>129.13289704850405</v>
      </c>
    </row>
    <row r="503" spans="1:111" ht="14.5" x14ac:dyDescent="0.35">
      <c r="A503" s="7">
        <f t="shared" si="819"/>
        <v>300</v>
      </c>
      <c r="B503" s="7">
        <v>3</v>
      </c>
      <c r="C503" s="7">
        <v>0</v>
      </c>
      <c r="D503">
        <v>0.253</v>
      </c>
      <c r="E503" s="22">
        <v>4.5000000000000003E-5</v>
      </c>
      <c r="F503" s="7">
        <f t="shared" si="757"/>
        <v>2.6332418618846702</v>
      </c>
      <c r="G503" s="7">
        <f t="shared" si="820"/>
        <v>97.5</v>
      </c>
      <c r="H503" s="7">
        <f t="shared" si="758"/>
        <v>1025.9328289911748</v>
      </c>
      <c r="I503" s="7">
        <f t="shared" si="821"/>
        <v>0.22205949574586958</v>
      </c>
      <c r="J503" s="24" t="str">
        <f t="shared" si="759"/>
        <v>NO</v>
      </c>
      <c r="K503" s="24" t="str">
        <f t="shared" si="760"/>
        <v>NO</v>
      </c>
      <c r="L503" s="7">
        <f t="shared" si="761"/>
        <v>1.4607851142824213</v>
      </c>
      <c r="M503" s="7">
        <v>9.81</v>
      </c>
      <c r="N503" s="7">
        <f t="shared" si="762"/>
        <v>5.0247065E-2</v>
      </c>
      <c r="O503" s="7">
        <f t="shared" si="763"/>
        <v>129.13289704850405</v>
      </c>
      <c r="P503" s="7">
        <f t="shared" si="764"/>
        <v>935.56598599917299</v>
      </c>
      <c r="Q503" s="7">
        <f t="shared" si="726"/>
        <v>1.3271079612748916E-5</v>
      </c>
      <c r="R503" s="7">
        <f t="shared" si="727"/>
        <v>2.1440959995244841E-4</v>
      </c>
      <c r="S503" s="7">
        <f t="shared" si="765"/>
        <v>1.697448815507444E-4</v>
      </c>
      <c r="T503" s="7">
        <f t="shared" si="728"/>
        <v>1.6134885087353088</v>
      </c>
      <c r="U503" s="7">
        <f t="shared" si="729"/>
        <v>294.96937720286064</v>
      </c>
      <c r="V503" s="7">
        <f t="shared" si="822"/>
        <v>296.58286571159596</v>
      </c>
      <c r="W503" s="7">
        <f>Surface_Tension_T(T_ph(F503,H503))</f>
        <v>8.909558157816988E-2</v>
      </c>
      <c r="X503" s="7">
        <v>1</v>
      </c>
      <c r="Y503" s="7">
        <f t="shared" si="766"/>
        <v>1.000729416332313</v>
      </c>
      <c r="Z503" s="7">
        <f t="shared" si="823"/>
        <v>0.99383481860261957</v>
      </c>
      <c r="AA503" s="24">
        <f t="shared" si="767"/>
        <v>7.2197131219742552</v>
      </c>
      <c r="AB503" s="24">
        <f t="shared" si="768"/>
        <v>3191463.1328234053</v>
      </c>
      <c r="AC503" s="24">
        <f t="shared" si="769"/>
        <v>3.2823456767158535E-5</v>
      </c>
      <c r="AD503" s="29">
        <f t="shared" si="770"/>
        <v>1.3782136940773048E-2</v>
      </c>
      <c r="AE503" s="24">
        <f t="shared" si="730"/>
        <v>12.217345397069439</v>
      </c>
      <c r="AF503" s="7">
        <f t="shared" si="731"/>
        <v>13.710357134107429</v>
      </c>
      <c r="AG503" s="24" t="str">
        <f t="shared" si="771"/>
        <v>ANNULAR</v>
      </c>
      <c r="AH503" s="24">
        <f t="shared" si="826"/>
        <v>1.1499999999999999</v>
      </c>
      <c r="AI503" s="24">
        <f t="shared" si="826"/>
        <v>1.1499999999999999</v>
      </c>
      <c r="AJ503" s="24">
        <f t="shared" si="772"/>
        <v>0.26738341144481825</v>
      </c>
      <c r="AK503" s="24">
        <f t="shared" si="773"/>
        <v>0.86415709535639562</v>
      </c>
      <c r="AL503" s="24">
        <f t="shared" si="774"/>
        <v>128.35234884518351</v>
      </c>
      <c r="AM503" s="24">
        <f t="shared" si="775"/>
        <v>56737959.310864806</v>
      </c>
      <c r="AN503" s="24">
        <f t="shared" si="776"/>
        <v>2.5026780198580059E-5</v>
      </c>
      <c r="AO503" s="29">
        <f t="shared" si="777"/>
        <v>1.3425833435769557E-2</v>
      </c>
      <c r="AP503" s="24">
        <f t="shared" si="732"/>
        <v>224.04079168043867</v>
      </c>
      <c r="AQ503" s="24">
        <f t="shared" si="778"/>
        <v>4.8636960611839912</v>
      </c>
      <c r="AR503" s="24">
        <f t="shared" si="779"/>
        <v>12.324480461036421</v>
      </c>
      <c r="AS503" s="24">
        <f t="shared" si="780"/>
        <v>1.7425675894341337</v>
      </c>
      <c r="AT503" s="24" t="str">
        <f t="shared" si="781"/>
        <v>NO</v>
      </c>
      <c r="AU503" s="24">
        <f t="shared" si="733"/>
        <v>1.2</v>
      </c>
      <c r="AV503" s="7">
        <f t="shared" si="782"/>
        <v>1</v>
      </c>
      <c r="AW503" s="7">
        <f t="shared" si="783"/>
        <v>0.26738341144481825</v>
      </c>
      <c r="AX503" s="20">
        <f t="shared" si="734"/>
        <v>0.7900580868763174</v>
      </c>
      <c r="AY503" s="24">
        <f t="shared" si="735"/>
        <v>0.82817758073798209</v>
      </c>
      <c r="AZ503" s="24">
        <f t="shared" si="784"/>
        <v>161.96100057555756</v>
      </c>
      <c r="BA503" s="24">
        <f t="shared" si="785"/>
        <v>71594612.356389076</v>
      </c>
      <c r="BB503" s="24">
        <f t="shared" si="786"/>
        <v>2.4906894831339196E-5</v>
      </c>
      <c r="BC503" s="29">
        <f t="shared" si="787"/>
        <v>1.3421097477771617E-2</v>
      </c>
      <c r="BD503" s="24">
        <f t="shared" si="736"/>
        <v>12.325929953963692</v>
      </c>
      <c r="BE503" s="24" t="str">
        <f t="shared" si="788"/>
        <v>NO</v>
      </c>
      <c r="BF503" s="24">
        <f t="shared" si="737"/>
        <v>1.2</v>
      </c>
      <c r="BG503" s="24">
        <f t="shared" si="738"/>
        <v>1.1502163406583452</v>
      </c>
      <c r="BH503" s="7">
        <f t="shared" si="789"/>
        <v>1</v>
      </c>
      <c r="BI503" s="7">
        <f t="shared" si="790"/>
        <v>0.55096434095239322</v>
      </c>
      <c r="BJ503" s="7">
        <f t="shared" si="791"/>
        <v>0.26738341144481825</v>
      </c>
      <c r="BK503" s="20">
        <f t="shared" si="739"/>
        <v>0.7900580868763174</v>
      </c>
      <c r="BL503" s="24">
        <f t="shared" si="792"/>
        <v>0.55088819170954184</v>
      </c>
      <c r="BM503" s="24">
        <f t="shared" si="793"/>
        <v>0.82751888502294846</v>
      </c>
      <c r="BN503" s="24">
        <f t="shared" si="794"/>
        <v>162.57629166877106</v>
      </c>
      <c r="BO503" s="24">
        <f t="shared" si="795"/>
        <v>71866600.842187598</v>
      </c>
      <c r="BP503" s="24">
        <f t="shared" si="796"/>
        <v>2.4905140297979722E-5</v>
      </c>
      <c r="BQ503" s="29">
        <f t="shared" si="797"/>
        <v>1.342102895383411E-2</v>
      </c>
      <c r="BR503" s="24">
        <f t="shared" si="740"/>
        <v>224.0087187213424</v>
      </c>
      <c r="BS503" s="24">
        <f t="shared" si="798"/>
        <v>4.8636960611839912</v>
      </c>
      <c r="BT503" s="24">
        <f t="shared" si="799"/>
        <v>12.325950931486339</v>
      </c>
      <c r="BU503" s="24" t="str">
        <f t="shared" si="800"/>
        <v>NO</v>
      </c>
      <c r="BV503" s="24">
        <f t="shared" si="741"/>
        <v>1.1499999999999999</v>
      </c>
      <c r="BW503" s="24">
        <f t="shared" si="742"/>
        <v>1.1502163144503983</v>
      </c>
      <c r="BX503" s="7">
        <f t="shared" si="801"/>
        <v>1</v>
      </c>
      <c r="BY503" s="7">
        <f t="shared" si="802"/>
        <v>0.55096434095239322</v>
      </c>
      <c r="BZ503" s="24">
        <f t="shared" si="803"/>
        <v>0.26738341144481825</v>
      </c>
      <c r="CA503" s="20">
        <f t="shared" si="743"/>
        <v>0.79005806518598187</v>
      </c>
      <c r="CB503" s="24">
        <f t="shared" si="804"/>
        <v>0.55088819171163772</v>
      </c>
      <c r="CC503" s="24">
        <f t="shared" si="805"/>
        <v>0.86343994817969394</v>
      </c>
      <c r="CD503" s="24">
        <f t="shared" si="806"/>
        <v>129.02223975274049</v>
      </c>
      <c r="CE503" s="24">
        <f t="shared" si="807"/>
        <v>57034083.56100636</v>
      </c>
      <c r="CF503" s="24">
        <f t="shared" si="808"/>
        <v>2.5023813844329606E-5</v>
      </c>
      <c r="CG503" s="29">
        <f t="shared" si="809"/>
        <v>1.3425715058565662E-2</v>
      </c>
      <c r="CH503" s="24">
        <f t="shared" si="744"/>
        <v>224.04000152040115</v>
      </c>
      <c r="CI503" s="24">
        <f t="shared" si="810"/>
        <v>4.8636960611839912</v>
      </c>
      <c r="CJ503" s="24">
        <f t="shared" si="811"/>
        <v>12.324516683396325</v>
      </c>
      <c r="CK503" s="24">
        <f t="shared" si="745"/>
        <v>13.710357134107429</v>
      </c>
      <c r="CL503" s="24">
        <f t="shared" si="812"/>
        <v>1.7425675894341337</v>
      </c>
      <c r="CM503" s="24" t="str">
        <f t="shared" si="813"/>
        <v>NO</v>
      </c>
      <c r="CN503" s="46" t="str">
        <f t="shared" si="825"/>
        <v>ANNULAR</v>
      </c>
      <c r="CO503" s="21">
        <f t="shared" si="827"/>
        <v>1.000729416332313</v>
      </c>
      <c r="CP503" s="21">
        <f t="shared" si="746"/>
        <v>0</v>
      </c>
      <c r="CQ503" s="7">
        <f t="shared" si="747"/>
        <v>0.99383481860261957</v>
      </c>
      <c r="CR503" s="7">
        <f>IF(J503="yes",rho_ph(F503,H503),IF(K503="yes",rho_ph(F503,H503),L503*CQ503+P503*(1-CQ503)))</f>
        <v>7.2197131219742552</v>
      </c>
      <c r="CS503" s="7">
        <f t="shared" si="748"/>
        <v>1.4511135076643856E-5</v>
      </c>
      <c r="CT503" s="7">
        <f t="shared" si="749"/>
        <v>3191463.1328234053</v>
      </c>
      <c r="CU503" s="7">
        <f t="shared" si="750"/>
        <v>3.2823456767158535E-5</v>
      </c>
      <c r="CV503" s="22">
        <f t="shared" si="751"/>
        <v>1.3782136940773048E-2</v>
      </c>
      <c r="CW503" s="7">
        <f t="shared" si="752"/>
        <v>7.0825385726567451E-4</v>
      </c>
      <c r="CX503" s="7">
        <f t="shared" si="753"/>
        <v>0.17297291303404533</v>
      </c>
      <c r="CY503" s="7">
        <f t="shared" si="814"/>
        <v>-1.4116890127256121</v>
      </c>
      <c r="CZ503" s="7">
        <f t="shared" si="815"/>
        <v>-0.12303075629665551</v>
      </c>
      <c r="DA503" s="7">
        <f t="shared" si="754"/>
        <v>3.0023341307746367</v>
      </c>
      <c r="DB503" s="7">
        <f>rho_ph(DA503,H503)</f>
        <v>7.6464522585224506</v>
      </c>
      <c r="DC503" s="7">
        <f t="shared" si="755"/>
        <v>253.76629283177294</v>
      </c>
      <c r="DD503" s="7">
        <f t="shared" si="816"/>
        <v>-2.9430000000000001E-2</v>
      </c>
      <c r="DE503" s="47">
        <f t="shared" si="817"/>
        <v>11.782032428060713</v>
      </c>
      <c r="DF503" s="7">
        <f t="shared" si="756"/>
        <v>1025.9033989911748</v>
      </c>
      <c r="DG503" s="7">
        <f t="shared" si="818"/>
        <v>133.55188368740659</v>
      </c>
    </row>
    <row r="504" spans="1:111" ht="14.5" x14ac:dyDescent="0.35">
      <c r="A504" s="7">
        <f t="shared" si="819"/>
        <v>297</v>
      </c>
      <c r="B504" s="7">
        <v>3</v>
      </c>
      <c r="C504" s="7">
        <v>0</v>
      </c>
      <c r="D504">
        <v>0.253</v>
      </c>
      <c r="E504" s="22">
        <v>4.5000000000000003E-5</v>
      </c>
      <c r="F504" s="7">
        <f t="shared" ref="F504:F567" si="828">DA503</f>
        <v>3.0023341307746367</v>
      </c>
      <c r="G504" s="7">
        <f t="shared" si="820"/>
        <v>97.5</v>
      </c>
      <c r="H504" s="7">
        <f t="shared" ref="H504:H567" si="829">DF503</f>
        <v>1025.9033989911748</v>
      </c>
      <c r="I504" s="7">
        <f t="shared" ref="I504:I567" si="830">x_ph(F504,H504)</f>
        <v>0.21463594938986846</v>
      </c>
      <c r="J504" s="24" t="str">
        <f t="shared" ref="J504:J567" si="831">IF(I504&lt;0.0001,"YES","NO")</f>
        <v>NO</v>
      </c>
      <c r="K504" s="24" t="str">
        <f t="shared" ref="K504:K567" si="832">IF(I504&gt;0.9999,"YES","NO")</f>
        <v>NO</v>
      </c>
      <c r="L504" s="7">
        <f t="shared" ref="L504:L567" si="833">rhoV_p(F504)</f>
        <v>1.6519539721185794</v>
      </c>
      <c r="M504" s="7">
        <v>9.81</v>
      </c>
      <c r="N504" s="7">
        <f t="shared" ref="N504:N567" si="834">3.14/4 *D504*D504</f>
        <v>5.0247065E-2</v>
      </c>
      <c r="O504" s="7">
        <f t="shared" ref="O504:O567" si="835">Tsat_p(F504)</f>
        <v>133.55188368740659</v>
      </c>
      <c r="P504" s="7">
        <f t="shared" ref="P504:P567" si="836">rhoL_P(F504)</f>
        <v>931.79031501342286</v>
      </c>
      <c r="Q504" s="7">
        <f t="shared" si="726"/>
        <v>1.3423643409740322E-5</v>
      </c>
      <c r="R504" s="7">
        <f t="shared" si="727"/>
        <v>2.0676706888330456E-4</v>
      </c>
      <c r="S504" s="7">
        <f t="shared" ref="S504:S567" si="837">mixvisco(F504,H504)</f>
        <v>1.6526861919849683E-4</v>
      </c>
      <c r="T504" s="7">
        <f t="shared" ref="T504:T567" si="838">(G504*(1-I504))/(N504*P504)</f>
        <v>1.6354856669842952</v>
      </c>
      <c r="U504" s="7">
        <f t="shared" ref="U504:U567" si="839">I504*G504/(N504*L504)</f>
        <v>252.11485619482494</v>
      </c>
      <c r="V504" s="7">
        <f t="shared" ref="V504:V567" si="840">T504+U504</f>
        <v>253.75034186180923</v>
      </c>
      <c r="W504" s="7">
        <f>Surface_Tension_T(T_ph(F504,H504))</f>
        <v>8.8894732690010692E-2</v>
      </c>
      <c r="X504" s="7">
        <v>2</v>
      </c>
      <c r="Y504" s="7">
        <f t="shared" ref="Y504:Y567" si="841">IF($DK$12*(1-EXP(-0.1*AF504/(U504-AF504)))+$DK$13*(EXP(-0.1*AF504/(U504-AF504)))&lt;1,1,$DK$12*(1-EXP(-0.1*AF504/(U504-AF504)))+$DK$13*(EXP(-0.1*AF504/(U504-AF504))))</f>
        <v>1.0008048590618486</v>
      </c>
      <c r="Z504" s="7">
        <f t="shared" ref="Z504:Z567" si="842">$U504/((Y504*$V504) )</f>
        <v>0.99275571653638706</v>
      </c>
      <c r="AA504" s="24">
        <f t="shared" ref="AA504:AA567" si="843">$L504*Z504+$P504*(1-Z504)</f>
        <v>8.3901399198821451</v>
      </c>
      <c r="AB504" s="24">
        <f t="shared" ref="AB504:AB567" si="844">($D504*AA504*$V504)/$S504</f>
        <v>3259162.1050969688</v>
      </c>
      <c r="AC504" s="24">
        <f t="shared" ref="AC504:AC567" si="845">(($E504/$D504)^1.1098)/2.8257+(7.149/AB504)^0.8981</f>
        <v>3.266597576563262E-5</v>
      </c>
      <c r="AD504" s="29">
        <f t="shared" ref="AD504:AD567" si="846">4/(4*LOG($E504/$D504/3.7065-5.0452/AB504*LOG(AC504)))^2</f>
        <v>1.3774781262412092E-2</v>
      </c>
      <c r="AE504" s="24">
        <f t="shared" ref="AE504:AE567" si="847">((0.725+4.15*(($U504/$V504)^0.5))/(2*(AD504/6.5617/$D504)^0.4*(0.0283*$P504/$W504)^0.6*(4.3055*$W504/($M504*($P504-$L504)))^0.5))^(1/1.2)*0.3048</f>
        <v>12.215881330551523</v>
      </c>
      <c r="AF504" s="7">
        <f t="shared" ref="AF504:AF567" si="848">3.1*COS(RADIANS(C504))^0.25*((M504*W504*(P504-L504)/(L504^2))^0.25)</f>
        <v>12.871698855144819</v>
      </c>
      <c r="AG504" s="24" t="str">
        <f t="shared" ref="AG504:AG567" si="849">IF(AND(Z504&gt;0.7,U504&gt;AF504),"ANNULAR","NO")</f>
        <v>ANNULAR</v>
      </c>
      <c r="AH504" s="24">
        <f t="shared" si="826"/>
        <v>1.1499999999999999</v>
      </c>
      <c r="AI504" s="24">
        <f t="shared" si="826"/>
        <v>1.1499999999999999</v>
      </c>
      <c r="AJ504" s="24">
        <f t="shared" ref="AJ504:AJ567" si="850">1.53*((W504)*(M504)*((P504-L504)/(P504^2)))^0.25</f>
        <v>0.26748872626023223</v>
      </c>
      <c r="AK504" s="24">
        <f t="shared" ref="AK504:AK567" si="851">U504/((AI504*V504) +AJ504)</f>
        <v>0.86316942816560771</v>
      </c>
      <c r="AL504" s="24">
        <f t="shared" ref="AL504:AL567" si="852">L504*AK504+P504*(1-AK504)</f>
        <v>128.92331779850468</v>
      </c>
      <c r="AM504" s="24">
        <f t="shared" ref="AM504:AM567" si="853">(D504*AL504*V504)/S504</f>
        <v>50080451.082413219</v>
      </c>
      <c r="AN504" s="24">
        <f t="shared" ref="AN504:AN567" si="854">((E504/D504)^1.1098)/2.8257+(7.149/AM504)^0.8981</f>
        <v>2.5102219145507413E-5</v>
      </c>
      <c r="AO504" s="29">
        <f t="shared" ref="AO504:AO567" si="855">4/(4*LOG($E504/$D504/3.7065-5.0452/AM504*LOG(AN504)))^2</f>
        <v>1.3428862264928919E-2</v>
      </c>
      <c r="AP504" s="24">
        <f t="shared" ref="AP504:AP567" si="856">(2*(AO504/6.5617/$D504)^0.4*(0.0283*$P504/$W504)^0.6*(4.3055*$W504/($M504*($P504-$L504)))^0.5)*(V504/0.30148)^1.2</f>
        <v>185.80071068784144</v>
      </c>
      <c r="AQ504" s="24">
        <f t="shared" si="778"/>
        <v>4.8616044765319053</v>
      </c>
      <c r="AR504" s="24">
        <f t="shared" ref="AR504:AR567" si="857">((0.725+4.15*(($U504/$V504)^0.5))/(2*(AO504/6.5617/$D504)^0.4*(0.0283*$P504/$W504)^0.6*(4.3055*$W504/($M504*($P504-$L504)))^0.5))^(1/1.2)*0.3048</f>
        <v>12.319884484479763</v>
      </c>
      <c r="AS504" s="24">
        <f t="shared" ref="AS504:AS567" si="858">1.08*T504</f>
        <v>1.7663245203430389</v>
      </c>
      <c r="AT504" s="24" t="str">
        <f t="shared" ref="AT504:AT567" si="859">IF(AND(AP504&gt;AQ504,U504&lt;AS504,AK504&lt;0.52),"DISPERSED BUBBLY","NO")</f>
        <v>NO</v>
      </c>
      <c r="AU504" s="24">
        <f t="shared" si="733"/>
        <v>1.2</v>
      </c>
      <c r="AV504" s="7">
        <f t="shared" si="782"/>
        <v>1</v>
      </c>
      <c r="AW504" s="7">
        <f t="shared" si="783"/>
        <v>0.26748872626023223</v>
      </c>
      <c r="AX504" s="20">
        <f t="shared" ref="AX504:AX567" si="860">((0.43*$T504)+(0.36*$AW504))*COS(RADIANS(C504))</f>
        <v>0.79955477825693055</v>
      </c>
      <c r="AY504" s="24">
        <f t="shared" ref="AY504:AY567" si="861">$U504/((AU504*$V504) +AW504)</f>
        <v>0.82723560143569308</v>
      </c>
      <c r="AZ504" s="24">
        <f t="shared" ref="AZ504:AZ567" si="862">$L504*AY504+$P504*(1-AY504)</f>
        <v>162.34674849900966</v>
      </c>
      <c r="BA504" s="24">
        <f t="shared" ref="BA504:BA567" si="863">($D504*AZ504*$V504)/$S504</f>
        <v>63063831.550631978</v>
      </c>
      <c r="BB504" s="24">
        <f t="shared" ref="BB504:BB567" si="864">(($E504/$D504)^1.1098)/2.8257+(7.149/BA504)^0.8981</f>
        <v>2.4969182076521884E-5</v>
      </c>
      <c r="BC504" s="29">
        <f t="shared" ref="BC504:BC567" si="865">4/(4*LOG($E504/$D504/3.7065-5.0452/BA504*LOG(BB504)))^2</f>
        <v>1.3423545339195143E-2</v>
      </c>
      <c r="BD504" s="24">
        <f t="shared" ref="BD504:BD567" si="866">((0.725+4.15*(($U504/$V504)^0.5))/(2*(BC504/6.5617/$D504)^0.4*(0.0283*$P504/$W504)^0.6*(4.3055*$W504/($M504*($P504-$L504)))^0.5))^(1/1.2)*0.3048</f>
        <v>12.321510862177284</v>
      </c>
      <c r="BE504" s="24" t="str">
        <f t="shared" ref="BE504:BE567" si="867">IF(AND(U504&lt;AX504,AY504&lt;=0.25,AY504&gt;0),"BUBBLY","NO")</f>
        <v>NO</v>
      </c>
      <c r="BF504" s="24">
        <f t="shared" si="737"/>
        <v>1.2</v>
      </c>
      <c r="BG504" s="24">
        <f t="shared" ref="BG504:BG567" si="868">BF504*(1-EXP(-0.1*BT504/(V504-BT504)))+BV504*(EXP(-0.1*BT504/(V504-BT504)))</f>
        <v>1.1502545294843731</v>
      </c>
      <c r="BH504" s="7">
        <f t="shared" si="789"/>
        <v>1</v>
      </c>
      <c r="BI504" s="7">
        <f t="shared" ref="BI504:BI567" si="869">0.35*($M504*$D504*($P504-$L504)/($P504*BH504))^0.5</f>
        <v>0.55090598507761657</v>
      </c>
      <c r="BJ504" s="7">
        <f t="shared" si="791"/>
        <v>0.26748872626023223</v>
      </c>
      <c r="BK504" s="20">
        <f t="shared" ref="BK504:BK567" si="870">((0.43*$T504)+(0.36*$BJ504))*COS(RADIANS(C504))</f>
        <v>0.79955477825693055</v>
      </c>
      <c r="BL504" s="24">
        <f t="shared" ref="BL504:BL567" si="871">BJ504*(1-EXP(-0.1*BK504/ABS($U504-BK504)))+BI504*(EXP(-0.1*BK504/ABS($U504-BK504)))</f>
        <v>0.55081583076600704</v>
      </c>
      <c r="BM504" s="24">
        <f t="shared" ref="BM504:BM567" si="872">$U504/((1.2*$V504) +BL504)</f>
        <v>0.82646727714235313</v>
      </c>
      <c r="BN504" s="24">
        <f t="shared" ref="BN504:BN567" si="873">$L504*BM504+$P504*(1-BM504)</f>
        <v>163.06139639796513</v>
      </c>
      <c r="BO504" s="24">
        <f t="shared" ref="BO504:BO567" si="874">($D504*BN504*$V504)/$S504</f>
        <v>63341437.57067503</v>
      </c>
      <c r="BP504" s="24">
        <f t="shared" ref="BP504:BP567" si="875">(($E504/$D504)^1.1098)/2.8257+(7.149/BO504)^0.8981</f>
        <v>2.4966904999351996E-5</v>
      </c>
      <c r="BQ504" s="29">
        <f t="shared" ref="BQ504:BQ567" si="876">4/(4*LOG($E504/$D504/3.7065-5.0452/BO504*LOG(BP504)))^2</f>
        <v>1.3423455349139321E-2</v>
      </c>
      <c r="BR504" s="24">
        <f t="shared" ref="BR504:BR567" si="877">(2*(BQ504/6.5617/$D504)^0.4*(0.0283*$P504/$W504)^0.6*(4.3055*$W504/($M504*($P504-$L504)))^0.5)*(V504/0.30148)^1.2</f>
        <v>185.77078320330966</v>
      </c>
      <c r="BS504" s="24">
        <f t="shared" si="798"/>
        <v>4.8616044765319053</v>
      </c>
      <c r="BT504" s="24">
        <f t="shared" ref="BT504:BT567" si="878">((0.725+4.15*(($U504/$V504)^0.5))/(2*(BQ504/6.5617/$D504)^0.4*(0.0283*$P504/$W504)^0.6*(4.3055*$W504/($M504*($P504-$L504)))^0.5))^(1/1.2)*0.3048</f>
        <v>12.321538396344012</v>
      </c>
      <c r="BU504" s="24" t="str">
        <f t="shared" ref="BU504:BU567" si="879">IF(AND(BR504&lt;BS504,BM504&gt;0.25,BM504&lt;=0.52),"SLUG","NO")</f>
        <v>NO</v>
      </c>
      <c r="BV504" s="24">
        <f t="shared" si="741"/>
        <v>1.1499999999999999</v>
      </c>
      <c r="BW504" s="24">
        <f t="shared" ref="BW504:BW567" si="880">IF(BF504*(1-EXP(-0.1*CJ504/(V504-CJ504)))+BV504*(EXP(-0.1*CJ504/(V504-CJ504)))&lt;BV504,BV504,BF504*(1-EXP(-0.1*CJ504/(V504-CJ504)))+BV504*(EXP(-0.1*CJ504/(V504-CJ504))))</f>
        <v>1.1502544946920179</v>
      </c>
      <c r="BX504" s="7">
        <f t="shared" si="801"/>
        <v>1</v>
      </c>
      <c r="BY504" s="7">
        <f t="shared" ref="BY504:BY567" si="881">0.35*($M504*$D504*($P504-$L504)/($P504*BX504))^0.5</f>
        <v>0.55090598507761657</v>
      </c>
      <c r="BZ504" s="24">
        <f t="shared" si="803"/>
        <v>0.26748872626023223</v>
      </c>
      <c r="CA504" s="20">
        <f t="shared" ref="CA504:CA567" si="882">((0.43*$T504)+(0.36*$AW504))*COS(RADIANS(AO504))</f>
        <v>0.79955475629596651</v>
      </c>
      <c r="CB504" s="24">
        <f t="shared" ref="CB504:CB567" si="883">BZ504*(1-EXP(-0.1*CA504/($U504-CA504)))+BY504*(EXP(-0.1*CA504/($U504-CA504)))</f>
        <v>0.55081583076849072</v>
      </c>
      <c r="CC504" s="24">
        <f t="shared" ref="CC504:CC567" si="884">$U504/((BV504*$V504) +CB504)</f>
        <v>0.86233293824816115</v>
      </c>
      <c r="CD504" s="24">
        <f t="shared" ref="CD504:CD567" si="885">$L504*CC504+$P504*(1-CC504)</f>
        <v>129.70136915934597</v>
      </c>
      <c r="CE504" s="24">
        <f t="shared" ref="CE504:CE567" si="886">($D504*CD504*$V504)/$S504</f>
        <v>50382686.26982218</v>
      </c>
      <c r="CF504" s="24">
        <f t="shared" ref="CF504:CF567" si="887">(($E504/$D504)^1.1098)/2.8257+(7.149/CE504)^0.8981</f>
        <v>2.5098385189946907E-5</v>
      </c>
      <c r="CG504" s="29">
        <f t="shared" ref="CG504:CG567" si="888">4/(4*LOG($E504/$D504/3.7065-5.0452/CE504*LOG(CF504)))^2</f>
        <v>1.3428707515290274E-2</v>
      </c>
      <c r="CH504" s="24">
        <f t="shared" ref="CH504:CH567" si="889">(2*(CG504/6.5617/$D504)^0.4*(0.0283*$P504/$W504)^0.6*(4.3055*$W504/($M504*($P504-$L504)))^0.5)*(V504/0.30148)^1.2</f>
        <v>185.79985424321728</v>
      </c>
      <c r="CI504" s="24">
        <f t="shared" si="810"/>
        <v>4.8616044765319053</v>
      </c>
      <c r="CJ504" s="24">
        <f t="shared" ref="CJ504:CJ567" si="890">((0.725+4.15*(($U504/$V504)^0.5))/(2*(CG504/6.5617/$D504)^0.4*(0.0283*$P504/$W504)^0.6*(4.3055*$W504/($M504*($P504-$L504)))^0.5))^(1/1.2)*0.3048</f>
        <v>12.31993180822869</v>
      </c>
      <c r="CK504" s="24">
        <f t="shared" ref="CK504:CK567" si="891">3.1*((M504*W504*(P504-L504)/(L504^2))^0.25)</f>
        <v>12.871698855144819</v>
      </c>
      <c r="CL504" s="24">
        <f t="shared" si="812"/>
        <v>1.7663245203430389</v>
      </c>
      <c r="CM504" s="24" t="str">
        <f t="shared" ref="CM504:CM567" si="892">IF(AND(U504&gt;CL504,CC504&gt;0.52,CC504&lt;0.7),"CHURN","NO")</f>
        <v>NO</v>
      </c>
      <c r="CN504" s="46" t="str">
        <f t="shared" ref="CN504:CN567" si="893">IF(J504="NO",IF(AG504&lt;&gt;"NO",AG504,IF(AT504&lt;&gt;"NO",AT504,IF(BE504&lt;&gt;"NO",BE504,IF(BU504&lt;&gt;"NO",BU504,IF(CM504&lt;&gt;"NO",CM504,"ANNULAR"))))),"COMPRESSED LIQUID")</f>
        <v>ANNULAR</v>
      </c>
      <c r="CO504" s="21">
        <f t="shared" ref="CO504:CO567" si="894">IF(CN504=$J$2,1,IF(CN504=$K$2,1,IF(CN504=$AG$2,Y504,IF(CN504=$AT$2,AI504,IF(CN504=$BE$2,AU504,IF(CN504=$BU$2,BF504,IF(CN504=$CM$2,BW504)))))))</f>
        <v>1.0008048590618486</v>
      </c>
      <c r="CP504" s="21">
        <f t="shared" ref="CP504:CP567" si="895">IF(CN504=$J$2,0,IF(CN504=$K$2,0,IF(CN504=$AG$2,0,IF(CN504=$AT$2,AJ504,IF(CN504=$BE$2,AW504,IF(CN504=$BU$2,BL504,IF(CN504=$CM$2,CB504)))))))</f>
        <v>0</v>
      </c>
      <c r="CQ504" s="7">
        <f t="shared" ref="CQ504:CQ567" si="896">U504/(CO504*V504+CP504)</f>
        <v>0.99275571653638706</v>
      </c>
      <c r="CR504" s="7">
        <f>IF(J504="yes",rho_ph(F504,H504),IF(K504="yes",rho_ph(F504,H504),L504*CQ504+P504*(1-CQ504)))</f>
        <v>8.3901399198821451</v>
      </c>
      <c r="CS504" s="7">
        <f t="shared" ref="CS504:CS567" si="897">Q504*CQ504+R504*(1-CQ504)</f>
        <v>1.4824277989696745E-5</v>
      </c>
      <c r="CT504" s="7">
        <f t="shared" ref="CT504:CT567" si="898">(D504*CR504*V504)/S504</f>
        <v>3259162.1050969688</v>
      </c>
      <c r="CU504" s="7">
        <f t="shared" ref="CU504:CU567" si="899">((E504/D504)^1.1098)/2.8257+(7.149/CT504)^0.8981</f>
        <v>3.266597576563262E-5</v>
      </c>
      <c r="CV504" s="22">
        <f t="shared" ref="CV504:CV567" si="900">4/(4*LOG(E504/D504/3.7065-5.0452/CT504*LOG(CU504)))^2</f>
        <v>1.3774781262412092E-2</v>
      </c>
      <c r="CW504" s="7">
        <f t="shared" ref="CW504:CW567" si="901">(M504*CR504)*0.00001*COS(RADIANS(C504))</f>
        <v>8.2307272614043857E-4</v>
      </c>
      <c r="CX504" s="7">
        <f t="shared" ref="CX504:CX567" si="902">+((CV504*V504*V504*CR504)/(2*D504))*0.00001</f>
        <v>0.14706748643609727</v>
      </c>
      <c r="CY504" s="7">
        <f t="shared" ref="CY504:CY567" si="903">1-((CR504*V504^2*0.00001)/F504)</f>
        <v>-0.79938233321435703</v>
      </c>
      <c r="CZ504" s="7">
        <f t="shared" ref="CZ504:CZ567" si="904">(CW504+CX504)/CY504</f>
        <v>-0.18500603905963525</v>
      </c>
      <c r="DA504" s="7">
        <f t="shared" ref="DA504:DA567" si="905">F504-CZ504*(A504-A505)</f>
        <v>3.5573522479535424</v>
      </c>
      <c r="DB504" s="7">
        <f>rho_ph(DA504,H504)</f>
        <v>9.3893925991033012</v>
      </c>
      <c r="DC504" s="7">
        <f t="shared" ref="DC504:DC567" si="906">G504/(DB504*N504)</f>
        <v>206.65999663766235</v>
      </c>
      <c r="DD504" s="7">
        <f t="shared" ref="DD504:DD567" si="907">-M504*B504*COS(RADIANS(C504))/10^3</f>
        <v>-2.9430000000000001E-2</v>
      </c>
      <c r="DE504" s="47">
        <f t="shared" ref="DE504:DE567" si="908">IF(J504="YES",0,0.5*(V504^2-DC504^2)/10^3)</f>
        <v>10.840440892353225</v>
      </c>
      <c r="DF504" s="7">
        <f t="shared" ref="DF504:DF567" si="909">H504+DD504</f>
        <v>1025.8739689911747</v>
      </c>
      <c r="DG504" s="7">
        <f t="shared" ref="DG504:DG567" si="910">T_ph(DA504,DF504)</f>
        <v>139.43257190739837</v>
      </c>
    </row>
    <row r="505" spans="1:111" ht="14.5" x14ac:dyDescent="0.35">
      <c r="A505" s="7">
        <f t="shared" si="819"/>
        <v>294</v>
      </c>
      <c r="B505" s="7">
        <v>3</v>
      </c>
      <c r="C505" s="7">
        <v>0</v>
      </c>
      <c r="D505">
        <v>0.253</v>
      </c>
      <c r="E505" s="22">
        <v>4.5000000000000003E-5</v>
      </c>
      <c r="F505" s="7">
        <f t="shared" si="828"/>
        <v>3.5573522479535424</v>
      </c>
      <c r="G505" s="7">
        <f t="shared" si="820"/>
        <v>97.5</v>
      </c>
      <c r="H505" s="7">
        <f t="shared" si="829"/>
        <v>1025.8739689911747</v>
      </c>
      <c r="I505" s="7">
        <f t="shared" si="830"/>
        <v>0.20462281562402737</v>
      </c>
      <c r="J505" s="24" t="str">
        <f t="shared" si="831"/>
        <v>NO</v>
      </c>
      <c r="K505" s="24" t="str">
        <f t="shared" si="832"/>
        <v>NO</v>
      </c>
      <c r="L505" s="7">
        <f t="shared" si="833"/>
        <v>1.9370236352013102</v>
      </c>
      <c r="M505" s="7">
        <v>9.81</v>
      </c>
      <c r="N505" s="7">
        <f t="shared" si="834"/>
        <v>5.0247065E-2</v>
      </c>
      <c r="O505" s="7">
        <f t="shared" si="835"/>
        <v>139.43257190739837</v>
      </c>
      <c r="P505" s="7">
        <f t="shared" si="836"/>
        <v>926.63706567572308</v>
      </c>
      <c r="Q505" s="7">
        <f t="shared" si="726"/>
        <v>1.3626714455899466E-5</v>
      </c>
      <c r="R505" s="7">
        <f t="shared" si="727"/>
        <v>1.9737405024284975E-4</v>
      </c>
      <c r="S505" s="7">
        <f t="shared" si="837"/>
        <v>1.5977515303071039E-4</v>
      </c>
      <c r="T505" s="7">
        <f t="shared" si="838"/>
        <v>1.6655488597989212</v>
      </c>
      <c r="U505" s="7">
        <f t="shared" si="839"/>
        <v>204.98073826316335</v>
      </c>
      <c r="V505" s="7">
        <f t="shared" si="840"/>
        <v>206.64628712296226</v>
      </c>
      <c r="W505" s="7">
        <f>Surface_Tension_T(T_ph(F505,H505))</f>
        <v>8.8605504972009391E-2</v>
      </c>
      <c r="X505" s="7">
        <v>3</v>
      </c>
      <c r="Y505" s="7">
        <f t="shared" si="841"/>
        <v>1.0009183450794774</v>
      </c>
      <c r="Z505" s="7">
        <f t="shared" si="842"/>
        <v>0.99102999030610583</v>
      </c>
      <c r="AA505" s="24">
        <f t="shared" si="843"/>
        <v>10.231591976249133</v>
      </c>
      <c r="AB505" s="24">
        <f t="shared" si="844"/>
        <v>3347974.166478646</v>
      </c>
      <c r="AC505" s="24">
        <f t="shared" si="845"/>
        <v>3.2468558944430048E-5</v>
      </c>
      <c r="AD505" s="29">
        <f t="shared" si="846"/>
        <v>1.3765555534130091E-2</v>
      </c>
      <c r="AE505" s="24">
        <f t="shared" si="847"/>
        <v>12.212275351799152</v>
      </c>
      <c r="AF505" s="7">
        <f t="shared" si="848"/>
        <v>11.859786783580176</v>
      </c>
      <c r="AG505" s="24" t="str">
        <f t="shared" si="849"/>
        <v>ANNULAR</v>
      </c>
      <c r="AH505" s="24">
        <f t="shared" ref="AH505:AI568" si="911">VLOOKUP($AJ$1,$DJ$10:$DK$14,2,FALSE)</f>
        <v>1.1499999999999999</v>
      </c>
      <c r="AI505" s="24">
        <f t="shared" si="911"/>
        <v>1.1499999999999999</v>
      </c>
      <c r="AJ505" s="24">
        <f t="shared" si="850"/>
        <v>0.26762041770477368</v>
      </c>
      <c r="AK505" s="24">
        <f t="shared" si="851"/>
        <v>0.86158633680793173</v>
      </c>
      <c r="AL505" s="24">
        <f t="shared" si="852"/>
        <v>129.92814380788946</v>
      </c>
      <c r="AM505" s="24">
        <f t="shared" si="853"/>
        <v>42514993.754354581</v>
      </c>
      <c r="AN505" s="24">
        <f t="shared" si="854"/>
        <v>2.5214945564568884E-5</v>
      </c>
      <c r="AO505" s="29">
        <f t="shared" si="855"/>
        <v>1.3433448057491719E-2</v>
      </c>
      <c r="AP505" s="24">
        <f t="shared" si="856"/>
        <v>145.23176158517086</v>
      </c>
      <c r="AQ505" s="24">
        <f t="shared" si="778"/>
        <v>4.8582418674362202</v>
      </c>
      <c r="AR505" s="24">
        <f t="shared" si="857"/>
        <v>12.312096251066929</v>
      </c>
      <c r="AS505" s="24">
        <f t="shared" si="858"/>
        <v>1.7987927685828351</v>
      </c>
      <c r="AT505" s="24" t="str">
        <f t="shared" si="859"/>
        <v>NO</v>
      </c>
      <c r="AU505" s="24">
        <f t="shared" si="733"/>
        <v>1.2</v>
      </c>
      <c r="AV505" s="7">
        <f t="shared" si="782"/>
        <v>1</v>
      </c>
      <c r="AW505" s="7">
        <f t="shared" si="783"/>
        <v>0.26762041770477368</v>
      </c>
      <c r="AX505" s="20">
        <f t="shared" si="860"/>
        <v>0.81252936008725463</v>
      </c>
      <c r="AY505" s="24">
        <f t="shared" si="861"/>
        <v>0.82572560775983295</v>
      </c>
      <c r="AZ505" s="24">
        <f t="shared" si="862"/>
        <v>163.08856146627016</v>
      </c>
      <c r="BA505" s="24">
        <f t="shared" si="863"/>
        <v>53365721.766927324</v>
      </c>
      <c r="BB505" s="24">
        <f t="shared" si="864"/>
        <v>2.5062759705037087E-5</v>
      </c>
      <c r="BC505" s="29">
        <f t="shared" si="865"/>
        <v>1.3427273682710544E-2</v>
      </c>
      <c r="BD505" s="24">
        <f t="shared" si="866"/>
        <v>12.313983153033334</v>
      </c>
      <c r="BE505" s="24" t="str">
        <f t="shared" si="867"/>
        <v>NO</v>
      </c>
      <c r="BF505" s="24">
        <f t="shared" si="737"/>
        <v>1.2</v>
      </c>
      <c r="BG505" s="24">
        <f t="shared" si="868"/>
        <v>1.1503158273879051</v>
      </c>
      <c r="BH505" s="7">
        <f t="shared" si="789"/>
        <v>1</v>
      </c>
      <c r="BI505" s="7">
        <f t="shared" si="869"/>
        <v>0.55081836690769803</v>
      </c>
      <c r="BJ505" s="7">
        <f t="shared" si="791"/>
        <v>0.26762041770477368</v>
      </c>
      <c r="BK505" s="20">
        <f t="shared" si="870"/>
        <v>0.81252936008725463</v>
      </c>
      <c r="BL505" s="24">
        <f t="shared" si="871"/>
        <v>0.55070568488540006</v>
      </c>
      <c r="BM505" s="24">
        <f t="shared" si="872"/>
        <v>0.82478506021577291</v>
      </c>
      <c r="BN505" s="24">
        <f t="shared" si="873"/>
        <v>163.95828581980359</v>
      </c>
      <c r="BO505" s="24">
        <f t="shared" si="874"/>
        <v>53650312.344263345</v>
      </c>
      <c r="BP505" s="24">
        <f t="shared" si="875"/>
        <v>2.5059557612354946E-5</v>
      </c>
      <c r="BQ505" s="29">
        <f t="shared" si="876"/>
        <v>1.3427145178640944E-2</v>
      </c>
      <c r="BR505" s="24">
        <f t="shared" si="877"/>
        <v>145.20450106133259</v>
      </c>
      <c r="BS505" s="24">
        <f t="shared" si="798"/>
        <v>4.8582418674362202</v>
      </c>
      <c r="BT505" s="24">
        <f t="shared" si="878"/>
        <v>12.314022436437197</v>
      </c>
      <c r="BU505" s="24" t="str">
        <f t="shared" si="879"/>
        <v>NO</v>
      </c>
      <c r="BV505" s="24">
        <f t="shared" si="741"/>
        <v>1.1499999999999999</v>
      </c>
      <c r="BW505" s="24">
        <f t="shared" si="880"/>
        <v>1.1503157768442549</v>
      </c>
      <c r="BX505" s="7">
        <f t="shared" si="801"/>
        <v>1</v>
      </c>
      <c r="BY505" s="7">
        <f t="shared" si="881"/>
        <v>0.55081836690769803</v>
      </c>
      <c r="BZ505" s="24">
        <f t="shared" si="803"/>
        <v>0.26762041770477368</v>
      </c>
      <c r="CA505" s="20">
        <f t="shared" si="882"/>
        <v>0.81252933775467961</v>
      </c>
      <c r="CB505" s="24">
        <f t="shared" si="883"/>
        <v>0.55070568488850868</v>
      </c>
      <c r="CC505" s="24">
        <f t="shared" si="884"/>
        <v>0.86056237119999202</v>
      </c>
      <c r="CD505" s="24">
        <f t="shared" si="885"/>
        <v>130.87500484859936</v>
      </c>
      <c r="CE505" s="24">
        <f t="shared" si="886"/>
        <v>42824824.942981012</v>
      </c>
      <c r="CF505" s="24">
        <f t="shared" si="887"/>
        <v>2.5209588600394728E-5</v>
      </c>
      <c r="CG505" s="29">
        <f t="shared" si="888"/>
        <v>1.3433228641250098E-2</v>
      </c>
      <c r="CH505" s="24">
        <f t="shared" si="889"/>
        <v>145.23081271892883</v>
      </c>
      <c r="CI505" s="24">
        <f t="shared" si="810"/>
        <v>4.8582418674362202</v>
      </c>
      <c r="CJ505" s="24">
        <f t="shared" si="890"/>
        <v>12.312163285315849</v>
      </c>
      <c r="CK505" s="24">
        <f t="shared" si="891"/>
        <v>11.859786783580176</v>
      </c>
      <c r="CL505" s="24">
        <f t="shared" si="812"/>
        <v>1.7987927685828351</v>
      </c>
      <c r="CM505" s="24" t="str">
        <f t="shared" si="892"/>
        <v>NO</v>
      </c>
      <c r="CN505" s="46" t="str">
        <f t="shared" si="893"/>
        <v>ANNULAR</v>
      </c>
      <c r="CO505" s="21">
        <f t="shared" si="894"/>
        <v>1.0009183450794774</v>
      </c>
      <c r="CP505" s="21">
        <f t="shared" si="895"/>
        <v>0</v>
      </c>
      <c r="CQ505" s="7">
        <f t="shared" si="896"/>
        <v>0.99102999030610583</v>
      </c>
      <c r="CR505" s="7">
        <f>IF(J505="yes",rho_ph(F505,H505),IF(K505="yes",rho_ph(F505,H505),L505*CQ505+P505*(1-CQ505)))</f>
        <v>10.231591976249133</v>
      </c>
      <c r="CS505" s="7">
        <f t="shared" si="897"/>
        <v>1.5274929839135637E-5</v>
      </c>
      <c r="CT505" s="7">
        <f t="shared" si="898"/>
        <v>3347974.166478646</v>
      </c>
      <c r="CU505" s="7">
        <f t="shared" si="899"/>
        <v>3.2468558944430048E-5</v>
      </c>
      <c r="CV505" s="22">
        <f t="shared" si="900"/>
        <v>1.3765555534130091E-2</v>
      </c>
      <c r="CW505" s="7">
        <f t="shared" si="901"/>
        <v>1.00371917287004E-3</v>
      </c>
      <c r="CX505" s="7">
        <f t="shared" si="902"/>
        <v>0.11886162184453068</v>
      </c>
      <c r="CY505" s="7">
        <f t="shared" si="903"/>
        <v>-0.22820696198763635</v>
      </c>
      <c r="CZ505" s="7">
        <f t="shared" si="904"/>
        <v>-0.52524839721539573</v>
      </c>
      <c r="DA505" s="7">
        <f t="shared" si="905"/>
        <v>5.1330974395997302</v>
      </c>
      <c r="DB505" s="7">
        <f>rho_ph(DA505,H505)</f>
        <v>14.891936105651221</v>
      </c>
      <c r="DC505" s="7">
        <f t="shared" si="906"/>
        <v>130.29950096441985</v>
      </c>
      <c r="DD505" s="7">
        <f t="shared" si="907"/>
        <v>-2.9430000000000001E-2</v>
      </c>
      <c r="DE505" s="47">
        <f t="shared" si="908"/>
        <v>12.862364015064454</v>
      </c>
      <c r="DF505" s="7">
        <f t="shared" si="909"/>
        <v>1025.8445389911747</v>
      </c>
      <c r="DG505" s="7">
        <f t="shared" si="910"/>
        <v>152.8286187404882</v>
      </c>
    </row>
    <row r="506" spans="1:111" ht="14.5" x14ac:dyDescent="0.35">
      <c r="A506" s="7">
        <f t="shared" si="819"/>
        <v>291</v>
      </c>
      <c r="B506" s="7">
        <v>3</v>
      </c>
      <c r="C506" s="7">
        <v>0</v>
      </c>
      <c r="D506">
        <v>0.253</v>
      </c>
      <c r="E506" s="22">
        <v>4.5000000000000003E-5</v>
      </c>
      <c r="F506" s="7">
        <f t="shared" si="828"/>
        <v>5.1330974395997302</v>
      </c>
      <c r="G506" s="7">
        <f t="shared" si="820"/>
        <v>97.5</v>
      </c>
      <c r="H506" s="7">
        <f t="shared" si="829"/>
        <v>1025.8445389911747</v>
      </c>
      <c r="I506" s="7">
        <f t="shared" si="830"/>
        <v>0.18118950044176832</v>
      </c>
      <c r="J506" s="24" t="str">
        <f t="shared" si="831"/>
        <v>NO</v>
      </c>
      <c r="K506" s="24" t="str">
        <f t="shared" si="832"/>
        <v>NO</v>
      </c>
      <c r="L506" s="7">
        <f t="shared" si="833"/>
        <v>2.7349430712029652</v>
      </c>
      <c r="M506" s="7">
        <v>9.81</v>
      </c>
      <c r="N506" s="7">
        <f t="shared" si="834"/>
        <v>5.0247065E-2</v>
      </c>
      <c r="O506" s="7">
        <f t="shared" si="835"/>
        <v>152.8286187404882</v>
      </c>
      <c r="P506" s="7">
        <f t="shared" si="836"/>
        <v>914.34752545600918</v>
      </c>
      <c r="Q506" s="7">
        <f t="shared" si="726"/>
        <v>1.4089158457075317E-5</v>
      </c>
      <c r="R506" s="7">
        <f t="shared" si="727"/>
        <v>1.7880160540972214E-4</v>
      </c>
      <c r="S506" s="7">
        <f t="shared" si="837"/>
        <v>1.4895743942983078E-4</v>
      </c>
      <c r="T506" s="7">
        <f t="shared" si="838"/>
        <v>1.7376648880749215</v>
      </c>
      <c r="U506" s="7">
        <f t="shared" si="839"/>
        <v>128.55194544237395</v>
      </c>
      <c r="V506" s="7">
        <f t="shared" si="840"/>
        <v>130.28961033044888</v>
      </c>
      <c r="W506" s="7">
        <f>Surface_Tension_T(T_ph(F506,H506))</f>
        <v>8.7853906816442326E-2</v>
      </c>
      <c r="X506" s="7">
        <v>4</v>
      </c>
      <c r="Y506" s="7">
        <f t="shared" si="841"/>
        <v>1.0012496472802519</v>
      </c>
      <c r="Z506" s="7">
        <f t="shared" si="842"/>
        <v>0.98543161673649426</v>
      </c>
      <c r="AA506" s="24">
        <f t="shared" si="843"/>
        <v>16.015664559219019</v>
      </c>
      <c r="AB506" s="24">
        <f t="shared" si="844"/>
        <v>3544157.9806657373</v>
      </c>
      <c r="AC506" s="24">
        <f t="shared" si="845"/>
        <v>3.206582856540502E-5</v>
      </c>
      <c r="AD506" s="29">
        <f t="shared" si="846"/>
        <v>1.3746720817426384E-2</v>
      </c>
      <c r="AE506" s="24">
        <f t="shared" si="847"/>
        <v>12.195096648851115</v>
      </c>
      <c r="AF506" s="7">
        <f t="shared" si="848"/>
        <v>9.9242488986633948</v>
      </c>
      <c r="AG506" s="24" t="str">
        <f t="shared" si="849"/>
        <v>ANNULAR</v>
      </c>
      <c r="AH506" s="24">
        <f t="shared" si="911"/>
        <v>1.1499999999999999</v>
      </c>
      <c r="AI506" s="24">
        <f t="shared" si="911"/>
        <v>1.1499999999999999</v>
      </c>
      <c r="AJ506" s="24">
        <f t="shared" si="850"/>
        <v>0.26788344984232948</v>
      </c>
      <c r="AK506" s="24">
        <f t="shared" si="851"/>
        <v>0.85643667149622371</v>
      </c>
      <c r="AL506" s="24">
        <f t="shared" si="852"/>
        <v>133.60907970428875</v>
      </c>
      <c r="AM506" s="24">
        <f t="shared" si="853"/>
        <v>29566783.468300283</v>
      </c>
      <c r="AN506" s="24">
        <f t="shared" si="854"/>
        <v>2.5532806262867653E-5</v>
      </c>
      <c r="AO506" s="29">
        <f t="shared" si="855"/>
        <v>1.3446691405456887E-2</v>
      </c>
      <c r="AP506" s="24">
        <f t="shared" si="856"/>
        <v>83.529064205267019</v>
      </c>
      <c r="AQ506" s="24">
        <f t="shared" si="778"/>
        <v>4.8472329541222265</v>
      </c>
      <c r="AR506" s="24">
        <f t="shared" si="857"/>
        <v>12.285131363726508</v>
      </c>
      <c r="AS506" s="24">
        <f t="shared" si="858"/>
        <v>1.8766780791209152</v>
      </c>
      <c r="AT506" s="24" t="str">
        <f t="shared" si="859"/>
        <v>NO</v>
      </c>
      <c r="AU506" s="24">
        <f t="shared" si="733"/>
        <v>1.2</v>
      </c>
      <c r="AV506" s="7">
        <f t="shared" si="782"/>
        <v>1</v>
      </c>
      <c r="AW506" s="7">
        <f t="shared" si="783"/>
        <v>0.26788344984232948</v>
      </c>
      <c r="AX506" s="20">
        <f t="shared" si="860"/>
        <v>0.84363394381545476</v>
      </c>
      <c r="AY506" s="24">
        <f t="shared" si="861"/>
        <v>0.82081284749431327</v>
      </c>
      <c r="AZ506" s="24">
        <f t="shared" si="862"/>
        <v>166.08420589709215</v>
      </c>
      <c r="BA506" s="24">
        <f t="shared" si="863"/>
        <v>36753308.713242337</v>
      </c>
      <c r="BB506" s="24">
        <f t="shared" si="864"/>
        <v>2.5330101206753118E-5</v>
      </c>
      <c r="BC506" s="29">
        <f t="shared" si="865"/>
        <v>1.34381973633717E-2</v>
      </c>
      <c r="BD506" s="24">
        <f t="shared" si="866"/>
        <v>12.287719221847535</v>
      </c>
      <c r="BE506" s="24" t="str">
        <f t="shared" si="867"/>
        <v>NO</v>
      </c>
      <c r="BF506" s="24">
        <f t="shared" si="737"/>
        <v>1.2</v>
      </c>
      <c r="BG506" s="24">
        <f t="shared" si="868"/>
        <v>1.1505179602406284</v>
      </c>
      <c r="BH506" s="7">
        <f t="shared" si="789"/>
        <v>1</v>
      </c>
      <c r="BI506" s="7">
        <f t="shared" si="869"/>
        <v>0.55056971307099001</v>
      </c>
      <c r="BJ506" s="7">
        <f t="shared" si="791"/>
        <v>0.26788344984232948</v>
      </c>
      <c r="BK506" s="20">
        <f t="shared" si="870"/>
        <v>0.84363394381545476</v>
      </c>
      <c r="BL506" s="24">
        <f t="shared" si="871"/>
        <v>0.55038303377725528</v>
      </c>
      <c r="BM506" s="24">
        <f t="shared" si="872"/>
        <v>0.81933494839495546</v>
      </c>
      <c r="BN506" s="24">
        <f t="shared" si="873"/>
        <v>167.43147731156188</v>
      </c>
      <c r="BO506" s="24">
        <f t="shared" si="874"/>
        <v>37051450.742757246</v>
      </c>
      <c r="BP506" s="24">
        <f t="shared" si="875"/>
        <v>2.5323310324623791E-5</v>
      </c>
      <c r="BQ506" s="29">
        <f t="shared" si="876"/>
        <v>1.343791563772336E-2</v>
      </c>
      <c r="BR506" s="24">
        <f t="shared" si="877"/>
        <v>83.507254372208578</v>
      </c>
      <c r="BS506" s="24">
        <f t="shared" si="798"/>
        <v>4.8472329541222265</v>
      </c>
      <c r="BT506" s="24">
        <f t="shared" si="878"/>
        <v>12.287805091848165</v>
      </c>
      <c r="BU506" s="24" t="str">
        <f t="shared" si="879"/>
        <v>NO</v>
      </c>
      <c r="BV506" s="24">
        <f t="shared" si="741"/>
        <v>1.1499999999999999</v>
      </c>
      <c r="BW506" s="24">
        <f t="shared" si="880"/>
        <v>1.150517843089147</v>
      </c>
      <c r="BX506" s="7">
        <f t="shared" si="801"/>
        <v>1</v>
      </c>
      <c r="BY506" s="7">
        <f t="shared" si="881"/>
        <v>0.55056971307099001</v>
      </c>
      <c r="BZ506" s="24">
        <f t="shared" si="803"/>
        <v>0.26788344984232948</v>
      </c>
      <c r="CA506" s="20">
        <f t="shared" si="882"/>
        <v>0.8436339205822212</v>
      </c>
      <c r="CB506" s="24">
        <f t="shared" si="883"/>
        <v>0.55038303378242859</v>
      </c>
      <c r="CC506" s="24">
        <f t="shared" si="884"/>
        <v>0.85482783071194834</v>
      </c>
      <c r="CD506" s="24">
        <f t="shared" si="885"/>
        <v>135.07571920628797</v>
      </c>
      <c r="CE506" s="24">
        <f t="shared" si="886"/>
        <v>29891340.846269224</v>
      </c>
      <c r="CF506" s="24">
        <f t="shared" si="887"/>
        <v>2.5521663817971412E-5</v>
      </c>
      <c r="CG506" s="29">
        <f t="shared" si="888"/>
        <v>1.3446220534600411E-2</v>
      </c>
      <c r="CH506" s="24">
        <f t="shared" si="889"/>
        <v>83.527894198043299</v>
      </c>
      <c r="CI506" s="24">
        <f t="shared" si="810"/>
        <v>4.8472329541222265</v>
      </c>
      <c r="CJ506" s="24">
        <f t="shared" si="890"/>
        <v>12.285274765678228</v>
      </c>
      <c r="CK506" s="24">
        <f t="shared" si="891"/>
        <v>9.9242488986633948</v>
      </c>
      <c r="CL506" s="24">
        <f t="shared" si="812"/>
        <v>1.8766780791209152</v>
      </c>
      <c r="CM506" s="24" t="str">
        <f t="shared" si="892"/>
        <v>NO</v>
      </c>
      <c r="CN506" s="46" t="str">
        <f t="shared" si="893"/>
        <v>ANNULAR</v>
      </c>
      <c r="CO506" s="21">
        <f t="shared" si="894"/>
        <v>1.0012496472802519</v>
      </c>
      <c r="CP506" s="21">
        <f t="shared" si="895"/>
        <v>0</v>
      </c>
      <c r="CQ506" s="7">
        <f t="shared" si="896"/>
        <v>0.98543161673649426</v>
      </c>
      <c r="CR506" s="7">
        <f>IF(J506="yes",rho_ph(F506,H506),IF(K506="yes",rho_ph(F506,H506),L506*CQ506+P506*(1-CQ506)))</f>
        <v>16.015664559219019</v>
      </c>
      <c r="CS506" s="7">
        <f t="shared" si="897"/>
        <v>1.6488752512551335E-5</v>
      </c>
      <c r="CT506" s="7">
        <f t="shared" si="898"/>
        <v>3544157.9806657373</v>
      </c>
      <c r="CU506" s="7">
        <f t="shared" si="899"/>
        <v>3.206582856540502E-5</v>
      </c>
      <c r="CV506" s="22">
        <f t="shared" si="900"/>
        <v>1.3746720817426384E-2</v>
      </c>
      <c r="CW506" s="7">
        <f t="shared" si="901"/>
        <v>1.571136693259386E-3</v>
      </c>
      <c r="CX506" s="7">
        <f t="shared" si="902"/>
        <v>7.3860650861755431E-2</v>
      </c>
      <c r="CY506" s="7">
        <f t="shared" si="903"/>
        <v>0.4703548178357958</v>
      </c>
      <c r="CZ506" s="7">
        <f t="shared" si="904"/>
        <v>0.16037209505388458</v>
      </c>
      <c r="DA506" s="7">
        <f t="shared" si="905"/>
        <v>4.6519811544380767</v>
      </c>
      <c r="DB506" s="7">
        <f>rho_ph(DA506,H506)</f>
        <v>13.123859331975897</v>
      </c>
      <c r="DC506" s="7">
        <f t="shared" si="906"/>
        <v>147.85375200057376</v>
      </c>
      <c r="DD506" s="7">
        <f t="shared" si="907"/>
        <v>-2.9430000000000001E-2</v>
      </c>
      <c r="DE506" s="47">
        <f t="shared" si="908"/>
        <v>-2.4426747102934807</v>
      </c>
      <c r="DF506" s="7">
        <f t="shared" si="909"/>
        <v>1025.8151089911746</v>
      </c>
      <c r="DG506" s="7">
        <f t="shared" si="910"/>
        <v>149.137622401893</v>
      </c>
    </row>
    <row r="507" spans="1:111" ht="14.5" x14ac:dyDescent="0.35">
      <c r="A507" s="7">
        <f t="shared" si="819"/>
        <v>288</v>
      </c>
      <c r="B507" s="7">
        <v>3</v>
      </c>
      <c r="C507" s="7">
        <v>0</v>
      </c>
      <c r="D507">
        <v>0.253</v>
      </c>
      <c r="E507" s="22">
        <v>4.5000000000000003E-5</v>
      </c>
      <c r="F507" s="7">
        <f t="shared" si="828"/>
        <v>4.6519811544380767</v>
      </c>
      <c r="G507" s="7">
        <f t="shared" si="820"/>
        <v>97.5</v>
      </c>
      <c r="H507" s="7">
        <f t="shared" si="829"/>
        <v>1025.8151089911746</v>
      </c>
      <c r="I507" s="7">
        <f t="shared" si="830"/>
        <v>0.18772232802167943</v>
      </c>
      <c r="J507" s="24" t="str">
        <f t="shared" si="831"/>
        <v>NO</v>
      </c>
      <c r="K507" s="24" t="str">
        <f t="shared" si="832"/>
        <v>NO</v>
      </c>
      <c r="L507" s="7">
        <f t="shared" si="833"/>
        <v>2.4927766242481337</v>
      </c>
      <c r="M507" s="7">
        <v>9.81</v>
      </c>
      <c r="N507" s="7">
        <f t="shared" si="834"/>
        <v>5.0247065E-2</v>
      </c>
      <c r="O507" s="7">
        <f t="shared" si="835"/>
        <v>149.137622401893</v>
      </c>
      <c r="P507" s="7">
        <f t="shared" si="836"/>
        <v>917.81041238751197</v>
      </c>
      <c r="Q507" s="7">
        <f t="shared" si="726"/>
        <v>1.3961785412340057E-5</v>
      </c>
      <c r="R507" s="7">
        <f t="shared" si="727"/>
        <v>1.8356653988458278E-4</v>
      </c>
      <c r="S507" s="7">
        <f t="shared" si="837"/>
        <v>1.5172794053150803E-4</v>
      </c>
      <c r="T507" s="7">
        <f t="shared" si="838"/>
        <v>1.7172971598556528</v>
      </c>
      <c r="U507" s="7">
        <f t="shared" si="839"/>
        <v>146.12565961108808</v>
      </c>
      <c r="V507" s="7">
        <f t="shared" si="840"/>
        <v>147.84295677094374</v>
      </c>
      <c r="W507" s="7">
        <f>Surface_Tension_T(T_ph(F507,H507))</f>
        <v>8.8073784854091008E-2</v>
      </c>
      <c r="X507" s="7">
        <v>5</v>
      </c>
      <c r="Y507" s="7">
        <f t="shared" si="841"/>
        <v>1.0011464239453249</v>
      </c>
      <c r="Z507" s="7">
        <f t="shared" si="842"/>
        <v>0.98725250546281185</v>
      </c>
      <c r="AA507" s="24">
        <f t="shared" si="843"/>
        <v>14.160783185932317</v>
      </c>
      <c r="AB507" s="24">
        <f t="shared" si="844"/>
        <v>3490943.9119377844</v>
      </c>
      <c r="AC507" s="24">
        <f t="shared" si="845"/>
        <v>3.2170819729177561E-5</v>
      </c>
      <c r="AD507" s="29">
        <f t="shared" si="846"/>
        <v>1.3751632657429468E-2</v>
      </c>
      <c r="AE507" s="24">
        <f t="shared" si="847"/>
        <v>12.201279256900115</v>
      </c>
      <c r="AF507" s="7">
        <f t="shared" si="848"/>
        <v>10.412185253786834</v>
      </c>
      <c r="AG507" s="24" t="str">
        <f t="shared" si="849"/>
        <v>ANNULAR</v>
      </c>
      <c r="AH507" s="24">
        <f t="shared" si="911"/>
        <v>1.1499999999999999</v>
      </c>
      <c r="AI507" s="24">
        <f t="shared" si="911"/>
        <v>1.1499999999999999</v>
      </c>
      <c r="AJ507" s="24">
        <f t="shared" si="850"/>
        <v>0.26781618235726895</v>
      </c>
      <c r="AK507" s="24">
        <f t="shared" si="851"/>
        <v>0.8581129144109233</v>
      </c>
      <c r="AL507" s="24">
        <f t="shared" si="852"/>
        <v>132.36452835098169</v>
      </c>
      <c r="AM507" s="24">
        <f t="shared" si="853"/>
        <v>32630761.896165106</v>
      </c>
      <c r="AN507" s="24">
        <f t="shared" si="854"/>
        <v>2.5436023156766586E-5</v>
      </c>
      <c r="AO507" s="29">
        <f t="shared" si="855"/>
        <v>1.3442616248809141E-2</v>
      </c>
      <c r="AP507" s="24">
        <f t="shared" si="856"/>
        <v>97.196288275086445</v>
      </c>
      <c r="AQ507" s="24">
        <f t="shared" si="778"/>
        <v>4.8508270530341706</v>
      </c>
      <c r="AR507" s="24">
        <f t="shared" si="857"/>
        <v>12.29406545714248</v>
      </c>
      <c r="AS507" s="24">
        <f t="shared" si="858"/>
        <v>1.8546809326441052</v>
      </c>
      <c r="AT507" s="24" t="str">
        <f t="shared" si="859"/>
        <v>NO</v>
      </c>
      <c r="AU507" s="24">
        <f t="shared" si="733"/>
        <v>1.2</v>
      </c>
      <c r="AV507" s="7">
        <f t="shared" si="782"/>
        <v>1</v>
      </c>
      <c r="AW507" s="7">
        <f t="shared" si="783"/>
        <v>0.26781618235726895</v>
      </c>
      <c r="AX507" s="20">
        <f t="shared" si="860"/>
        <v>0.83485160438654749</v>
      </c>
      <c r="AY507" s="24">
        <f t="shared" si="861"/>
        <v>0.82241210272569842</v>
      </c>
      <c r="AZ507" s="24">
        <f t="shared" si="862"/>
        <v>165.04211089753122</v>
      </c>
      <c r="BA507" s="24">
        <f t="shared" si="863"/>
        <v>40686503.330088556</v>
      </c>
      <c r="BB507" s="24">
        <f t="shared" si="864"/>
        <v>2.5248134364918507E-5</v>
      </c>
      <c r="BC507" s="29">
        <f t="shared" si="865"/>
        <v>1.3434810550104053E-2</v>
      </c>
      <c r="BD507" s="24">
        <f t="shared" si="866"/>
        <v>12.29644596935238</v>
      </c>
      <c r="BE507" s="24" t="str">
        <f t="shared" si="867"/>
        <v>NO</v>
      </c>
      <c r="BF507" s="24">
        <f t="shared" si="737"/>
        <v>1.2</v>
      </c>
      <c r="BG507" s="24">
        <f t="shared" si="868"/>
        <v>1.15045153925872</v>
      </c>
      <c r="BH507" s="7">
        <f t="shared" si="789"/>
        <v>1</v>
      </c>
      <c r="BI507" s="7">
        <f t="shared" si="869"/>
        <v>0.55064567636152129</v>
      </c>
      <c r="BJ507" s="7">
        <f t="shared" si="791"/>
        <v>0.26781618235726895</v>
      </c>
      <c r="BK507" s="20">
        <f t="shared" si="870"/>
        <v>0.83485160438654749</v>
      </c>
      <c r="BL507" s="24">
        <f t="shared" si="871"/>
        <v>0.55048320714909171</v>
      </c>
      <c r="BM507" s="24">
        <f t="shared" si="872"/>
        <v>0.82110581969167196</v>
      </c>
      <c r="BN507" s="24">
        <f t="shared" si="873"/>
        <v>166.237774795874</v>
      </c>
      <c r="BO507" s="24">
        <f t="shared" si="874"/>
        <v>40981260.728167363</v>
      </c>
      <c r="BP507" s="24">
        <f t="shared" si="875"/>
        <v>2.5242594311333141E-5</v>
      </c>
      <c r="BQ507" s="29">
        <f t="shared" si="876"/>
        <v>1.3434582748201414E-2</v>
      </c>
      <c r="BR507" s="24">
        <f t="shared" si="877"/>
        <v>97.173049748863903</v>
      </c>
      <c r="BS507" s="24">
        <f t="shared" si="798"/>
        <v>4.8508270530341706</v>
      </c>
      <c r="BT507" s="24">
        <f t="shared" si="878"/>
        <v>12.296515470033516</v>
      </c>
      <c r="BU507" s="24" t="str">
        <f t="shared" si="879"/>
        <v>NO</v>
      </c>
      <c r="BV507" s="24">
        <f t="shared" si="741"/>
        <v>1.1499999999999999</v>
      </c>
      <c r="BW507" s="24">
        <f t="shared" si="880"/>
        <v>1.1504514462353463</v>
      </c>
      <c r="BX507" s="7">
        <f t="shared" si="801"/>
        <v>1</v>
      </c>
      <c r="BY507" s="7">
        <f t="shared" si="881"/>
        <v>0.55064567636152129</v>
      </c>
      <c r="BZ507" s="24">
        <f t="shared" si="803"/>
        <v>0.26781618235726895</v>
      </c>
      <c r="CA507" s="20">
        <f t="shared" si="882"/>
        <v>0.83485158140910831</v>
      </c>
      <c r="CB507" s="24">
        <f t="shared" si="883"/>
        <v>0.55048320715358778</v>
      </c>
      <c r="CC507" s="24">
        <f t="shared" si="884"/>
        <v>0.85669085666258271</v>
      </c>
      <c r="CD507" s="24">
        <f t="shared" si="885"/>
        <v>133.66616288711162</v>
      </c>
      <c r="CE507" s="24">
        <f t="shared" si="886"/>
        <v>32951643.3827191</v>
      </c>
      <c r="CF507" s="24">
        <f t="shared" si="887"/>
        <v>2.5426877443653651E-5</v>
      </c>
      <c r="CG507" s="29">
        <f t="shared" si="888"/>
        <v>1.3442232948259488E-2</v>
      </c>
      <c r="CH507" s="24">
        <f t="shared" si="889"/>
        <v>97.195179690009695</v>
      </c>
      <c r="CI507" s="24">
        <f t="shared" si="810"/>
        <v>4.8508270530341706</v>
      </c>
      <c r="CJ507" s="24">
        <f t="shared" si="890"/>
        <v>12.294182309684171</v>
      </c>
      <c r="CK507" s="24">
        <f t="shared" si="891"/>
        <v>10.412185253786834</v>
      </c>
      <c r="CL507" s="24">
        <f t="shared" si="812"/>
        <v>1.8546809326441052</v>
      </c>
      <c r="CM507" s="24" t="str">
        <f t="shared" si="892"/>
        <v>NO</v>
      </c>
      <c r="CN507" s="46" t="str">
        <f t="shared" si="893"/>
        <v>ANNULAR</v>
      </c>
      <c r="CO507" s="21">
        <f t="shared" si="894"/>
        <v>1.0011464239453249</v>
      </c>
      <c r="CP507" s="21">
        <f t="shared" si="895"/>
        <v>0</v>
      </c>
      <c r="CQ507" s="7">
        <f t="shared" si="896"/>
        <v>0.98725250546281185</v>
      </c>
      <c r="CR507" s="7">
        <f>IF(J507="yes",rho_ph(F507,H507),IF(K507="yes",rho_ph(F507,H507),L507*CQ507+P507*(1-CQ507)))</f>
        <v>14.160783185932317</v>
      </c>
      <c r="CS507" s="7">
        <f t="shared" si="897"/>
        <v>1.6123821093456107E-5</v>
      </c>
      <c r="CT507" s="7">
        <f t="shared" si="898"/>
        <v>3490943.9119377844</v>
      </c>
      <c r="CU507" s="7">
        <f t="shared" si="899"/>
        <v>3.2170819729177561E-5</v>
      </c>
      <c r="CV507" s="22">
        <f t="shared" si="900"/>
        <v>1.3751632657429468E-2</v>
      </c>
      <c r="CW507" s="7">
        <f t="shared" si="901"/>
        <v>1.3891728305399605E-3</v>
      </c>
      <c r="CX507" s="7">
        <f t="shared" si="902"/>
        <v>8.4118650822462976E-2</v>
      </c>
      <c r="CY507" s="7">
        <f t="shared" si="903"/>
        <v>0.33464931874028125</v>
      </c>
      <c r="CZ507" s="7">
        <f t="shared" si="904"/>
        <v>0.25551471006987136</v>
      </c>
      <c r="DA507" s="7">
        <f t="shared" si="905"/>
        <v>3.8854370242284624</v>
      </c>
      <c r="DB507" s="7">
        <f>rho_ph(DA507,H507)</f>
        <v>10.468573305952294</v>
      </c>
      <c r="DC507" s="7">
        <f t="shared" si="906"/>
        <v>185.35590153981033</v>
      </c>
      <c r="DD507" s="7">
        <f t="shared" si="907"/>
        <v>-2.9430000000000001E-2</v>
      </c>
      <c r="DE507" s="47">
        <f t="shared" si="908"/>
        <v>-6.249635184430363</v>
      </c>
      <c r="DF507" s="7">
        <f t="shared" si="909"/>
        <v>1025.7856789911746</v>
      </c>
      <c r="DG507" s="7">
        <f t="shared" si="910"/>
        <v>142.5679198486369</v>
      </c>
    </row>
    <row r="508" spans="1:111" ht="14.5" x14ac:dyDescent="0.35">
      <c r="A508" s="7">
        <f t="shared" si="819"/>
        <v>285</v>
      </c>
      <c r="B508" s="7">
        <v>3</v>
      </c>
      <c r="C508" s="7">
        <v>0</v>
      </c>
      <c r="D508">
        <v>0.253</v>
      </c>
      <c r="E508" s="22">
        <v>4.5000000000000003E-5</v>
      </c>
      <c r="F508" s="7">
        <f t="shared" si="828"/>
        <v>3.8854370242284624</v>
      </c>
      <c r="G508" s="7">
        <f t="shared" si="820"/>
        <v>97.5</v>
      </c>
      <c r="H508" s="7">
        <f t="shared" si="829"/>
        <v>1025.7856789911746</v>
      </c>
      <c r="I508" s="7">
        <f t="shared" si="830"/>
        <v>0.19918257055467628</v>
      </c>
      <c r="J508" s="24" t="str">
        <f t="shared" si="831"/>
        <v>NO</v>
      </c>
      <c r="K508" s="24" t="str">
        <f t="shared" si="832"/>
        <v>NO</v>
      </c>
      <c r="L508" s="7">
        <f t="shared" si="833"/>
        <v>2.1043978600243864</v>
      </c>
      <c r="M508" s="7">
        <v>9.81</v>
      </c>
      <c r="N508" s="7">
        <f t="shared" si="834"/>
        <v>5.0247065E-2</v>
      </c>
      <c r="O508" s="7">
        <f t="shared" si="835"/>
        <v>142.5679198486369</v>
      </c>
      <c r="P508" s="7">
        <f t="shared" si="836"/>
        <v>923.82945512684626</v>
      </c>
      <c r="Q508" s="7">
        <f t="shared" si="726"/>
        <v>1.3734981010096454E-5</v>
      </c>
      <c r="R508" s="7">
        <f t="shared" si="727"/>
        <v>1.9269662069932016E-4</v>
      </c>
      <c r="S508" s="7">
        <f t="shared" si="837"/>
        <v>1.5705058127534082E-4</v>
      </c>
      <c r="T508" s="7">
        <f t="shared" si="838"/>
        <v>1.6820373235787707</v>
      </c>
      <c r="U508" s="7">
        <f t="shared" si="839"/>
        <v>183.6611917154803</v>
      </c>
      <c r="V508" s="7">
        <f t="shared" si="840"/>
        <v>185.34322903905908</v>
      </c>
      <c r="W508" s="7">
        <f>Surface_Tension_T(T_ph(F508,H508))</f>
        <v>8.8441109124390987E-2</v>
      </c>
      <c r="X508" s="7">
        <v>6</v>
      </c>
      <c r="Y508" s="7">
        <f t="shared" si="841"/>
        <v>1.0009860760357197</v>
      </c>
      <c r="Z508" s="7">
        <f t="shared" si="842"/>
        <v>0.98994857904015965</v>
      </c>
      <c r="AA508" s="24">
        <f t="shared" si="843"/>
        <v>11.369044419846167</v>
      </c>
      <c r="AB508" s="24">
        <f t="shared" si="844"/>
        <v>3394545.7116304943</v>
      </c>
      <c r="AC508" s="24">
        <f t="shared" si="845"/>
        <v>3.2368958886525357E-5</v>
      </c>
      <c r="AD508" s="29">
        <f t="shared" si="846"/>
        <v>1.3760899156829921E-2</v>
      </c>
      <c r="AE508" s="24">
        <f t="shared" si="847"/>
        <v>12.209461432408997</v>
      </c>
      <c r="AF508" s="7">
        <f t="shared" si="848"/>
        <v>11.363939515558611</v>
      </c>
      <c r="AG508" s="24" t="str">
        <f t="shared" si="849"/>
        <v>ANNULAR</v>
      </c>
      <c r="AH508" s="24">
        <f t="shared" si="911"/>
        <v>1.1499999999999999</v>
      </c>
      <c r="AI508" s="24">
        <f t="shared" si="911"/>
        <v>1.1499999999999999</v>
      </c>
      <c r="AJ508" s="24">
        <f t="shared" si="850"/>
        <v>0.26768662597633253</v>
      </c>
      <c r="AK508" s="24">
        <f t="shared" si="851"/>
        <v>0.86059287884630353</v>
      </c>
      <c r="AL508" s="24">
        <f t="shared" si="852"/>
        <v>130.59943458881804</v>
      </c>
      <c r="AM508" s="24">
        <f t="shared" si="853"/>
        <v>38994108.409934253</v>
      </c>
      <c r="AN508" s="24">
        <f t="shared" si="854"/>
        <v>2.5281479411322073E-5</v>
      </c>
      <c r="AO508" s="29">
        <f t="shared" si="855"/>
        <v>1.3436184692508107E-2</v>
      </c>
      <c r="AP508" s="24">
        <f t="shared" si="856"/>
        <v>127.46343246290414</v>
      </c>
      <c r="AQ508" s="24">
        <f t="shared" si="778"/>
        <v>4.8561259236233196</v>
      </c>
      <c r="AR508" s="24">
        <f t="shared" si="857"/>
        <v>12.307035587837014</v>
      </c>
      <c r="AS508" s="24">
        <f t="shared" si="858"/>
        <v>1.8166003094650724</v>
      </c>
      <c r="AT508" s="24" t="str">
        <f t="shared" si="859"/>
        <v>NO</v>
      </c>
      <c r="AU508" s="24">
        <f t="shared" si="733"/>
        <v>1.2</v>
      </c>
      <c r="AV508" s="7">
        <f t="shared" si="782"/>
        <v>1</v>
      </c>
      <c r="AW508" s="7">
        <f t="shared" si="783"/>
        <v>0.26768662597633253</v>
      </c>
      <c r="AX508" s="20">
        <f t="shared" si="860"/>
        <v>0.81964323449035104</v>
      </c>
      <c r="AY508" s="24">
        <f t="shared" si="861"/>
        <v>0.82477794774117752</v>
      </c>
      <c r="AZ508" s="24">
        <f t="shared" si="862"/>
        <v>163.61095401269759</v>
      </c>
      <c r="BA508" s="24">
        <f t="shared" si="863"/>
        <v>48850619.437292285</v>
      </c>
      <c r="BB508" s="24">
        <f t="shared" si="864"/>
        <v>2.5118283882415841E-5</v>
      </c>
      <c r="BC508" s="29">
        <f t="shared" si="865"/>
        <v>1.3429511595625467E-2</v>
      </c>
      <c r="BD508" s="24">
        <f t="shared" si="866"/>
        <v>12.309073697245811</v>
      </c>
      <c r="BE508" s="24" t="str">
        <f t="shared" si="867"/>
        <v>NO</v>
      </c>
      <c r="BF508" s="24">
        <f t="shared" si="737"/>
        <v>1.2</v>
      </c>
      <c r="BG508" s="24">
        <f t="shared" si="868"/>
        <v>1.1503544226959002</v>
      </c>
      <c r="BH508" s="7">
        <f t="shared" si="789"/>
        <v>1</v>
      </c>
      <c r="BI508" s="7">
        <f t="shared" si="869"/>
        <v>0.55076660956157186</v>
      </c>
      <c r="BJ508" s="7">
        <f t="shared" si="791"/>
        <v>0.26768662597633253</v>
      </c>
      <c r="BK508" s="20">
        <f t="shared" si="870"/>
        <v>0.81964323449035104</v>
      </c>
      <c r="BL508" s="24">
        <f t="shared" si="871"/>
        <v>0.55063973872887662</v>
      </c>
      <c r="BM508" s="24">
        <f t="shared" si="872"/>
        <v>0.82373125391429458</v>
      </c>
      <c r="BN508" s="24">
        <f t="shared" si="873"/>
        <v>164.57571794022209</v>
      </c>
      <c r="BO508" s="24">
        <f t="shared" si="874"/>
        <v>49138676.650543846</v>
      </c>
      <c r="BP508" s="24">
        <f t="shared" si="875"/>
        <v>2.5114452694487619E-5</v>
      </c>
      <c r="BQ508" s="29">
        <f t="shared" si="876"/>
        <v>1.3429356607883971E-2</v>
      </c>
      <c r="BR508" s="24">
        <f t="shared" si="877"/>
        <v>127.43751844500899</v>
      </c>
      <c r="BS508" s="24">
        <f t="shared" si="798"/>
        <v>4.8561259236233196</v>
      </c>
      <c r="BT508" s="24">
        <f t="shared" si="878"/>
        <v>12.309121049928663</v>
      </c>
      <c r="BU508" s="24" t="str">
        <f t="shared" si="879"/>
        <v>NO</v>
      </c>
      <c r="BV508" s="24">
        <f t="shared" si="741"/>
        <v>1.1499999999999999</v>
      </c>
      <c r="BW508" s="24">
        <f t="shared" si="880"/>
        <v>1.1503543610781806</v>
      </c>
      <c r="BX508" s="7">
        <f t="shared" si="801"/>
        <v>1</v>
      </c>
      <c r="BY508" s="7">
        <f t="shared" si="881"/>
        <v>0.55076660956157186</v>
      </c>
      <c r="BZ508" s="24">
        <f t="shared" si="803"/>
        <v>0.26768662597633253</v>
      </c>
      <c r="CA508" s="20">
        <f t="shared" si="882"/>
        <v>0.81964321195306977</v>
      </c>
      <c r="CB508" s="24">
        <f t="shared" si="883"/>
        <v>0.55063973873237992</v>
      </c>
      <c r="CC508" s="24">
        <f t="shared" si="884"/>
        <v>0.85945337145732925</v>
      </c>
      <c r="CD508" s="24">
        <f t="shared" si="885"/>
        <v>131.64974710217635</v>
      </c>
      <c r="CE508" s="24">
        <f t="shared" si="886"/>
        <v>39307708.542577632</v>
      </c>
      <c r="CF508" s="24">
        <f t="shared" si="887"/>
        <v>2.5275094987228808E-5</v>
      </c>
      <c r="CG508" s="29">
        <f t="shared" si="888"/>
        <v>1.343592119546751E-2</v>
      </c>
      <c r="CH508" s="24">
        <f t="shared" si="889"/>
        <v>127.46243258278618</v>
      </c>
      <c r="CI508" s="24">
        <f t="shared" si="810"/>
        <v>4.8561259236233196</v>
      </c>
      <c r="CJ508" s="24">
        <f t="shared" si="890"/>
        <v>12.307116039987386</v>
      </c>
      <c r="CK508" s="24">
        <f t="shared" si="891"/>
        <v>11.363939515558611</v>
      </c>
      <c r="CL508" s="24">
        <f t="shared" si="812"/>
        <v>1.8166003094650724</v>
      </c>
      <c r="CM508" s="24" t="str">
        <f t="shared" si="892"/>
        <v>NO</v>
      </c>
      <c r="CN508" s="46" t="str">
        <f t="shared" si="893"/>
        <v>ANNULAR</v>
      </c>
      <c r="CO508" s="21">
        <f t="shared" si="894"/>
        <v>1.0009860760357197</v>
      </c>
      <c r="CP508" s="21">
        <f t="shared" si="895"/>
        <v>0</v>
      </c>
      <c r="CQ508" s="7">
        <f t="shared" si="896"/>
        <v>0.98994857904015965</v>
      </c>
      <c r="CR508" s="7">
        <f>IF(J508="yes",rho_ph(F508,H508),IF(K508="yes",rho_ph(F508,H508),L508*CQ508+P508*(1-CQ508)))</f>
        <v>11.369044419846167</v>
      </c>
      <c r="CS508" s="7">
        <f t="shared" si="897"/>
        <v>1.5533799786276115E-5</v>
      </c>
      <c r="CT508" s="7">
        <f t="shared" si="898"/>
        <v>3394545.7116304943</v>
      </c>
      <c r="CU508" s="7">
        <f t="shared" si="899"/>
        <v>3.2368958886525357E-5</v>
      </c>
      <c r="CV508" s="22">
        <f t="shared" si="900"/>
        <v>1.3760899156829921E-2</v>
      </c>
      <c r="CW508" s="7">
        <f t="shared" si="901"/>
        <v>1.1153032575869093E-3</v>
      </c>
      <c r="CX508" s="7">
        <f t="shared" si="902"/>
        <v>0.10621202982081412</v>
      </c>
      <c r="CY508" s="7">
        <f t="shared" si="903"/>
        <v>-5.1654191491219414E-3</v>
      </c>
      <c r="CZ508" s="7">
        <f t="shared" si="904"/>
        <v>-20.778049172765655</v>
      </c>
      <c r="DA508" s="7">
        <f t="shared" si="905"/>
        <v>66.219584542525425</v>
      </c>
      <c r="DB508" s="7">
        <f>rho_ph(DA508,H508)</f>
        <v>820.4571892844217</v>
      </c>
      <c r="DC508" s="7">
        <f t="shared" si="906"/>
        <v>2.3650372844593499</v>
      </c>
      <c r="DD508" s="7">
        <f t="shared" si="907"/>
        <v>-2.9430000000000001E-2</v>
      </c>
      <c r="DE508" s="47">
        <f t="shared" si="908"/>
        <v>17.173259574634113</v>
      </c>
      <c r="DF508" s="7">
        <f t="shared" si="909"/>
        <v>1025.7562489911745</v>
      </c>
      <c r="DG508" s="7">
        <f t="shared" si="910"/>
        <v>237.41912765118508</v>
      </c>
    </row>
    <row r="509" spans="1:111" ht="14.5" x14ac:dyDescent="0.35">
      <c r="A509" s="7">
        <f t="shared" si="819"/>
        <v>282</v>
      </c>
      <c r="B509" s="7">
        <v>3</v>
      </c>
      <c r="C509" s="7">
        <v>0</v>
      </c>
      <c r="D509">
        <v>0.253</v>
      </c>
      <c r="E509" s="22">
        <v>4.5000000000000003E-5</v>
      </c>
      <c r="F509" s="7">
        <f t="shared" si="828"/>
        <v>66.219584542525425</v>
      </c>
      <c r="G509" s="7">
        <f t="shared" si="820"/>
        <v>97.5</v>
      </c>
      <c r="H509" s="7">
        <f t="shared" si="829"/>
        <v>1025.7562489911745</v>
      </c>
      <c r="I509" s="7">
        <f t="shared" si="830"/>
        <v>0</v>
      </c>
      <c r="J509" s="24" t="str">
        <f t="shared" si="831"/>
        <v>YES</v>
      </c>
      <c r="K509" s="24" t="str">
        <f t="shared" si="832"/>
        <v>NO</v>
      </c>
      <c r="L509" s="7">
        <f t="shared" si="833"/>
        <v>34.336371233565174</v>
      </c>
      <c r="M509" s="7">
        <v>9.81</v>
      </c>
      <c r="N509" s="7">
        <f t="shared" si="834"/>
        <v>5.0247065E-2</v>
      </c>
      <c r="O509" s="7">
        <f t="shared" si="835"/>
        <v>282.09764688056657</v>
      </c>
      <c r="P509" s="7">
        <f t="shared" si="836"/>
        <v>746.52658108356172</v>
      </c>
      <c r="Q509" s="7">
        <f t="shared" si="726"/>
        <v>1.8791026762052505E-5</v>
      </c>
      <c r="R509" s="7">
        <f t="shared" si="727"/>
        <v>9.2691918689285477E-5</v>
      </c>
      <c r="S509" s="7">
        <f t="shared" si="837"/>
        <v>1.1304639661306618E-4</v>
      </c>
      <c r="T509" s="7">
        <f t="shared" si="838"/>
        <v>2.5992535190695127</v>
      </c>
      <c r="U509" s="7">
        <f t="shared" si="839"/>
        <v>0</v>
      </c>
      <c r="V509" s="7">
        <f t="shared" si="840"/>
        <v>2.5992535190695127</v>
      </c>
      <c r="W509" s="7">
        <f>Surface_Tension_T(T_ph(F509,H509))</f>
        <v>8.0251813593053251E-2</v>
      </c>
      <c r="X509" s="7">
        <v>7</v>
      </c>
      <c r="Y509" s="7">
        <f t="shared" si="841"/>
        <v>1</v>
      </c>
      <c r="Z509" s="7">
        <f t="shared" si="842"/>
        <v>0</v>
      </c>
      <c r="AA509" s="24">
        <f t="shared" si="843"/>
        <v>746.52658108356172</v>
      </c>
      <c r="AB509" s="24">
        <f t="shared" si="844"/>
        <v>4342678.8555614501</v>
      </c>
      <c r="AC509" s="24">
        <f t="shared" si="845"/>
        <v>3.0785607646577076E-5</v>
      </c>
      <c r="AD509" s="29">
        <f t="shared" si="846"/>
        <v>1.3686774198758444E-2</v>
      </c>
      <c r="AE509" s="24">
        <f t="shared" si="847"/>
        <v>2.4846937787250138</v>
      </c>
      <c r="AF509" s="7">
        <f t="shared" si="848"/>
        <v>2.5743314450425459</v>
      </c>
      <c r="AG509" s="24" t="str">
        <f t="shared" si="849"/>
        <v>NO</v>
      </c>
      <c r="AH509" s="24">
        <f t="shared" si="911"/>
        <v>1.1499999999999999</v>
      </c>
      <c r="AI509" s="24">
        <f t="shared" si="911"/>
        <v>1.1499999999999999</v>
      </c>
      <c r="AJ509" s="24">
        <f t="shared" si="850"/>
        <v>0.27248886405554434</v>
      </c>
      <c r="AK509" s="24">
        <f t="shared" si="851"/>
        <v>0</v>
      </c>
      <c r="AL509" s="24">
        <f t="shared" si="852"/>
        <v>746.52658108356172</v>
      </c>
      <c r="AM509" s="24">
        <f t="shared" si="853"/>
        <v>4342678.8555614501</v>
      </c>
      <c r="AN509" s="24">
        <f t="shared" si="854"/>
        <v>3.0785607646577076E-5</v>
      </c>
      <c r="AO509" s="29">
        <f t="shared" si="855"/>
        <v>1.3686774198758444E-2</v>
      </c>
      <c r="AP509" s="24">
        <f t="shared" si="856"/>
        <v>0.77541942357388294</v>
      </c>
      <c r="AQ509" s="24">
        <f t="shared" si="778"/>
        <v>0.72499999999999998</v>
      </c>
      <c r="AR509" s="24">
        <f t="shared" si="857"/>
        <v>2.4846937787250138</v>
      </c>
      <c r="AS509" s="24">
        <f t="shared" si="858"/>
        <v>2.8071938005950741</v>
      </c>
      <c r="AT509" s="24" t="str">
        <f t="shared" si="859"/>
        <v>DISPERSED BUBBLY</v>
      </c>
      <c r="AU509" s="24">
        <f t="shared" si="733"/>
        <v>1.2</v>
      </c>
      <c r="AV509" s="7">
        <f t="shared" si="782"/>
        <v>1</v>
      </c>
      <c r="AW509" s="7">
        <f t="shared" si="783"/>
        <v>0.27248886405554434</v>
      </c>
      <c r="AX509" s="20">
        <f t="shared" si="860"/>
        <v>1.2157750042598863</v>
      </c>
      <c r="AY509" s="24">
        <f t="shared" si="861"/>
        <v>0</v>
      </c>
      <c r="AZ509" s="24">
        <f t="shared" si="862"/>
        <v>746.52658108356172</v>
      </c>
      <c r="BA509" s="24">
        <f t="shared" si="863"/>
        <v>4342678.8555614501</v>
      </c>
      <c r="BB509" s="24">
        <f t="shared" si="864"/>
        <v>3.0785607646577076E-5</v>
      </c>
      <c r="BC509" s="29">
        <f t="shared" si="865"/>
        <v>1.3686774198758444E-2</v>
      </c>
      <c r="BD509" s="24">
        <f t="shared" si="866"/>
        <v>2.4846937787250138</v>
      </c>
      <c r="BE509" s="24" t="str">
        <f t="shared" si="867"/>
        <v>NO</v>
      </c>
      <c r="BF509" s="24">
        <f t="shared" si="737"/>
        <v>1.2</v>
      </c>
      <c r="BG509" s="24">
        <f t="shared" si="868"/>
        <v>1.1942848736974923</v>
      </c>
      <c r="BH509" s="7">
        <f t="shared" si="789"/>
        <v>1</v>
      </c>
      <c r="BI509" s="7">
        <f t="shared" si="869"/>
        <v>0.5385650546047146</v>
      </c>
      <c r="BJ509" s="7">
        <f t="shared" si="791"/>
        <v>0.27248886405554434</v>
      </c>
      <c r="BK509" s="20">
        <f t="shared" si="870"/>
        <v>1.2157750042598863</v>
      </c>
      <c r="BL509" s="24">
        <f t="shared" si="871"/>
        <v>0.51324455731289953</v>
      </c>
      <c r="BM509" s="24">
        <f t="shared" si="872"/>
        <v>0</v>
      </c>
      <c r="BN509" s="24">
        <f t="shared" si="873"/>
        <v>746.52658108356172</v>
      </c>
      <c r="BO509" s="24">
        <f t="shared" si="874"/>
        <v>4342678.8555614501</v>
      </c>
      <c r="BP509" s="24">
        <f t="shared" si="875"/>
        <v>3.0785607646577076E-5</v>
      </c>
      <c r="BQ509" s="29">
        <f t="shared" si="876"/>
        <v>1.3686774198758444E-2</v>
      </c>
      <c r="BR509" s="24">
        <f t="shared" si="877"/>
        <v>0.77541942357388294</v>
      </c>
      <c r="BS509" s="24">
        <f t="shared" si="798"/>
        <v>0.72499999999999998</v>
      </c>
      <c r="BT509" s="24">
        <f t="shared" si="878"/>
        <v>2.4846937787250138</v>
      </c>
      <c r="BU509" s="24" t="str">
        <f t="shared" si="879"/>
        <v>NO</v>
      </c>
      <c r="BV509" s="24">
        <f t="shared" si="741"/>
        <v>1.1499999999999999</v>
      </c>
      <c r="BW509" s="24">
        <f t="shared" si="880"/>
        <v>1.1942848736974923</v>
      </c>
      <c r="BX509" s="7">
        <f t="shared" si="801"/>
        <v>1</v>
      </c>
      <c r="BY509" s="7">
        <f t="shared" si="881"/>
        <v>0.5385650546047146</v>
      </c>
      <c r="BZ509" s="24">
        <f t="shared" si="803"/>
        <v>0.27248886405554434</v>
      </c>
      <c r="CA509" s="20">
        <f t="shared" si="882"/>
        <v>1.215774969571815</v>
      </c>
      <c r="CB509" s="24">
        <f t="shared" si="883"/>
        <v>0.56654853184284182</v>
      </c>
      <c r="CC509" s="24">
        <f t="shared" si="884"/>
        <v>0</v>
      </c>
      <c r="CD509" s="24">
        <f t="shared" si="885"/>
        <v>746.52658108356172</v>
      </c>
      <c r="CE509" s="24">
        <f t="shared" si="886"/>
        <v>4342678.8555614501</v>
      </c>
      <c r="CF509" s="24">
        <f t="shared" si="887"/>
        <v>3.0785607646577076E-5</v>
      </c>
      <c r="CG509" s="29">
        <f t="shared" si="888"/>
        <v>1.3686774198758444E-2</v>
      </c>
      <c r="CH509" s="24">
        <f t="shared" si="889"/>
        <v>0.77541942357388294</v>
      </c>
      <c r="CI509" s="24">
        <f t="shared" si="810"/>
        <v>0.72499999999999998</v>
      </c>
      <c r="CJ509" s="24">
        <f t="shared" si="890"/>
        <v>2.4846937787250138</v>
      </c>
      <c r="CK509" s="24">
        <f t="shared" si="891"/>
        <v>2.5743314450425459</v>
      </c>
      <c r="CL509" s="24">
        <f t="shared" si="812"/>
        <v>2.8071938005950741</v>
      </c>
      <c r="CM509" s="24" t="str">
        <f t="shared" si="892"/>
        <v>NO</v>
      </c>
      <c r="CN509" s="46" t="str">
        <f t="shared" si="893"/>
        <v>COMPRESSED LIQUID</v>
      </c>
      <c r="CO509" s="21" t="b">
        <f t="shared" si="894"/>
        <v>0</v>
      </c>
      <c r="CP509" s="21" t="b">
        <f t="shared" si="895"/>
        <v>0</v>
      </c>
      <c r="CQ509" s="7" t="e">
        <f t="shared" si="896"/>
        <v>#DIV/0!</v>
      </c>
      <c r="CR509" s="7">
        <f>IF(J509="yes",rho_ph(F509,H509),IF(K509="yes",rho_ph(F509,H509),L509*CQ509+P509*(1-CQ509)))</f>
        <v>820.4660439850212</v>
      </c>
      <c r="CS509" s="7" t="e">
        <f t="shared" si="897"/>
        <v>#DIV/0!</v>
      </c>
      <c r="CT509" s="7">
        <f t="shared" si="898"/>
        <v>4772797.9568366893</v>
      </c>
      <c r="CU509" s="7">
        <f t="shared" si="899"/>
        <v>3.026558004803664E-5</v>
      </c>
      <c r="CV509" s="22">
        <f t="shared" si="900"/>
        <v>1.3662424657857485E-2</v>
      </c>
      <c r="CW509" s="7">
        <f t="shared" si="901"/>
        <v>8.0487718914930589E-2</v>
      </c>
      <c r="CX509" s="7">
        <f t="shared" si="902"/>
        <v>1.4967013706478883E-3</v>
      </c>
      <c r="CY509" s="7">
        <f t="shared" si="903"/>
        <v>0.99916291137295798</v>
      </c>
      <c r="CZ509" s="7">
        <f t="shared" si="904"/>
        <v>8.2053106007430779E-2</v>
      </c>
      <c r="DA509" s="7">
        <f t="shared" si="905"/>
        <v>65.973425224503131</v>
      </c>
      <c r="DB509" s="7">
        <f>rho_ph(DA509,H509)</f>
        <v>820.44038637348388</v>
      </c>
      <c r="DC509" s="7">
        <f t="shared" si="906"/>
        <v>2.3650857212641632</v>
      </c>
      <c r="DD509" s="7">
        <f t="shared" si="907"/>
        <v>-2.9430000000000001E-2</v>
      </c>
      <c r="DE509" s="47">
        <f t="shared" si="908"/>
        <v>0</v>
      </c>
      <c r="DF509" s="7">
        <f t="shared" si="909"/>
        <v>1025.7268189911745</v>
      </c>
      <c r="DG509" s="7">
        <f t="shared" si="910"/>
        <v>237.41360612102943</v>
      </c>
    </row>
    <row r="510" spans="1:111" ht="14.5" x14ac:dyDescent="0.35">
      <c r="A510" s="7">
        <f t="shared" si="819"/>
        <v>279</v>
      </c>
      <c r="B510" s="7">
        <v>3</v>
      </c>
      <c r="C510" s="7">
        <v>0</v>
      </c>
      <c r="D510">
        <v>0.253</v>
      </c>
      <c r="E510" s="22">
        <v>4.5000000000000003E-5</v>
      </c>
      <c r="F510" s="7">
        <f t="shared" si="828"/>
        <v>65.973425224503131</v>
      </c>
      <c r="G510" s="7">
        <f t="shared" si="820"/>
        <v>97.5</v>
      </c>
      <c r="H510" s="7">
        <f t="shared" si="829"/>
        <v>1025.7268189911745</v>
      </c>
      <c r="I510" s="7">
        <f t="shared" si="830"/>
        <v>0</v>
      </c>
      <c r="J510" s="24" t="str">
        <f t="shared" si="831"/>
        <v>YES</v>
      </c>
      <c r="K510" s="24" t="str">
        <f t="shared" si="832"/>
        <v>NO</v>
      </c>
      <c r="L510" s="7">
        <f t="shared" si="833"/>
        <v>34.195261125890951</v>
      </c>
      <c r="M510" s="7">
        <v>9.81</v>
      </c>
      <c r="N510" s="7">
        <f t="shared" si="834"/>
        <v>5.0247065E-2</v>
      </c>
      <c r="O510" s="7">
        <f t="shared" si="835"/>
        <v>281.84902234465858</v>
      </c>
      <c r="P510" s="7">
        <f t="shared" si="836"/>
        <v>746.97358593479373</v>
      </c>
      <c r="Q510" s="7">
        <f t="shared" si="726"/>
        <v>1.8779999411739236E-5</v>
      </c>
      <c r="R510" s="7">
        <f t="shared" si="727"/>
        <v>9.2788585313888618E-5</v>
      </c>
      <c r="S510" s="7">
        <f t="shared" si="837"/>
        <v>1.130427271029717E-4</v>
      </c>
      <c r="T510" s="7">
        <f t="shared" si="838"/>
        <v>2.5976980705844746</v>
      </c>
      <c r="U510" s="7">
        <f t="shared" si="839"/>
        <v>0</v>
      </c>
      <c r="V510" s="7">
        <f t="shared" si="840"/>
        <v>2.5976980705844746</v>
      </c>
      <c r="W510" s="7">
        <f>Surface_Tension_T(T_ph(F510,H510))</f>
        <v>8.0252463878668495E-2</v>
      </c>
      <c r="X510" s="7">
        <v>8</v>
      </c>
      <c r="Y510" s="7">
        <f t="shared" si="841"/>
        <v>1</v>
      </c>
      <c r="Z510" s="7">
        <f t="shared" si="842"/>
        <v>0</v>
      </c>
      <c r="AA510" s="24">
        <f t="shared" si="843"/>
        <v>746.97358593479373</v>
      </c>
      <c r="AB510" s="24">
        <f t="shared" si="844"/>
        <v>4342819.8244172633</v>
      </c>
      <c r="AC510" s="24">
        <f t="shared" si="845"/>
        <v>3.078542122152375E-5</v>
      </c>
      <c r="AD510" s="29">
        <f t="shared" si="846"/>
        <v>1.3686765467311823E-2</v>
      </c>
      <c r="AE510" s="24">
        <f t="shared" si="847"/>
        <v>2.4848068900645894</v>
      </c>
      <c r="AF510" s="7">
        <f t="shared" si="848"/>
        <v>2.580175210062611</v>
      </c>
      <c r="AG510" s="24" t="str">
        <f t="shared" si="849"/>
        <v>NO</v>
      </c>
      <c r="AH510" s="24">
        <f t="shared" si="911"/>
        <v>1.1499999999999999</v>
      </c>
      <c r="AI510" s="24">
        <f t="shared" si="911"/>
        <v>1.1499999999999999</v>
      </c>
      <c r="AJ510" s="24">
        <f t="shared" si="850"/>
        <v>0.272464092203966</v>
      </c>
      <c r="AK510" s="24">
        <f t="shared" si="851"/>
        <v>0</v>
      </c>
      <c r="AL510" s="24">
        <f t="shared" si="852"/>
        <v>746.97358593479373</v>
      </c>
      <c r="AM510" s="24">
        <f t="shared" si="853"/>
        <v>4342819.8244172633</v>
      </c>
      <c r="AN510" s="24">
        <f t="shared" si="854"/>
        <v>3.078542122152375E-5</v>
      </c>
      <c r="AO510" s="29">
        <f t="shared" si="855"/>
        <v>1.3686765467311823E-2</v>
      </c>
      <c r="AP510" s="24">
        <f t="shared" si="856"/>
        <v>0.7748202969683502</v>
      </c>
      <c r="AQ510" s="24">
        <f t="shared" si="778"/>
        <v>0.72499999999999998</v>
      </c>
      <c r="AR510" s="24">
        <f t="shared" si="857"/>
        <v>2.4848068900645894</v>
      </c>
      <c r="AS510" s="24">
        <f t="shared" si="858"/>
        <v>2.8055139162312326</v>
      </c>
      <c r="AT510" s="24" t="str">
        <f t="shared" si="859"/>
        <v>DISPERSED BUBBLY</v>
      </c>
      <c r="AU510" s="24">
        <f t="shared" si="733"/>
        <v>1.2</v>
      </c>
      <c r="AV510" s="7">
        <f t="shared" si="782"/>
        <v>1</v>
      </c>
      <c r="AW510" s="7">
        <f t="shared" si="783"/>
        <v>0.272464092203966</v>
      </c>
      <c r="AX510" s="20">
        <f t="shared" si="860"/>
        <v>1.2150972435447518</v>
      </c>
      <c r="AY510" s="24">
        <f t="shared" si="861"/>
        <v>0</v>
      </c>
      <c r="AZ510" s="24">
        <f t="shared" si="862"/>
        <v>746.97358593479373</v>
      </c>
      <c r="BA510" s="24">
        <f t="shared" si="863"/>
        <v>4342819.8244172633</v>
      </c>
      <c r="BB510" s="24">
        <f t="shared" si="864"/>
        <v>3.078542122152375E-5</v>
      </c>
      <c r="BC510" s="29">
        <f t="shared" si="865"/>
        <v>1.3686765467311823E-2</v>
      </c>
      <c r="BD510" s="24">
        <f t="shared" si="866"/>
        <v>2.4848068900645894</v>
      </c>
      <c r="BE510" s="24" t="str">
        <f t="shared" si="867"/>
        <v>NO</v>
      </c>
      <c r="BF510" s="24">
        <f t="shared" si="737"/>
        <v>1.2</v>
      </c>
      <c r="BG510" s="24">
        <f t="shared" si="868"/>
        <v>1.1944657324811492</v>
      </c>
      <c r="BH510" s="7">
        <f t="shared" si="789"/>
        <v>1</v>
      </c>
      <c r="BI510" s="7">
        <f t="shared" si="869"/>
        <v>0.53862614276991383</v>
      </c>
      <c r="BJ510" s="7">
        <f t="shared" si="791"/>
        <v>0.272464092203966</v>
      </c>
      <c r="BK510" s="20">
        <f t="shared" si="870"/>
        <v>1.2150972435447518</v>
      </c>
      <c r="BL510" s="24">
        <f t="shared" si="871"/>
        <v>0.51329747481721477</v>
      </c>
      <c r="BM510" s="24">
        <f t="shared" si="872"/>
        <v>0</v>
      </c>
      <c r="BN510" s="24">
        <f t="shared" si="873"/>
        <v>746.97358593479373</v>
      </c>
      <c r="BO510" s="24">
        <f t="shared" si="874"/>
        <v>4342819.8244172633</v>
      </c>
      <c r="BP510" s="24">
        <f t="shared" si="875"/>
        <v>3.078542122152375E-5</v>
      </c>
      <c r="BQ510" s="29">
        <f t="shared" si="876"/>
        <v>1.3686765467311823E-2</v>
      </c>
      <c r="BR510" s="24">
        <f t="shared" si="877"/>
        <v>0.7748202969683502</v>
      </c>
      <c r="BS510" s="24">
        <f t="shared" si="798"/>
        <v>0.72499999999999998</v>
      </c>
      <c r="BT510" s="24">
        <f t="shared" si="878"/>
        <v>2.4848068900645894</v>
      </c>
      <c r="BU510" s="24" t="str">
        <f t="shared" si="879"/>
        <v>NO</v>
      </c>
      <c r="BV510" s="24">
        <f t="shared" si="741"/>
        <v>1.1499999999999999</v>
      </c>
      <c r="BW510" s="24">
        <f t="shared" si="880"/>
        <v>1.1944657324811492</v>
      </c>
      <c r="BX510" s="7">
        <f t="shared" si="801"/>
        <v>1</v>
      </c>
      <c r="BY510" s="7">
        <f t="shared" si="881"/>
        <v>0.53862614276991383</v>
      </c>
      <c r="BZ510" s="24">
        <f t="shared" si="803"/>
        <v>0.272464092203966</v>
      </c>
      <c r="CA510" s="20">
        <f t="shared" si="882"/>
        <v>1.2150972088760623</v>
      </c>
      <c r="CB510" s="24">
        <f t="shared" si="883"/>
        <v>0.56661864998483147</v>
      </c>
      <c r="CC510" s="24">
        <f t="shared" si="884"/>
        <v>0</v>
      </c>
      <c r="CD510" s="24">
        <f t="shared" si="885"/>
        <v>746.97358593479373</v>
      </c>
      <c r="CE510" s="24">
        <f t="shared" si="886"/>
        <v>4342819.8244172633</v>
      </c>
      <c r="CF510" s="24">
        <f t="shared" si="887"/>
        <v>3.078542122152375E-5</v>
      </c>
      <c r="CG510" s="29">
        <f t="shared" si="888"/>
        <v>1.3686765467311823E-2</v>
      </c>
      <c r="CH510" s="24">
        <f t="shared" si="889"/>
        <v>0.7748202969683502</v>
      </c>
      <c r="CI510" s="24">
        <f t="shared" si="810"/>
        <v>0.72499999999999998</v>
      </c>
      <c r="CJ510" s="24">
        <f t="shared" si="890"/>
        <v>2.4848068900645894</v>
      </c>
      <c r="CK510" s="24">
        <f t="shared" si="891"/>
        <v>2.580175210062611</v>
      </c>
      <c r="CL510" s="24">
        <f t="shared" si="812"/>
        <v>2.8055139162312326</v>
      </c>
      <c r="CM510" s="24" t="str">
        <f t="shared" si="892"/>
        <v>NO</v>
      </c>
      <c r="CN510" s="46" t="str">
        <f t="shared" si="893"/>
        <v>COMPRESSED LIQUID</v>
      </c>
      <c r="CO510" s="21" t="b">
        <f t="shared" si="894"/>
        <v>0</v>
      </c>
      <c r="CP510" s="21" t="b">
        <f t="shared" si="895"/>
        <v>0</v>
      </c>
      <c r="CQ510" s="7" t="e">
        <f t="shared" si="896"/>
        <v>#DIV/0!</v>
      </c>
      <c r="CR510" s="7">
        <f>IF(J510="yes",rho_ph(F510,H510),IF(K510="yes",rho_ph(F510,H510),L510*CQ510+P510*(1-CQ510)))</f>
        <v>820.44924186554931</v>
      </c>
      <c r="CS510" s="7" t="e">
        <f t="shared" si="897"/>
        <v>#DIV/0!</v>
      </c>
      <c r="CT510" s="7">
        <f t="shared" si="898"/>
        <v>4769998.9659511941</v>
      </c>
      <c r="CU510" s="7">
        <f t="shared" si="899"/>
        <v>3.0268675945292637E-5</v>
      </c>
      <c r="CV510" s="22">
        <f t="shared" si="900"/>
        <v>1.3662569562096008E-2</v>
      </c>
      <c r="CW510" s="7">
        <f t="shared" si="901"/>
        <v>8.0486070627010395E-2</v>
      </c>
      <c r="CX510" s="7">
        <f t="shared" si="902"/>
        <v>1.494895831739078E-3</v>
      </c>
      <c r="CY510" s="7">
        <f t="shared" si="903"/>
        <v>0.99916081052345473</v>
      </c>
      <c r="CZ510" s="7">
        <f t="shared" si="904"/>
        <v>8.2049821805761286E-2</v>
      </c>
      <c r="DA510" s="7">
        <f t="shared" si="905"/>
        <v>65.727275759085842</v>
      </c>
      <c r="DB510" s="7">
        <f>rho_ph(DA510,H510)</f>
        <v>820.4235816565282</v>
      </c>
      <c r="DC510" s="7">
        <f t="shared" si="906"/>
        <v>2.3651341652594486</v>
      </c>
      <c r="DD510" s="7">
        <f t="shared" si="907"/>
        <v>-2.9430000000000001E-2</v>
      </c>
      <c r="DE510" s="47">
        <f t="shared" si="908"/>
        <v>0</v>
      </c>
      <c r="DF510" s="7">
        <f t="shared" si="909"/>
        <v>1025.6973889911744</v>
      </c>
      <c r="DG510" s="7">
        <f t="shared" si="910"/>
        <v>237.4080840407147</v>
      </c>
    </row>
    <row r="511" spans="1:111" ht="14.5" x14ac:dyDescent="0.35">
      <c r="A511" s="7">
        <f t="shared" si="819"/>
        <v>276</v>
      </c>
      <c r="B511" s="7">
        <v>3</v>
      </c>
      <c r="C511" s="7">
        <v>0</v>
      </c>
      <c r="D511">
        <v>0.253</v>
      </c>
      <c r="E511" s="22">
        <v>4.5000000000000003E-5</v>
      </c>
      <c r="F511" s="7">
        <f t="shared" si="828"/>
        <v>65.727275759085842</v>
      </c>
      <c r="G511" s="7">
        <f t="shared" si="820"/>
        <v>97.5</v>
      </c>
      <c r="H511" s="7">
        <f t="shared" si="829"/>
        <v>1025.6973889911744</v>
      </c>
      <c r="I511" s="7">
        <f t="shared" si="830"/>
        <v>0</v>
      </c>
      <c r="J511" s="24" t="str">
        <f t="shared" si="831"/>
        <v>YES</v>
      </c>
      <c r="K511" s="24" t="str">
        <f t="shared" si="832"/>
        <v>NO</v>
      </c>
      <c r="L511" s="7">
        <f t="shared" si="833"/>
        <v>34.054313654698412</v>
      </c>
      <c r="M511" s="7">
        <v>9.81</v>
      </c>
      <c r="N511" s="7">
        <f t="shared" si="834"/>
        <v>5.0247065E-2</v>
      </c>
      <c r="O511" s="7">
        <f t="shared" si="835"/>
        <v>281.59969812675172</v>
      </c>
      <c r="P511" s="7">
        <f t="shared" si="836"/>
        <v>747.42109431279061</v>
      </c>
      <c r="Q511" s="7">
        <f t="shared" si="726"/>
        <v>1.8768961573369876E-5</v>
      </c>
      <c r="R511" s="7">
        <f t="shared" si="727"/>
        <v>9.2885605007338149E-5</v>
      </c>
      <c r="S511" s="7">
        <f t="shared" si="837"/>
        <v>1.1303905748300369E-4</v>
      </c>
      <c r="T511" s="7">
        <f t="shared" si="838"/>
        <v>2.5961427336279206</v>
      </c>
      <c r="U511" s="7">
        <f t="shared" si="839"/>
        <v>0</v>
      </c>
      <c r="V511" s="7">
        <f t="shared" si="840"/>
        <v>2.5961427336279206</v>
      </c>
      <c r="W511" s="7">
        <f>Surface_Tension_T(T_ph(F511,H511))</f>
        <v>8.0253114209784315E-2</v>
      </c>
      <c r="X511" s="7">
        <v>9</v>
      </c>
      <c r="Y511" s="7">
        <f t="shared" si="841"/>
        <v>1</v>
      </c>
      <c r="Z511" s="7">
        <f t="shared" si="842"/>
        <v>0</v>
      </c>
      <c r="AA511" s="24">
        <f t="shared" si="843"/>
        <v>747.42109431279061</v>
      </c>
      <c r="AB511" s="24">
        <f t="shared" si="844"/>
        <v>4342960.8066467689</v>
      </c>
      <c r="AC511" s="24">
        <f t="shared" si="845"/>
        <v>3.0785234790271749E-5</v>
      </c>
      <c r="AD511" s="29">
        <f t="shared" si="846"/>
        <v>1.3686756735575834E-2</v>
      </c>
      <c r="AE511" s="24">
        <f t="shared" si="847"/>
        <v>2.4849194044693999</v>
      </c>
      <c r="AF511" s="7">
        <f t="shared" si="848"/>
        <v>2.5860479531989409</v>
      </c>
      <c r="AG511" s="24" t="str">
        <f t="shared" si="849"/>
        <v>NO</v>
      </c>
      <c r="AH511" s="24">
        <f t="shared" si="911"/>
        <v>1.1499999999999999</v>
      </c>
      <c r="AI511" s="24">
        <f t="shared" si="911"/>
        <v>1.1499999999999999</v>
      </c>
      <c r="AJ511" s="24">
        <f t="shared" si="850"/>
        <v>0.27243926582894379</v>
      </c>
      <c r="AK511" s="24">
        <f t="shared" si="851"/>
        <v>0</v>
      </c>
      <c r="AL511" s="24">
        <f t="shared" si="852"/>
        <v>747.42109431279061</v>
      </c>
      <c r="AM511" s="24">
        <f t="shared" si="853"/>
        <v>4342960.8066467689</v>
      </c>
      <c r="AN511" s="24">
        <f t="shared" si="854"/>
        <v>3.0785234790271749E-5</v>
      </c>
      <c r="AO511" s="29">
        <f t="shared" si="855"/>
        <v>1.3686756735575834E-2</v>
      </c>
      <c r="AP511" s="24">
        <f t="shared" si="856"/>
        <v>0.77422156519271135</v>
      </c>
      <c r="AQ511" s="24">
        <f t="shared" si="778"/>
        <v>0.72499999999999998</v>
      </c>
      <c r="AR511" s="24">
        <f t="shared" si="857"/>
        <v>2.4849194044693999</v>
      </c>
      <c r="AS511" s="24">
        <f t="shared" si="858"/>
        <v>2.8038341523181542</v>
      </c>
      <c r="AT511" s="24" t="str">
        <f t="shared" si="859"/>
        <v>DISPERSED BUBBLY</v>
      </c>
      <c r="AU511" s="24">
        <f t="shared" si="733"/>
        <v>1.2</v>
      </c>
      <c r="AV511" s="7">
        <f t="shared" si="782"/>
        <v>1</v>
      </c>
      <c r="AW511" s="7">
        <f t="shared" si="783"/>
        <v>0.27243926582894379</v>
      </c>
      <c r="AX511" s="20">
        <f t="shared" si="860"/>
        <v>1.2144195111584255</v>
      </c>
      <c r="AY511" s="24">
        <f t="shared" si="861"/>
        <v>0</v>
      </c>
      <c r="AZ511" s="24">
        <f t="shared" si="862"/>
        <v>747.42109431279061</v>
      </c>
      <c r="BA511" s="24">
        <f t="shared" si="863"/>
        <v>4342960.8066467689</v>
      </c>
      <c r="BB511" s="24">
        <f t="shared" si="864"/>
        <v>3.0785234790271749E-5</v>
      </c>
      <c r="BC511" s="29">
        <f t="shared" si="865"/>
        <v>1.3686756735575834E-2</v>
      </c>
      <c r="BD511" s="24">
        <f t="shared" si="866"/>
        <v>2.4849194044693999</v>
      </c>
      <c r="BE511" s="24" t="str">
        <f t="shared" si="867"/>
        <v>NO</v>
      </c>
      <c r="BF511" s="24">
        <f t="shared" si="737"/>
        <v>1.2</v>
      </c>
      <c r="BG511" s="24">
        <f t="shared" si="868"/>
        <v>1.1946459570334</v>
      </c>
      <c r="BH511" s="7">
        <f t="shared" si="789"/>
        <v>1</v>
      </c>
      <c r="BI511" s="7">
        <f t="shared" si="869"/>
        <v>0.53868709820678007</v>
      </c>
      <c r="BJ511" s="7">
        <f t="shared" si="791"/>
        <v>0.27243926582894379</v>
      </c>
      <c r="BK511" s="20">
        <f t="shared" si="870"/>
        <v>1.2144195111584255</v>
      </c>
      <c r="BL511" s="24">
        <f t="shared" si="871"/>
        <v>0.51335026703537612</v>
      </c>
      <c r="BM511" s="24">
        <f t="shared" si="872"/>
        <v>0</v>
      </c>
      <c r="BN511" s="24">
        <f t="shared" si="873"/>
        <v>747.42109431279061</v>
      </c>
      <c r="BO511" s="24">
        <f t="shared" si="874"/>
        <v>4342960.8066467689</v>
      </c>
      <c r="BP511" s="24">
        <f t="shared" si="875"/>
        <v>3.0785234790271749E-5</v>
      </c>
      <c r="BQ511" s="29">
        <f t="shared" si="876"/>
        <v>1.3686756735575834E-2</v>
      </c>
      <c r="BR511" s="24">
        <f t="shared" si="877"/>
        <v>0.77422156519271135</v>
      </c>
      <c r="BS511" s="24">
        <f t="shared" si="798"/>
        <v>0.72499999999999998</v>
      </c>
      <c r="BT511" s="24">
        <f t="shared" si="878"/>
        <v>2.4849194044693999</v>
      </c>
      <c r="BU511" s="24" t="str">
        <f t="shared" si="879"/>
        <v>NO</v>
      </c>
      <c r="BV511" s="24">
        <f t="shared" si="741"/>
        <v>1.1499999999999999</v>
      </c>
      <c r="BW511" s="24">
        <f t="shared" si="880"/>
        <v>1.1946459570334</v>
      </c>
      <c r="BX511" s="7">
        <f t="shared" si="801"/>
        <v>1</v>
      </c>
      <c r="BY511" s="7">
        <f t="shared" si="881"/>
        <v>0.53868709820678007</v>
      </c>
      <c r="BZ511" s="24">
        <f t="shared" si="803"/>
        <v>0.27243926582894379</v>
      </c>
      <c r="CA511" s="20">
        <f t="shared" si="882"/>
        <v>1.2144194765091172</v>
      </c>
      <c r="CB511" s="24">
        <f t="shared" si="883"/>
        <v>0.56668862717360824</v>
      </c>
      <c r="CC511" s="24">
        <f t="shared" si="884"/>
        <v>0</v>
      </c>
      <c r="CD511" s="24">
        <f t="shared" si="885"/>
        <v>747.42109431279061</v>
      </c>
      <c r="CE511" s="24">
        <f t="shared" si="886"/>
        <v>4342960.8066467689</v>
      </c>
      <c r="CF511" s="24">
        <f t="shared" si="887"/>
        <v>3.0785234790271749E-5</v>
      </c>
      <c r="CG511" s="29">
        <f t="shared" si="888"/>
        <v>1.3686756735575834E-2</v>
      </c>
      <c r="CH511" s="24">
        <f t="shared" si="889"/>
        <v>0.77422156519271135</v>
      </c>
      <c r="CI511" s="24">
        <f t="shared" si="810"/>
        <v>0.72499999999999998</v>
      </c>
      <c r="CJ511" s="24">
        <f t="shared" si="890"/>
        <v>2.4849194044693999</v>
      </c>
      <c r="CK511" s="24">
        <f t="shared" si="891"/>
        <v>2.5860479531989409</v>
      </c>
      <c r="CL511" s="24">
        <f t="shared" si="812"/>
        <v>2.8038341523181542</v>
      </c>
      <c r="CM511" s="24" t="str">
        <f t="shared" si="892"/>
        <v>NO</v>
      </c>
      <c r="CN511" s="46" t="str">
        <f t="shared" si="893"/>
        <v>COMPRESSED LIQUID</v>
      </c>
      <c r="CO511" s="21" t="b">
        <f t="shared" si="894"/>
        <v>0</v>
      </c>
      <c r="CP511" s="21" t="b">
        <f t="shared" si="895"/>
        <v>0</v>
      </c>
      <c r="CQ511" s="7" t="e">
        <f t="shared" si="896"/>
        <v>#DIV/0!</v>
      </c>
      <c r="CR511" s="7">
        <f>IF(J511="yes",rho_ph(F511,H511),IF(K511="yes",rho_ph(F511,H511),L511*CQ511+P511*(1-CQ511)))</f>
        <v>820.43243794031207</v>
      </c>
      <c r="CS511" s="7" t="e">
        <f t="shared" si="897"/>
        <v>#DIV/0!</v>
      </c>
      <c r="CT511" s="7">
        <f t="shared" si="898"/>
        <v>4767200.1092670485</v>
      </c>
      <c r="CU511" s="7">
        <f t="shared" si="899"/>
        <v>3.0271775143956114E-5</v>
      </c>
      <c r="CV511" s="22">
        <f t="shared" si="900"/>
        <v>1.3662714621758337E-2</v>
      </c>
      <c r="CW511" s="7">
        <f t="shared" si="901"/>
        <v>8.0484422161944624E-2</v>
      </c>
      <c r="CX511" s="7">
        <f t="shared" si="902"/>
        <v>1.4930915414654538E-3</v>
      </c>
      <c r="CY511" s="7">
        <f t="shared" si="903"/>
        <v>0.99915869334825402</v>
      </c>
      <c r="CZ511" s="7">
        <f t="shared" si="904"/>
        <v>8.2046540003267568E-2</v>
      </c>
      <c r="DA511" s="7">
        <f t="shared" si="905"/>
        <v>65.481136139076042</v>
      </c>
      <c r="DB511" s="7">
        <f>rho_ph(DA511,H511)</f>
        <v>820.40677513196874</v>
      </c>
      <c r="DC511" s="7">
        <f t="shared" si="906"/>
        <v>2.3651826164505403</v>
      </c>
      <c r="DD511" s="7">
        <f t="shared" si="907"/>
        <v>-2.9430000000000001E-2</v>
      </c>
      <c r="DE511" s="47">
        <f t="shared" si="908"/>
        <v>0</v>
      </c>
      <c r="DF511" s="7">
        <f t="shared" si="909"/>
        <v>1025.6679589911744</v>
      </c>
      <c r="DG511" s="7">
        <f t="shared" si="910"/>
        <v>237.4025614101713</v>
      </c>
    </row>
    <row r="512" spans="1:111" ht="14.5" x14ac:dyDescent="0.35">
      <c r="A512" s="7">
        <f t="shared" si="819"/>
        <v>273</v>
      </c>
      <c r="B512" s="7">
        <v>3</v>
      </c>
      <c r="C512" s="7">
        <v>0</v>
      </c>
      <c r="D512">
        <v>0.253</v>
      </c>
      <c r="E512" s="22">
        <v>4.5000000000000003E-5</v>
      </c>
      <c r="F512" s="7">
        <f t="shared" si="828"/>
        <v>65.481136139076042</v>
      </c>
      <c r="G512" s="7">
        <f t="shared" si="820"/>
        <v>97.5</v>
      </c>
      <c r="H512" s="7">
        <f t="shared" si="829"/>
        <v>1025.6679589911744</v>
      </c>
      <c r="I512" s="7">
        <f t="shared" si="830"/>
        <v>0</v>
      </c>
      <c r="J512" s="24" t="str">
        <f t="shared" si="831"/>
        <v>YES</v>
      </c>
      <c r="K512" s="24" t="str">
        <f t="shared" si="832"/>
        <v>NO</v>
      </c>
      <c r="L512" s="7">
        <f t="shared" si="833"/>
        <v>33.913528268277489</v>
      </c>
      <c r="M512" s="7">
        <v>9.81</v>
      </c>
      <c r="N512" s="7">
        <f t="shared" si="834"/>
        <v>5.0247065E-2</v>
      </c>
      <c r="O512" s="7">
        <f t="shared" si="835"/>
        <v>281.34966963270188</v>
      </c>
      <c r="P512" s="7">
        <f t="shared" si="836"/>
        <v>747.86911116326064</v>
      </c>
      <c r="Q512" s="7">
        <f t="shared" si="726"/>
        <v>1.8757913063943338E-5</v>
      </c>
      <c r="R512" s="7">
        <f t="shared" si="727"/>
        <v>9.2982981055758616E-5</v>
      </c>
      <c r="S512" s="7">
        <f t="shared" si="837"/>
        <v>1.1303538775287052E-4</v>
      </c>
      <c r="T512" s="7">
        <f t="shared" si="838"/>
        <v>2.5945874939830023</v>
      </c>
      <c r="U512" s="7">
        <f t="shared" si="839"/>
        <v>0</v>
      </c>
      <c r="V512" s="7">
        <f t="shared" si="840"/>
        <v>2.5945874939830023</v>
      </c>
      <c r="W512" s="7">
        <f>Surface_Tension_T(T_ph(F512,H512))</f>
        <v>8.0253764586402918E-2</v>
      </c>
      <c r="X512" s="7">
        <v>10</v>
      </c>
      <c r="Y512" s="7">
        <f t="shared" si="841"/>
        <v>1</v>
      </c>
      <c r="Z512" s="7">
        <f t="shared" si="842"/>
        <v>0</v>
      </c>
      <c r="AA512" s="24">
        <f t="shared" si="843"/>
        <v>747.86911116326064</v>
      </c>
      <c r="AB512" s="24">
        <f t="shared" si="844"/>
        <v>4343101.8022628864</v>
      </c>
      <c r="AC512" s="24">
        <f t="shared" si="845"/>
        <v>3.0785048352806165E-5</v>
      </c>
      <c r="AD512" s="29">
        <f t="shared" si="846"/>
        <v>1.3686748003549788E-2</v>
      </c>
      <c r="AE512" s="24">
        <f t="shared" si="847"/>
        <v>2.4850313225227918</v>
      </c>
      <c r="AF512" s="7">
        <f t="shared" si="848"/>
        <v>2.591949943994575</v>
      </c>
      <c r="AG512" s="24" t="str">
        <f t="shared" si="849"/>
        <v>NO</v>
      </c>
      <c r="AH512" s="24">
        <f t="shared" si="911"/>
        <v>1.1499999999999999</v>
      </c>
      <c r="AI512" s="24">
        <f t="shared" si="911"/>
        <v>1.1499999999999999</v>
      </c>
      <c r="AJ512" s="24">
        <f t="shared" si="850"/>
        <v>0.27241438467178375</v>
      </c>
      <c r="AK512" s="24">
        <f t="shared" si="851"/>
        <v>0</v>
      </c>
      <c r="AL512" s="24">
        <f t="shared" si="852"/>
        <v>747.86911116326064</v>
      </c>
      <c r="AM512" s="24">
        <f t="shared" si="853"/>
        <v>4343101.8022628864</v>
      </c>
      <c r="AN512" s="24">
        <f t="shared" si="854"/>
        <v>3.0785048352806165E-5</v>
      </c>
      <c r="AO512" s="29">
        <f t="shared" si="855"/>
        <v>1.3686748003549788E-2</v>
      </c>
      <c r="AP512" s="24">
        <f t="shared" si="856"/>
        <v>0.77362322238468462</v>
      </c>
      <c r="AQ512" s="24">
        <f t="shared" si="778"/>
        <v>0.72499999999999998</v>
      </c>
      <c r="AR512" s="24">
        <f t="shared" si="857"/>
        <v>2.4850313225227918</v>
      </c>
      <c r="AS512" s="24">
        <f t="shared" si="858"/>
        <v>2.8021544935016425</v>
      </c>
      <c r="AT512" s="24" t="str">
        <f t="shared" si="859"/>
        <v>DISPERSED BUBBLY</v>
      </c>
      <c r="AU512" s="24">
        <f t="shared" si="733"/>
        <v>1.2</v>
      </c>
      <c r="AV512" s="7">
        <f t="shared" si="782"/>
        <v>1</v>
      </c>
      <c r="AW512" s="7">
        <f t="shared" si="783"/>
        <v>0.27241438467178375</v>
      </c>
      <c r="AX512" s="20">
        <f t="shared" si="860"/>
        <v>1.2137418008945331</v>
      </c>
      <c r="AY512" s="24">
        <f t="shared" si="861"/>
        <v>0</v>
      </c>
      <c r="AZ512" s="24">
        <f t="shared" si="862"/>
        <v>747.86911116326064</v>
      </c>
      <c r="BA512" s="24">
        <f t="shared" si="863"/>
        <v>4343101.8022628864</v>
      </c>
      <c r="BB512" s="24">
        <f t="shared" si="864"/>
        <v>3.0785048352806165E-5</v>
      </c>
      <c r="BC512" s="29">
        <f t="shared" si="865"/>
        <v>1.3686748003549788E-2</v>
      </c>
      <c r="BD512" s="24">
        <f t="shared" si="866"/>
        <v>2.4850313225227918</v>
      </c>
      <c r="BE512" s="24" t="str">
        <f t="shared" si="867"/>
        <v>NO</v>
      </c>
      <c r="BF512" s="24">
        <f t="shared" si="737"/>
        <v>1.2</v>
      </c>
      <c r="BG512" s="24">
        <f t="shared" si="868"/>
        <v>1.1948254540888004</v>
      </c>
      <c r="BH512" s="7">
        <f t="shared" si="789"/>
        <v>1</v>
      </c>
      <c r="BI512" s="7">
        <f t="shared" si="869"/>
        <v>0.5387479213558457</v>
      </c>
      <c r="BJ512" s="7">
        <f t="shared" si="791"/>
        <v>0.27241438467178375</v>
      </c>
      <c r="BK512" s="20">
        <f t="shared" si="870"/>
        <v>1.2137418008945331</v>
      </c>
      <c r="BL512" s="24">
        <f t="shared" si="871"/>
        <v>0.51340293434137585</v>
      </c>
      <c r="BM512" s="24">
        <f t="shared" si="872"/>
        <v>0</v>
      </c>
      <c r="BN512" s="24">
        <f t="shared" si="873"/>
        <v>747.86911116326064</v>
      </c>
      <c r="BO512" s="24">
        <f t="shared" si="874"/>
        <v>4343101.8022628864</v>
      </c>
      <c r="BP512" s="24">
        <f t="shared" si="875"/>
        <v>3.0785048352806165E-5</v>
      </c>
      <c r="BQ512" s="29">
        <f t="shared" si="876"/>
        <v>1.3686748003549788E-2</v>
      </c>
      <c r="BR512" s="24">
        <f t="shared" si="877"/>
        <v>0.77362322238468462</v>
      </c>
      <c r="BS512" s="24">
        <f t="shared" si="798"/>
        <v>0.72499999999999998</v>
      </c>
      <c r="BT512" s="24">
        <f t="shared" si="878"/>
        <v>2.4850313225227918</v>
      </c>
      <c r="BU512" s="24" t="str">
        <f t="shared" si="879"/>
        <v>NO</v>
      </c>
      <c r="BV512" s="24">
        <f t="shared" si="741"/>
        <v>1.1499999999999999</v>
      </c>
      <c r="BW512" s="24">
        <f t="shared" si="880"/>
        <v>1.1948254540888004</v>
      </c>
      <c r="BX512" s="7">
        <f t="shared" si="801"/>
        <v>1</v>
      </c>
      <c r="BY512" s="7">
        <f t="shared" si="881"/>
        <v>0.5387479213558457</v>
      </c>
      <c r="BZ512" s="24">
        <f t="shared" si="803"/>
        <v>0.27241438467178375</v>
      </c>
      <c r="CA512" s="20">
        <f t="shared" si="882"/>
        <v>1.2137417662646051</v>
      </c>
      <c r="CB512" s="24">
        <f t="shared" si="883"/>
        <v>0.56675846392324269</v>
      </c>
      <c r="CC512" s="24">
        <f t="shared" si="884"/>
        <v>0</v>
      </c>
      <c r="CD512" s="24">
        <f t="shared" si="885"/>
        <v>747.86911116326064</v>
      </c>
      <c r="CE512" s="24">
        <f t="shared" si="886"/>
        <v>4343101.8022628864</v>
      </c>
      <c r="CF512" s="24">
        <f t="shared" si="887"/>
        <v>3.0785048352806165E-5</v>
      </c>
      <c r="CG512" s="29">
        <f t="shared" si="888"/>
        <v>1.3686748003549788E-2</v>
      </c>
      <c r="CH512" s="24">
        <f t="shared" si="889"/>
        <v>0.77362322238468462</v>
      </c>
      <c r="CI512" s="24">
        <f t="shared" si="810"/>
        <v>0.72499999999999998</v>
      </c>
      <c r="CJ512" s="24">
        <f t="shared" si="890"/>
        <v>2.4850313225227918</v>
      </c>
      <c r="CK512" s="24">
        <f t="shared" si="891"/>
        <v>2.591949943994575</v>
      </c>
      <c r="CL512" s="24">
        <f t="shared" si="812"/>
        <v>2.8021544935016425</v>
      </c>
      <c r="CM512" s="24" t="str">
        <f t="shared" si="892"/>
        <v>NO</v>
      </c>
      <c r="CN512" s="46" t="str">
        <f t="shared" si="893"/>
        <v>COMPRESSED LIQUID</v>
      </c>
      <c r="CO512" s="21" t="b">
        <f t="shared" si="894"/>
        <v>0</v>
      </c>
      <c r="CP512" s="21" t="b">
        <f t="shared" si="895"/>
        <v>0</v>
      </c>
      <c r="CQ512" s="7" t="e">
        <f t="shared" si="896"/>
        <v>#DIV/0!</v>
      </c>
      <c r="CR512" s="7">
        <f>IF(J512="yes",rho_ph(F512,H512),IF(K512="yes",rho_ph(F512,H512),L512*CQ512+P512*(1-CQ512)))</f>
        <v>820.41563220772321</v>
      </c>
      <c r="CS512" s="7" t="e">
        <f t="shared" si="897"/>
        <v>#DIV/0!</v>
      </c>
      <c r="CT512" s="7">
        <f t="shared" si="898"/>
        <v>4764401.3606923372</v>
      </c>
      <c r="CU512" s="7">
        <f t="shared" si="899"/>
        <v>3.0274877678343592E-5</v>
      </c>
      <c r="CV512" s="22">
        <f t="shared" si="900"/>
        <v>1.3662859838449379E-2</v>
      </c>
      <c r="CW512" s="7">
        <f t="shared" si="901"/>
        <v>8.0482773519577652E-2</v>
      </c>
      <c r="CX512" s="7">
        <f t="shared" si="902"/>
        <v>1.4912884833423483E-3</v>
      </c>
      <c r="CY512" s="7">
        <f t="shared" si="903"/>
        <v>0.9991565596735198</v>
      </c>
      <c r="CZ512" s="7">
        <f t="shared" si="904"/>
        <v>8.2043260597423784E-2</v>
      </c>
      <c r="DA512" s="7">
        <f t="shared" si="905"/>
        <v>65.235006357283766</v>
      </c>
      <c r="DB512" s="7">
        <f>rho_ph(DA512,H512)</f>
        <v>820.3899667982181</v>
      </c>
      <c r="DC512" s="7">
        <f t="shared" si="906"/>
        <v>2.3652310748427774</v>
      </c>
      <c r="DD512" s="7">
        <f t="shared" si="907"/>
        <v>-2.9430000000000001E-2</v>
      </c>
      <c r="DE512" s="47">
        <f t="shared" si="908"/>
        <v>0</v>
      </c>
      <c r="DF512" s="7">
        <f t="shared" si="909"/>
        <v>1025.6385289911743</v>
      </c>
      <c r="DG512" s="7">
        <f t="shared" si="910"/>
        <v>237.39703822932904</v>
      </c>
    </row>
    <row r="513" spans="1:111" ht="14.5" x14ac:dyDescent="0.35">
      <c r="A513" s="7">
        <f t="shared" si="819"/>
        <v>270</v>
      </c>
      <c r="B513" s="7">
        <v>3</v>
      </c>
      <c r="C513" s="7">
        <v>0</v>
      </c>
      <c r="D513">
        <v>0.253</v>
      </c>
      <c r="E513" s="22">
        <v>4.5000000000000003E-5</v>
      </c>
      <c r="F513" s="7">
        <f t="shared" si="828"/>
        <v>65.235006357283766</v>
      </c>
      <c r="G513" s="7">
        <f t="shared" si="820"/>
        <v>97.5</v>
      </c>
      <c r="H513" s="7">
        <f t="shared" si="829"/>
        <v>1025.6385289911743</v>
      </c>
      <c r="I513" s="7">
        <f t="shared" si="830"/>
        <v>0</v>
      </c>
      <c r="J513" s="24" t="str">
        <f t="shared" si="831"/>
        <v>YES</v>
      </c>
      <c r="K513" s="24" t="str">
        <f t="shared" si="832"/>
        <v>NO</v>
      </c>
      <c r="L513" s="7">
        <f t="shared" si="833"/>
        <v>33.772904416475242</v>
      </c>
      <c r="M513" s="7">
        <v>9.81</v>
      </c>
      <c r="N513" s="7">
        <f t="shared" si="834"/>
        <v>5.0247065E-2</v>
      </c>
      <c r="O513" s="7">
        <f t="shared" si="835"/>
        <v>281.09893222030166</v>
      </c>
      <c r="P513" s="7">
        <f t="shared" si="836"/>
        <v>748.31764147394233</v>
      </c>
      <c r="Q513" s="7">
        <f t="shared" si="726"/>
        <v>1.8747649821826399E-5</v>
      </c>
      <c r="R513" s="7">
        <f t="shared" si="727"/>
        <v>9.3080716785532374E-5</v>
      </c>
      <c r="S513" s="7">
        <f t="shared" si="837"/>
        <v>1.1303171791228048E-4</v>
      </c>
      <c r="T513" s="7">
        <f t="shared" si="838"/>
        <v>2.5930323373619788</v>
      </c>
      <c r="U513" s="7">
        <f t="shared" si="839"/>
        <v>0</v>
      </c>
      <c r="V513" s="7">
        <f t="shared" si="840"/>
        <v>2.5930323373619788</v>
      </c>
      <c r="W513" s="7">
        <f>Surface_Tension_T(T_ph(F513,H513))</f>
        <v>8.0254415008526689E-2</v>
      </c>
      <c r="X513" s="7">
        <v>11</v>
      </c>
      <c r="Y513" s="7">
        <f t="shared" si="841"/>
        <v>1</v>
      </c>
      <c r="Z513" s="7">
        <f t="shared" si="842"/>
        <v>0</v>
      </c>
      <c r="AA513" s="24">
        <f t="shared" si="843"/>
        <v>748.31764147394233</v>
      </c>
      <c r="AB513" s="24">
        <f t="shared" si="844"/>
        <v>4343242.8112785416</v>
      </c>
      <c r="AC513" s="24">
        <f t="shared" si="845"/>
        <v>3.0784861909112132E-5</v>
      </c>
      <c r="AD513" s="29">
        <f t="shared" si="846"/>
        <v>1.3686739271232984E-2</v>
      </c>
      <c r="AE513" s="24">
        <f t="shared" si="847"/>
        <v>2.4851426447904297</v>
      </c>
      <c r="AF513" s="7">
        <f t="shared" si="848"/>
        <v>2.5978814554561782</v>
      </c>
      <c r="AG513" s="24" t="str">
        <f t="shared" si="849"/>
        <v>NO</v>
      </c>
      <c r="AH513" s="24">
        <f t="shared" si="911"/>
        <v>1.1499999999999999</v>
      </c>
      <c r="AI513" s="24">
        <f t="shared" si="911"/>
        <v>1.1499999999999999</v>
      </c>
      <c r="AJ513" s="24">
        <f t="shared" si="850"/>
        <v>0.27238944847048807</v>
      </c>
      <c r="AK513" s="24">
        <f t="shared" si="851"/>
        <v>0</v>
      </c>
      <c r="AL513" s="24">
        <f t="shared" si="852"/>
        <v>748.31764147394233</v>
      </c>
      <c r="AM513" s="24">
        <f t="shared" si="853"/>
        <v>4343242.8112785416</v>
      </c>
      <c r="AN513" s="24">
        <f t="shared" si="854"/>
        <v>3.0784861909112132E-5</v>
      </c>
      <c r="AO513" s="29">
        <f t="shared" si="855"/>
        <v>1.3686739271232984E-2</v>
      </c>
      <c r="AP513" s="24">
        <f t="shared" si="856"/>
        <v>0.77302526266824578</v>
      </c>
      <c r="AQ513" s="24">
        <f t="shared" si="778"/>
        <v>0.72499999999999998</v>
      </c>
      <c r="AR513" s="24">
        <f t="shared" si="857"/>
        <v>2.4851426447904297</v>
      </c>
      <c r="AS513" s="24">
        <f t="shared" si="858"/>
        <v>2.8004749243509375</v>
      </c>
      <c r="AT513" s="24" t="str">
        <f t="shared" si="859"/>
        <v>DISPERSED BUBBLY</v>
      </c>
      <c r="AU513" s="24">
        <f t="shared" si="733"/>
        <v>1.2</v>
      </c>
      <c r="AV513" s="7">
        <f t="shared" si="782"/>
        <v>1</v>
      </c>
      <c r="AW513" s="7">
        <f t="shared" si="783"/>
        <v>0.27238944847048807</v>
      </c>
      <c r="AX513" s="20">
        <f t="shared" si="860"/>
        <v>1.2130641065150265</v>
      </c>
      <c r="AY513" s="24">
        <f t="shared" si="861"/>
        <v>0</v>
      </c>
      <c r="AZ513" s="24">
        <f t="shared" si="862"/>
        <v>748.31764147394233</v>
      </c>
      <c r="BA513" s="24">
        <f t="shared" si="863"/>
        <v>4343242.8112785416</v>
      </c>
      <c r="BB513" s="24">
        <f t="shared" si="864"/>
        <v>3.0784861909112132E-5</v>
      </c>
      <c r="BC513" s="29">
        <f t="shared" si="865"/>
        <v>1.3686739271232984E-2</v>
      </c>
      <c r="BD513" s="24">
        <f t="shared" si="866"/>
        <v>2.4851426447904297</v>
      </c>
      <c r="BE513" s="24" t="str">
        <f t="shared" si="867"/>
        <v>NO</v>
      </c>
      <c r="BF513" s="24">
        <f t="shared" si="737"/>
        <v>1.2</v>
      </c>
      <c r="BG513" s="24">
        <f t="shared" si="868"/>
        <v>1.1950041259697874</v>
      </c>
      <c r="BH513" s="7">
        <f t="shared" si="789"/>
        <v>1</v>
      </c>
      <c r="BI513" s="7">
        <f t="shared" si="869"/>
        <v>0.53880861265543045</v>
      </c>
      <c r="BJ513" s="7">
        <f t="shared" si="791"/>
        <v>0.27238944847048807</v>
      </c>
      <c r="BK513" s="20">
        <f t="shared" si="870"/>
        <v>1.2130641065150265</v>
      </c>
      <c r="BL513" s="24">
        <f t="shared" si="871"/>
        <v>0.51345547710688966</v>
      </c>
      <c r="BM513" s="24">
        <f t="shared" si="872"/>
        <v>0</v>
      </c>
      <c r="BN513" s="24">
        <f t="shared" si="873"/>
        <v>748.31764147394233</v>
      </c>
      <c r="BO513" s="24">
        <f t="shared" si="874"/>
        <v>4343242.8112785416</v>
      </c>
      <c r="BP513" s="24">
        <f t="shared" si="875"/>
        <v>3.0784861909112132E-5</v>
      </c>
      <c r="BQ513" s="29">
        <f t="shared" si="876"/>
        <v>1.3686739271232984E-2</v>
      </c>
      <c r="BR513" s="24">
        <f t="shared" si="877"/>
        <v>0.77302526266824578</v>
      </c>
      <c r="BS513" s="24">
        <f t="shared" si="798"/>
        <v>0.72499999999999998</v>
      </c>
      <c r="BT513" s="24">
        <f t="shared" si="878"/>
        <v>2.4851426447904297</v>
      </c>
      <c r="BU513" s="24" t="str">
        <f t="shared" si="879"/>
        <v>NO</v>
      </c>
      <c r="BV513" s="24">
        <f t="shared" si="741"/>
        <v>1.1499999999999999</v>
      </c>
      <c r="BW513" s="24">
        <f t="shared" si="880"/>
        <v>1.1950041259697874</v>
      </c>
      <c r="BX513" s="7">
        <f t="shared" si="801"/>
        <v>1</v>
      </c>
      <c r="BY513" s="7">
        <f t="shared" si="881"/>
        <v>0.53880861265543045</v>
      </c>
      <c r="BZ513" s="24">
        <f t="shared" si="803"/>
        <v>0.27238944847048807</v>
      </c>
      <c r="CA513" s="20">
        <f t="shared" si="882"/>
        <v>1.2130640719044783</v>
      </c>
      <c r="CB513" s="24">
        <f t="shared" si="883"/>
        <v>0.56682816074570763</v>
      </c>
      <c r="CC513" s="24">
        <f t="shared" si="884"/>
        <v>0</v>
      </c>
      <c r="CD513" s="24">
        <f t="shared" si="885"/>
        <v>748.31764147394233</v>
      </c>
      <c r="CE513" s="24">
        <f t="shared" si="886"/>
        <v>4343242.8112785416</v>
      </c>
      <c r="CF513" s="24">
        <f t="shared" si="887"/>
        <v>3.0784861909112132E-5</v>
      </c>
      <c r="CG513" s="29">
        <f t="shared" si="888"/>
        <v>1.3686739271232984E-2</v>
      </c>
      <c r="CH513" s="24">
        <f t="shared" si="889"/>
        <v>0.77302526266824578</v>
      </c>
      <c r="CI513" s="24">
        <f t="shared" si="810"/>
        <v>0.72499999999999998</v>
      </c>
      <c r="CJ513" s="24">
        <f t="shared" si="890"/>
        <v>2.4851426447904297</v>
      </c>
      <c r="CK513" s="24">
        <f t="shared" si="891"/>
        <v>2.5978814554561782</v>
      </c>
      <c r="CL513" s="24">
        <f t="shared" si="812"/>
        <v>2.8004749243509375</v>
      </c>
      <c r="CM513" s="24" t="str">
        <f t="shared" si="892"/>
        <v>NO</v>
      </c>
      <c r="CN513" s="46" t="str">
        <f t="shared" si="893"/>
        <v>COMPRESSED LIQUID</v>
      </c>
      <c r="CO513" s="21" t="b">
        <f t="shared" si="894"/>
        <v>0</v>
      </c>
      <c r="CP513" s="21" t="b">
        <f t="shared" si="895"/>
        <v>0</v>
      </c>
      <c r="CQ513" s="7" t="e">
        <f t="shared" si="896"/>
        <v>#DIV/0!</v>
      </c>
      <c r="CR513" s="7">
        <f>IF(J513="yes",rho_ph(F513,H513),IF(K513="yes",rho_ph(F513,H513),L513*CQ513+P513*(1-CQ513)))</f>
        <v>820.39882466619576</v>
      </c>
      <c r="CS513" s="7" t="e">
        <f t="shared" si="897"/>
        <v>#DIV/0!</v>
      </c>
      <c r="CT513" s="7">
        <f t="shared" si="898"/>
        <v>4761602.6940037003</v>
      </c>
      <c r="CU513" s="7">
        <f t="shared" si="899"/>
        <v>3.0277983583058494E-5</v>
      </c>
      <c r="CV513" s="22">
        <f t="shared" si="900"/>
        <v>1.3663005213787483E-2</v>
      </c>
      <c r="CW513" s="7">
        <f t="shared" si="901"/>
        <v>8.0481124699753812E-2</v>
      </c>
      <c r="CX513" s="7">
        <f t="shared" si="902"/>
        <v>1.4894866408441923E-3</v>
      </c>
      <c r="CY513" s="7">
        <f t="shared" si="903"/>
        <v>0.99915440932282951</v>
      </c>
      <c r="CZ513" s="7">
        <f t="shared" si="904"/>
        <v>8.2039983585873444E-2</v>
      </c>
      <c r="DA513" s="7">
        <f t="shared" si="905"/>
        <v>64.988886406526149</v>
      </c>
      <c r="DB513" s="7">
        <f>rho_ph(DA513,H513)</f>
        <v>820.37315665368976</v>
      </c>
      <c r="DC513" s="7">
        <f t="shared" si="906"/>
        <v>2.3652795404414975</v>
      </c>
      <c r="DD513" s="7">
        <f t="shared" si="907"/>
        <v>-2.9430000000000001E-2</v>
      </c>
      <c r="DE513" s="47">
        <f t="shared" si="908"/>
        <v>0</v>
      </c>
      <c r="DF513" s="7">
        <f t="shared" si="909"/>
        <v>1025.6090989911743</v>
      </c>
      <c r="DG513" s="7">
        <f t="shared" si="910"/>
        <v>237.3915144981184</v>
      </c>
    </row>
    <row r="514" spans="1:111" ht="14.5" x14ac:dyDescent="0.35">
      <c r="A514" s="7">
        <f t="shared" si="819"/>
        <v>267</v>
      </c>
      <c r="B514" s="7">
        <v>3</v>
      </c>
      <c r="C514" s="7">
        <v>0</v>
      </c>
      <c r="D514">
        <v>0.253</v>
      </c>
      <c r="E514" s="22">
        <v>4.5000000000000003E-5</v>
      </c>
      <c r="F514" s="7">
        <f t="shared" si="828"/>
        <v>64.988886406526149</v>
      </c>
      <c r="G514" s="7">
        <f t="shared" si="820"/>
        <v>97.5</v>
      </c>
      <c r="H514" s="7">
        <f t="shared" si="829"/>
        <v>1025.6090989911743</v>
      </c>
      <c r="I514" s="7">
        <f t="shared" si="830"/>
        <v>0</v>
      </c>
      <c r="J514" s="24" t="str">
        <f t="shared" si="831"/>
        <v>YES</v>
      </c>
      <c r="K514" s="24" t="str">
        <f t="shared" si="832"/>
        <v>NO</v>
      </c>
      <c r="L514" s="7">
        <f t="shared" si="833"/>
        <v>33.6324415506786</v>
      </c>
      <c r="M514" s="7">
        <v>9.81</v>
      </c>
      <c r="N514" s="7">
        <f t="shared" si="834"/>
        <v>5.0247065E-2</v>
      </c>
      <c r="O514" s="7">
        <f t="shared" si="835"/>
        <v>280.84748119858602</v>
      </c>
      <c r="P514" s="7">
        <f t="shared" si="836"/>
        <v>748.76669027521325</v>
      </c>
      <c r="Q514" s="7">
        <f t="shared" si="726"/>
        <v>1.8736609547824312E-5</v>
      </c>
      <c r="R514" s="7">
        <f t="shared" si="727"/>
        <v>9.3178815563956126E-5</v>
      </c>
      <c r="S514" s="7">
        <f t="shared" si="837"/>
        <v>1.130280479609416E-4</v>
      </c>
      <c r="T514" s="7">
        <f t="shared" si="838"/>
        <v>2.5914772494048459</v>
      </c>
      <c r="U514" s="7">
        <f t="shared" si="839"/>
        <v>0</v>
      </c>
      <c r="V514" s="7">
        <f t="shared" si="840"/>
        <v>2.5914772494048459</v>
      </c>
      <c r="W514" s="7">
        <f>Surface_Tension_T(T_ph(F514,H514))</f>
        <v>8.025506547615785E-2</v>
      </c>
      <c r="X514" s="7">
        <v>12</v>
      </c>
      <c r="Y514" s="7">
        <f t="shared" si="841"/>
        <v>1</v>
      </c>
      <c r="Z514" s="7">
        <f t="shared" si="842"/>
        <v>0</v>
      </c>
      <c r="AA514" s="24">
        <f t="shared" si="843"/>
        <v>748.76669027521325</v>
      </c>
      <c r="AB514" s="24">
        <f t="shared" si="844"/>
        <v>4343383.8337066723</v>
      </c>
      <c r="AC514" s="24">
        <f t="shared" si="845"/>
        <v>3.0784675459174713E-5</v>
      </c>
      <c r="AD514" s="29">
        <f t="shared" si="846"/>
        <v>1.3686730538624724E-2</v>
      </c>
      <c r="AE514" s="24">
        <f t="shared" si="847"/>
        <v>2.4852533718202183</v>
      </c>
      <c r="AF514" s="7">
        <f t="shared" si="848"/>
        <v>2.6038427641120654</v>
      </c>
      <c r="AG514" s="24" t="str">
        <f t="shared" si="849"/>
        <v>NO</v>
      </c>
      <c r="AH514" s="24">
        <f t="shared" si="911"/>
        <v>1.1499999999999999</v>
      </c>
      <c r="AI514" s="24">
        <f t="shared" si="911"/>
        <v>1.1499999999999999</v>
      </c>
      <c r="AJ514" s="24">
        <f t="shared" si="850"/>
        <v>0.27236445695971662</v>
      </c>
      <c r="AK514" s="24">
        <f t="shared" si="851"/>
        <v>0</v>
      </c>
      <c r="AL514" s="24">
        <f t="shared" si="852"/>
        <v>748.76669027521325</v>
      </c>
      <c r="AM514" s="24">
        <f t="shared" si="853"/>
        <v>4343383.8337066723</v>
      </c>
      <c r="AN514" s="24">
        <f t="shared" si="854"/>
        <v>3.0784675459174713E-5</v>
      </c>
      <c r="AO514" s="29">
        <f t="shared" si="855"/>
        <v>1.3686730538624724E-2</v>
      </c>
      <c r="AP514" s="24">
        <f t="shared" si="856"/>
        <v>0.77242768015314511</v>
      </c>
      <c r="AQ514" s="24">
        <f t="shared" si="778"/>
        <v>0.72499999999999998</v>
      </c>
      <c r="AR514" s="24">
        <f t="shared" si="857"/>
        <v>2.4852533718202183</v>
      </c>
      <c r="AS514" s="24">
        <f t="shared" si="858"/>
        <v>2.7987954293572339</v>
      </c>
      <c r="AT514" s="24" t="str">
        <f t="shared" si="859"/>
        <v>DISPERSED BUBBLY</v>
      </c>
      <c r="AU514" s="24">
        <f t="shared" si="733"/>
        <v>1.2</v>
      </c>
      <c r="AV514" s="7">
        <f t="shared" si="782"/>
        <v>1</v>
      </c>
      <c r="AW514" s="7">
        <f t="shared" si="783"/>
        <v>0.27236445695971662</v>
      </c>
      <c r="AX514" s="20">
        <f t="shared" si="860"/>
        <v>1.2123864217495817</v>
      </c>
      <c r="AY514" s="24">
        <f t="shared" si="861"/>
        <v>0</v>
      </c>
      <c r="AZ514" s="24">
        <f t="shared" si="862"/>
        <v>748.76669027521325</v>
      </c>
      <c r="BA514" s="24">
        <f t="shared" si="863"/>
        <v>4343383.8337066723</v>
      </c>
      <c r="BB514" s="24">
        <f t="shared" si="864"/>
        <v>3.0784675459174713E-5</v>
      </c>
      <c r="BC514" s="29">
        <f t="shared" si="865"/>
        <v>1.3686730538624724E-2</v>
      </c>
      <c r="BD514" s="24">
        <f t="shared" si="866"/>
        <v>2.4852533718202183</v>
      </c>
      <c r="BE514" s="24" t="str">
        <f t="shared" si="867"/>
        <v>NO</v>
      </c>
      <c r="BF514" s="24">
        <f t="shared" si="737"/>
        <v>1.2</v>
      </c>
      <c r="BG514" s="24">
        <f t="shared" si="868"/>
        <v>1.1951818704632526</v>
      </c>
      <c r="BH514" s="7">
        <f t="shared" si="789"/>
        <v>1</v>
      </c>
      <c r="BI514" s="7">
        <f t="shared" si="869"/>
        <v>0.53886917254165378</v>
      </c>
      <c r="BJ514" s="7">
        <f t="shared" si="791"/>
        <v>0.27236445695971662</v>
      </c>
      <c r="BK514" s="20">
        <f t="shared" si="870"/>
        <v>1.2123864217495817</v>
      </c>
      <c r="BL514" s="24">
        <f t="shared" si="871"/>
        <v>0.51350789570128441</v>
      </c>
      <c r="BM514" s="24">
        <f t="shared" si="872"/>
        <v>0</v>
      </c>
      <c r="BN514" s="24">
        <f t="shared" si="873"/>
        <v>748.76669027521325</v>
      </c>
      <c r="BO514" s="24">
        <f t="shared" si="874"/>
        <v>4343383.8337066723</v>
      </c>
      <c r="BP514" s="24">
        <f t="shared" si="875"/>
        <v>3.0784675459174713E-5</v>
      </c>
      <c r="BQ514" s="29">
        <f t="shared" si="876"/>
        <v>1.3686730538624724E-2</v>
      </c>
      <c r="BR514" s="24">
        <f t="shared" si="877"/>
        <v>0.77242768015314511</v>
      </c>
      <c r="BS514" s="24">
        <f t="shared" si="798"/>
        <v>0.72499999999999998</v>
      </c>
      <c r="BT514" s="24">
        <f t="shared" si="878"/>
        <v>2.4852533718202183</v>
      </c>
      <c r="BU514" s="24" t="str">
        <f t="shared" si="879"/>
        <v>NO</v>
      </c>
      <c r="BV514" s="24">
        <f t="shared" si="741"/>
        <v>1.1499999999999999</v>
      </c>
      <c r="BW514" s="24">
        <f t="shared" si="880"/>
        <v>1.1951818704632526</v>
      </c>
      <c r="BX514" s="7">
        <f t="shared" si="801"/>
        <v>1</v>
      </c>
      <c r="BY514" s="7">
        <f t="shared" si="881"/>
        <v>0.53886917254165378</v>
      </c>
      <c r="BZ514" s="24">
        <f t="shared" si="803"/>
        <v>0.27236445695971662</v>
      </c>
      <c r="CA514" s="20">
        <f t="shared" si="882"/>
        <v>1.2123863871584131</v>
      </c>
      <c r="CB514" s="24">
        <f t="shared" si="883"/>
        <v>0.56689771815089551</v>
      </c>
      <c r="CC514" s="24">
        <f t="shared" si="884"/>
        <v>0</v>
      </c>
      <c r="CD514" s="24">
        <f t="shared" si="885"/>
        <v>748.76669027521325</v>
      </c>
      <c r="CE514" s="24">
        <f t="shared" si="886"/>
        <v>4343383.8337066723</v>
      </c>
      <c r="CF514" s="24">
        <f t="shared" si="887"/>
        <v>3.0784675459174713E-5</v>
      </c>
      <c r="CG514" s="29">
        <f t="shared" si="888"/>
        <v>1.3686730538624724E-2</v>
      </c>
      <c r="CH514" s="24">
        <f t="shared" si="889"/>
        <v>0.77242768015314511</v>
      </c>
      <c r="CI514" s="24">
        <f t="shared" si="810"/>
        <v>0.72499999999999998</v>
      </c>
      <c r="CJ514" s="24">
        <f t="shared" si="890"/>
        <v>2.4852533718202183</v>
      </c>
      <c r="CK514" s="24">
        <f t="shared" si="891"/>
        <v>2.6038427641120654</v>
      </c>
      <c r="CL514" s="24">
        <f t="shared" si="812"/>
        <v>2.7987954293572339</v>
      </c>
      <c r="CM514" s="24" t="str">
        <f t="shared" si="892"/>
        <v>NO</v>
      </c>
      <c r="CN514" s="46" t="str">
        <f t="shared" si="893"/>
        <v>COMPRESSED LIQUID</v>
      </c>
      <c r="CO514" s="21" t="b">
        <f t="shared" si="894"/>
        <v>0</v>
      </c>
      <c r="CP514" s="21" t="b">
        <f t="shared" si="895"/>
        <v>0</v>
      </c>
      <c r="CQ514" s="7" t="e">
        <f t="shared" si="896"/>
        <v>#DIV/0!</v>
      </c>
      <c r="CR514" s="7">
        <f>IF(J514="yes",rho_ph(F514,H514),IF(K514="yes",rho_ph(F514,H514),L514*CQ514+P514*(1-CQ514)))</f>
        <v>820.38201531414211</v>
      </c>
      <c r="CS514" s="7" t="e">
        <f t="shared" si="897"/>
        <v>#DIV/0!</v>
      </c>
      <c r="CT514" s="7">
        <f t="shared" si="898"/>
        <v>4758804.0828438271</v>
      </c>
      <c r="CU514" s="7">
        <f t="shared" si="899"/>
        <v>3.0281092892995369E-5</v>
      </c>
      <c r="CV514" s="22">
        <f t="shared" si="900"/>
        <v>1.3663150749404662E-2</v>
      </c>
      <c r="CW514" s="7">
        <f t="shared" si="901"/>
        <v>8.0479475702317352E-2</v>
      </c>
      <c r="CX514" s="7">
        <f t="shared" si="902"/>
        <v>1.4876859974031983E-3</v>
      </c>
      <c r="CY514" s="7">
        <f t="shared" si="903"/>
        <v>0.99915224211712628</v>
      </c>
      <c r="CZ514" s="7">
        <f t="shared" si="904"/>
        <v>8.2036708966431865E-2</v>
      </c>
      <c r="DA514" s="7">
        <f t="shared" si="905"/>
        <v>64.742776279626852</v>
      </c>
      <c r="DB514" s="7">
        <f>rho_ph(DA514,H514)</f>
        <v>820.35634469679633</v>
      </c>
      <c r="DC514" s="7">
        <f t="shared" si="906"/>
        <v>2.3653280132520411</v>
      </c>
      <c r="DD514" s="7">
        <f t="shared" si="907"/>
        <v>-2.9430000000000001E-2</v>
      </c>
      <c r="DE514" s="47">
        <f t="shared" si="908"/>
        <v>0</v>
      </c>
      <c r="DF514" s="7">
        <f t="shared" si="909"/>
        <v>1025.5796689911742</v>
      </c>
      <c r="DG514" s="7">
        <f t="shared" si="910"/>
        <v>237.38599021646945</v>
      </c>
    </row>
    <row r="515" spans="1:111" ht="14.5" x14ac:dyDescent="0.35">
      <c r="A515" s="7">
        <f t="shared" si="819"/>
        <v>264</v>
      </c>
      <c r="B515" s="7">
        <v>3</v>
      </c>
      <c r="C515" s="7">
        <v>0</v>
      </c>
      <c r="D515">
        <v>0.253</v>
      </c>
      <c r="E515" s="22">
        <v>4.5000000000000003E-5</v>
      </c>
      <c r="F515" s="7">
        <f t="shared" si="828"/>
        <v>64.742776279626852</v>
      </c>
      <c r="G515" s="7">
        <f t="shared" si="820"/>
        <v>97.5</v>
      </c>
      <c r="H515" s="7">
        <f t="shared" si="829"/>
        <v>1025.5796689911742</v>
      </c>
      <c r="I515" s="7">
        <f t="shared" si="830"/>
        <v>0</v>
      </c>
      <c r="J515" s="24" t="str">
        <f t="shared" si="831"/>
        <v>YES</v>
      </c>
      <c r="K515" s="24" t="str">
        <f t="shared" si="832"/>
        <v>NO</v>
      </c>
      <c r="L515" s="7">
        <f t="shared" si="833"/>
        <v>33.492139123795916</v>
      </c>
      <c r="M515" s="7">
        <v>9.81</v>
      </c>
      <c r="N515" s="7">
        <f t="shared" si="834"/>
        <v>5.0247065E-2</v>
      </c>
      <c r="O515" s="7">
        <f t="shared" si="835"/>
        <v>280.59531182713238</v>
      </c>
      <c r="P515" s="7">
        <f t="shared" si="836"/>
        <v>749.2162626406955</v>
      </c>
      <c r="Q515" s="7">
        <f t="shared" ref="Q515:Q578" si="912">my_ph(F515,hV_p(F515))</f>
        <v>1.8725556876894506E-5</v>
      </c>
      <c r="R515" s="7">
        <f t="shared" ref="R515:R578" si="913">my_ph(F515,hL_p(F515))</f>
        <v>9.3277280799905837E-5</v>
      </c>
      <c r="S515" s="7">
        <f t="shared" si="837"/>
        <v>1.1302437789856243E-4</v>
      </c>
      <c r="T515" s="7">
        <f t="shared" si="838"/>
        <v>2.5899222156779991</v>
      </c>
      <c r="U515" s="7">
        <f t="shared" si="839"/>
        <v>0</v>
      </c>
      <c r="V515" s="7">
        <f t="shared" si="840"/>
        <v>2.5899222156779991</v>
      </c>
      <c r="W515" s="7">
        <f>Surface_Tension_T(T_ph(F515,H515))</f>
        <v>8.0255715989298676E-2</v>
      </c>
      <c r="X515" s="7">
        <v>13</v>
      </c>
      <c r="Y515" s="7">
        <f t="shared" si="841"/>
        <v>1</v>
      </c>
      <c r="Z515" s="7">
        <f t="shared" si="842"/>
        <v>0</v>
      </c>
      <c r="AA515" s="24">
        <f t="shared" si="843"/>
        <v>749.2162626406955</v>
      </c>
      <c r="AB515" s="24">
        <f t="shared" si="844"/>
        <v>4343524.8695601998</v>
      </c>
      <c r="AC515" s="24">
        <f t="shared" si="845"/>
        <v>3.0784489002979015E-5</v>
      </c>
      <c r="AD515" s="29">
        <f t="shared" si="846"/>
        <v>1.3686721805724307E-2</v>
      </c>
      <c r="AE515" s="24">
        <f t="shared" si="847"/>
        <v>2.4853635041422182</v>
      </c>
      <c r="AF515" s="7">
        <f t="shared" si="848"/>
        <v>2.6098341500714524</v>
      </c>
      <c r="AG515" s="24" t="str">
        <f t="shared" si="849"/>
        <v>NO</v>
      </c>
      <c r="AH515" s="24">
        <f t="shared" si="911"/>
        <v>1.1499999999999999</v>
      </c>
      <c r="AI515" s="24">
        <f t="shared" si="911"/>
        <v>1.1499999999999999</v>
      </c>
      <c r="AJ515" s="24">
        <f t="shared" si="850"/>
        <v>0.27233940987075006</v>
      </c>
      <c r="AK515" s="24">
        <f t="shared" si="851"/>
        <v>0</v>
      </c>
      <c r="AL515" s="24">
        <f t="shared" si="852"/>
        <v>749.2162626406955</v>
      </c>
      <c r="AM515" s="24">
        <f t="shared" si="853"/>
        <v>4343524.8695601998</v>
      </c>
      <c r="AN515" s="24">
        <f t="shared" si="854"/>
        <v>3.0784489002979015E-5</v>
      </c>
      <c r="AO515" s="29">
        <f t="shared" si="855"/>
        <v>1.3686721805724307E-2</v>
      </c>
      <c r="AP515" s="24">
        <f t="shared" si="856"/>
        <v>0.77183046893443841</v>
      </c>
      <c r="AQ515" s="24">
        <f t="shared" si="778"/>
        <v>0.72499999999999998</v>
      </c>
      <c r="AR515" s="24">
        <f t="shared" si="857"/>
        <v>2.4853635041422182</v>
      </c>
      <c r="AS515" s="24">
        <f t="shared" si="858"/>
        <v>2.7971159929322393</v>
      </c>
      <c r="AT515" s="24" t="str">
        <f t="shared" si="859"/>
        <v>DISPERSED BUBBLY</v>
      </c>
      <c r="AU515" s="24">
        <f t="shared" ref="AU515:AU578" si="914">VLOOKUP($AW$1,$DJ$10:$DK$14,2,FALSE)</f>
        <v>1.2</v>
      </c>
      <c r="AV515" s="7">
        <f t="shared" si="782"/>
        <v>1</v>
      </c>
      <c r="AW515" s="7">
        <f t="shared" si="783"/>
        <v>0.27233940987075006</v>
      </c>
      <c r="AX515" s="20">
        <f t="shared" si="860"/>
        <v>1.2117087402950097</v>
      </c>
      <c r="AY515" s="24">
        <f t="shared" si="861"/>
        <v>0</v>
      </c>
      <c r="AZ515" s="24">
        <f t="shared" si="862"/>
        <v>749.2162626406955</v>
      </c>
      <c r="BA515" s="24">
        <f t="shared" si="863"/>
        <v>4343524.8695601998</v>
      </c>
      <c r="BB515" s="24">
        <f t="shared" si="864"/>
        <v>3.0784489002979015E-5</v>
      </c>
      <c r="BC515" s="29">
        <f t="shared" si="865"/>
        <v>1.3686721805724307E-2</v>
      </c>
      <c r="BD515" s="24">
        <f t="shared" si="866"/>
        <v>2.4853635041422182</v>
      </c>
      <c r="BE515" s="24" t="str">
        <f t="shared" si="867"/>
        <v>NO</v>
      </c>
      <c r="BF515" s="24">
        <f t="shared" ref="BF515:BF578" si="915">VLOOKUP($BJ$1,$DJ$10:$DK$14,2,FALSE)</f>
        <v>1.2</v>
      </c>
      <c r="BG515" s="24">
        <f t="shared" si="868"/>
        <v>1.1953585807037459</v>
      </c>
      <c r="BH515" s="7">
        <f t="shared" si="789"/>
        <v>1</v>
      </c>
      <c r="BI515" s="7">
        <f t="shared" si="869"/>
        <v>0.53892960144844926</v>
      </c>
      <c r="BJ515" s="7">
        <f t="shared" si="791"/>
        <v>0.27233940987075006</v>
      </c>
      <c r="BK515" s="20">
        <f t="shared" si="870"/>
        <v>1.2117087402950097</v>
      </c>
      <c r="BL515" s="24">
        <f t="shared" si="871"/>
        <v>0.51356019049162716</v>
      </c>
      <c r="BM515" s="24">
        <f t="shared" si="872"/>
        <v>0</v>
      </c>
      <c r="BN515" s="24">
        <f t="shared" si="873"/>
        <v>749.2162626406955</v>
      </c>
      <c r="BO515" s="24">
        <f t="shared" si="874"/>
        <v>4343524.8695601998</v>
      </c>
      <c r="BP515" s="24">
        <f t="shared" si="875"/>
        <v>3.0784489002979015E-5</v>
      </c>
      <c r="BQ515" s="29">
        <f t="shared" si="876"/>
        <v>1.3686721805724307E-2</v>
      </c>
      <c r="BR515" s="24">
        <f t="shared" si="877"/>
        <v>0.77183046893443841</v>
      </c>
      <c r="BS515" s="24">
        <f t="shared" si="798"/>
        <v>0.72499999999999998</v>
      </c>
      <c r="BT515" s="24">
        <f t="shared" si="878"/>
        <v>2.4853635041422182</v>
      </c>
      <c r="BU515" s="24" t="str">
        <f t="shared" si="879"/>
        <v>NO</v>
      </c>
      <c r="BV515" s="24">
        <f t="shared" ref="BV515:BV578" si="916">VLOOKUP($BZ$1,$DJ$10:$DK$14,2,FALSE)</f>
        <v>1.1499999999999999</v>
      </c>
      <c r="BW515" s="24">
        <f t="shared" si="880"/>
        <v>1.1953585807037459</v>
      </c>
      <c r="BX515" s="7">
        <f t="shared" si="801"/>
        <v>1</v>
      </c>
      <c r="BY515" s="7">
        <f t="shared" si="881"/>
        <v>0.53892960144844926</v>
      </c>
      <c r="BZ515" s="24">
        <f t="shared" si="803"/>
        <v>0.27233940987075006</v>
      </c>
      <c r="CA515" s="20">
        <f t="shared" si="882"/>
        <v>1.2117087057232205</v>
      </c>
      <c r="CB515" s="24">
        <f t="shared" si="883"/>
        <v>0.56696713664663867</v>
      </c>
      <c r="CC515" s="24">
        <f t="shared" si="884"/>
        <v>0</v>
      </c>
      <c r="CD515" s="24">
        <f t="shared" si="885"/>
        <v>749.2162626406955</v>
      </c>
      <c r="CE515" s="24">
        <f t="shared" si="886"/>
        <v>4343524.8695601998</v>
      </c>
      <c r="CF515" s="24">
        <f t="shared" si="887"/>
        <v>3.0784489002979015E-5</v>
      </c>
      <c r="CG515" s="29">
        <f t="shared" si="888"/>
        <v>1.3686721805724307E-2</v>
      </c>
      <c r="CH515" s="24">
        <f t="shared" si="889"/>
        <v>0.77183046893443841</v>
      </c>
      <c r="CI515" s="24">
        <f t="shared" si="810"/>
        <v>0.72499999999999998</v>
      </c>
      <c r="CJ515" s="24">
        <f t="shared" si="890"/>
        <v>2.4853635041422182</v>
      </c>
      <c r="CK515" s="24">
        <f t="shared" si="891"/>
        <v>2.6098341500714524</v>
      </c>
      <c r="CL515" s="24">
        <f t="shared" si="812"/>
        <v>2.7971159929322393</v>
      </c>
      <c r="CM515" s="24" t="str">
        <f t="shared" si="892"/>
        <v>NO</v>
      </c>
      <c r="CN515" s="46" t="str">
        <f t="shared" si="893"/>
        <v>COMPRESSED LIQUID</v>
      </c>
      <c r="CO515" s="21" t="b">
        <f t="shared" si="894"/>
        <v>0</v>
      </c>
      <c r="CP515" s="21" t="b">
        <f t="shared" si="895"/>
        <v>0</v>
      </c>
      <c r="CQ515" s="7" t="e">
        <f t="shared" si="896"/>
        <v>#DIV/0!</v>
      </c>
      <c r="CR515" s="7">
        <f>IF(J515="yes",rho_ph(F515,H515),IF(K515="yes",rho_ph(F515,H515),L515*CQ515+P515*(1-CQ515)))</f>
        <v>820.36520414997608</v>
      </c>
      <c r="CS515" s="7" t="e">
        <f t="shared" si="897"/>
        <v>#DIV/0!</v>
      </c>
      <c r="CT515" s="7">
        <f t="shared" si="898"/>
        <v>4756005.5007189633</v>
      </c>
      <c r="CU515" s="7">
        <f t="shared" si="899"/>
        <v>3.0284205643344011E-5</v>
      </c>
      <c r="CV515" s="22">
        <f t="shared" si="900"/>
        <v>1.3663296446946761E-2</v>
      </c>
      <c r="CW515" s="7">
        <f t="shared" si="901"/>
        <v>8.0477826527112661E-2</v>
      </c>
      <c r="CX515" s="7">
        <f t="shared" si="902"/>
        <v>1.4858865364080849E-3</v>
      </c>
      <c r="CY515" s="7">
        <f t="shared" si="903"/>
        <v>0.99915005787467004</v>
      </c>
      <c r="CZ515" s="7">
        <f t="shared" si="904"/>
        <v>8.2033436737089196E-2</v>
      </c>
      <c r="DA515" s="7">
        <f t="shared" si="905"/>
        <v>64.496675969415591</v>
      </c>
      <c r="DB515" s="7">
        <f>rho_ph(DA515,H515)</f>
        <v>820.33953092595209</v>
      </c>
      <c r="DC515" s="7">
        <f t="shared" si="906"/>
        <v>2.3653764932797454</v>
      </c>
      <c r="DD515" s="7">
        <f t="shared" si="907"/>
        <v>-2.9430000000000001E-2</v>
      </c>
      <c r="DE515" s="47">
        <f t="shared" si="908"/>
        <v>0</v>
      </c>
      <c r="DF515" s="7">
        <f t="shared" si="909"/>
        <v>1025.5502389911742</v>
      </c>
      <c r="DG515" s="7">
        <f t="shared" si="910"/>
        <v>237.38046538431075</v>
      </c>
    </row>
    <row r="516" spans="1:111" ht="14.5" x14ac:dyDescent="0.35">
      <c r="A516" s="7">
        <f t="shared" si="819"/>
        <v>261</v>
      </c>
      <c r="B516" s="7">
        <v>3</v>
      </c>
      <c r="C516" s="7">
        <v>0</v>
      </c>
      <c r="D516">
        <v>0.253</v>
      </c>
      <c r="E516" s="22">
        <v>4.5000000000000003E-5</v>
      </c>
      <c r="F516" s="7">
        <f t="shared" si="828"/>
        <v>64.496675969415591</v>
      </c>
      <c r="G516" s="7">
        <f t="shared" si="820"/>
        <v>97.5</v>
      </c>
      <c r="H516" s="7">
        <f t="shared" si="829"/>
        <v>1025.5502389911742</v>
      </c>
      <c r="I516" s="7">
        <f t="shared" si="830"/>
        <v>0</v>
      </c>
      <c r="J516" s="24" t="str">
        <f t="shared" si="831"/>
        <v>YES</v>
      </c>
      <c r="K516" s="24" t="str">
        <f t="shared" si="832"/>
        <v>NO</v>
      </c>
      <c r="L516" s="7">
        <f t="shared" si="833"/>
        <v>33.351996590235288</v>
      </c>
      <c r="M516" s="7">
        <v>9.81</v>
      </c>
      <c r="N516" s="7">
        <f t="shared" si="834"/>
        <v>5.0247065E-2</v>
      </c>
      <c r="O516" s="7">
        <f t="shared" si="835"/>
        <v>280.34241931536246</v>
      </c>
      <c r="P516" s="7">
        <f t="shared" si="836"/>
        <v>749.66636368784521</v>
      </c>
      <c r="Q516" s="7">
        <f t="shared" si="912"/>
        <v>1.8714491638680908E-5</v>
      </c>
      <c r="R516" s="7">
        <f t="shared" si="913"/>
        <v>9.3376115944513995E-5</v>
      </c>
      <c r="S516" s="7">
        <f t="shared" si="837"/>
        <v>1.13020707724852E-4</v>
      </c>
      <c r="T516" s="7">
        <f t="shared" si="838"/>
        <v>2.5883672216729612</v>
      </c>
      <c r="U516" s="7">
        <f t="shared" si="839"/>
        <v>0</v>
      </c>
      <c r="V516" s="7">
        <f t="shared" si="840"/>
        <v>2.5883672216729612</v>
      </c>
      <c r="W516" s="7">
        <f>Surface_Tension_T(T_ph(F516,H516))</f>
        <v>8.0256366547951666E-2</v>
      </c>
      <c r="X516" s="7">
        <v>14</v>
      </c>
      <c r="Y516" s="7">
        <f t="shared" si="841"/>
        <v>1</v>
      </c>
      <c r="Z516" s="7">
        <f t="shared" si="842"/>
        <v>0</v>
      </c>
      <c r="AA516" s="24">
        <f t="shared" si="843"/>
        <v>749.66636368784521</v>
      </c>
      <c r="AB516" s="24">
        <f t="shared" si="844"/>
        <v>4343665.9188520303</v>
      </c>
      <c r="AC516" s="24">
        <f t="shared" si="845"/>
        <v>3.078430254051019E-5</v>
      </c>
      <c r="AD516" s="29">
        <f t="shared" si="846"/>
        <v>1.368671307253105E-2</v>
      </c>
      <c r="AE516" s="24">
        <f t="shared" si="847"/>
        <v>2.4854730422685845</v>
      </c>
      <c r="AF516" s="7">
        <f t="shared" si="848"/>
        <v>2.6158558970850434</v>
      </c>
      <c r="AG516" s="24" t="str">
        <f t="shared" si="849"/>
        <v>NO</v>
      </c>
      <c r="AH516" s="24">
        <f t="shared" si="911"/>
        <v>1.1499999999999999</v>
      </c>
      <c r="AI516" s="24">
        <f t="shared" si="911"/>
        <v>1.1499999999999999</v>
      </c>
      <c r="AJ516" s="24">
        <f t="shared" si="850"/>
        <v>0.27231430693145425</v>
      </c>
      <c r="AK516" s="24">
        <f t="shared" si="851"/>
        <v>0</v>
      </c>
      <c r="AL516" s="24">
        <f t="shared" si="852"/>
        <v>749.66636368784521</v>
      </c>
      <c r="AM516" s="24">
        <f t="shared" si="853"/>
        <v>4343665.9188520303</v>
      </c>
      <c r="AN516" s="24">
        <f t="shared" si="854"/>
        <v>3.078430254051019E-5</v>
      </c>
      <c r="AO516" s="29">
        <f t="shared" si="855"/>
        <v>1.368671307253105E-2</v>
      </c>
      <c r="AP516" s="24">
        <f t="shared" si="856"/>
        <v>0.77123362309203825</v>
      </c>
      <c r="AQ516" s="24">
        <f t="shared" ref="AQ516:AQ579" si="917">(0.725+4.15*(($U516/$V516)^0.5))</f>
        <v>0.72499999999999998</v>
      </c>
      <c r="AR516" s="24">
        <f t="shared" si="857"/>
        <v>2.4854730422685845</v>
      </c>
      <c r="AS516" s="24">
        <f t="shared" si="858"/>
        <v>2.7954365994067985</v>
      </c>
      <c r="AT516" s="24" t="str">
        <f t="shared" si="859"/>
        <v>DISPERSED BUBBLY</v>
      </c>
      <c r="AU516" s="24">
        <f t="shared" si="914"/>
        <v>1.2</v>
      </c>
      <c r="AV516" s="7">
        <f t="shared" ref="AV516:AV579" si="918">(COS(RADIANS($C516))^0.5)*((1+SIN(RADIANS($C516))^1.2))</f>
        <v>1</v>
      </c>
      <c r="AW516" s="7">
        <f t="shared" ref="AW516:AW579" si="919">1.53*(($W516)*($M516)*(($P516-$L516)/($P516^2)))^0.25</f>
        <v>0.27231430693145425</v>
      </c>
      <c r="AX516" s="20">
        <f t="shared" si="860"/>
        <v>1.2110310558146968</v>
      </c>
      <c r="AY516" s="24">
        <f t="shared" si="861"/>
        <v>0</v>
      </c>
      <c r="AZ516" s="24">
        <f t="shared" si="862"/>
        <v>749.66636368784521</v>
      </c>
      <c r="BA516" s="24">
        <f t="shared" si="863"/>
        <v>4343665.9188520303</v>
      </c>
      <c r="BB516" s="24">
        <f t="shared" si="864"/>
        <v>3.078430254051019E-5</v>
      </c>
      <c r="BC516" s="29">
        <f t="shared" si="865"/>
        <v>1.368671307253105E-2</v>
      </c>
      <c r="BD516" s="24">
        <f t="shared" si="866"/>
        <v>2.4854730422685845</v>
      </c>
      <c r="BE516" s="24" t="str">
        <f t="shared" si="867"/>
        <v>NO</v>
      </c>
      <c r="BF516" s="24">
        <f t="shared" si="915"/>
        <v>1.2</v>
      </c>
      <c r="BG516" s="24">
        <f t="shared" si="868"/>
        <v>1.1955341450652404</v>
      </c>
      <c r="BH516" s="7">
        <f t="shared" ref="BH516:BH579" si="920">(COS(RADIANS($C516))^0.5)*((1+SIN(RADIANS($C516))^1.2))</f>
        <v>1</v>
      </c>
      <c r="BI516" s="7">
        <f t="shared" si="869"/>
        <v>0.53898989980757883</v>
      </c>
      <c r="BJ516" s="7">
        <f t="shared" ref="BJ516:BJ579" si="921">1.53*(($W516)*($M516)*(($P516-$L516)/($P516^2)))^0.25</f>
        <v>0.27231430693145425</v>
      </c>
      <c r="BK516" s="20">
        <f t="shared" si="870"/>
        <v>1.2110310558146968</v>
      </c>
      <c r="BL516" s="24">
        <f t="shared" si="871"/>
        <v>0.51361236184269554</v>
      </c>
      <c r="BM516" s="24">
        <f t="shared" si="872"/>
        <v>0</v>
      </c>
      <c r="BN516" s="24">
        <f t="shared" si="873"/>
        <v>749.66636368784521</v>
      </c>
      <c r="BO516" s="24">
        <f t="shared" si="874"/>
        <v>4343665.9188520303</v>
      </c>
      <c r="BP516" s="24">
        <f t="shared" si="875"/>
        <v>3.078430254051019E-5</v>
      </c>
      <c r="BQ516" s="29">
        <f t="shared" si="876"/>
        <v>1.368671307253105E-2</v>
      </c>
      <c r="BR516" s="24">
        <f t="shared" si="877"/>
        <v>0.77123362309203825</v>
      </c>
      <c r="BS516" s="24">
        <f t="shared" ref="BS516:BS579" si="922">(0.725+4.15*(($U516/$V516)^0.5))</f>
        <v>0.72499999999999998</v>
      </c>
      <c r="BT516" s="24">
        <f t="shared" si="878"/>
        <v>2.4854730422685845</v>
      </c>
      <c r="BU516" s="24" t="str">
        <f t="shared" si="879"/>
        <v>NO</v>
      </c>
      <c r="BV516" s="24">
        <f t="shared" si="916"/>
        <v>1.1499999999999999</v>
      </c>
      <c r="BW516" s="24">
        <f t="shared" si="880"/>
        <v>1.1955341450652404</v>
      </c>
      <c r="BX516" s="7">
        <f t="shared" ref="BX516:BX579" si="923">(COS(RADIANS($C516))^0.5)*((1+SIN(RADIANS($C516))^1.2))</f>
        <v>1</v>
      </c>
      <c r="BY516" s="7">
        <f t="shared" si="881"/>
        <v>0.53898989980757883</v>
      </c>
      <c r="BZ516" s="24">
        <f t="shared" ref="BZ516:BZ579" si="924">1.53*(($W516)*($M516)*(($P516-$L516)/($P516^2)))^0.25</f>
        <v>0.27231430693145425</v>
      </c>
      <c r="CA516" s="20">
        <f t="shared" si="882"/>
        <v>1.211031021262287</v>
      </c>
      <c r="CB516" s="24">
        <f t="shared" si="883"/>
        <v>0.56703641673872851</v>
      </c>
      <c r="CC516" s="24">
        <f t="shared" si="884"/>
        <v>0</v>
      </c>
      <c r="CD516" s="24">
        <f t="shared" si="885"/>
        <v>749.66636368784521</v>
      </c>
      <c r="CE516" s="24">
        <f t="shared" si="886"/>
        <v>4343665.9188520303</v>
      </c>
      <c r="CF516" s="24">
        <f t="shared" si="887"/>
        <v>3.078430254051019E-5</v>
      </c>
      <c r="CG516" s="29">
        <f t="shared" si="888"/>
        <v>1.368671307253105E-2</v>
      </c>
      <c r="CH516" s="24">
        <f t="shared" si="889"/>
        <v>0.77123362309203825</v>
      </c>
      <c r="CI516" s="24">
        <f t="shared" ref="CI516:CI579" si="925">(0.725+4.15*(($U516/$V516)^0.5))</f>
        <v>0.72499999999999998</v>
      </c>
      <c r="CJ516" s="24">
        <f t="shared" si="890"/>
        <v>2.4854730422685845</v>
      </c>
      <c r="CK516" s="24">
        <f t="shared" si="891"/>
        <v>2.6158558970850434</v>
      </c>
      <c r="CL516" s="24">
        <f t="shared" ref="CL516:CL579" si="926">1.08*$T516</f>
        <v>2.7954365994067985</v>
      </c>
      <c r="CM516" s="24" t="str">
        <f t="shared" si="892"/>
        <v>NO</v>
      </c>
      <c r="CN516" s="46" t="str">
        <f t="shared" si="893"/>
        <v>COMPRESSED LIQUID</v>
      </c>
      <c r="CO516" s="21" t="b">
        <f t="shared" si="894"/>
        <v>0</v>
      </c>
      <c r="CP516" s="21" t="b">
        <f t="shared" si="895"/>
        <v>0</v>
      </c>
      <c r="CQ516" s="7" t="e">
        <f t="shared" si="896"/>
        <v>#DIV/0!</v>
      </c>
      <c r="CR516" s="7">
        <f>IF(J516="yes",rho_ph(F516,H516),IF(K516="yes",rho_ph(F516,H516),L516*CQ516+P516*(1-CQ516)))</f>
        <v>820.34839117211163</v>
      </c>
      <c r="CS516" s="7" t="e">
        <f t="shared" si="897"/>
        <v>#DIV/0!</v>
      </c>
      <c r="CT516" s="7">
        <f t="shared" si="898"/>
        <v>4753206.9209965672</v>
      </c>
      <c r="CU516" s="7">
        <f t="shared" si="899"/>
        <v>3.0287321869593556E-5</v>
      </c>
      <c r="CV516" s="22">
        <f t="shared" si="900"/>
        <v>1.3663442308073655E-2</v>
      </c>
      <c r="CW516" s="7">
        <f t="shared" si="901"/>
        <v>8.0476177173984156E-2</v>
      </c>
      <c r="CX516" s="7">
        <f t="shared" si="902"/>
        <v>1.4840882412028784E-3</v>
      </c>
      <c r="CY516" s="7">
        <f t="shared" si="903"/>
        <v>0.9991478564109868</v>
      </c>
      <c r="CZ516" s="7">
        <f t="shared" si="904"/>
        <v>8.2030166896013154E-2</v>
      </c>
      <c r="DA516" s="7">
        <f t="shared" si="905"/>
        <v>64.25058546872755</v>
      </c>
      <c r="DB516" s="7">
        <f>rho_ph(DA516,H516)</f>
        <v>820.32271533956691</v>
      </c>
      <c r="DC516" s="7">
        <f t="shared" si="906"/>
        <v>2.3654249805299612</v>
      </c>
      <c r="DD516" s="7">
        <f t="shared" si="907"/>
        <v>-2.9430000000000001E-2</v>
      </c>
      <c r="DE516" s="47">
        <f t="shared" si="908"/>
        <v>0</v>
      </c>
      <c r="DF516" s="7">
        <f t="shared" si="909"/>
        <v>1025.5208089911741</v>
      </c>
      <c r="DG516" s="7">
        <f t="shared" si="910"/>
        <v>237.37494000157221</v>
      </c>
    </row>
    <row r="517" spans="1:111" ht="14.5" x14ac:dyDescent="0.35">
      <c r="A517" s="7">
        <f t="shared" ref="A517:A580" si="927">A516-B516</f>
        <v>258</v>
      </c>
      <c r="B517" s="7">
        <v>3</v>
      </c>
      <c r="C517" s="7">
        <v>0</v>
      </c>
      <c r="D517">
        <v>0.253</v>
      </c>
      <c r="E517" s="22">
        <v>4.5000000000000003E-5</v>
      </c>
      <c r="F517" s="7">
        <f t="shared" si="828"/>
        <v>64.25058546872755</v>
      </c>
      <c r="G517" s="7">
        <f t="shared" ref="G517:G580" si="928">G516</f>
        <v>97.5</v>
      </c>
      <c r="H517" s="7">
        <f t="shared" si="829"/>
        <v>1025.5208089911741</v>
      </c>
      <c r="I517" s="7">
        <f t="shared" si="830"/>
        <v>0</v>
      </c>
      <c r="J517" s="24" t="str">
        <f t="shared" si="831"/>
        <v>YES</v>
      </c>
      <c r="K517" s="24" t="str">
        <f t="shared" si="832"/>
        <v>NO</v>
      </c>
      <c r="L517" s="7">
        <f t="shared" si="833"/>
        <v>33.21201340588884</v>
      </c>
      <c r="M517" s="7">
        <v>9.81</v>
      </c>
      <c r="N517" s="7">
        <f t="shared" si="834"/>
        <v>5.0247065E-2</v>
      </c>
      <c r="O517" s="7">
        <f t="shared" si="835"/>
        <v>280.08879882180133</v>
      </c>
      <c r="P517" s="7">
        <f t="shared" si="836"/>
        <v>750.11699857861129</v>
      </c>
      <c r="Q517" s="7">
        <f t="shared" si="912"/>
        <v>1.8703413660515113E-5</v>
      </c>
      <c r="R517" s="7">
        <f t="shared" si="913"/>
        <v>9.3475324491867047E-5</v>
      </c>
      <c r="S517" s="7">
        <f t="shared" si="837"/>
        <v>1.1301703743951829E-4</v>
      </c>
      <c r="T517" s="7">
        <f t="shared" si="838"/>
        <v>2.5868122528048896</v>
      </c>
      <c r="U517" s="7">
        <f t="shared" si="839"/>
        <v>0</v>
      </c>
      <c r="V517" s="7">
        <f t="shared" si="840"/>
        <v>2.5868122528048896</v>
      </c>
      <c r="W517" s="7">
        <f>Surface_Tension_T(T_ph(F517,H517))</f>
        <v>8.0257017152119095E-2</v>
      </c>
      <c r="X517" s="7">
        <v>15</v>
      </c>
      <c r="Y517" s="7">
        <f t="shared" si="841"/>
        <v>1</v>
      </c>
      <c r="Z517" s="7">
        <f t="shared" si="842"/>
        <v>0</v>
      </c>
      <c r="AA517" s="24">
        <f t="shared" si="843"/>
        <v>750.11699857861129</v>
      </c>
      <c r="AB517" s="24">
        <f t="shared" si="844"/>
        <v>4343806.9815951148</v>
      </c>
      <c r="AC517" s="24">
        <f t="shared" si="845"/>
        <v>3.0784116071753346E-5</v>
      </c>
      <c r="AD517" s="29">
        <f t="shared" si="846"/>
        <v>1.3686704339044247E-2</v>
      </c>
      <c r="AE517" s="24">
        <f t="shared" si="847"/>
        <v>2.4855819866934716</v>
      </c>
      <c r="AF517" s="7">
        <f t="shared" si="848"/>
        <v>2.6219082926066739</v>
      </c>
      <c r="AG517" s="24" t="str">
        <f t="shared" si="849"/>
        <v>NO</v>
      </c>
      <c r="AH517" s="24">
        <f t="shared" si="911"/>
        <v>1.1499999999999999</v>
      </c>
      <c r="AI517" s="24">
        <f t="shared" si="911"/>
        <v>1.1499999999999999</v>
      </c>
      <c r="AJ517" s="24">
        <f t="shared" si="850"/>
        <v>0.27228914786623809</v>
      </c>
      <c r="AK517" s="24">
        <f t="shared" si="851"/>
        <v>0</v>
      </c>
      <c r="AL517" s="24">
        <f t="shared" si="852"/>
        <v>750.11699857861129</v>
      </c>
      <c r="AM517" s="24">
        <f t="shared" si="853"/>
        <v>4343806.9815951148</v>
      </c>
      <c r="AN517" s="24">
        <f t="shared" si="854"/>
        <v>3.0784116071753346E-5</v>
      </c>
      <c r="AO517" s="29">
        <f t="shared" si="855"/>
        <v>1.3686704339044247E-2</v>
      </c>
      <c r="AP517" s="24">
        <f t="shared" si="856"/>
        <v>0.77063713669019041</v>
      </c>
      <c r="AQ517" s="24">
        <f t="shared" si="917"/>
        <v>0.72499999999999998</v>
      </c>
      <c r="AR517" s="24">
        <f t="shared" si="857"/>
        <v>2.4855819866934716</v>
      </c>
      <c r="AS517" s="24">
        <f t="shared" si="858"/>
        <v>2.793757233029281</v>
      </c>
      <c r="AT517" s="24" t="str">
        <f t="shared" si="859"/>
        <v>DISPERSED BUBBLY</v>
      </c>
      <c r="AU517" s="24">
        <f t="shared" si="914"/>
        <v>1.2</v>
      </c>
      <c r="AV517" s="7">
        <f t="shared" si="918"/>
        <v>1</v>
      </c>
      <c r="AW517" s="7">
        <f t="shared" si="919"/>
        <v>0.27228914786623809</v>
      </c>
      <c r="AX517" s="20">
        <f t="shared" si="860"/>
        <v>1.2103533619379483</v>
      </c>
      <c r="AY517" s="24">
        <f t="shared" si="861"/>
        <v>0</v>
      </c>
      <c r="AZ517" s="24">
        <f t="shared" si="862"/>
        <v>750.11699857861129</v>
      </c>
      <c r="BA517" s="24">
        <f t="shared" si="863"/>
        <v>4343806.9815951148</v>
      </c>
      <c r="BB517" s="24">
        <f t="shared" si="864"/>
        <v>3.0784116071753346E-5</v>
      </c>
      <c r="BC517" s="29">
        <f t="shared" si="865"/>
        <v>1.3686704339044247E-2</v>
      </c>
      <c r="BD517" s="24">
        <f t="shared" si="866"/>
        <v>2.4855819866934716</v>
      </c>
      <c r="BE517" s="24" t="str">
        <f t="shared" si="867"/>
        <v>NO</v>
      </c>
      <c r="BF517" s="24">
        <f t="shared" si="915"/>
        <v>1.2</v>
      </c>
      <c r="BG517" s="24">
        <f t="shared" si="868"/>
        <v>1.1957084470637094</v>
      </c>
      <c r="BH517" s="7">
        <f t="shared" si="920"/>
        <v>1</v>
      </c>
      <c r="BI517" s="7">
        <f t="shared" si="869"/>
        <v>0.53905006804864486</v>
      </c>
      <c r="BJ517" s="7">
        <f t="shared" si="921"/>
        <v>0.27228914786623809</v>
      </c>
      <c r="BK517" s="20">
        <f t="shared" si="870"/>
        <v>1.2103533619379483</v>
      </c>
      <c r="BL517" s="24">
        <f t="shared" si="871"/>
        <v>0.51366441011698372</v>
      </c>
      <c r="BM517" s="24">
        <f t="shared" si="872"/>
        <v>0</v>
      </c>
      <c r="BN517" s="24">
        <f t="shared" si="873"/>
        <v>750.11699857861129</v>
      </c>
      <c r="BO517" s="24">
        <f t="shared" si="874"/>
        <v>4343806.9815951148</v>
      </c>
      <c r="BP517" s="24">
        <f t="shared" si="875"/>
        <v>3.0784116071753346E-5</v>
      </c>
      <c r="BQ517" s="29">
        <f t="shared" si="876"/>
        <v>1.3686704339044247E-2</v>
      </c>
      <c r="BR517" s="24">
        <f t="shared" si="877"/>
        <v>0.77063713669019041</v>
      </c>
      <c r="BS517" s="24">
        <f t="shared" si="922"/>
        <v>0.72499999999999998</v>
      </c>
      <c r="BT517" s="24">
        <f t="shared" si="878"/>
        <v>2.4855819866934716</v>
      </c>
      <c r="BU517" s="24" t="str">
        <f t="shared" si="879"/>
        <v>NO</v>
      </c>
      <c r="BV517" s="24">
        <f t="shared" si="916"/>
        <v>1.1499999999999999</v>
      </c>
      <c r="BW517" s="24">
        <f t="shared" si="880"/>
        <v>1.1957084470637094</v>
      </c>
      <c r="BX517" s="7">
        <f t="shared" si="923"/>
        <v>1</v>
      </c>
      <c r="BY517" s="7">
        <f t="shared" si="881"/>
        <v>0.53905006804864486</v>
      </c>
      <c r="BZ517" s="24">
        <f t="shared" si="924"/>
        <v>0.27228914786623809</v>
      </c>
      <c r="CA517" s="20">
        <f t="shared" si="882"/>
        <v>1.2103533274049181</v>
      </c>
      <c r="CB517" s="24">
        <f t="shared" si="883"/>
        <v>0.56710555893093306</v>
      </c>
      <c r="CC517" s="24">
        <f t="shared" si="884"/>
        <v>0</v>
      </c>
      <c r="CD517" s="24">
        <f t="shared" si="885"/>
        <v>750.11699857861129</v>
      </c>
      <c r="CE517" s="24">
        <f t="shared" si="886"/>
        <v>4343806.9815951148</v>
      </c>
      <c r="CF517" s="24">
        <f t="shared" si="887"/>
        <v>3.0784116071753346E-5</v>
      </c>
      <c r="CG517" s="29">
        <f t="shared" si="888"/>
        <v>1.3686704339044247E-2</v>
      </c>
      <c r="CH517" s="24">
        <f t="shared" si="889"/>
        <v>0.77063713669019041</v>
      </c>
      <c r="CI517" s="24">
        <f t="shared" si="925"/>
        <v>0.72499999999999998</v>
      </c>
      <c r="CJ517" s="24">
        <f t="shared" si="890"/>
        <v>2.4855819866934716</v>
      </c>
      <c r="CK517" s="24">
        <f t="shared" si="891"/>
        <v>2.6219082926066739</v>
      </c>
      <c r="CL517" s="24">
        <f t="shared" si="926"/>
        <v>2.793757233029281</v>
      </c>
      <c r="CM517" s="24" t="str">
        <f t="shared" si="892"/>
        <v>NO</v>
      </c>
      <c r="CN517" s="46" t="str">
        <f t="shared" si="893"/>
        <v>COMPRESSED LIQUID</v>
      </c>
      <c r="CO517" s="21" t="b">
        <f t="shared" si="894"/>
        <v>0</v>
      </c>
      <c r="CP517" s="21" t="b">
        <f t="shared" si="895"/>
        <v>0</v>
      </c>
      <c r="CQ517" s="7" t="e">
        <f t="shared" si="896"/>
        <v>#DIV/0!</v>
      </c>
      <c r="CR517" s="7">
        <f>IF(J517="yes",rho_ph(F517,H517),IF(K517="yes",rho_ph(F517,H517),L517*CQ517+P517*(1-CQ517)))</f>
        <v>820.33157637895954</v>
      </c>
      <c r="CS517" s="7" t="e">
        <f t="shared" si="897"/>
        <v>#DIV/0!</v>
      </c>
      <c r="CT517" s="7">
        <f t="shared" si="898"/>
        <v>4750408.3169025993</v>
      </c>
      <c r="CU517" s="7">
        <f t="shared" si="899"/>
        <v>3.0290441607536966E-5</v>
      </c>
      <c r="CV517" s="22">
        <f t="shared" si="900"/>
        <v>1.3663588334459456E-2</v>
      </c>
      <c r="CW517" s="7">
        <f t="shared" si="901"/>
        <v>8.0474527642775948E-2</v>
      </c>
      <c r="CX517" s="7">
        <f t="shared" si="902"/>
        <v>1.4822910950854681E-3</v>
      </c>
      <c r="CY517" s="7">
        <f t="shared" si="903"/>
        <v>0.99914563753881769</v>
      </c>
      <c r="CZ517" s="7">
        <f t="shared" si="904"/>
        <v>8.2026899441551449E-2</v>
      </c>
      <c r="DA517" s="7">
        <f t="shared" si="905"/>
        <v>64.004504770402889</v>
      </c>
      <c r="DB517" s="7">
        <f>rho_ph(DA517,H517)</f>
        <v>820.30589793605543</v>
      </c>
      <c r="DC517" s="7">
        <f t="shared" si="906"/>
        <v>2.365473475008026</v>
      </c>
      <c r="DD517" s="7">
        <f t="shared" si="907"/>
        <v>-2.9430000000000001E-2</v>
      </c>
      <c r="DE517" s="47">
        <f t="shared" si="908"/>
        <v>0</v>
      </c>
      <c r="DF517" s="7">
        <f t="shared" si="909"/>
        <v>1025.4913789911741</v>
      </c>
      <c r="DG517" s="7">
        <f t="shared" si="910"/>
        <v>237.3694140681834</v>
      </c>
    </row>
    <row r="518" spans="1:111" ht="14.5" x14ac:dyDescent="0.35">
      <c r="A518" s="7">
        <f t="shared" si="927"/>
        <v>255</v>
      </c>
      <c r="B518" s="7">
        <v>3</v>
      </c>
      <c r="C518" s="7">
        <v>0</v>
      </c>
      <c r="D518">
        <v>0.253</v>
      </c>
      <c r="E518" s="22">
        <v>4.5000000000000003E-5</v>
      </c>
      <c r="F518" s="7">
        <f t="shared" si="828"/>
        <v>64.004504770402889</v>
      </c>
      <c r="G518" s="7">
        <f t="shared" si="928"/>
        <v>97.5</v>
      </c>
      <c r="H518" s="7">
        <f t="shared" si="829"/>
        <v>1025.4913789911741</v>
      </c>
      <c r="I518" s="7">
        <f t="shared" si="830"/>
        <v>0</v>
      </c>
      <c r="J518" s="24" t="str">
        <f t="shared" si="831"/>
        <v>YES</v>
      </c>
      <c r="K518" s="24" t="str">
        <f t="shared" si="832"/>
        <v>NO</v>
      </c>
      <c r="L518" s="7">
        <f t="shared" si="833"/>
        <v>33.072189028111517</v>
      </c>
      <c r="M518" s="7">
        <v>9.81</v>
      </c>
      <c r="N518" s="7">
        <f t="shared" si="834"/>
        <v>5.0247065E-2</v>
      </c>
      <c r="O518" s="7">
        <f t="shared" si="835"/>
        <v>279.83444545335044</v>
      </c>
      <c r="P518" s="7">
        <f t="shared" si="836"/>
        <v>750.56817252005158</v>
      </c>
      <c r="Q518" s="7">
        <f t="shared" si="912"/>
        <v>1.8692322767425231E-5</v>
      </c>
      <c r="R518" s="7">
        <f t="shared" si="913"/>
        <v>9.3574909979709216E-5</v>
      </c>
      <c r="S518" s="7">
        <f t="shared" si="837"/>
        <v>1.1301336704227039E-4</v>
      </c>
      <c r="T518" s="7">
        <f t="shared" si="838"/>
        <v>2.5852572944112433</v>
      </c>
      <c r="U518" s="7">
        <f t="shared" si="839"/>
        <v>0</v>
      </c>
      <c r="V518" s="7">
        <f t="shared" si="840"/>
        <v>2.5852572944112433</v>
      </c>
      <c r="W518" s="7">
        <f>Surface_Tension_T(T_ph(F518,H518))</f>
        <v>8.0257667801803337E-2</v>
      </c>
      <c r="X518" s="7">
        <v>16</v>
      </c>
      <c r="Y518" s="7">
        <f t="shared" si="841"/>
        <v>1</v>
      </c>
      <c r="Z518" s="7">
        <f t="shared" si="842"/>
        <v>0</v>
      </c>
      <c r="AA518" s="24">
        <f t="shared" si="843"/>
        <v>750.56817252005158</v>
      </c>
      <c r="AB518" s="24">
        <f t="shared" si="844"/>
        <v>4343948.0578023633</v>
      </c>
      <c r="AC518" s="24">
        <f t="shared" si="845"/>
        <v>3.0783929596693587E-5</v>
      </c>
      <c r="AD518" s="29">
        <f t="shared" si="846"/>
        <v>1.3686695605263206E-2</v>
      </c>
      <c r="AE518" s="24">
        <f t="shared" si="847"/>
        <v>2.4856903378929593</v>
      </c>
      <c r="AF518" s="7">
        <f t="shared" si="848"/>
        <v>2.6279916278564164</v>
      </c>
      <c r="AG518" s="24" t="str">
        <f t="shared" si="849"/>
        <v>NO</v>
      </c>
      <c r="AH518" s="24">
        <f t="shared" si="911"/>
        <v>1.1499999999999999</v>
      </c>
      <c r="AI518" s="24">
        <f t="shared" si="911"/>
        <v>1.1499999999999999</v>
      </c>
      <c r="AJ518" s="24">
        <f t="shared" si="850"/>
        <v>0.27226393239601587</v>
      </c>
      <c r="AK518" s="24">
        <f t="shared" si="851"/>
        <v>0</v>
      </c>
      <c r="AL518" s="24">
        <f t="shared" si="852"/>
        <v>750.56817252005158</v>
      </c>
      <c r="AM518" s="24">
        <f t="shared" si="853"/>
        <v>4343948.0578023633</v>
      </c>
      <c r="AN518" s="24">
        <f t="shared" si="854"/>
        <v>3.0783929596693587E-5</v>
      </c>
      <c r="AO518" s="29">
        <f t="shared" si="855"/>
        <v>1.3686695605263206E-2</v>
      </c>
      <c r="AP518" s="24">
        <f t="shared" si="856"/>
        <v>0.77004100377701024</v>
      </c>
      <c r="AQ518" s="24">
        <f t="shared" si="917"/>
        <v>0.72499999999999998</v>
      </c>
      <c r="AR518" s="24">
        <f t="shared" si="857"/>
        <v>2.4856903378929593</v>
      </c>
      <c r="AS518" s="24">
        <f t="shared" si="858"/>
        <v>2.7920778779641431</v>
      </c>
      <c r="AT518" s="24" t="str">
        <f t="shared" si="859"/>
        <v>DISPERSED BUBBLY</v>
      </c>
      <c r="AU518" s="24">
        <f t="shared" si="914"/>
        <v>1.2</v>
      </c>
      <c r="AV518" s="7">
        <f t="shared" si="918"/>
        <v>1</v>
      </c>
      <c r="AW518" s="7">
        <f t="shared" si="919"/>
        <v>0.27226393239601587</v>
      </c>
      <c r="AX518" s="20">
        <f t="shared" si="860"/>
        <v>1.2096756522594003</v>
      </c>
      <c r="AY518" s="24">
        <f t="shared" si="861"/>
        <v>0</v>
      </c>
      <c r="AZ518" s="24">
        <f t="shared" si="862"/>
        <v>750.56817252005158</v>
      </c>
      <c r="BA518" s="24">
        <f t="shared" si="863"/>
        <v>4343948.0578023633</v>
      </c>
      <c r="BB518" s="24">
        <f t="shared" si="864"/>
        <v>3.0783929596693587E-5</v>
      </c>
      <c r="BC518" s="29">
        <f t="shared" si="865"/>
        <v>1.3686695605263206E-2</v>
      </c>
      <c r="BD518" s="24">
        <f t="shared" si="866"/>
        <v>2.4856903378929593</v>
      </c>
      <c r="BE518" s="24" t="str">
        <f t="shared" si="867"/>
        <v>NO</v>
      </c>
      <c r="BF518" s="24">
        <f t="shared" si="915"/>
        <v>1.2</v>
      </c>
      <c r="BG518" s="24">
        <f t="shared" si="868"/>
        <v>1.1958813652730196</v>
      </c>
      <c r="BH518" s="7">
        <f t="shared" si="920"/>
        <v>1</v>
      </c>
      <c r="BI518" s="7">
        <f t="shared" si="869"/>
        <v>0.5391101065991053</v>
      </c>
      <c r="BJ518" s="7">
        <f t="shared" si="921"/>
        <v>0.27226393239601587</v>
      </c>
      <c r="BK518" s="20">
        <f t="shared" si="870"/>
        <v>1.2096756522594003</v>
      </c>
      <c r="BL518" s="24">
        <f t="shared" si="871"/>
        <v>0.5137163356747132</v>
      </c>
      <c r="BM518" s="24">
        <f t="shared" si="872"/>
        <v>0</v>
      </c>
      <c r="BN518" s="24">
        <f t="shared" si="873"/>
        <v>750.56817252005158</v>
      </c>
      <c r="BO518" s="24">
        <f t="shared" si="874"/>
        <v>4343948.0578023633</v>
      </c>
      <c r="BP518" s="24">
        <f t="shared" si="875"/>
        <v>3.0783929596693587E-5</v>
      </c>
      <c r="BQ518" s="29">
        <f t="shared" si="876"/>
        <v>1.3686695605263206E-2</v>
      </c>
      <c r="BR518" s="24">
        <f t="shared" si="877"/>
        <v>0.77004100377701024</v>
      </c>
      <c r="BS518" s="24">
        <f t="shared" si="922"/>
        <v>0.72499999999999998</v>
      </c>
      <c r="BT518" s="24">
        <f t="shared" si="878"/>
        <v>2.4856903378929593</v>
      </c>
      <c r="BU518" s="24" t="str">
        <f t="shared" si="879"/>
        <v>NO</v>
      </c>
      <c r="BV518" s="24">
        <f t="shared" si="916"/>
        <v>1.1499999999999999</v>
      </c>
      <c r="BW518" s="24">
        <f t="shared" si="880"/>
        <v>1.1958813652730196</v>
      </c>
      <c r="BX518" s="7">
        <f t="shared" si="923"/>
        <v>1</v>
      </c>
      <c r="BY518" s="7">
        <f t="shared" si="881"/>
        <v>0.5391101065991053</v>
      </c>
      <c r="BZ518" s="24">
        <f t="shared" si="924"/>
        <v>0.27226393239601587</v>
      </c>
      <c r="CA518" s="20">
        <f t="shared" si="882"/>
        <v>1.2096756177457502</v>
      </c>
      <c r="CB518" s="24">
        <f t="shared" si="883"/>
        <v>0.56717456372501851</v>
      </c>
      <c r="CC518" s="24">
        <f t="shared" si="884"/>
        <v>0</v>
      </c>
      <c r="CD518" s="24">
        <f t="shared" si="885"/>
        <v>750.56817252005158</v>
      </c>
      <c r="CE518" s="24">
        <f t="shared" si="886"/>
        <v>4343948.0578023633</v>
      </c>
      <c r="CF518" s="24">
        <f t="shared" si="887"/>
        <v>3.0783929596693587E-5</v>
      </c>
      <c r="CG518" s="29">
        <f t="shared" si="888"/>
        <v>1.3686695605263206E-2</v>
      </c>
      <c r="CH518" s="24">
        <f t="shared" si="889"/>
        <v>0.77004100377701024</v>
      </c>
      <c r="CI518" s="24">
        <f t="shared" si="925"/>
        <v>0.72499999999999998</v>
      </c>
      <c r="CJ518" s="24">
        <f t="shared" si="890"/>
        <v>2.4856903378929593</v>
      </c>
      <c r="CK518" s="24">
        <f t="shared" si="891"/>
        <v>2.6279916278564164</v>
      </c>
      <c r="CL518" s="24">
        <f t="shared" si="926"/>
        <v>2.7920778779641431</v>
      </c>
      <c r="CM518" s="24" t="str">
        <f t="shared" si="892"/>
        <v>NO</v>
      </c>
      <c r="CN518" s="46" t="str">
        <f t="shared" si="893"/>
        <v>COMPRESSED LIQUID</v>
      </c>
      <c r="CO518" s="21" t="b">
        <f t="shared" si="894"/>
        <v>0</v>
      </c>
      <c r="CP518" s="21" t="b">
        <f t="shared" si="895"/>
        <v>0</v>
      </c>
      <c r="CQ518" s="7" t="e">
        <f t="shared" si="896"/>
        <v>#DIV/0!</v>
      </c>
      <c r="CR518" s="7">
        <f>IF(J518="yes",rho_ph(F518,H518),IF(K518="yes",rho_ph(F518,H518),L518*CQ518+P518*(1-CQ518)))</f>
        <v>820.3147597689341</v>
      </c>
      <c r="CS518" s="7" t="e">
        <f t="shared" si="897"/>
        <v>#DIV/0!</v>
      </c>
      <c r="CT518" s="7">
        <f t="shared" si="898"/>
        <v>4747609.6615190227</v>
      </c>
      <c r="CU518" s="7">
        <f t="shared" si="899"/>
        <v>3.0293564893275277E-5</v>
      </c>
      <c r="CV518" s="22">
        <f t="shared" si="900"/>
        <v>1.3663734527792725E-2</v>
      </c>
      <c r="CW518" s="7">
        <f t="shared" si="901"/>
        <v>8.0472877933332451E-2</v>
      </c>
      <c r="CX518" s="7">
        <f t="shared" si="902"/>
        <v>1.4804950813063671E-3</v>
      </c>
      <c r="CY518" s="7">
        <f t="shared" si="903"/>
        <v>0.99914340106806643</v>
      </c>
      <c r="CZ518" s="7">
        <f t="shared" si="904"/>
        <v>8.2023634372235379E-2</v>
      </c>
      <c r="DA518" s="7">
        <f t="shared" si="905"/>
        <v>63.758433867286186</v>
      </c>
      <c r="DB518" s="7">
        <f>rho_ph(DA518,H518)</f>
        <v>820.28907871382864</v>
      </c>
      <c r="DC518" s="7">
        <f t="shared" si="906"/>
        <v>2.3655219767192883</v>
      </c>
      <c r="DD518" s="7">
        <f t="shared" si="907"/>
        <v>-2.9430000000000001E-2</v>
      </c>
      <c r="DE518" s="47">
        <f t="shared" si="908"/>
        <v>0</v>
      </c>
      <c r="DF518" s="7">
        <f t="shared" si="909"/>
        <v>1025.461948991174</v>
      </c>
      <c r="DG518" s="7">
        <f t="shared" si="910"/>
        <v>237.36388758407384</v>
      </c>
    </row>
    <row r="519" spans="1:111" ht="14.5" x14ac:dyDescent="0.35">
      <c r="A519" s="7">
        <f t="shared" si="927"/>
        <v>252</v>
      </c>
      <c r="B519" s="7">
        <v>3</v>
      </c>
      <c r="C519" s="7">
        <v>0</v>
      </c>
      <c r="D519">
        <v>0.253</v>
      </c>
      <c r="E519" s="22">
        <v>4.5000000000000003E-5</v>
      </c>
      <c r="F519" s="7">
        <f t="shared" si="828"/>
        <v>63.758433867286186</v>
      </c>
      <c r="G519" s="7">
        <f t="shared" si="928"/>
        <v>97.5</v>
      </c>
      <c r="H519" s="7">
        <f t="shared" si="829"/>
        <v>1025.461948991174</v>
      </c>
      <c r="I519" s="7">
        <f t="shared" si="830"/>
        <v>0</v>
      </c>
      <c r="J519" s="24" t="str">
        <f t="shared" si="831"/>
        <v>YES</v>
      </c>
      <c r="K519" s="24" t="str">
        <f t="shared" si="832"/>
        <v>NO</v>
      </c>
      <c r="L519" s="7">
        <f t="shared" si="833"/>
        <v>32.932522915700922</v>
      </c>
      <c r="M519" s="7">
        <v>9.81</v>
      </c>
      <c r="N519" s="7">
        <f t="shared" si="834"/>
        <v>5.0247065E-2</v>
      </c>
      <c r="O519" s="7">
        <f t="shared" si="835"/>
        <v>279.57935426454094</v>
      </c>
      <c r="P519" s="7">
        <f t="shared" si="836"/>
        <v>751.01989076497648</v>
      </c>
      <c r="Q519" s="7">
        <f t="shared" si="912"/>
        <v>1.8681218782142952E-5</v>
      </c>
      <c r="R519" s="7">
        <f t="shared" si="913"/>
        <v>9.3674875990164993E-5</v>
      </c>
      <c r="S519" s="7">
        <f t="shared" si="837"/>
        <v>1.1300969653281642E-4</v>
      </c>
      <c r="T519" s="7">
        <f t="shared" si="838"/>
        <v>2.5837023317503727</v>
      </c>
      <c r="U519" s="7">
        <f t="shared" si="839"/>
        <v>0</v>
      </c>
      <c r="V519" s="7">
        <f t="shared" si="840"/>
        <v>2.5837023317503727</v>
      </c>
      <c r="W519" s="7">
        <f>Surface_Tension_T(T_ph(F519,H519))</f>
        <v>8.025831849700675E-2</v>
      </c>
      <c r="X519" s="7">
        <v>17</v>
      </c>
      <c r="Y519" s="7">
        <f t="shared" si="841"/>
        <v>1</v>
      </c>
      <c r="Z519" s="7">
        <f t="shared" si="842"/>
        <v>0</v>
      </c>
      <c r="AA519" s="24">
        <f t="shared" si="843"/>
        <v>751.01989076497648</v>
      </c>
      <c r="AB519" s="24">
        <f t="shared" si="844"/>
        <v>4344089.1474867258</v>
      </c>
      <c r="AC519" s="24">
        <f t="shared" si="845"/>
        <v>3.0783743115316006E-5</v>
      </c>
      <c r="AD519" s="29">
        <f t="shared" si="846"/>
        <v>1.3686686871187223E-2</v>
      </c>
      <c r="AE519" s="24">
        <f t="shared" si="847"/>
        <v>2.4857980963249653</v>
      </c>
      <c r="AF519" s="7">
        <f t="shared" si="848"/>
        <v>2.6341061978849742</v>
      </c>
      <c r="AG519" s="24" t="str">
        <f t="shared" si="849"/>
        <v>NO</v>
      </c>
      <c r="AH519" s="24">
        <f t="shared" si="911"/>
        <v>1.1499999999999999</v>
      </c>
      <c r="AI519" s="24">
        <f t="shared" si="911"/>
        <v>1.1499999999999999</v>
      </c>
      <c r="AJ519" s="24">
        <f t="shared" si="850"/>
        <v>0.2722386602381679</v>
      </c>
      <c r="AK519" s="24">
        <f t="shared" si="851"/>
        <v>0</v>
      </c>
      <c r="AL519" s="24">
        <f t="shared" si="852"/>
        <v>751.01989076497648</v>
      </c>
      <c r="AM519" s="24">
        <f t="shared" si="853"/>
        <v>4344089.1474867258</v>
      </c>
      <c r="AN519" s="24">
        <f t="shared" si="854"/>
        <v>3.0783743115316006E-5</v>
      </c>
      <c r="AO519" s="29">
        <f t="shared" si="855"/>
        <v>1.3686686871187223E-2</v>
      </c>
      <c r="AP519" s="24">
        <f t="shared" si="856"/>
        <v>0.76944521838398683</v>
      </c>
      <c r="AQ519" s="24">
        <f t="shared" si="917"/>
        <v>0.72499999999999998</v>
      </c>
      <c r="AR519" s="24">
        <f t="shared" si="857"/>
        <v>2.4857980963249653</v>
      </c>
      <c r="AS519" s="24">
        <f t="shared" si="858"/>
        <v>2.7903985182904028</v>
      </c>
      <c r="AT519" s="24" t="str">
        <f t="shared" si="859"/>
        <v>DISPERSED BUBBLY</v>
      </c>
      <c r="AU519" s="24">
        <f t="shared" si="914"/>
        <v>1.2</v>
      </c>
      <c r="AV519" s="7">
        <f t="shared" si="918"/>
        <v>1</v>
      </c>
      <c r="AW519" s="7">
        <f t="shared" si="919"/>
        <v>0.2722386602381679</v>
      </c>
      <c r="AX519" s="20">
        <f t="shared" si="860"/>
        <v>1.2089979203384007</v>
      </c>
      <c r="AY519" s="24">
        <f t="shared" si="861"/>
        <v>0</v>
      </c>
      <c r="AZ519" s="24">
        <f t="shared" si="862"/>
        <v>751.01989076497648</v>
      </c>
      <c r="BA519" s="24">
        <f t="shared" si="863"/>
        <v>4344089.1474867258</v>
      </c>
      <c r="BB519" s="24">
        <f t="shared" si="864"/>
        <v>3.0783743115316006E-5</v>
      </c>
      <c r="BC519" s="29">
        <f t="shared" si="865"/>
        <v>1.3686686871187223E-2</v>
      </c>
      <c r="BD519" s="24">
        <f t="shared" si="866"/>
        <v>2.4857980963249653</v>
      </c>
      <c r="BE519" s="24" t="str">
        <f t="shared" si="867"/>
        <v>NO</v>
      </c>
      <c r="BF519" s="24">
        <f t="shared" si="915"/>
        <v>1.2</v>
      </c>
      <c r="BG519" s="24">
        <f t="shared" si="868"/>
        <v>1.1960527732570709</v>
      </c>
      <c r="BH519" s="7">
        <f t="shared" si="920"/>
        <v>1</v>
      </c>
      <c r="BI519" s="7">
        <f t="shared" si="869"/>
        <v>0.53917001588428626</v>
      </c>
      <c r="BJ519" s="7">
        <f t="shared" si="921"/>
        <v>0.2722386602381679</v>
      </c>
      <c r="BK519" s="20">
        <f t="shared" si="870"/>
        <v>1.2089979203384007</v>
      </c>
      <c r="BL519" s="24">
        <f t="shared" si="871"/>
        <v>0.5137681388738401</v>
      </c>
      <c r="BM519" s="24">
        <f t="shared" si="872"/>
        <v>0</v>
      </c>
      <c r="BN519" s="24">
        <f t="shared" si="873"/>
        <v>751.01989076497648</v>
      </c>
      <c r="BO519" s="24">
        <f t="shared" si="874"/>
        <v>4344089.1474867258</v>
      </c>
      <c r="BP519" s="24">
        <f t="shared" si="875"/>
        <v>3.0783743115316006E-5</v>
      </c>
      <c r="BQ519" s="29">
        <f t="shared" si="876"/>
        <v>1.3686686871187223E-2</v>
      </c>
      <c r="BR519" s="24">
        <f t="shared" si="877"/>
        <v>0.76944521838398683</v>
      </c>
      <c r="BS519" s="24">
        <f t="shared" si="922"/>
        <v>0.72499999999999998</v>
      </c>
      <c r="BT519" s="24">
        <f t="shared" si="878"/>
        <v>2.4857980963249653</v>
      </c>
      <c r="BU519" s="24" t="str">
        <f t="shared" si="879"/>
        <v>NO</v>
      </c>
      <c r="BV519" s="24">
        <f t="shared" si="916"/>
        <v>1.1499999999999999</v>
      </c>
      <c r="BW519" s="24">
        <f t="shared" si="880"/>
        <v>1.1960527732570709</v>
      </c>
      <c r="BX519" s="7">
        <f t="shared" si="923"/>
        <v>1</v>
      </c>
      <c r="BY519" s="7">
        <f t="shared" si="881"/>
        <v>0.53917001588428626</v>
      </c>
      <c r="BZ519" s="24">
        <f t="shared" si="924"/>
        <v>0.2722386602381679</v>
      </c>
      <c r="CA519" s="20">
        <f t="shared" si="882"/>
        <v>1.208997885844131</v>
      </c>
      <c r="CB519" s="24">
        <f t="shared" si="883"/>
        <v>0.56724343162076574</v>
      </c>
      <c r="CC519" s="24">
        <f t="shared" si="884"/>
        <v>0</v>
      </c>
      <c r="CD519" s="24">
        <f t="shared" si="885"/>
        <v>751.01989076497648</v>
      </c>
      <c r="CE519" s="24">
        <f t="shared" si="886"/>
        <v>4344089.1474867258</v>
      </c>
      <c r="CF519" s="24">
        <f t="shared" si="887"/>
        <v>3.0783743115316006E-5</v>
      </c>
      <c r="CG519" s="29">
        <f t="shared" si="888"/>
        <v>1.3686686871187223E-2</v>
      </c>
      <c r="CH519" s="24">
        <f t="shared" si="889"/>
        <v>0.76944521838398683</v>
      </c>
      <c r="CI519" s="24">
        <f t="shared" si="925"/>
        <v>0.72499999999999998</v>
      </c>
      <c r="CJ519" s="24">
        <f t="shared" si="890"/>
        <v>2.4857980963249653</v>
      </c>
      <c r="CK519" s="24">
        <f t="shared" si="891"/>
        <v>2.6341061978849742</v>
      </c>
      <c r="CL519" s="24">
        <f t="shared" si="926"/>
        <v>2.7903985182904028</v>
      </c>
      <c r="CM519" s="24" t="str">
        <f t="shared" si="892"/>
        <v>NO</v>
      </c>
      <c r="CN519" s="46" t="str">
        <f t="shared" si="893"/>
        <v>COMPRESSED LIQUID</v>
      </c>
      <c r="CO519" s="21" t="b">
        <f t="shared" si="894"/>
        <v>0</v>
      </c>
      <c r="CP519" s="21" t="b">
        <f t="shared" si="895"/>
        <v>0</v>
      </c>
      <c r="CQ519" s="7" t="e">
        <f t="shared" si="896"/>
        <v>#DIV/0!</v>
      </c>
      <c r="CR519" s="7">
        <f>IF(J519="yes",rho_ph(F519,H519),IF(K519="yes",rho_ph(F519,H519),L519*CQ519+P519*(1-CQ519)))</f>
        <v>820.29794134044528</v>
      </c>
      <c r="CS519" s="7" t="e">
        <f t="shared" si="897"/>
        <v>#DIV/0!</v>
      </c>
      <c r="CT519" s="7">
        <f t="shared" si="898"/>
        <v>4744810.9277812373</v>
      </c>
      <c r="CU519" s="7">
        <f t="shared" si="899"/>
        <v>3.0296691763222035E-5</v>
      </c>
      <c r="CV519" s="22">
        <f t="shared" si="900"/>
        <v>1.3663880889776669E-2</v>
      </c>
      <c r="CW519" s="7">
        <f t="shared" si="901"/>
        <v>8.0471228045497695E-2</v>
      </c>
      <c r="CX519" s="7">
        <f t="shared" si="902"/>
        <v>1.4787001830673641E-3</v>
      </c>
      <c r="CY519" s="7">
        <f t="shared" si="903"/>
        <v>0.99914114680574539</v>
      </c>
      <c r="CZ519" s="7">
        <f t="shared" si="904"/>
        <v>8.2020371686782209E-2</v>
      </c>
      <c r="DA519" s="7">
        <f t="shared" si="905"/>
        <v>63.512372752225836</v>
      </c>
      <c r="DB519" s="7">
        <f>rho_ph(DA519,H519)</f>
        <v>820.27225767129801</v>
      </c>
      <c r="DC519" s="7">
        <f t="shared" si="906"/>
        <v>2.3655704856690978</v>
      </c>
      <c r="DD519" s="7">
        <f t="shared" si="907"/>
        <v>-2.9430000000000001E-2</v>
      </c>
      <c r="DE519" s="47">
        <f t="shared" si="908"/>
        <v>0</v>
      </c>
      <c r="DF519" s="7">
        <f t="shared" si="909"/>
        <v>1025.432518991174</v>
      </c>
      <c r="DG519" s="7">
        <f t="shared" si="910"/>
        <v>237.35836054917155</v>
      </c>
    </row>
    <row r="520" spans="1:111" ht="14.5" x14ac:dyDescent="0.35">
      <c r="A520" s="7">
        <f t="shared" si="927"/>
        <v>249</v>
      </c>
      <c r="B520" s="7">
        <v>3</v>
      </c>
      <c r="C520" s="7">
        <v>0</v>
      </c>
      <c r="D520">
        <v>0.253</v>
      </c>
      <c r="E520" s="22">
        <v>4.5000000000000003E-5</v>
      </c>
      <c r="F520" s="7">
        <f t="shared" si="828"/>
        <v>63.512372752225836</v>
      </c>
      <c r="G520" s="7">
        <f t="shared" si="928"/>
        <v>97.5</v>
      </c>
      <c r="H520" s="7">
        <f t="shared" si="829"/>
        <v>1025.432518991174</v>
      </c>
      <c r="I520" s="7">
        <f t="shared" si="830"/>
        <v>0</v>
      </c>
      <c r="J520" s="24" t="str">
        <f t="shared" si="831"/>
        <v>YES</v>
      </c>
      <c r="K520" s="24" t="str">
        <f t="shared" si="832"/>
        <v>NO</v>
      </c>
      <c r="L520" s="7">
        <f t="shared" si="833"/>
        <v>32.793014528881159</v>
      </c>
      <c r="M520" s="7">
        <v>9.81</v>
      </c>
      <c r="N520" s="7">
        <f t="shared" si="834"/>
        <v>5.0247065E-2</v>
      </c>
      <c r="O520" s="7">
        <f t="shared" si="835"/>
        <v>279.32352025675186</v>
      </c>
      <c r="P520" s="7">
        <f t="shared" si="836"/>
        <v>751.47215861264101</v>
      </c>
      <c r="Q520" s="7">
        <f t="shared" si="912"/>
        <v>1.8670101525108998E-5</v>
      </c>
      <c r="R520" s="7">
        <f t="shared" si="913"/>
        <v>9.3775226150481306E-5</v>
      </c>
      <c r="S520" s="7">
        <f t="shared" si="837"/>
        <v>1.1300602591086588E-4</v>
      </c>
      <c r="T520" s="7">
        <f t="shared" si="838"/>
        <v>2.5821473499999588</v>
      </c>
      <c r="U520" s="7">
        <f t="shared" si="839"/>
        <v>0</v>
      </c>
      <c r="V520" s="7">
        <f t="shared" si="840"/>
        <v>2.5821473499999588</v>
      </c>
      <c r="W520" s="7">
        <f>Surface_Tension_T(T_ph(F520,H520))</f>
        <v>8.0258969237731834E-2</v>
      </c>
      <c r="X520" s="7">
        <v>18</v>
      </c>
      <c r="Y520" s="7">
        <f t="shared" si="841"/>
        <v>1</v>
      </c>
      <c r="Z520" s="7">
        <f t="shared" si="842"/>
        <v>0</v>
      </c>
      <c r="AA520" s="24">
        <f t="shared" si="843"/>
        <v>751.47215861264101</v>
      </c>
      <c r="AB520" s="24">
        <f t="shared" si="844"/>
        <v>4344230.250661104</v>
      </c>
      <c r="AC520" s="24">
        <f t="shared" si="845"/>
        <v>3.0783556627605797E-5</v>
      </c>
      <c r="AD520" s="29">
        <f t="shared" si="846"/>
        <v>1.3686678136815613E-2</v>
      </c>
      <c r="AE520" s="24">
        <f t="shared" si="847"/>
        <v>2.4859052624291498</v>
      </c>
      <c r="AF520" s="7">
        <f t="shared" si="848"/>
        <v>2.6402523016392956</v>
      </c>
      <c r="AG520" s="24" t="str">
        <f t="shared" si="849"/>
        <v>NO</v>
      </c>
      <c r="AH520" s="24">
        <f t="shared" si="911"/>
        <v>1.1499999999999999</v>
      </c>
      <c r="AI520" s="24">
        <f t="shared" si="911"/>
        <v>1.1499999999999999</v>
      </c>
      <c r="AJ520" s="24">
        <f t="shared" si="850"/>
        <v>0.27221333110649598</v>
      </c>
      <c r="AK520" s="24">
        <f t="shared" si="851"/>
        <v>0</v>
      </c>
      <c r="AL520" s="24">
        <f t="shared" si="852"/>
        <v>751.47215861264101</v>
      </c>
      <c r="AM520" s="24">
        <f t="shared" si="853"/>
        <v>4344230.250661104</v>
      </c>
      <c r="AN520" s="24">
        <f t="shared" si="854"/>
        <v>3.0783556627605797E-5</v>
      </c>
      <c r="AO520" s="29">
        <f t="shared" si="855"/>
        <v>1.3686678136815613E-2</v>
      </c>
      <c r="AP520" s="24">
        <f t="shared" si="856"/>
        <v>0.76884977452544634</v>
      </c>
      <c r="AQ520" s="24">
        <f t="shared" si="917"/>
        <v>0.72499999999999998</v>
      </c>
      <c r="AR520" s="24">
        <f t="shared" si="857"/>
        <v>2.4859052624291498</v>
      </c>
      <c r="AS520" s="24">
        <f t="shared" si="858"/>
        <v>2.7887191379999559</v>
      </c>
      <c r="AT520" s="24" t="str">
        <f t="shared" si="859"/>
        <v>DISPERSED BUBBLY</v>
      </c>
      <c r="AU520" s="24">
        <f t="shared" si="914"/>
        <v>1.2</v>
      </c>
      <c r="AV520" s="7">
        <f t="shared" si="918"/>
        <v>1</v>
      </c>
      <c r="AW520" s="7">
        <f t="shared" si="919"/>
        <v>0.27221333110649598</v>
      </c>
      <c r="AX520" s="20">
        <f t="shared" si="860"/>
        <v>1.2083201596983209</v>
      </c>
      <c r="AY520" s="24">
        <f t="shared" si="861"/>
        <v>0</v>
      </c>
      <c r="AZ520" s="24">
        <f t="shared" si="862"/>
        <v>751.47215861264101</v>
      </c>
      <c r="BA520" s="24">
        <f t="shared" si="863"/>
        <v>4344230.250661104</v>
      </c>
      <c r="BB520" s="24">
        <f t="shared" si="864"/>
        <v>3.0783556627605797E-5</v>
      </c>
      <c r="BC520" s="29">
        <f t="shared" si="865"/>
        <v>1.3686678136815613E-2</v>
      </c>
      <c r="BD520" s="24">
        <f t="shared" si="866"/>
        <v>2.4859052624291498</v>
      </c>
      <c r="BE520" s="24" t="str">
        <f t="shared" si="867"/>
        <v>NO</v>
      </c>
      <c r="BF520" s="24">
        <f t="shared" si="915"/>
        <v>1.2</v>
      </c>
      <c r="BG520" s="24">
        <f t="shared" si="868"/>
        <v>1.1962225395214943</v>
      </c>
      <c r="BH520" s="7">
        <f t="shared" si="920"/>
        <v>1</v>
      </c>
      <c r="BI520" s="7">
        <f t="shared" si="869"/>
        <v>0.53922979632739532</v>
      </c>
      <c r="BJ520" s="7">
        <f t="shared" si="921"/>
        <v>0.27221333110649598</v>
      </c>
      <c r="BK520" s="20">
        <f t="shared" si="870"/>
        <v>1.2083201596983209</v>
      </c>
      <c r="BL520" s="24">
        <f t="shared" si="871"/>
        <v>0.5138198200700631</v>
      </c>
      <c r="BM520" s="24">
        <f t="shared" si="872"/>
        <v>0</v>
      </c>
      <c r="BN520" s="24">
        <f t="shared" si="873"/>
        <v>751.47215861264101</v>
      </c>
      <c r="BO520" s="24">
        <f t="shared" si="874"/>
        <v>4344230.250661104</v>
      </c>
      <c r="BP520" s="24">
        <f t="shared" si="875"/>
        <v>3.0783556627605797E-5</v>
      </c>
      <c r="BQ520" s="29">
        <f t="shared" si="876"/>
        <v>1.3686678136815613E-2</v>
      </c>
      <c r="BR520" s="24">
        <f t="shared" si="877"/>
        <v>0.76884977452544634</v>
      </c>
      <c r="BS520" s="24">
        <f t="shared" si="922"/>
        <v>0.72499999999999998</v>
      </c>
      <c r="BT520" s="24">
        <f t="shared" si="878"/>
        <v>2.4859052624291498</v>
      </c>
      <c r="BU520" s="24" t="str">
        <f t="shared" si="879"/>
        <v>NO</v>
      </c>
      <c r="BV520" s="24">
        <f t="shared" si="916"/>
        <v>1.1499999999999999</v>
      </c>
      <c r="BW520" s="24">
        <f t="shared" si="880"/>
        <v>1.1962225395214943</v>
      </c>
      <c r="BX520" s="7">
        <f t="shared" si="923"/>
        <v>1</v>
      </c>
      <c r="BY520" s="7">
        <f t="shared" si="881"/>
        <v>0.53922979632739532</v>
      </c>
      <c r="BZ520" s="24">
        <f t="shared" si="924"/>
        <v>0.27221333110649598</v>
      </c>
      <c r="CA520" s="20">
        <f t="shared" si="882"/>
        <v>1.2083201252234326</v>
      </c>
      <c r="CB520" s="24">
        <f t="shared" si="883"/>
        <v>0.56731216311599164</v>
      </c>
      <c r="CC520" s="24">
        <f t="shared" si="884"/>
        <v>0</v>
      </c>
      <c r="CD520" s="24">
        <f t="shared" si="885"/>
        <v>751.47215861264101</v>
      </c>
      <c r="CE520" s="24">
        <f t="shared" si="886"/>
        <v>4344230.250661104</v>
      </c>
      <c r="CF520" s="24">
        <f t="shared" si="887"/>
        <v>3.0783556627605797E-5</v>
      </c>
      <c r="CG520" s="29">
        <f t="shared" si="888"/>
        <v>1.3686678136815613E-2</v>
      </c>
      <c r="CH520" s="24">
        <f t="shared" si="889"/>
        <v>0.76884977452544634</v>
      </c>
      <c r="CI520" s="24">
        <f t="shared" si="925"/>
        <v>0.72499999999999998</v>
      </c>
      <c r="CJ520" s="24">
        <f t="shared" si="890"/>
        <v>2.4859052624291498</v>
      </c>
      <c r="CK520" s="24">
        <f t="shared" si="891"/>
        <v>2.6402523016392956</v>
      </c>
      <c r="CL520" s="24">
        <f t="shared" si="926"/>
        <v>2.7887191379999559</v>
      </c>
      <c r="CM520" s="24" t="str">
        <f t="shared" si="892"/>
        <v>NO</v>
      </c>
      <c r="CN520" s="46" t="str">
        <f t="shared" si="893"/>
        <v>COMPRESSED LIQUID</v>
      </c>
      <c r="CO520" s="21" t="b">
        <f t="shared" si="894"/>
        <v>0</v>
      </c>
      <c r="CP520" s="21" t="b">
        <f t="shared" si="895"/>
        <v>0</v>
      </c>
      <c r="CQ520" s="7" t="e">
        <f t="shared" si="896"/>
        <v>#DIV/0!</v>
      </c>
      <c r="CR520" s="7">
        <f>IF(J520="yes",rho_ph(F520,H520),IF(K520="yes",rho_ph(F520,H520),L520*CQ520+P520*(1-CQ520)))</f>
        <v>820.28112109190761</v>
      </c>
      <c r="CS520" s="7" t="e">
        <f t="shared" si="897"/>
        <v>#DIV/0!</v>
      </c>
      <c r="CT520" s="7">
        <f t="shared" si="898"/>
        <v>4742012.0884751631</v>
      </c>
      <c r="CU520" s="7">
        <f t="shared" si="899"/>
        <v>3.0299822254108029E-5</v>
      </c>
      <c r="CV520" s="22">
        <f t="shared" si="900"/>
        <v>1.3664027422129363E-2</v>
      </c>
      <c r="CW520" s="7">
        <f t="shared" si="901"/>
        <v>8.046957797911615E-2</v>
      </c>
      <c r="CX520" s="7">
        <f t="shared" si="902"/>
        <v>1.4769063835200439E-3</v>
      </c>
      <c r="CY520" s="7">
        <f t="shared" si="903"/>
        <v>0.99913887455592099</v>
      </c>
      <c r="CZ520" s="7">
        <f t="shared" si="904"/>
        <v>8.2017111384098909E-2</v>
      </c>
      <c r="DA520" s="7">
        <f t="shared" si="905"/>
        <v>63.266321418073538</v>
      </c>
      <c r="DB520" s="7">
        <f>rho_ph(DA520,H520)</f>
        <v>820.25543480687543</v>
      </c>
      <c r="DC520" s="7">
        <f t="shared" si="906"/>
        <v>2.3656190018628025</v>
      </c>
      <c r="DD520" s="7">
        <f t="shared" si="907"/>
        <v>-2.9430000000000001E-2</v>
      </c>
      <c r="DE520" s="47">
        <f t="shared" si="908"/>
        <v>0</v>
      </c>
      <c r="DF520" s="7">
        <f t="shared" si="909"/>
        <v>1025.4030889911739</v>
      </c>
      <c r="DG520" s="7">
        <f t="shared" si="910"/>
        <v>237.3528329634064</v>
      </c>
    </row>
    <row r="521" spans="1:111" ht="14.5" x14ac:dyDescent="0.35">
      <c r="A521" s="7">
        <f t="shared" si="927"/>
        <v>246</v>
      </c>
      <c r="B521" s="7">
        <v>3</v>
      </c>
      <c r="C521" s="7">
        <v>0</v>
      </c>
      <c r="D521">
        <v>0.253</v>
      </c>
      <c r="E521" s="22">
        <v>4.5000000000000003E-5</v>
      </c>
      <c r="F521" s="7">
        <f t="shared" si="828"/>
        <v>63.266321418073538</v>
      </c>
      <c r="G521" s="7">
        <f t="shared" si="928"/>
        <v>97.5</v>
      </c>
      <c r="H521" s="7">
        <f t="shared" si="829"/>
        <v>1025.4030889911739</v>
      </c>
      <c r="I521" s="7">
        <f t="shared" si="830"/>
        <v>0</v>
      </c>
      <c r="J521" s="24" t="str">
        <f t="shared" si="831"/>
        <v>YES</v>
      </c>
      <c r="K521" s="24" t="str">
        <f t="shared" si="832"/>
        <v>NO</v>
      </c>
      <c r="L521" s="7">
        <f t="shared" si="833"/>
        <v>32.653663329280469</v>
      </c>
      <c r="M521" s="7">
        <v>9.81</v>
      </c>
      <c r="N521" s="7">
        <f t="shared" si="834"/>
        <v>5.0247065E-2</v>
      </c>
      <c r="O521" s="7">
        <f t="shared" si="835"/>
        <v>279.06693837744592</v>
      </c>
      <c r="P521" s="7">
        <f t="shared" si="836"/>
        <v>751.92498140938824</v>
      </c>
      <c r="Q521" s="7">
        <f t="shared" si="912"/>
        <v>1.8658970814479286E-5</v>
      </c>
      <c r="R521" s="7">
        <f t="shared" si="913"/>
        <v>9.3875964133774409E-5</v>
      </c>
      <c r="S521" s="7">
        <f t="shared" si="837"/>
        <v>1.1300235517612672E-4</v>
      </c>
      <c r="T521" s="7">
        <f t="shared" si="838"/>
        <v>2.5805923342556372</v>
      </c>
      <c r="U521" s="7">
        <f t="shared" si="839"/>
        <v>0</v>
      </c>
      <c r="V521" s="7">
        <f t="shared" si="840"/>
        <v>2.5805923342556372</v>
      </c>
      <c r="W521" s="7">
        <f>Surface_Tension_T(T_ph(F521,H521))</f>
        <v>8.0259620023980877E-2</v>
      </c>
      <c r="X521" s="7">
        <v>19</v>
      </c>
      <c r="Y521" s="7">
        <f t="shared" si="841"/>
        <v>1</v>
      </c>
      <c r="Z521" s="7">
        <f t="shared" si="842"/>
        <v>0</v>
      </c>
      <c r="AA521" s="24">
        <f t="shared" si="843"/>
        <v>751.92498140938824</v>
      </c>
      <c r="AB521" s="24">
        <f t="shared" si="844"/>
        <v>4344371.3673384609</v>
      </c>
      <c r="AC521" s="24">
        <f t="shared" si="845"/>
        <v>3.0783370133548038E-5</v>
      </c>
      <c r="AD521" s="29">
        <f t="shared" si="846"/>
        <v>1.3686669402147677E-2</v>
      </c>
      <c r="AE521" s="24">
        <f t="shared" si="847"/>
        <v>2.4860118366268233</v>
      </c>
      <c r="AF521" s="7">
        <f t="shared" si="848"/>
        <v>2.6464302420297598</v>
      </c>
      <c r="AG521" s="24" t="str">
        <f t="shared" si="849"/>
        <v>NO</v>
      </c>
      <c r="AH521" s="24">
        <f t="shared" si="911"/>
        <v>1.1499999999999999</v>
      </c>
      <c r="AI521" s="24">
        <f t="shared" si="911"/>
        <v>1.1499999999999999</v>
      </c>
      <c r="AJ521" s="24">
        <f t="shared" si="850"/>
        <v>0.27218794471118407</v>
      </c>
      <c r="AK521" s="24">
        <f t="shared" si="851"/>
        <v>0</v>
      </c>
      <c r="AL521" s="24">
        <f t="shared" si="852"/>
        <v>751.92498140938824</v>
      </c>
      <c r="AM521" s="24">
        <f t="shared" si="853"/>
        <v>4344371.3673384609</v>
      </c>
      <c r="AN521" s="24">
        <f t="shared" si="854"/>
        <v>3.0783370133548038E-5</v>
      </c>
      <c r="AO521" s="29">
        <f t="shared" si="855"/>
        <v>1.3686669402147677E-2</v>
      </c>
      <c r="AP521" s="24">
        <f t="shared" si="856"/>
        <v>0.76825466619807248</v>
      </c>
      <c r="AQ521" s="24">
        <f t="shared" si="917"/>
        <v>0.72499999999999998</v>
      </c>
      <c r="AR521" s="24">
        <f t="shared" si="857"/>
        <v>2.4860118366268233</v>
      </c>
      <c r="AS521" s="24">
        <f t="shared" si="858"/>
        <v>2.7870397209960882</v>
      </c>
      <c r="AT521" s="24" t="str">
        <f t="shared" si="859"/>
        <v>DISPERSED BUBBLY</v>
      </c>
      <c r="AU521" s="24">
        <f t="shared" si="914"/>
        <v>1.2</v>
      </c>
      <c r="AV521" s="7">
        <f t="shared" si="918"/>
        <v>1</v>
      </c>
      <c r="AW521" s="7">
        <f t="shared" si="919"/>
        <v>0.27218794471118407</v>
      </c>
      <c r="AX521" s="20">
        <f t="shared" si="860"/>
        <v>1.2076423638259504</v>
      </c>
      <c r="AY521" s="24">
        <f t="shared" si="861"/>
        <v>0</v>
      </c>
      <c r="AZ521" s="24">
        <f t="shared" si="862"/>
        <v>751.92498140938824</v>
      </c>
      <c r="BA521" s="24">
        <f t="shared" si="863"/>
        <v>4344371.3673384609</v>
      </c>
      <c r="BB521" s="24">
        <f t="shared" si="864"/>
        <v>3.0783370133548038E-5</v>
      </c>
      <c r="BC521" s="29">
        <f t="shared" si="865"/>
        <v>1.3686669402147677E-2</v>
      </c>
      <c r="BD521" s="24">
        <f t="shared" si="866"/>
        <v>2.4860118366268233</v>
      </c>
      <c r="BE521" s="24" t="str">
        <f t="shared" si="867"/>
        <v>NO</v>
      </c>
      <c r="BF521" s="24">
        <f t="shared" si="915"/>
        <v>1.2</v>
      </c>
      <c r="BG521" s="24">
        <f t="shared" si="868"/>
        <v>1.1963905274886264</v>
      </c>
      <c r="BH521" s="7">
        <f t="shared" si="920"/>
        <v>1</v>
      </c>
      <c r="BI521" s="7">
        <f t="shared" si="869"/>
        <v>0.53928944834953518</v>
      </c>
      <c r="BJ521" s="7">
        <f t="shared" si="921"/>
        <v>0.27218794471118407</v>
      </c>
      <c r="BK521" s="20">
        <f t="shared" si="870"/>
        <v>1.2076423638259504</v>
      </c>
      <c r="BL521" s="24">
        <f t="shared" si="871"/>
        <v>0.51387137961683216</v>
      </c>
      <c r="BM521" s="24">
        <f t="shared" si="872"/>
        <v>0</v>
      </c>
      <c r="BN521" s="24">
        <f t="shared" si="873"/>
        <v>751.92498140938824</v>
      </c>
      <c r="BO521" s="24">
        <f t="shared" si="874"/>
        <v>4344371.3673384609</v>
      </c>
      <c r="BP521" s="24">
        <f t="shared" si="875"/>
        <v>3.0783370133548038E-5</v>
      </c>
      <c r="BQ521" s="29">
        <f t="shared" si="876"/>
        <v>1.3686669402147677E-2</v>
      </c>
      <c r="BR521" s="24">
        <f t="shared" si="877"/>
        <v>0.76825466619807248</v>
      </c>
      <c r="BS521" s="24">
        <f t="shared" si="922"/>
        <v>0.72499999999999998</v>
      </c>
      <c r="BT521" s="24">
        <f t="shared" si="878"/>
        <v>2.4860118366268233</v>
      </c>
      <c r="BU521" s="24" t="str">
        <f t="shared" si="879"/>
        <v>NO</v>
      </c>
      <c r="BV521" s="24">
        <f t="shared" si="916"/>
        <v>1.1499999999999999</v>
      </c>
      <c r="BW521" s="24">
        <f t="shared" si="880"/>
        <v>1.1963905274886264</v>
      </c>
      <c r="BX521" s="7">
        <f t="shared" si="923"/>
        <v>1</v>
      </c>
      <c r="BY521" s="7">
        <f t="shared" si="881"/>
        <v>0.53928944834953518</v>
      </c>
      <c r="BZ521" s="24">
        <f t="shared" si="924"/>
        <v>0.27218794471118407</v>
      </c>
      <c r="CA521" s="20">
        <f t="shared" si="882"/>
        <v>1.2076423293704446</v>
      </c>
      <c r="CB521" s="24">
        <f t="shared" si="883"/>
        <v>0.56738075870656657</v>
      </c>
      <c r="CC521" s="24">
        <f t="shared" si="884"/>
        <v>0</v>
      </c>
      <c r="CD521" s="24">
        <f t="shared" si="885"/>
        <v>751.92498140938824</v>
      </c>
      <c r="CE521" s="24">
        <f t="shared" si="886"/>
        <v>4344371.3673384609</v>
      </c>
      <c r="CF521" s="24">
        <f t="shared" si="887"/>
        <v>3.0783370133548038E-5</v>
      </c>
      <c r="CG521" s="29">
        <f t="shared" si="888"/>
        <v>1.3686669402147677E-2</v>
      </c>
      <c r="CH521" s="24">
        <f t="shared" si="889"/>
        <v>0.76825466619807248</v>
      </c>
      <c r="CI521" s="24">
        <f t="shared" si="925"/>
        <v>0.72499999999999998</v>
      </c>
      <c r="CJ521" s="24">
        <f t="shared" si="890"/>
        <v>2.4860118366268233</v>
      </c>
      <c r="CK521" s="24">
        <f t="shared" si="891"/>
        <v>2.6464302420297598</v>
      </c>
      <c r="CL521" s="24">
        <f t="shared" si="926"/>
        <v>2.7870397209960882</v>
      </c>
      <c r="CM521" s="24" t="str">
        <f t="shared" si="892"/>
        <v>NO</v>
      </c>
      <c r="CN521" s="46" t="str">
        <f t="shared" si="893"/>
        <v>COMPRESSED LIQUID</v>
      </c>
      <c r="CO521" s="21" t="b">
        <f t="shared" si="894"/>
        <v>0</v>
      </c>
      <c r="CP521" s="21" t="b">
        <f t="shared" si="895"/>
        <v>0</v>
      </c>
      <c r="CQ521" s="7" t="e">
        <f t="shared" si="896"/>
        <v>#DIV/0!</v>
      </c>
      <c r="CR521" s="7">
        <f>IF(J521="yes",rho_ph(F521,H521),IF(K521="yes",rho_ph(F521,H521),L521*CQ521+P521*(1-CQ521)))</f>
        <v>820.26429902172958</v>
      </c>
      <c r="CS521" s="7" t="e">
        <f t="shared" si="897"/>
        <v>#DIV/0!</v>
      </c>
      <c r="CT521" s="7">
        <f t="shared" si="898"/>
        <v>4739213.1162347673</v>
      </c>
      <c r="CU521" s="7">
        <f t="shared" si="899"/>
        <v>3.0302956402985693E-5</v>
      </c>
      <c r="CV521" s="22">
        <f t="shared" si="900"/>
        <v>1.3664174126583967E-2</v>
      </c>
      <c r="CW521" s="7">
        <f t="shared" si="901"/>
        <v>8.0467927734031677E-2</v>
      </c>
      <c r="CX521" s="7">
        <f t="shared" si="902"/>
        <v>1.4751136657644888E-3</v>
      </c>
      <c r="CY521" s="7">
        <f t="shared" si="903"/>
        <v>0.99913658411965711</v>
      </c>
      <c r="CZ521" s="7">
        <f t="shared" si="904"/>
        <v>8.2013853463284478E-2</v>
      </c>
      <c r="DA521" s="7">
        <f t="shared" si="905"/>
        <v>63.020279857683683</v>
      </c>
      <c r="DB521" s="7">
        <f>rho_ph(DA521,H521)</f>
        <v>820.23861011896997</v>
      </c>
      <c r="DC521" s="7">
        <f t="shared" si="906"/>
        <v>2.36566752530576</v>
      </c>
      <c r="DD521" s="7">
        <f t="shared" si="907"/>
        <v>-2.9430000000000001E-2</v>
      </c>
      <c r="DE521" s="47">
        <f t="shared" si="908"/>
        <v>0</v>
      </c>
      <c r="DF521" s="7">
        <f t="shared" si="909"/>
        <v>1025.3736589911739</v>
      </c>
      <c r="DG521" s="7">
        <f t="shared" si="910"/>
        <v>237.34730482670665</v>
      </c>
    </row>
    <row r="522" spans="1:111" ht="14.5" x14ac:dyDescent="0.35">
      <c r="A522" s="7">
        <f t="shared" si="927"/>
        <v>243</v>
      </c>
      <c r="B522" s="7">
        <v>3</v>
      </c>
      <c r="C522" s="7">
        <v>0</v>
      </c>
      <c r="D522">
        <v>0.253</v>
      </c>
      <c r="E522" s="22">
        <v>4.5000000000000003E-5</v>
      </c>
      <c r="F522" s="7">
        <f t="shared" si="828"/>
        <v>63.020279857683683</v>
      </c>
      <c r="G522" s="7">
        <f t="shared" si="928"/>
        <v>97.5</v>
      </c>
      <c r="H522" s="7">
        <f t="shared" si="829"/>
        <v>1025.3736589911739</v>
      </c>
      <c r="I522" s="7">
        <f t="shared" si="830"/>
        <v>0</v>
      </c>
      <c r="J522" s="24" t="str">
        <f t="shared" si="831"/>
        <v>YES</v>
      </c>
      <c r="K522" s="24" t="str">
        <f t="shared" si="832"/>
        <v>NO</v>
      </c>
      <c r="L522" s="7">
        <f t="shared" si="833"/>
        <v>32.514468779911589</v>
      </c>
      <c r="M522" s="7">
        <v>9.81</v>
      </c>
      <c r="N522" s="7">
        <f t="shared" si="834"/>
        <v>5.0247065E-2</v>
      </c>
      <c r="O522" s="7">
        <f t="shared" si="835"/>
        <v>278.80960351937597</v>
      </c>
      <c r="P522" s="7">
        <f t="shared" si="836"/>
        <v>752.37836454934131</v>
      </c>
      <c r="Q522" s="7">
        <f t="shared" si="912"/>
        <v>1.8647826466129152E-5</v>
      </c>
      <c r="R522" s="7">
        <f t="shared" si="913"/>
        <v>9.3977093659798299E-5</v>
      </c>
      <c r="S522" s="7">
        <f t="shared" si="837"/>
        <v>1.1299868432830814E-4</v>
      </c>
      <c r="T522" s="7">
        <f t="shared" si="838"/>
        <v>2.5790372695294681</v>
      </c>
      <c r="U522" s="7">
        <f t="shared" si="839"/>
        <v>0</v>
      </c>
      <c r="V522" s="7">
        <f t="shared" si="840"/>
        <v>2.5790372695294681</v>
      </c>
      <c r="W522" s="7">
        <f>Surface_Tension_T(T_ph(F522,H522))</f>
        <v>8.0260270855756433E-2</v>
      </c>
      <c r="X522" s="7">
        <v>20</v>
      </c>
      <c r="Y522" s="7">
        <f t="shared" si="841"/>
        <v>1</v>
      </c>
      <c r="Z522" s="7">
        <f t="shared" si="842"/>
        <v>0</v>
      </c>
      <c r="AA522" s="24">
        <f t="shared" si="843"/>
        <v>752.37836454934131</v>
      </c>
      <c r="AB522" s="24">
        <f t="shared" si="844"/>
        <v>4344512.4975317176</v>
      </c>
      <c r="AC522" s="24">
        <f t="shared" si="845"/>
        <v>3.0783183633127848E-5</v>
      </c>
      <c r="AD522" s="29">
        <f t="shared" si="846"/>
        <v>1.3686660667182715E-2</v>
      </c>
      <c r="AE522" s="24">
        <f t="shared" si="847"/>
        <v>2.4861178193208691</v>
      </c>
      <c r="AF522" s="7">
        <f t="shared" si="848"/>
        <v>2.6526403259987128</v>
      </c>
      <c r="AG522" s="24" t="str">
        <f t="shared" si="849"/>
        <v>NO</v>
      </c>
      <c r="AH522" s="24">
        <f t="shared" si="911"/>
        <v>1.1499999999999999</v>
      </c>
      <c r="AI522" s="24">
        <f t="shared" si="911"/>
        <v>1.1499999999999999</v>
      </c>
      <c r="AJ522" s="24">
        <f t="shared" si="850"/>
        <v>0.27216250075875537</v>
      </c>
      <c r="AK522" s="24">
        <f t="shared" si="851"/>
        <v>0</v>
      </c>
      <c r="AL522" s="24">
        <f t="shared" si="852"/>
        <v>752.37836454934131</v>
      </c>
      <c r="AM522" s="24">
        <f t="shared" si="853"/>
        <v>4344512.4975317176</v>
      </c>
      <c r="AN522" s="24">
        <f t="shared" si="854"/>
        <v>3.0783183633127848E-5</v>
      </c>
      <c r="AO522" s="29">
        <f t="shared" si="855"/>
        <v>1.3686660667182715E-2</v>
      </c>
      <c r="AP522" s="24">
        <f t="shared" si="856"/>
        <v>0.76765988738037427</v>
      </c>
      <c r="AQ522" s="24">
        <f t="shared" si="917"/>
        <v>0.72499999999999998</v>
      </c>
      <c r="AR522" s="24">
        <f t="shared" si="857"/>
        <v>2.4861178193208691</v>
      </c>
      <c r="AS522" s="24">
        <f t="shared" si="858"/>
        <v>2.7853602510918258</v>
      </c>
      <c r="AT522" s="24" t="str">
        <f t="shared" si="859"/>
        <v>DISPERSED BUBBLY</v>
      </c>
      <c r="AU522" s="24">
        <f t="shared" si="914"/>
        <v>1.2</v>
      </c>
      <c r="AV522" s="7">
        <f t="shared" si="918"/>
        <v>1</v>
      </c>
      <c r="AW522" s="7">
        <f t="shared" si="919"/>
        <v>0.27216250075875537</v>
      </c>
      <c r="AX522" s="20">
        <f t="shared" si="860"/>
        <v>1.2069645261708233</v>
      </c>
      <c r="AY522" s="24">
        <f t="shared" si="861"/>
        <v>0</v>
      </c>
      <c r="AZ522" s="24">
        <f t="shared" si="862"/>
        <v>752.37836454934131</v>
      </c>
      <c r="BA522" s="24">
        <f t="shared" si="863"/>
        <v>4344512.4975317176</v>
      </c>
      <c r="BB522" s="24">
        <f t="shared" si="864"/>
        <v>3.0783183633127848E-5</v>
      </c>
      <c r="BC522" s="29">
        <f t="shared" si="865"/>
        <v>1.3686660667182715E-2</v>
      </c>
      <c r="BD522" s="24">
        <f t="shared" si="866"/>
        <v>2.4861178193208691</v>
      </c>
      <c r="BE522" s="24" t="str">
        <f t="shared" si="867"/>
        <v>NO</v>
      </c>
      <c r="BF522" s="24">
        <f t="shared" si="915"/>
        <v>1.2</v>
      </c>
      <c r="BG522" s="24">
        <f t="shared" si="868"/>
        <v>1.1965565955000435</v>
      </c>
      <c r="BH522" s="7">
        <f t="shared" si="920"/>
        <v>1</v>
      </c>
      <c r="BI522" s="7">
        <f t="shared" si="869"/>
        <v>0.53934897236971746</v>
      </c>
      <c r="BJ522" s="7">
        <f t="shared" si="921"/>
        <v>0.27216250075875537</v>
      </c>
      <c r="BK522" s="20">
        <f t="shared" si="870"/>
        <v>1.2069645261708233</v>
      </c>
      <c r="BL522" s="24">
        <f t="shared" si="871"/>
        <v>0.51392281786535654</v>
      </c>
      <c r="BM522" s="24">
        <f t="shared" si="872"/>
        <v>0</v>
      </c>
      <c r="BN522" s="24">
        <f t="shared" si="873"/>
        <v>752.37836454934131</v>
      </c>
      <c r="BO522" s="24">
        <f t="shared" si="874"/>
        <v>4344512.4975317176</v>
      </c>
      <c r="BP522" s="24">
        <f t="shared" si="875"/>
        <v>3.0783183633127848E-5</v>
      </c>
      <c r="BQ522" s="29">
        <f t="shared" si="876"/>
        <v>1.3686660667182715E-2</v>
      </c>
      <c r="BR522" s="24">
        <f t="shared" si="877"/>
        <v>0.76765988738037427</v>
      </c>
      <c r="BS522" s="24">
        <f t="shared" si="922"/>
        <v>0.72499999999999998</v>
      </c>
      <c r="BT522" s="24">
        <f t="shared" si="878"/>
        <v>2.4861178193208691</v>
      </c>
      <c r="BU522" s="24" t="str">
        <f t="shared" si="879"/>
        <v>NO</v>
      </c>
      <c r="BV522" s="24">
        <f t="shared" si="916"/>
        <v>1.1499999999999999</v>
      </c>
      <c r="BW522" s="24">
        <f t="shared" si="880"/>
        <v>1.1965565955000435</v>
      </c>
      <c r="BX522" s="7">
        <f t="shared" si="923"/>
        <v>1</v>
      </c>
      <c r="BY522" s="7">
        <f t="shared" si="881"/>
        <v>0.53934897236971746</v>
      </c>
      <c r="BZ522" s="24">
        <f t="shared" si="924"/>
        <v>0.27216250075875537</v>
      </c>
      <c r="CA522" s="20">
        <f t="shared" si="882"/>
        <v>1.2069644917347009</v>
      </c>
      <c r="CB522" s="24">
        <f t="shared" si="883"/>
        <v>0.5674492188864354</v>
      </c>
      <c r="CC522" s="24">
        <f t="shared" si="884"/>
        <v>0</v>
      </c>
      <c r="CD522" s="24">
        <f t="shared" si="885"/>
        <v>752.37836454934131</v>
      </c>
      <c r="CE522" s="24">
        <f t="shared" si="886"/>
        <v>4344512.4975317176</v>
      </c>
      <c r="CF522" s="24">
        <f t="shared" si="887"/>
        <v>3.0783183633127848E-5</v>
      </c>
      <c r="CG522" s="29">
        <f t="shared" si="888"/>
        <v>1.3686660667182715E-2</v>
      </c>
      <c r="CH522" s="24">
        <f t="shared" si="889"/>
        <v>0.76765988738037427</v>
      </c>
      <c r="CI522" s="24">
        <f t="shared" si="925"/>
        <v>0.72499999999999998</v>
      </c>
      <c r="CJ522" s="24">
        <f t="shared" si="890"/>
        <v>2.4861178193208691</v>
      </c>
      <c r="CK522" s="24">
        <f t="shared" si="891"/>
        <v>2.6526403259987128</v>
      </c>
      <c r="CL522" s="24">
        <f t="shared" si="926"/>
        <v>2.7853602510918258</v>
      </c>
      <c r="CM522" s="24" t="str">
        <f t="shared" si="892"/>
        <v>NO</v>
      </c>
      <c r="CN522" s="46" t="str">
        <f t="shared" si="893"/>
        <v>COMPRESSED LIQUID</v>
      </c>
      <c r="CO522" s="21" t="b">
        <f t="shared" si="894"/>
        <v>0</v>
      </c>
      <c r="CP522" s="21" t="b">
        <f t="shared" si="895"/>
        <v>0</v>
      </c>
      <c r="CQ522" s="7" t="e">
        <f t="shared" si="896"/>
        <v>#DIV/0!</v>
      </c>
      <c r="CR522" s="7">
        <f>IF(J522="yes",rho_ph(F522,H522),IF(K522="yes",rho_ph(F522,H522),L522*CQ522+P522*(1-CQ522)))</f>
        <v>820.2474751283238</v>
      </c>
      <c r="CS522" s="7" t="e">
        <f t="shared" si="897"/>
        <v>#DIV/0!</v>
      </c>
      <c r="CT522" s="7">
        <f t="shared" si="898"/>
        <v>4736413.9835391808</v>
      </c>
      <c r="CU522" s="7">
        <f t="shared" si="899"/>
        <v>3.0306094247233943E-5</v>
      </c>
      <c r="CV522" s="22">
        <f t="shared" si="900"/>
        <v>1.366432100488893E-2</v>
      </c>
      <c r="CW522" s="7">
        <f t="shared" si="901"/>
        <v>8.0466277310088583E-2</v>
      </c>
      <c r="CX522" s="7">
        <f t="shared" si="902"/>
        <v>1.4733220128478487E-3</v>
      </c>
      <c r="CY522" s="7">
        <f t="shared" si="903"/>
        <v>0.99913427529495824</v>
      </c>
      <c r="CZ522" s="7">
        <f t="shared" si="904"/>
        <v>8.201059792363416E-2</v>
      </c>
      <c r="DA522" s="7">
        <f t="shared" si="905"/>
        <v>62.774248063912779</v>
      </c>
      <c r="DB522" s="7">
        <f>rho_ph(DA522,H522)</f>
        <v>820.22178360599253</v>
      </c>
      <c r="DC522" s="7">
        <f t="shared" si="906"/>
        <v>2.3657160560033232</v>
      </c>
      <c r="DD522" s="7">
        <f t="shared" si="907"/>
        <v>-2.9430000000000001E-2</v>
      </c>
      <c r="DE522" s="47">
        <f t="shared" si="908"/>
        <v>0</v>
      </c>
      <c r="DF522" s="7">
        <f t="shared" si="909"/>
        <v>1025.3442289911738</v>
      </c>
      <c r="DG522" s="7">
        <f t="shared" si="910"/>
        <v>237.34177613900124</v>
      </c>
    </row>
    <row r="523" spans="1:111" ht="14.5" x14ac:dyDescent="0.35">
      <c r="A523" s="7">
        <f t="shared" si="927"/>
        <v>240</v>
      </c>
      <c r="B523" s="7">
        <v>3</v>
      </c>
      <c r="C523" s="7">
        <v>0</v>
      </c>
      <c r="D523">
        <v>0.253</v>
      </c>
      <c r="E523" s="22">
        <v>4.5000000000000003E-5</v>
      </c>
      <c r="F523" s="7">
        <f t="shared" si="828"/>
        <v>62.774248063912779</v>
      </c>
      <c r="G523" s="7">
        <f t="shared" si="928"/>
        <v>97.5</v>
      </c>
      <c r="H523" s="7">
        <f t="shared" si="829"/>
        <v>1025.3442289911738</v>
      </c>
      <c r="I523" s="7">
        <f t="shared" si="830"/>
        <v>0</v>
      </c>
      <c r="J523" s="24" t="str">
        <f t="shared" si="831"/>
        <v>YES</v>
      </c>
      <c r="K523" s="24" t="str">
        <f t="shared" si="832"/>
        <v>NO</v>
      </c>
      <c r="L523" s="7">
        <f t="shared" si="833"/>
        <v>32.375430345154385</v>
      </c>
      <c r="M523" s="7">
        <v>9.81</v>
      </c>
      <c r="N523" s="7">
        <f t="shared" si="834"/>
        <v>5.0247065E-2</v>
      </c>
      <c r="O523" s="7">
        <f t="shared" si="835"/>
        <v>278.5515105197635</v>
      </c>
      <c r="P523" s="7">
        <f t="shared" si="836"/>
        <v>752.83231347512287</v>
      </c>
      <c r="Q523" s="7">
        <f t="shared" si="912"/>
        <v>1.8636668293656382E-5</v>
      </c>
      <c r="R523" s="7">
        <f t="shared" si="913"/>
        <v>9.407861849573312E-5</v>
      </c>
      <c r="S523" s="7">
        <f t="shared" si="837"/>
        <v>1.1299501336711842E-4</v>
      </c>
      <c r="T523" s="7">
        <f t="shared" si="838"/>
        <v>2.5774821407483333</v>
      </c>
      <c r="U523" s="7">
        <f t="shared" si="839"/>
        <v>0</v>
      </c>
      <c r="V523" s="7">
        <f t="shared" si="840"/>
        <v>2.5774821407483333</v>
      </c>
      <c r="W523" s="7">
        <f>Surface_Tension_T(T_ph(F523,H523))</f>
        <v>8.0260921733060861E-2</v>
      </c>
      <c r="X523" s="7">
        <v>21</v>
      </c>
      <c r="Y523" s="7">
        <f t="shared" si="841"/>
        <v>1</v>
      </c>
      <c r="Z523" s="7">
        <f t="shared" si="842"/>
        <v>0</v>
      </c>
      <c r="AA523" s="24">
        <f t="shared" si="843"/>
        <v>752.83231347512287</v>
      </c>
      <c r="AB523" s="24">
        <f t="shared" si="844"/>
        <v>4344653.6412538299</v>
      </c>
      <c r="AC523" s="24">
        <f t="shared" si="845"/>
        <v>3.0782997126330334E-5</v>
      </c>
      <c r="AD523" s="29">
        <f t="shared" si="846"/>
        <v>1.3686651931920032E-2</v>
      </c>
      <c r="AE523" s="24">
        <f t="shared" si="847"/>
        <v>2.4862232108956146</v>
      </c>
      <c r="AF523" s="7">
        <f t="shared" si="848"/>
        <v>2.6588828645903666</v>
      </c>
      <c r="AG523" s="24" t="str">
        <f t="shared" si="849"/>
        <v>NO</v>
      </c>
      <c r="AH523" s="24">
        <f t="shared" si="911"/>
        <v>1.1499999999999999</v>
      </c>
      <c r="AI523" s="24">
        <f t="shared" si="911"/>
        <v>1.1499999999999999</v>
      </c>
      <c r="AJ523" s="24">
        <f t="shared" si="850"/>
        <v>0.27213699895202581</v>
      </c>
      <c r="AK523" s="24">
        <f t="shared" si="851"/>
        <v>0</v>
      </c>
      <c r="AL523" s="24">
        <f t="shared" si="852"/>
        <v>752.83231347512287</v>
      </c>
      <c r="AM523" s="24">
        <f t="shared" si="853"/>
        <v>4344653.6412538299</v>
      </c>
      <c r="AN523" s="24">
        <f t="shared" si="854"/>
        <v>3.0782997126330334E-5</v>
      </c>
      <c r="AO523" s="29">
        <f t="shared" si="855"/>
        <v>1.3686651931920032E-2</v>
      </c>
      <c r="AP523" s="24">
        <f t="shared" si="856"/>
        <v>0.76706543203213784</v>
      </c>
      <c r="AQ523" s="24">
        <f t="shared" si="917"/>
        <v>0.72499999999999998</v>
      </c>
      <c r="AR523" s="24">
        <f t="shared" si="857"/>
        <v>2.4862232108956146</v>
      </c>
      <c r="AS523" s="24">
        <f t="shared" si="858"/>
        <v>2.7836807120081999</v>
      </c>
      <c r="AT523" s="24" t="str">
        <f t="shared" si="859"/>
        <v>DISPERSED BUBBLY</v>
      </c>
      <c r="AU523" s="24">
        <f t="shared" si="914"/>
        <v>1.2</v>
      </c>
      <c r="AV523" s="7">
        <f t="shared" si="918"/>
        <v>1</v>
      </c>
      <c r="AW523" s="7">
        <f t="shared" si="919"/>
        <v>0.27213699895202581</v>
      </c>
      <c r="AX523" s="20">
        <f t="shared" si="860"/>
        <v>1.2062866401445127</v>
      </c>
      <c r="AY523" s="24">
        <f t="shared" si="861"/>
        <v>0</v>
      </c>
      <c r="AZ523" s="24">
        <f t="shared" si="862"/>
        <v>752.83231347512287</v>
      </c>
      <c r="BA523" s="24">
        <f t="shared" si="863"/>
        <v>4344653.6412538299</v>
      </c>
      <c r="BB523" s="24">
        <f t="shared" si="864"/>
        <v>3.0782997126330334E-5</v>
      </c>
      <c r="BC523" s="29">
        <f t="shared" si="865"/>
        <v>1.3686651931920032E-2</v>
      </c>
      <c r="BD523" s="24">
        <f t="shared" si="866"/>
        <v>2.4862232108956146</v>
      </c>
      <c r="BE523" s="24" t="str">
        <f t="shared" si="867"/>
        <v>NO</v>
      </c>
      <c r="BF523" s="24">
        <f t="shared" si="915"/>
        <v>1.2</v>
      </c>
      <c r="BG523" s="24">
        <f t="shared" si="868"/>
        <v>1.1967205968514247</v>
      </c>
      <c r="BH523" s="7">
        <f t="shared" si="920"/>
        <v>1</v>
      </c>
      <c r="BI523" s="7">
        <f t="shared" si="869"/>
        <v>0.53940836880487475</v>
      </c>
      <c r="BJ523" s="7">
        <f t="shared" si="921"/>
        <v>0.27213699895202581</v>
      </c>
      <c r="BK523" s="20">
        <f t="shared" si="870"/>
        <v>1.2062866401445127</v>
      </c>
      <c r="BL523" s="24">
        <f t="shared" si="871"/>
        <v>0.51397413516461166</v>
      </c>
      <c r="BM523" s="24">
        <f t="shared" si="872"/>
        <v>0</v>
      </c>
      <c r="BN523" s="24">
        <f t="shared" si="873"/>
        <v>752.83231347512287</v>
      </c>
      <c r="BO523" s="24">
        <f t="shared" si="874"/>
        <v>4344653.6412538299</v>
      </c>
      <c r="BP523" s="24">
        <f t="shared" si="875"/>
        <v>3.0782997126330334E-5</v>
      </c>
      <c r="BQ523" s="29">
        <f t="shared" si="876"/>
        <v>1.3686651931920032E-2</v>
      </c>
      <c r="BR523" s="24">
        <f t="shared" si="877"/>
        <v>0.76706543203213784</v>
      </c>
      <c r="BS523" s="24">
        <f t="shared" si="922"/>
        <v>0.72499999999999998</v>
      </c>
      <c r="BT523" s="24">
        <f t="shared" si="878"/>
        <v>2.4862232108956146</v>
      </c>
      <c r="BU523" s="24" t="str">
        <f t="shared" si="879"/>
        <v>NO</v>
      </c>
      <c r="BV523" s="24">
        <f t="shared" si="916"/>
        <v>1.1499999999999999</v>
      </c>
      <c r="BW523" s="24">
        <f t="shared" si="880"/>
        <v>1.1967205968514247</v>
      </c>
      <c r="BX523" s="7">
        <f t="shared" si="923"/>
        <v>1</v>
      </c>
      <c r="BY523" s="7">
        <f t="shared" si="881"/>
        <v>0.53940836880487475</v>
      </c>
      <c r="BZ523" s="24">
        <f t="shared" si="924"/>
        <v>0.27213699895202581</v>
      </c>
      <c r="CA523" s="20">
        <f t="shared" si="882"/>
        <v>1.2062866057277752</v>
      </c>
      <c r="CB523" s="24">
        <f t="shared" si="883"/>
        <v>0.56751754414763478</v>
      </c>
      <c r="CC523" s="24">
        <f t="shared" si="884"/>
        <v>0</v>
      </c>
      <c r="CD523" s="24">
        <f t="shared" si="885"/>
        <v>752.83231347512287</v>
      </c>
      <c r="CE523" s="24">
        <f t="shared" si="886"/>
        <v>4344653.6412538299</v>
      </c>
      <c r="CF523" s="24">
        <f t="shared" si="887"/>
        <v>3.0782997126330334E-5</v>
      </c>
      <c r="CG523" s="29">
        <f t="shared" si="888"/>
        <v>1.3686651931920032E-2</v>
      </c>
      <c r="CH523" s="24">
        <f t="shared" si="889"/>
        <v>0.76706543203213784</v>
      </c>
      <c r="CI523" s="24">
        <f t="shared" si="925"/>
        <v>0.72499999999999998</v>
      </c>
      <c r="CJ523" s="24">
        <f t="shared" si="890"/>
        <v>2.4862232108956146</v>
      </c>
      <c r="CK523" s="24">
        <f t="shared" si="891"/>
        <v>2.6588828645903666</v>
      </c>
      <c r="CL523" s="24">
        <f t="shared" si="926"/>
        <v>2.7836807120081999</v>
      </c>
      <c r="CM523" s="24" t="str">
        <f t="shared" si="892"/>
        <v>NO</v>
      </c>
      <c r="CN523" s="46" t="str">
        <f t="shared" si="893"/>
        <v>COMPRESSED LIQUID</v>
      </c>
      <c r="CO523" s="21" t="b">
        <f t="shared" si="894"/>
        <v>0</v>
      </c>
      <c r="CP523" s="21" t="b">
        <f t="shared" si="895"/>
        <v>0</v>
      </c>
      <c r="CQ523" s="7" t="e">
        <f t="shared" si="896"/>
        <v>#DIV/0!</v>
      </c>
      <c r="CR523" s="7">
        <f>IF(J523="yes",rho_ph(F523,H523),IF(K523="yes",rho_ph(F523,H523),L523*CQ523+P523*(1-CQ523)))</f>
        <v>820.23064941009898</v>
      </c>
      <c r="CS523" s="7" t="e">
        <f t="shared" si="897"/>
        <v>#DIV/0!</v>
      </c>
      <c r="CT523" s="7">
        <f t="shared" si="898"/>
        <v>4733614.6627097968</v>
      </c>
      <c r="CU523" s="7">
        <f t="shared" si="899"/>
        <v>3.0309235824563013E-5</v>
      </c>
      <c r="CV523" s="22">
        <f t="shared" si="900"/>
        <v>1.3664468058808239E-2</v>
      </c>
      <c r="CW523" s="7">
        <f t="shared" si="901"/>
        <v>8.0464626707130713E-2</v>
      </c>
      <c r="CX523" s="7">
        <f t="shared" si="902"/>
        <v>1.4715314077628032E-3</v>
      </c>
      <c r="CY523" s="7">
        <f t="shared" si="903"/>
        <v>0.99913194787670989</v>
      </c>
      <c r="CZ523" s="7">
        <f t="shared" si="904"/>
        <v>8.2007344764641846E-2</v>
      </c>
      <c r="DA523" s="7">
        <f t="shared" si="905"/>
        <v>62.528226029618857</v>
      </c>
      <c r="DB523" s="7">
        <f>rho_ph(DA523,H523)</f>
        <v>820.20495526635204</v>
      </c>
      <c r="DC523" s="7">
        <f t="shared" si="906"/>
        <v>2.3657645939608516</v>
      </c>
      <c r="DD523" s="7">
        <f t="shared" si="907"/>
        <v>-2.9430000000000001E-2</v>
      </c>
      <c r="DE523" s="47">
        <f t="shared" si="908"/>
        <v>0</v>
      </c>
      <c r="DF523" s="7">
        <f t="shared" si="909"/>
        <v>1025.3147989911738</v>
      </c>
      <c r="DG523" s="7">
        <f t="shared" si="910"/>
        <v>237.33624690021816</v>
      </c>
    </row>
    <row r="524" spans="1:111" ht="14.5" x14ac:dyDescent="0.35">
      <c r="A524" s="7">
        <f t="shared" si="927"/>
        <v>237</v>
      </c>
      <c r="B524" s="7">
        <v>3</v>
      </c>
      <c r="C524" s="7">
        <v>0</v>
      </c>
      <c r="D524">
        <v>0.253</v>
      </c>
      <c r="E524" s="22">
        <v>4.5000000000000003E-5</v>
      </c>
      <c r="F524" s="7">
        <f t="shared" si="828"/>
        <v>62.528226029618857</v>
      </c>
      <c r="G524" s="7">
        <f t="shared" si="928"/>
        <v>97.5</v>
      </c>
      <c r="H524" s="7">
        <f t="shared" si="829"/>
        <v>1025.3147989911738</v>
      </c>
      <c r="I524" s="7">
        <f t="shared" si="830"/>
        <v>0</v>
      </c>
      <c r="J524" s="24" t="str">
        <f t="shared" si="831"/>
        <v>YES</v>
      </c>
      <c r="K524" s="24" t="str">
        <f t="shared" si="832"/>
        <v>NO</v>
      </c>
      <c r="L524" s="7">
        <f t="shared" si="833"/>
        <v>32.236547490732981</v>
      </c>
      <c r="M524" s="7">
        <v>9.81</v>
      </c>
      <c r="N524" s="7">
        <f t="shared" si="834"/>
        <v>5.0247065E-2</v>
      </c>
      <c r="O524" s="7">
        <f t="shared" si="835"/>
        <v>278.29265415949124</v>
      </c>
      <c r="P524" s="7">
        <f t="shared" si="836"/>
        <v>753.28683367853887</v>
      </c>
      <c r="Q524" s="7">
        <f t="shared" si="912"/>
        <v>1.8625496108384776E-5</v>
      </c>
      <c r="R524" s="7">
        <f t="shared" si="913"/>
        <v>9.4180542456981674E-5</v>
      </c>
      <c r="S524" s="7">
        <f t="shared" si="837"/>
        <v>1.1299134229226611E-4</v>
      </c>
      <c r="T524" s="7">
        <f t="shared" si="838"/>
        <v>2.5759269327524716</v>
      </c>
      <c r="U524" s="7">
        <f t="shared" si="839"/>
        <v>0</v>
      </c>
      <c r="V524" s="7">
        <f t="shared" si="840"/>
        <v>2.5759269327524716</v>
      </c>
      <c r="W524" s="7">
        <f>Surface_Tension_T(T_ph(F524,H524))</f>
        <v>8.0261572655896715E-2</v>
      </c>
      <c r="X524" s="7">
        <v>22</v>
      </c>
      <c r="Y524" s="7">
        <f t="shared" si="841"/>
        <v>1</v>
      </c>
      <c r="Z524" s="7">
        <f t="shared" si="842"/>
        <v>0</v>
      </c>
      <c r="AA524" s="24">
        <f t="shared" si="843"/>
        <v>753.28683367853887</v>
      </c>
      <c r="AB524" s="24">
        <f t="shared" si="844"/>
        <v>4344794.7985177478</v>
      </c>
      <c r="AC524" s="24">
        <f t="shared" si="845"/>
        <v>3.0782810613140635E-5</v>
      </c>
      <c r="AD524" s="29">
        <f t="shared" si="846"/>
        <v>1.3686643196358933E-2</v>
      </c>
      <c r="AE524" s="24">
        <f t="shared" si="847"/>
        <v>2.486328011716767</v>
      </c>
      <c r="AF524" s="7">
        <f t="shared" si="848"/>
        <v>2.6651581730223772</v>
      </c>
      <c r="AG524" s="24" t="str">
        <f t="shared" si="849"/>
        <v>NO</v>
      </c>
      <c r="AH524" s="24">
        <f t="shared" si="911"/>
        <v>1.1499999999999999</v>
      </c>
      <c r="AI524" s="24">
        <f t="shared" si="911"/>
        <v>1.1499999999999999</v>
      </c>
      <c r="AJ524" s="24">
        <f t="shared" si="850"/>
        <v>0.2721114389900624</v>
      </c>
      <c r="AK524" s="24">
        <f t="shared" si="851"/>
        <v>0</v>
      </c>
      <c r="AL524" s="24">
        <f t="shared" si="852"/>
        <v>753.28683367853887</v>
      </c>
      <c r="AM524" s="24">
        <f t="shared" si="853"/>
        <v>4344794.7985177478</v>
      </c>
      <c r="AN524" s="24">
        <f t="shared" si="854"/>
        <v>3.0782810613140635E-5</v>
      </c>
      <c r="AO524" s="29">
        <f t="shared" si="855"/>
        <v>1.3686643196358933E-2</v>
      </c>
      <c r="AP524" s="24">
        <f t="shared" si="856"/>
        <v>0.76647129409391657</v>
      </c>
      <c r="AQ524" s="24">
        <f t="shared" si="917"/>
        <v>0.72499999999999998</v>
      </c>
      <c r="AR524" s="24">
        <f t="shared" si="857"/>
        <v>2.486328011716767</v>
      </c>
      <c r="AS524" s="24">
        <f t="shared" si="858"/>
        <v>2.7820010873726697</v>
      </c>
      <c r="AT524" s="24" t="str">
        <f t="shared" si="859"/>
        <v>DISPERSED BUBBLY</v>
      </c>
      <c r="AU524" s="24">
        <f t="shared" si="914"/>
        <v>1.2</v>
      </c>
      <c r="AV524" s="7">
        <f t="shared" si="918"/>
        <v>1</v>
      </c>
      <c r="AW524" s="7">
        <f t="shared" si="919"/>
        <v>0.2721114389900624</v>
      </c>
      <c r="AX524" s="20">
        <f t="shared" si="860"/>
        <v>1.2056086991199852</v>
      </c>
      <c r="AY524" s="24">
        <f t="shared" si="861"/>
        <v>0</v>
      </c>
      <c r="AZ524" s="24">
        <f t="shared" si="862"/>
        <v>753.28683367853887</v>
      </c>
      <c r="BA524" s="24">
        <f t="shared" si="863"/>
        <v>4344794.7985177478</v>
      </c>
      <c r="BB524" s="24">
        <f t="shared" si="864"/>
        <v>3.0782810613140635E-5</v>
      </c>
      <c r="BC524" s="29">
        <f t="shared" si="865"/>
        <v>1.3686643196358933E-2</v>
      </c>
      <c r="BD524" s="24">
        <f t="shared" si="866"/>
        <v>2.486328011716767</v>
      </c>
      <c r="BE524" s="24" t="str">
        <f t="shared" si="867"/>
        <v>NO</v>
      </c>
      <c r="BF524" s="24">
        <f t="shared" si="915"/>
        <v>1.2</v>
      </c>
      <c r="BG524" s="24">
        <f t="shared" si="868"/>
        <v>1.196882379865124</v>
      </c>
      <c r="BH524" s="7">
        <f t="shared" si="920"/>
        <v>1</v>
      </c>
      <c r="BI524" s="7">
        <f t="shared" si="869"/>
        <v>0.53946763806987497</v>
      </c>
      <c r="BJ524" s="7">
        <f t="shared" si="921"/>
        <v>0.2721114389900624</v>
      </c>
      <c r="BK524" s="20">
        <f t="shared" si="870"/>
        <v>1.2056086991199852</v>
      </c>
      <c r="BL524" s="24">
        <f t="shared" si="871"/>
        <v>0.51402533186134802</v>
      </c>
      <c r="BM524" s="24">
        <f t="shared" si="872"/>
        <v>0</v>
      </c>
      <c r="BN524" s="24">
        <f t="shared" si="873"/>
        <v>753.28683367853887</v>
      </c>
      <c r="BO524" s="24">
        <f t="shared" si="874"/>
        <v>4344794.7985177478</v>
      </c>
      <c r="BP524" s="24">
        <f t="shared" si="875"/>
        <v>3.0782810613140635E-5</v>
      </c>
      <c r="BQ524" s="29">
        <f t="shared" si="876"/>
        <v>1.3686643196358933E-2</v>
      </c>
      <c r="BR524" s="24">
        <f t="shared" si="877"/>
        <v>0.76647129409391657</v>
      </c>
      <c r="BS524" s="24">
        <f t="shared" si="922"/>
        <v>0.72499999999999998</v>
      </c>
      <c r="BT524" s="24">
        <f t="shared" si="878"/>
        <v>2.486328011716767</v>
      </c>
      <c r="BU524" s="24" t="str">
        <f t="shared" si="879"/>
        <v>NO</v>
      </c>
      <c r="BV524" s="24">
        <f t="shared" si="916"/>
        <v>1.1499999999999999</v>
      </c>
      <c r="BW524" s="24">
        <f t="shared" si="880"/>
        <v>1.196882379865124</v>
      </c>
      <c r="BX524" s="7">
        <f t="shared" si="923"/>
        <v>1</v>
      </c>
      <c r="BY524" s="7">
        <f t="shared" si="881"/>
        <v>0.53946763806987497</v>
      </c>
      <c r="BZ524" s="24">
        <f t="shared" si="924"/>
        <v>0.2721114389900624</v>
      </c>
      <c r="CA524" s="20">
        <f t="shared" si="882"/>
        <v>1.2056086647226341</v>
      </c>
      <c r="CB524" s="24">
        <f t="shared" si="883"/>
        <v>0.5675857349803145</v>
      </c>
      <c r="CC524" s="24">
        <f t="shared" si="884"/>
        <v>0</v>
      </c>
      <c r="CD524" s="24">
        <f t="shared" si="885"/>
        <v>753.28683367853887</v>
      </c>
      <c r="CE524" s="24">
        <f t="shared" si="886"/>
        <v>4344794.7985177478</v>
      </c>
      <c r="CF524" s="24">
        <f t="shared" si="887"/>
        <v>3.0782810613140635E-5</v>
      </c>
      <c r="CG524" s="29">
        <f t="shared" si="888"/>
        <v>1.3686643196358933E-2</v>
      </c>
      <c r="CH524" s="24">
        <f t="shared" si="889"/>
        <v>0.76647129409391657</v>
      </c>
      <c r="CI524" s="24">
        <f t="shared" si="925"/>
        <v>0.72499999999999998</v>
      </c>
      <c r="CJ524" s="24">
        <f t="shared" si="890"/>
        <v>2.486328011716767</v>
      </c>
      <c r="CK524" s="24">
        <f t="shared" si="891"/>
        <v>2.6651581730223772</v>
      </c>
      <c r="CL524" s="24">
        <f t="shared" si="926"/>
        <v>2.7820010873726697</v>
      </c>
      <c r="CM524" s="24" t="str">
        <f t="shared" si="892"/>
        <v>NO</v>
      </c>
      <c r="CN524" s="46" t="str">
        <f t="shared" si="893"/>
        <v>COMPRESSED LIQUID</v>
      </c>
      <c r="CO524" s="21" t="b">
        <f t="shared" si="894"/>
        <v>0</v>
      </c>
      <c r="CP524" s="21" t="b">
        <f t="shared" si="895"/>
        <v>0</v>
      </c>
      <c r="CQ524" s="7" t="e">
        <f t="shared" si="896"/>
        <v>#DIV/0!</v>
      </c>
      <c r="CR524" s="7">
        <f>IF(J524="yes",rho_ph(F524,H524),IF(K524="yes",rho_ph(F524,H524),L524*CQ524+P524*(1-CQ524)))</f>
        <v>820.21382186546509</v>
      </c>
      <c r="CS524" s="7" t="e">
        <f t="shared" si="897"/>
        <v>#DIV/0!</v>
      </c>
      <c r="CT524" s="7">
        <f t="shared" si="898"/>
        <v>4730815.1259075478</v>
      </c>
      <c r="CU524" s="7">
        <f t="shared" si="899"/>
        <v>3.0312381173019222E-5</v>
      </c>
      <c r="CV524" s="22">
        <f t="shared" si="900"/>
        <v>1.3664615290121623E-2</v>
      </c>
      <c r="CW524" s="7">
        <f t="shared" si="901"/>
        <v>8.0462975925002136E-2</v>
      </c>
      <c r="CX524" s="7">
        <f t="shared" si="902"/>
        <v>1.4697418334462138E-3</v>
      </c>
      <c r="CY524" s="7">
        <f t="shared" si="903"/>
        <v>0.9991296016566189</v>
      </c>
      <c r="CZ524" s="7">
        <f t="shared" si="904"/>
        <v>8.2004093986004237E-2</v>
      </c>
      <c r="DA524" s="7">
        <f t="shared" si="905"/>
        <v>62.282213747660848</v>
      </c>
      <c r="DB524" s="7">
        <f>rho_ph(DA524,H524)</f>
        <v>820.18812509845804</v>
      </c>
      <c r="DC524" s="7">
        <f t="shared" si="906"/>
        <v>2.3658131391837043</v>
      </c>
      <c r="DD524" s="7">
        <f t="shared" si="907"/>
        <v>-2.9430000000000001E-2</v>
      </c>
      <c r="DE524" s="47">
        <f t="shared" si="908"/>
        <v>0</v>
      </c>
      <c r="DF524" s="7">
        <f t="shared" si="909"/>
        <v>1025.2853689911738</v>
      </c>
      <c r="DG524" s="7">
        <f t="shared" si="910"/>
        <v>237.33071711028606</v>
      </c>
    </row>
    <row r="525" spans="1:111" ht="14.5" x14ac:dyDescent="0.35">
      <c r="A525" s="7">
        <f t="shared" si="927"/>
        <v>234</v>
      </c>
      <c r="B525" s="7">
        <v>3</v>
      </c>
      <c r="C525" s="7">
        <v>0</v>
      </c>
      <c r="D525">
        <v>0.253</v>
      </c>
      <c r="E525" s="22">
        <v>4.5000000000000003E-5</v>
      </c>
      <c r="F525" s="7">
        <f t="shared" si="828"/>
        <v>62.282213747660848</v>
      </c>
      <c r="G525" s="7">
        <f t="shared" si="928"/>
        <v>97.5</v>
      </c>
      <c r="H525" s="7">
        <f t="shared" si="829"/>
        <v>1025.2853689911738</v>
      </c>
      <c r="I525" s="7">
        <f t="shared" si="830"/>
        <v>0</v>
      </c>
      <c r="J525" s="24" t="str">
        <f t="shared" si="831"/>
        <v>YES</v>
      </c>
      <c r="K525" s="24" t="str">
        <f t="shared" si="832"/>
        <v>NO</v>
      </c>
      <c r="L525" s="7">
        <f t="shared" si="833"/>
        <v>32.097819683697821</v>
      </c>
      <c r="M525" s="7">
        <v>9.81</v>
      </c>
      <c r="N525" s="7">
        <f t="shared" si="834"/>
        <v>5.0247065E-2</v>
      </c>
      <c r="O525" s="7">
        <f t="shared" si="835"/>
        <v>278.03302916225198</v>
      </c>
      <c r="P525" s="7">
        <f t="shared" si="836"/>
        <v>753.74193070132867</v>
      </c>
      <c r="Q525" s="7">
        <f t="shared" si="912"/>
        <v>1.8614309719365069E-5</v>
      </c>
      <c r="R525" s="7">
        <f t="shared" si="913"/>
        <v>9.4282869407988937E-5</v>
      </c>
      <c r="S525" s="7">
        <f t="shared" si="837"/>
        <v>1.1298767110346014E-4</v>
      </c>
      <c r="T525" s="7">
        <f t="shared" si="838"/>
        <v>2.5743716302938053</v>
      </c>
      <c r="U525" s="7">
        <f t="shared" si="839"/>
        <v>0</v>
      </c>
      <c r="V525" s="7">
        <f t="shared" si="840"/>
        <v>2.5743716302938053</v>
      </c>
      <c r="W525" s="7">
        <f>Surface_Tension_T(T_ph(F525,H525))</f>
        <v>8.0262223624266424E-2</v>
      </c>
      <c r="X525" s="7">
        <v>23</v>
      </c>
      <c r="Y525" s="7">
        <f t="shared" si="841"/>
        <v>1</v>
      </c>
      <c r="Z525" s="7">
        <f t="shared" si="842"/>
        <v>0</v>
      </c>
      <c r="AA525" s="24">
        <f t="shared" si="843"/>
        <v>753.74193070132867</v>
      </c>
      <c r="AB525" s="24">
        <f t="shared" si="844"/>
        <v>4344935.969336411</v>
      </c>
      <c r="AC525" s="24">
        <f t="shared" si="845"/>
        <v>3.0782624093543857E-5</v>
      </c>
      <c r="AD525" s="29">
        <f t="shared" si="846"/>
        <v>1.3686634460498719E-2</v>
      </c>
      <c r="AE525" s="24">
        <f t="shared" si="847"/>
        <v>2.4864322221312682</v>
      </c>
      <c r="AF525" s="7">
        <f t="shared" si="848"/>
        <v>2.671466570758787</v>
      </c>
      <c r="AG525" s="24" t="str">
        <f t="shared" si="849"/>
        <v>NO</v>
      </c>
      <c r="AH525" s="24">
        <f t="shared" si="911"/>
        <v>1.1499999999999999</v>
      </c>
      <c r="AI525" s="24">
        <f t="shared" si="911"/>
        <v>1.1499999999999999</v>
      </c>
      <c r="AJ525" s="24">
        <f t="shared" si="850"/>
        <v>0.27208582056813518</v>
      </c>
      <c r="AK525" s="24">
        <f t="shared" si="851"/>
        <v>0</v>
      </c>
      <c r="AL525" s="24">
        <f t="shared" si="852"/>
        <v>753.74193070132867</v>
      </c>
      <c r="AM525" s="24">
        <f t="shared" si="853"/>
        <v>4344935.969336411</v>
      </c>
      <c r="AN525" s="24">
        <f t="shared" si="854"/>
        <v>3.0782624093543857E-5</v>
      </c>
      <c r="AO525" s="29">
        <f t="shared" si="855"/>
        <v>1.3686634460498719E-2</v>
      </c>
      <c r="AP525" s="24">
        <f t="shared" si="856"/>
        <v>0.76587746748646568</v>
      </c>
      <c r="AQ525" s="24">
        <f t="shared" si="917"/>
        <v>0.72499999999999998</v>
      </c>
      <c r="AR525" s="24">
        <f t="shared" si="857"/>
        <v>2.4864322221312682</v>
      </c>
      <c r="AS525" s="24">
        <f t="shared" si="858"/>
        <v>2.7803213607173101</v>
      </c>
      <c r="AT525" s="24" t="str">
        <f t="shared" si="859"/>
        <v>DISPERSED BUBBLY</v>
      </c>
      <c r="AU525" s="24">
        <f t="shared" si="914"/>
        <v>1.2</v>
      </c>
      <c r="AV525" s="7">
        <f t="shared" si="918"/>
        <v>1</v>
      </c>
      <c r="AW525" s="7">
        <f t="shared" si="919"/>
        <v>0.27208582056813518</v>
      </c>
      <c r="AX525" s="20">
        <f t="shared" si="860"/>
        <v>1.204930696430865</v>
      </c>
      <c r="AY525" s="24">
        <f t="shared" si="861"/>
        <v>0</v>
      </c>
      <c r="AZ525" s="24">
        <f t="shared" si="862"/>
        <v>753.74193070132867</v>
      </c>
      <c r="BA525" s="24">
        <f t="shared" si="863"/>
        <v>4344935.969336411</v>
      </c>
      <c r="BB525" s="24">
        <f t="shared" si="864"/>
        <v>3.0782624093543857E-5</v>
      </c>
      <c r="BC525" s="29">
        <f t="shared" si="865"/>
        <v>1.3686634460498719E-2</v>
      </c>
      <c r="BD525" s="24">
        <f t="shared" si="866"/>
        <v>2.4864322221312682</v>
      </c>
      <c r="BE525" s="24" t="str">
        <f t="shared" si="867"/>
        <v>NO</v>
      </c>
      <c r="BF525" s="24">
        <f t="shared" si="915"/>
        <v>1.2</v>
      </c>
      <c r="BG525" s="24">
        <f t="shared" si="868"/>
        <v>1.1970417880064974</v>
      </c>
      <c r="BH525" s="7">
        <f t="shared" si="920"/>
        <v>1</v>
      </c>
      <c r="BI525" s="7">
        <f t="shared" si="869"/>
        <v>0.53952678057753412</v>
      </c>
      <c r="BJ525" s="7">
        <f t="shared" si="921"/>
        <v>0.27208582056813518</v>
      </c>
      <c r="BK525" s="20">
        <f t="shared" si="870"/>
        <v>1.204930696430865</v>
      </c>
      <c r="BL525" s="24">
        <f t="shared" si="871"/>
        <v>0.51407640830009804</v>
      </c>
      <c r="BM525" s="24">
        <f t="shared" si="872"/>
        <v>0</v>
      </c>
      <c r="BN525" s="24">
        <f t="shared" si="873"/>
        <v>753.74193070132867</v>
      </c>
      <c r="BO525" s="24">
        <f t="shared" si="874"/>
        <v>4344935.969336411</v>
      </c>
      <c r="BP525" s="24">
        <f t="shared" si="875"/>
        <v>3.0782624093543857E-5</v>
      </c>
      <c r="BQ525" s="29">
        <f t="shared" si="876"/>
        <v>1.3686634460498719E-2</v>
      </c>
      <c r="BR525" s="24">
        <f t="shared" si="877"/>
        <v>0.76587746748646568</v>
      </c>
      <c r="BS525" s="24">
        <f t="shared" si="922"/>
        <v>0.72499999999999998</v>
      </c>
      <c r="BT525" s="24">
        <f t="shared" si="878"/>
        <v>2.4864322221312682</v>
      </c>
      <c r="BU525" s="24" t="str">
        <f t="shared" si="879"/>
        <v>NO</v>
      </c>
      <c r="BV525" s="24">
        <f t="shared" si="916"/>
        <v>1.1499999999999999</v>
      </c>
      <c r="BW525" s="24">
        <f t="shared" si="880"/>
        <v>1.1970417880064974</v>
      </c>
      <c r="BX525" s="7">
        <f t="shared" si="923"/>
        <v>1</v>
      </c>
      <c r="BY525" s="7">
        <f t="shared" si="881"/>
        <v>0.53952678057753412</v>
      </c>
      <c r="BZ525" s="24">
        <f t="shared" si="924"/>
        <v>0.27208582056813518</v>
      </c>
      <c r="CA525" s="20">
        <f t="shared" si="882"/>
        <v>1.2049306620529019</v>
      </c>
      <c r="CB525" s="24">
        <f t="shared" si="883"/>
        <v>0.56765379187275522</v>
      </c>
      <c r="CC525" s="24">
        <f t="shared" si="884"/>
        <v>0</v>
      </c>
      <c r="CD525" s="24">
        <f t="shared" si="885"/>
        <v>753.74193070132867</v>
      </c>
      <c r="CE525" s="24">
        <f t="shared" si="886"/>
        <v>4344935.969336411</v>
      </c>
      <c r="CF525" s="24">
        <f t="shared" si="887"/>
        <v>3.0782624093543857E-5</v>
      </c>
      <c r="CG525" s="29">
        <f t="shared" si="888"/>
        <v>1.3686634460498719E-2</v>
      </c>
      <c r="CH525" s="24">
        <f t="shared" si="889"/>
        <v>0.76587746748646568</v>
      </c>
      <c r="CI525" s="24">
        <f t="shared" si="925"/>
        <v>0.72499999999999998</v>
      </c>
      <c r="CJ525" s="24">
        <f t="shared" si="890"/>
        <v>2.4864322221312682</v>
      </c>
      <c r="CK525" s="24">
        <f t="shared" si="891"/>
        <v>2.671466570758787</v>
      </c>
      <c r="CL525" s="24">
        <f t="shared" si="926"/>
        <v>2.7803213607173101</v>
      </c>
      <c r="CM525" s="24" t="str">
        <f t="shared" si="892"/>
        <v>NO</v>
      </c>
      <c r="CN525" s="46" t="str">
        <f t="shared" si="893"/>
        <v>COMPRESSED LIQUID</v>
      </c>
      <c r="CO525" s="21" t="b">
        <f t="shared" si="894"/>
        <v>0</v>
      </c>
      <c r="CP525" s="21" t="b">
        <f t="shared" si="895"/>
        <v>0</v>
      </c>
      <c r="CQ525" s="7" t="e">
        <f t="shared" si="896"/>
        <v>#DIV/0!</v>
      </c>
      <c r="CR525" s="7">
        <f>IF(J525="yes",rho_ph(F525,H525),IF(K525="yes",rho_ph(F525,H525),L525*CQ525+P525*(1-CQ525)))</f>
        <v>820.19699249283133</v>
      </c>
      <c r="CS525" s="7" t="e">
        <f t="shared" si="897"/>
        <v>#DIV/0!</v>
      </c>
      <c r="CT525" s="7">
        <f t="shared" si="898"/>
        <v>4728015.3451298056</v>
      </c>
      <c r="CU525" s="7">
        <f t="shared" si="899"/>
        <v>3.0315530330990105E-5</v>
      </c>
      <c r="CV525" s="22">
        <f t="shared" si="900"/>
        <v>1.3664762700624814E-2</v>
      </c>
      <c r="CW525" s="7">
        <f t="shared" si="901"/>
        <v>8.0461324963546771E-2</v>
      </c>
      <c r="CX525" s="7">
        <f t="shared" si="902"/>
        <v>1.4679532727775342E-3</v>
      </c>
      <c r="CY525" s="7">
        <f t="shared" si="903"/>
        <v>0.99912723642315171</v>
      </c>
      <c r="CZ525" s="7">
        <f t="shared" si="904"/>
        <v>8.2000845587623938E-2</v>
      </c>
      <c r="DA525" s="7">
        <f t="shared" si="905"/>
        <v>62.036211210897974</v>
      </c>
      <c r="DB525" s="7">
        <f>rho_ph(DA525,H525)</f>
        <v>820.17129310071721</v>
      </c>
      <c r="DC525" s="7">
        <f t="shared" si="906"/>
        <v>2.3658616916772495</v>
      </c>
      <c r="DD525" s="7">
        <f t="shared" si="907"/>
        <v>-2.9430000000000001E-2</v>
      </c>
      <c r="DE525" s="47">
        <f t="shared" si="908"/>
        <v>0</v>
      </c>
      <c r="DF525" s="7">
        <f t="shared" si="909"/>
        <v>1025.2559389911737</v>
      </c>
      <c r="DG525" s="7">
        <f t="shared" si="910"/>
        <v>237.32518676913247</v>
      </c>
    </row>
    <row r="526" spans="1:111" ht="14.5" x14ac:dyDescent="0.35">
      <c r="A526" s="7">
        <f t="shared" si="927"/>
        <v>231</v>
      </c>
      <c r="B526" s="7">
        <v>3</v>
      </c>
      <c r="C526" s="7">
        <v>0</v>
      </c>
      <c r="D526">
        <v>0.253</v>
      </c>
      <c r="E526" s="22">
        <v>4.5000000000000003E-5</v>
      </c>
      <c r="F526" s="7">
        <f t="shared" si="828"/>
        <v>62.036211210897974</v>
      </c>
      <c r="G526" s="7">
        <f t="shared" si="928"/>
        <v>97.5</v>
      </c>
      <c r="H526" s="7">
        <f t="shared" si="829"/>
        <v>1025.2559389911737</v>
      </c>
      <c r="I526" s="7">
        <f t="shared" si="830"/>
        <v>0</v>
      </c>
      <c r="J526" s="24" t="str">
        <f t="shared" si="831"/>
        <v>YES</v>
      </c>
      <c r="K526" s="24" t="str">
        <f t="shared" si="832"/>
        <v>NO</v>
      </c>
      <c r="L526" s="7">
        <f t="shared" si="833"/>
        <v>31.959246392404044</v>
      </c>
      <c r="M526" s="7">
        <v>9.81</v>
      </c>
      <c r="N526" s="7">
        <f t="shared" si="834"/>
        <v>5.0247065E-2</v>
      </c>
      <c r="O526" s="7">
        <f t="shared" si="835"/>
        <v>277.77263019370241</v>
      </c>
      <c r="P526" s="7">
        <f t="shared" si="836"/>
        <v>754.1976101358855</v>
      </c>
      <c r="Q526" s="7">
        <f t="shared" si="912"/>
        <v>1.8603108933376548E-5</v>
      </c>
      <c r="R526" s="7">
        <f t="shared" si="913"/>
        <v>9.4385603263075397E-5</v>
      </c>
      <c r="S526" s="7">
        <f t="shared" si="837"/>
        <v>1.1298399980040871E-4</v>
      </c>
      <c r="T526" s="7">
        <f t="shared" si="838"/>
        <v>2.5728162180343843</v>
      </c>
      <c r="U526" s="7">
        <f t="shared" si="839"/>
        <v>0</v>
      </c>
      <c r="V526" s="7">
        <f t="shared" si="840"/>
        <v>2.5728162180343843</v>
      </c>
      <c r="W526" s="7">
        <f>Surface_Tension_T(T_ph(F526,H526))</f>
        <v>8.0262874638172554E-2</v>
      </c>
      <c r="X526" s="7">
        <v>24</v>
      </c>
      <c r="Y526" s="7">
        <f t="shared" si="841"/>
        <v>1</v>
      </c>
      <c r="Z526" s="7">
        <f t="shared" si="842"/>
        <v>0</v>
      </c>
      <c r="AA526" s="24">
        <f t="shared" si="843"/>
        <v>754.1976101358855</v>
      </c>
      <c r="AB526" s="24">
        <f t="shared" si="844"/>
        <v>4345077.1537227901</v>
      </c>
      <c r="AC526" s="24">
        <f t="shared" si="845"/>
        <v>3.0782437567525126E-5</v>
      </c>
      <c r="AD526" s="29">
        <f t="shared" si="846"/>
        <v>1.3686625724338698E-2</v>
      </c>
      <c r="AE526" s="24">
        <f t="shared" si="847"/>
        <v>2.4865358424672293</v>
      </c>
      <c r="AF526" s="7">
        <f t="shared" si="848"/>
        <v>2.6778083815846552</v>
      </c>
      <c r="AG526" s="24" t="str">
        <f t="shared" si="849"/>
        <v>NO</v>
      </c>
      <c r="AH526" s="24">
        <f t="shared" si="911"/>
        <v>1.1499999999999999</v>
      </c>
      <c r="AI526" s="24">
        <f t="shared" si="911"/>
        <v>1.1499999999999999</v>
      </c>
      <c r="AJ526" s="24">
        <f t="shared" si="850"/>
        <v>0.27206014337767226</v>
      </c>
      <c r="AK526" s="24">
        <f t="shared" si="851"/>
        <v>0</v>
      </c>
      <c r="AL526" s="24">
        <f t="shared" si="852"/>
        <v>754.1976101358855</v>
      </c>
      <c r="AM526" s="24">
        <f t="shared" si="853"/>
        <v>4345077.1537227901</v>
      </c>
      <c r="AN526" s="24">
        <f t="shared" si="854"/>
        <v>3.0782437567525126E-5</v>
      </c>
      <c r="AO526" s="29">
        <f t="shared" si="855"/>
        <v>1.3686625724338698E-2</v>
      </c>
      <c r="AP526" s="24">
        <f t="shared" si="856"/>
        <v>0.76528394611019701</v>
      </c>
      <c r="AQ526" s="24">
        <f t="shared" si="917"/>
        <v>0.72499999999999998</v>
      </c>
      <c r="AR526" s="24">
        <f t="shared" si="857"/>
        <v>2.4865358424672293</v>
      </c>
      <c r="AS526" s="24">
        <f t="shared" si="858"/>
        <v>2.7786415154771351</v>
      </c>
      <c r="AT526" s="24" t="str">
        <f t="shared" si="859"/>
        <v>DISPERSED BUBBLY</v>
      </c>
      <c r="AU526" s="24">
        <f t="shared" si="914"/>
        <v>1.2</v>
      </c>
      <c r="AV526" s="7">
        <f t="shared" si="918"/>
        <v>1</v>
      </c>
      <c r="AW526" s="7">
        <f t="shared" si="919"/>
        <v>0.27206014337767226</v>
      </c>
      <c r="AX526" s="20">
        <f t="shared" si="860"/>
        <v>1.2042526253707471</v>
      </c>
      <c r="AY526" s="24">
        <f t="shared" si="861"/>
        <v>0</v>
      </c>
      <c r="AZ526" s="24">
        <f t="shared" si="862"/>
        <v>754.1976101358855</v>
      </c>
      <c r="BA526" s="24">
        <f t="shared" si="863"/>
        <v>4345077.1537227901</v>
      </c>
      <c r="BB526" s="24">
        <f t="shared" si="864"/>
        <v>3.0782437567525126E-5</v>
      </c>
      <c r="BC526" s="29">
        <f t="shared" si="865"/>
        <v>1.3686625724338698E-2</v>
      </c>
      <c r="BD526" s="24">
        <f t="shared" si="866"/>
        <v>2.4865358424672293</v>
      </c>
      <c r="BE526" s="24" t="str">
        <f t="shared" si="867"/>
        <v>NO</v>
      </c>
      <c r="BF526" s="24">
        <f t="shared" si="915"/>
        <v>1.2</v>
      </c>
      <c r="BG526" s="24">
        <f t="shared" si="868"/>
        <v>1.1971986600507141</v>
      </c>
      <c r="BH526" s="7">
        <f t="shared" si="920"/>
        <v>1</v>
      </c>
      <c r="BI526" s="7">
        <f t="shared" si="869"/>
        <v>0.5395857967386295</v>
      </c>
      <c r="BJ526" s="7">
        <f t="shared" si="921"/>
        <v>0.27206014337767226</v>
      </c>
      <c r="BK526" s="20">
        <f t="shared" si="870"/>
        <v>1.2042526253707471</v>
      </c>
      <c r="BL526" s="24">
        <f t="shared" si="871"/>
        <v>0.51412736482318389</v>
      </c>
      <c r="BM526" s="24">
        <f t="shared" si="872"/>
        <v>0</v>
      </c>
      <c r="BN526" s="24">
        <f t="shared" si="873"/>
        <v>754.1976101358855</v>
      </c>
      <c r="BO526" s="24">
        <f t="shared" si="874"/>
        <v>4345077.1537227901</v>
      </c>
      <c r="BP526" s="24">
        <f t="shared" si="875"/>
        <v>3.0782437567525126E-5</v>
      </c>
      <c r="BQ526" s="29">
        <f t="shared" si="876"/>
        <v>1.3686625724338698E-2</v>
      </c>
      <c r="BR526" s="24">
        <f t="shared" si="877"/>
        <v>0.76528394611019701</v>
      </c>
      <c r="BS526" s="24">
        <f t="shared" si="922"/>
        <v>0.72499999999999998</v>
      </c>
      <c r="BT526" s="24">
        <f t="shared" si="878"/>
        <v>2.4865358424672293</v>
      </c>
      <c r="BU526" s="24" t="str">
        <f t="shared" si="879"/>
        <v>NO</v>
      </c>
      <c r="BV526" s="24">
        <f t="shared" si="916"/>
        <v>1.1499999999999999</v>
      </c>
      <c r="BW526" s="24">
        <f t="shared" si="880"/>
        <v>1.1971986600507141</v>
      </c>
      <c r="BX526" s="7">
        <f t="shared" si="923"/>
        <v>1</v>
      </c>
      <c r="BY526" s="7">
        <f t="shared" si="881"/>
        <v>0.5395857967386295</v>
      </c>
      <c r="BZ526" s="24">
        <f t="shared" si="924"/>
        <v>0.27206014337767226</v>
      </c>
      <c r="CA526" s="20">
        <f t="shared" si="882"/>
        <v>1.2042525910121737</v>
      </c>
      <c r="CB526" s="24">
        <f t="shared" si="883"/>
        <v>0.56772171531138882</v>
      </c>
      <c r="CC526" s="24">
        <f t="shared" si="884"/>
        <v>0</v>
      </c>
      <c r="CD526" s="24">
        <f t="shared" si="885"/>
        <v>754.1976101358855</v>
      </c>
      <c r="CE526" s="24">
        <f t="shared" si="886"/>
        <v>4345077.1537227901</v>
      </c>
      <c r="CF526" s="24">
        <f t="shared" si="887"/>
        <v>3.0782437567525126E-5</v>
      </c>
      <c r="CG526" s="29">
        <f t="shared" si="888"/>
        <v>1.3686625724338698E-2</v>
      </c>
      <c r="CH526" s="24">
        <f t="shared" si="889"/>
        <v>0.76528394611019701</v>
      </c>
      <c r="CI526" s="24">
        <f t="shared" si="925"/>
        <v>0.72499999999999998</v>
      </c>
      <c r="CJ526" s="24">
        <f t="shared" si="890"/>
        <v>2.4865358424672293</v>
      </c>
      <c r="CK526" s="24">
        <f t="shared" si="891"/>
        <v>2.6778083815846552</v>
      </c>
      <c r="CL526" s="24">
        <f t="shared" si="926"/>
        <v>2.7786415154771351</v>
      </c>
      <c r="CM526" s="24" t="str">
        <f t="shared" si="892"/>
        <v>NO</v>
      </c>
      <c r="CN526" s="46" t="str">
        <f t="shared" si="893"/>
        <v>COMPRESSED LIQUID</v>
      </c>
      <c r="CO526" s="21" t="b">
        <f t="shared" si="894"/>
        <v>0</v>
      </c>
      <c r="CP526" s="21" t="b">
        <f t="shared" si="895"/>
        <v>0</v>
      </c>
      <c r="CQ526" s="7" t="e">
        <f t="shared" si="896"/>
        <v>#DIV/0!</v>
      </c>
      <c r="CR526" s="7">
        <f>IF(J526="yes",rho_ph(F526,H526),IF(K526="yes",rho_ph(F526,H526),L526*CQ526+P526*(1-CQ526)))</f>
        <v>820.18016129060584</v>
      </c>
      <c r="CS526" s="7" t="e">
        <f t="shared" si="897"/>
        <v>#DIV/0!</v>
      </c>
      <c r="CT526" s="7">
        <f t="shared" si="898"/>
        <v>4725215.2922075633</v>
      </c>
      <c r="CU526" s="7">
        <f t="shared" si="899"/>
        <v>3.0318683337209351E-5</v>
      </c>
      <c r="CV526" s="22">
        <f t="shared" si="900"/>
        <v>1.3664910292129762E-2</v>
      </c>
      <c r="CW526" s="7">
        <f t="shared" si="901"/>
        <v>8.0459673822608449E-2</v>
      </c>
      <c r="CX526" s="7">
        <f t="shared" si="902"/>
        <v>1.4661657085773599E-3</v>
      </c>
      <c r="CY526" s="7">
        <f t="shared" si="903"/>
        <v>0.99912485196147127</v>
      </c>
      <c r="CZ526" s="7">
        <f t="shared" si="904"/>
        <v>8.1997599569613208E-2</v>
      </c>
      <c r="DA526" s="7">
        <f t="shared" si="905"/>
        <v>61.790218412189134</v>
      </c>
      <c r="DB526" s="7">
        <f>rho_ph(DA526,H526)</f>
        <v>820.15445927153746</v>
      </c>
      <c r="DC526" s="7">
        <f t="shared" si="906"/>
        <v>2.3659102514468513</v>
      </c>
      <c r="DD526" s="7">
        <f t="shared" si="907"/>
        <v>-2.9430000000000001E-2</v>
      </c>
      <c r="DE526" s="47">
        <f t="shared" si="908"/>
        <v>0</v>
      </c>
      <c r="DF526" s="7">
        <f t="shared" si="909"/>
        <v>1025.2265089911737</v>
      </c>
      <c r="DG526" s="7">
        <f t="shared" si="910"/>
        <v>237.31965587668657</v>
      </c>
    </row>
    <row r="527" spans="1:111" ht="14.5" x14ac:dyDescent="0.35">
      <c r="A527" s="7">
        <f t="shared" si="927"/>
        <v>228</v>
      </c>
      <c r="B527" s="7">
        <v>3</v>
      </c>
      <c r="C527" s="7">
        <v>0</v>
      </c>
      <c r="D527">
        <v>0.253</v>
      </c>
      <c r="E527" s="22">
        <v>4.5000000000000003E-5</v>
      </c>
      <c r="F527" s="7">
        <f t="shared" si="828"/>
        <v>61.790218412189134</v>
      </c>
      <c r="G527" s="7">
        <f t="shared" si="928"/>
        <v>97.5</v>
      </c>
      <c r="H527" s="7">
        <f t="shared" si="829"/>
        <v>1025.2265089911737</v>
      </c>
      <c r="I527" s="7">
        <f t="shared" si="830"/>
        <v>0</v>
      </c>
      <c r="J527" s="24" t="str">
        <f t="shared" si="831"/>
        <v>YES</v>
      </c>
      <c r="K527" s="24" t="str">
        <f t="shared" si="832"/>
        <v>NO</v>
      </c>
      <c r="L527" s="7">
        <f t="shared" si="833"/>
        <v>31.820827086492315</v>
      </c>
      <c r="M527" s="7">
        <v>9.81</v>
      </c>
      <c r="N527" s="7">
        <f t="shared" si="834"/>
        <v>5.0247065E-2</v>
      </c>
      <c r="O527" s="7">
        <f t="shared" si="835"/>
        <v>277.51145186058397</v>
      </c>
      <c r="P527" s="7">
        <f t="shared" si="836"/>
        <v>754.65387762602995</v>
      </c>
      <c r="Q527" s="7">
        <f t="shared" si="912"/>
        <v>1.8591893554926278E-5</v>
      </c>
      <c r="R527" s="7">
        <f t="shared" si="913"/>
        <v>9.4488747987291524E-5</v>
      </c>
      <c r="S527" s="7">
        <f t="shared" si="837"/>
        <v>1.1298032838282016E-4</v>
      </c>
      <c r="T527" s="7">
        <f t="shared" si="838"/>
        <v>2.5712606805446701</v>
      </c>
      <c r="U527" s="7">
        <f t="shared" si="839"/>
        <v>0</v>
      </c>
      <c r="V527" s="7">
        <f t="shared" si="840"/>
        <v>2.5712606805446701</v>
      </c>
      <c r="W527" s="7">
        <f>Surface_Tension_T(T_ph(F527,H527))</f>
        <v>8.0263525697617494E-2</v>
      </c>
      <c r="X527" s="7">
        <v>25</v>
      </c>
      <c r="Y527" s="7">
        <f t="shared" si="841"/>
        <v>1</v>
      </c>
      <c r="Z527" s="7">
        <f t="shared" si="842"/>
        <v>0</v>
      </c>
      <c r="AA527" s="24">
        <f t="shared" si="843"/>
        <v>754.65387762602995</v>
      </c>
      <c r="AB527" s="24">
        <f t="shared" si="844"/>
        <v>4345218.3516898528</v>
      </c>
      <c r="AC527" s="24">
        <f t="shared" si="845"/>
        <v>3.0782251035069499E-5</v>
      </c>
      <c r="AD527" s="29">
        <f t="shared" si="846"/>
        <v>1.3686616987878169E-2</v>
      </c>
      <c r="AE527" s="24">
        <f t="shared" si="847"/>
        <v>2.4866388730337814</v>
      </c>
      <c r="AF527" s="7">
        <f t="shared" si="848"/>
        <v>2.6841839336822173</v>
      </c>
      <c r="AG527" s="24" t="str">
        <f t="shared" si="849"/>
        <v>NO</v>
      </c>
      <c r="AH527" s="24">
        <f t="shared" si="911"/>
        <v>1.1499999999999999</v>
      </c>
      <c r="AI527" s="24">
        <f t="shared" si="911"/>
        <v>1.1499999999999999</v>
      </c>
      <c r="AJ527" s="24">
        <f t="shared" si="850"/>
        <v>0.2720344071062103</v>
      </c>
      <c r="AK527" s="24">
        <f t="shared" si="851"/>
        <v>0</v>
      </c>
      <c r="AL527" s="24">
        <f t="shared" si="852"/>
        <v>754.65387762602995</v>
      </c>
      <c r="AM527" s="24">
        <f t="shared" si="853"/>
        <v>4345218.3516898528</v>
      </c>
      <c r="AN527" s="24">
        <f t="shared" si="854"/>
        <v>3.0782251035069499E-5</v>
      </c>
      <c r="AO527" s="29">
        <f t="shared" si="855"/>
        <v>1.3686616987878169E-2</v>
      </c>
      <c r="AP527" s="24">
        <f t="shared" si="856"/>
        <v>0.76469072384460357</v>
      </c>
      <c r="AQ527" s="24">
        <f t="shared" si="917"/>
        <v>0.72499999999999998</v>
      </c>
      <c r="AR527" s="24">
        <f t="shared" si="857"/>
        <v>2.4866388730337814</v>
      </c>
      <c r="AS527" s="24">
        <f t="shared" si="858"/>
        <v>2.7769615349882439</v>
      </c>
      <c r="AT527" s="24" t="str">
        <f t="shared" si="859"/>
        <v>DISPERSED BUBBLY</v>
      </c>
      <c r="AU527" s="24">
        <f t="shared" si="914"/>
        <v>1.2</v>
      </c>
      <c r="AV527" s="7">
        <f t="shared" si="918"/>
        <v>1</v>
      </c>
      <c r="AW527" s="7">
        <f t="shared" si="919"/>
        <v>0.2720344071062103</v>
      </c>
      <c r="AX527" s="20">
        <f t="shared" si="860"/>
        <v>1.2035744791924439</v>
      </c>
      <c r="AY527" s="24">
        <f t="shared" si="861"/>
        <v>0</v>
      </c>
      <c r="AZ527" s="24">
        <f t="shared" si="862"/>
        <v>754.65387762602995</v>
      </c>
      <c r="BA527" s="24">
        <f t="shared" si="863"/>
        <v>4345218.3516898528</v>
      </c>
      <c r="BB527" s="24">
        <f t="shared" si="864"/>
        <v>3.0782251035069499E-5</v>
      </c>
      <c r="BC527" s="29">
        <f t="shared" si="865"/>
        <v>1.3686616987878169E-2</v>
      </c>
      <c r="BD527" s="24">
        <f t="shared" si="866"/>
        <v>2.4866388730337814</v>
      </c>
      <c r="BE527" s="24" t="str">
        <f t="shared" si="867"/>
        <v>NO</v>
      </c>
      <c r="BF527" s="24">
        <f t="shared" si="915"/>
        <v>1.2</v>
      </c>
      <c r="BG527" s="24">
        <f t="shared" si="868"/>
        <v>1.1973528303075496</v>
      </c>
      <c r="BH527" s="7">
        <f t="shared" si="920"/>
        <v>1</v>
      </c>
      <c r="BI527" s="7">
        <f t="shared" si="869"/>
        <v>0.53964468696191237</v>
      </c>
      <c r="BJ527" s="7">
        <f t="shared" si="921"/>
        <v>0.2720344071062103</v>
      </c>
      <c r="BK527" s="20">
        <f t="shared" si="870"/>
        <v>1.2035744791924439</v>
      </c>
      <c r="BL527" s="24">
        <f t="shared" si="871"/>
        <v>0.51417820177072426</v>
      </c>
      <c r="BM527" s="24">
        <f t="shared" si="872"/>
        <v>0</v>
      </c>
      <c r="BN527" s="24">
        <f t="shared" si="873"/>
        <v>754.65387762602995</v>
      </c>
      <c r="BO527" s="24">
        <f t="shared" si="874"/>
        <v>4345218.3516898528</v>
      </c>
      <c r="BP527" s="24">
        <f t="shared" si="875"/>
        <v>3.0782251035069499E-5</v>
      </c>
      <c r="BQ527" s="29">
        <f t="shared" si="876"/>
        <v>1.3686616987878169E-2</v>
      </c>
      <c r="BR527" s="24">
        <f t="shared" si="877"/>
        <v>0.76469072384460357</v>
      </c>
      <c r="BS527" s="24">
        <f t="shared" si="922"/>
        <v>0.72499999999999998</v>
      </c>
      <c r="BT527" s="24">
        <f t="shared" si="878"/>
        <v>2.4866388730337814</v>
      </c>
      <c r="BU527" s="24" t="str">
        <f t="shared" si="879"/>
        <v>NO</v>
      </c>
      <c r="BV527" s="24">
        <f t="shared" si="916"/>
        <v>1.1499999999999999</v>
      </c>
      <c r="BW527" s="24">
        <f t="shared" si="880"/>
        <v>1.1973528303075496</v>
      </c>
      <c r="BX527" s="7">
        <f t="shared" si="923"/>
        <v>1</v>
      </c>
      <c r="BY527" s="7">
        <f t="shared" si="881"/>
        <v>0.53964468696191237</v>
      </c>
      <c r="BZ527" s="24">
        <f t="shared" si="924"/>
        <v>0.2720344071062103</v>
      </c>
      <c r="CA527" s="20">
        <f t="shared" si="882"/>
        <v>1.2035744448532626</v>
      </c>
      <c r="CB527" s="24">
        <f t="shared" si="883"/>
        <v>0.56778950578081755</v>
      </c>
      <c r="CC527" s="24">
        <f t="shared" si="884"/>
        <v>0</v>
      </c>
      <c r="CD527" s="24">
        <f t="shared" si="885"/>
        <v>754.65387762602995</v>
      </c>
      <c r="CE527" s="24">
        <f t="shared" si="886"/>
        <v>4345218.3516898528</v>
      </c>
      <c r="CF527" s="24">
        <f t="shared" si="887"/>
        <v>3.0782251035069499E-5</v>
      </c>
      <c r="CG527" s="29">
        <f t="shared" si="888"/>
        <v>1.3686616987878169E-2</v>
      </c>
      <c r="CH527" s="24">
        <f t="shared" si="889"/>
        <v>0.76469072384460357</v>
      </c>
      <c r="CI527" s="24">
        <f t="shared" si="925"/>
        <v>0.72499999999999998</v>
      </c>
      <c r="CJ527" s="24">
        <f t="shared" si="890"/>
        <v>2.4866388730337814</v>
      </c>
      <c r="CK527" s="24">
        <f t="shared" si="891"/>
        <v>2.6841839336822173</v>
      </c>
      <c r="CL527" s="24">
        <f t="shared" si="926"/>
        <v>2.7769615349882439</v>
      </c>
      <c r="CM527" s="24" t="str">
        <f t="shared" si="892"/>
        <v>NO</v>
      </c>
      <c r="CN527" s="46" t="str">
        <f t="shared" si="893"/>
        <v>COMPRESSED LIQUID</v>
      </c>
      <c r="CO527" s="21" t="b">
        <f t="shared" si="894"/>
        <v>0</v>
      </c>
      <c r="CP527" s="21" t="b">
        <f t="shared" si="895"/>
        <v>0</v>
      </c>
      <c r="CQ527" s="7" t="e">
        <f t="shared" si="896"/>
        <v>#DIV/0!</v>
      </c>
      <c r="CR527" s="7">
        <f>IF(J527="yes",rho_ph(F527,H527),IF(K527="yes",rho_ph(F527,H527),L527*CQ527+P527*(1-CQ527)))</f>
        <v>820.16332825719508</v>
      </c>
      <c r="CS527" s="7" t="e">
        <f t="shared" si="897"/>
        <v>#DIV/0!</v>
      </c>
      <c r="CT527" s="7">
        <f t="shared" si="898"/>
        <v>4722414.9388022292</v>
      </c>
      <c r="CU527" s="7">
        <f t="shared" si="899"/>
        <v>3.0321840230762161E-5</v>
      </c>
      <c r="CV527" s="22">
        <f t="shared" si="900"/>
        <v>1.3665058066464897E-2</v>
      </c>
      <c r="CW527" s="7">
        <f t="shared" si="901"/>
        <v>8.0458022502030851E-2</v>
      </c>
      <c r="CX527" s="7">
        <f t="shared" si="902"/>
        <v>1.4643791236058107E-3</v>
      </c>
      <c r="CY527" s="7">
        <f t="shared" si="903"/>
        <v>0.99912244805337269</v>
      </c>
      <c r="CZ527" s="7">
        <f t="shared" si="904"/>
        <v>8.1994355932297494E-2</v>
      </c>
      <c r="DA527" s="7">
        <f t="shared" si="905"/>
        <v>61.544235344392241</v>
      </c>
      <c r="DB527" s="7">
        <f>rho_ph(DA527,H527)</f>
        <v>820.13762360932424</v>
      </c>
      <c r="DC527" s="7">
        <f t="shared" si="906"/>
        <v>2.365958818497885</v>
      </c>
      <c r="DD527" s="7">
        <f t="shared" si="907"/>
        <v>-2.9430000000000001E-2</v>
      </c>
      <c r="DE527" s="47">
        <f t="shared" si="908"/>
        <v>0</v>
      </c>
      <c r="DF527" s="7">
        <f t="shared" si="909"/>
        <v>1025.1970789911736</v>
      </c>
      <c r="DG527" s="7">
        <f t="shared" si="910"/>
        <v>237.31412443287559</v>
      </c>
    </row>
    <row r="528" spans="1:111" ht="14.5" x14ac:dyDescent="0.35">
      <c r="A528" s="7">
        <f t="shared" si="927"/>
        <v>225</v>
      </c>
      <c r="B528" s="7">
        <v>3</v>
      </c>
      <c r="C528" s="7">
        <v>0</v>
      </c>
      <c r="D528">
        <v>0.253</v>
      </c>
      <c r="E528" s="22">
        <v>4.5000000000000003E-5</v>
      </c>
      <c r="F528" s="7">
        <f t="shared" si="828"/>
        <v>61.544235344392241</v>
      </c>
      <c r="G528" s="7">
        <f t="shared" si="928"/>
        <v>97.5</v>
      </c>
      <c r="H528" s="7">
        <f t="shared" si="829"/>
        <v>1025.1970789911736</v>
      </c>
      <c r="I528" s="7">
        <f t="shared" si="830"/>
        <v>0</v>
      </c>
      <c r="J528" s="24" t="str">
        <f t="shared" si="831"/>
        <v>YES</v>
      </c>
      <c r="K528" s="24" t="str">
        <f t="shared" si="832"/>
        <v>NO</v>
      </c>
      <c r="L528" s="7">
        <f t="shared" si="833"/>
        <v>31.682561236867311</v>
      </c>
      <c r="M528" s="7">
        <v>9.81</v>
      </c>
      <c r="N528" s="7">
        <f t="shared" si="834"/>
        <v>5.0247065E-2</v>
      </c>
      <c r="O528" s="7">
        <f t="shared" si="835"/>
        <v>277.24948870984201</v>
      </c>
      <c r="P528" s="7">
        <f t="shared" si="836"/>
        <v>755.11073886776251</v>
      </c>
      <c r="Q528" s="7">
        <f t="shared" si="912"/>
        <v>1.858066338624871E-5</v>
      </c>
      <c r="R528" s="7">
        <f t="shared" si="913"/>
        <v>9.4592307597286717E-5</v>
      </c>
      <c r="S528" s="7">
        <f t="shared" si="837"/>
        <v>1.1297665685040244E-4</v>
      </c>
      <c r="T528" s="7">
        <f t="shared" si="838"/>
        <v>2.5697050023019088</v>
      </c>
      <c r="U528" s="7">
        <f t="shared" si="839"/>
        <v>0</v>
      </c>
      <c r="V528" s="7">
        <f t="shared" si="840"/>
        <v>2.5697050023019088</v>
      </c>
      <c r="W528" s="7">
        <f>Surface_Tension_T(T_ph(F528,H528))</f>
        <v>8.0264176802603851E-2</v>
      </c>
      <c r="X528" s="7">
        <v>26</v>
      </c>
      <c r="Y528" s="7">
        <f t="shared" si="841"/>
        <v>1</v>
      </c>
      <c r="Z528" s="7">
        <f t="shared" si="842"/>
        <v>0</v>
      </c>
      <c r="AA528" s="24">
        <f t="shared" si="843"/>
        <v>755.11073886776251</v>
      </c>
      <c r="AB528" s="24">
        <f t="shared" si="844"/>
        <v>4345359.5632505864</v>
      </c>
      <c r="AC528" s="24">
        <f t="shared" si="845"/>
        <v>3.0782064496162078E-5</v>
      </c>
      <c r="AD528" s="29">
        <f t="shared" si="846"/>
        <v>1.3686608251116434E-2</v>
      </c>
      <c r="AE528" s="24">
        <f t="shared" si="847"/>
        <v>2.4867413141209935</v>
      </c>
      <c r="AF528" s="7">
        <f t="shared" si="848"/>
        <v>2.6905935597087689</v>
      </c>
      <c r="AG528" s="24" t="str">
        <f t="shared" si="849"/>
        <v>NO</v>
      </c>
      <c r="AH528" s="24">
        <f t="shared" si="911"/>
        <v>1.1499999999999999</v>
      </c>
      <c r="AI528" s="24">
        <f t="shared" si="911"/>
        <v>1.1499999999999999</v>
      </c>
      <c r="AJ528" s="24">
        <f t="shared" si="850"/>
        <v>0.27200861143734756</v>
      </c>
      <c r="AK528" s="24">
        <f t="shared" si="851"/>
        <v>0</v>
      </c>
      <c r="AL528" s="24">
        <f t="shared" si="852"/>
        <v>755.11073886776251</v>
      </c>
      <c r="AM528" s="24">
        <f t="shared" si="853"/>
        <v>4345359.5632505864</v>
      </c>
      <c r="AN528" s="24">
        <f t="shared" si="854"/>
        <v>3.0782064496162078E-5</v>
      </c>
      <c r="AO528" s="29">
        <f t="shared" si="855"/>
        <v>1.3686608251116434E-2</v>
      </c>
      <c r="AP528" s="24">
        <f t="shared" si="856"/>
        <v>0.76409779454769511</v>
      </c>
      <c r="AQ528" s="24">
        <f t="shared" si="917"/>
        <v>0.72499999999999998</v>
      </c>
      <c r="AR528" s="24">
        <f t="shared" si="857"/>
        <v>2.4867413141209935</v>
      </c>
      <c r="AS528" s="24">
        <f t="shared" si="858"/>
        <v>2.7752814024860615</v>
      </c>
      <c r="AT528" s="24" t="str">
        <f t="shared" si="859"/>
        <v>DISPERSED BUBBLY</v>
      </c>
      <c r="AU528" s="24">
        <f t="shared" si="914"/>
        <v>1.2</v>
      </c>
      <c r="AV528" s="7">
        <f t="shared" si="918"/>
        <v>1</v>
      </c>
      <c r="AW528" s="7">
        <f t="shared" si="919"/>
        <v>0.27200861143734756</v>
      </c>
      <c r="AX528" s="20">
        <f t="shared" si="860"/>
        <v>1.2028962511072661</v>
      </c>
      <c r="AY528" s="24">
        <f t="shared" si="861"/>
        <v>0</v>
      </c>
      <c r="AZ528" s="24">
        <f t="shared" si="862"/>
        <v>755.11073886776251</v>
      </c>
      <c r="BA528" s="24">
        <f t="shared" si="863"/>
        <v>4345359.5632505864</v>
      </c>
      <c r="BB528" s="24">
        <f t="shared" si="864"/>
        <v>3.0782064496162078E-5</v>
      </c>
      <c r="BC528" s="29">
        <f t="shared" si="865"/>
        <v>1.3686608251116434E-2</v>
      </c>
      <c r="BD528" s="24">
        <f t="shared" si="866"/>
        <v>2.4867413141209935</v>
      </c>
      <c r="BE528" s="24" t="str">
        <f t="shared" si="867"/>
        <v>NO</v>
      </c>
      <c r="BF528" s="24">
        <f t="shared" si="915"/>
        <v>1.2</v>
      </c>
      <c r="BG528" s="24">
        <f t="shared" si="868"/>
        <v>1.1975041289124517</v>
      </c>
      <c r="BH528" s="7">
        <f t="shared" si="920"/>
        <v>1</v>
      </c>
      <c r="BI528" s="7">
        <f t="shared" si="869"/>
        <v>0.53970345165412181</v>
      </c>
      <c r="BJ528" s="7">
        <f t="shared" si="921"/>
        <v>0.27200861143734756</v>
      </c>
      <c r="BK528" s="20">
        <f t="shared" si="870"/>
        <v>1.2028962511072661</v>
      </c>
      <c r="BL528" s="24">
        <f t="shared" si="871"/>
        <v>0.51422891948064231</v>
      </c>
      <c r="BM528" s="24">
        <f t="shared" si="872"/>
        <v>0</v>
      </c>
      <c r="BN528" s="24">
        <f t="shared" si="873"/>
        <v>755.11073886776251</v>
      </c>
      <c r="BO528" s="24">
        <f t="shared" si="874"/>
        <v>4345359.5632505864</v>
      </c>
      <c r="BP528" s="24">
        <f t="shared" si="875"/>
        <v>3.0782064496162078E-5</v>
      </c>
      <c r="BQ528" s="29">
        <f t="shared" si="876"/>
        <v>1.3686608251116434E-2</v>
      </c>
      <c r="BR528" s="24">
        <f t="shared" si="877"/>
        <v>0.76409779454769511</v>
      </c>
      <c r="BS528" s="24">
        <f t="shared" si="922"/>
        <v>0.72499999999999998</v>
      </c>
      <c r="BT528" s="24">
        <f t="shared" si="878"/>
        <v>2.4867413141209935</v>
      </c>
      <c r="BU528" s="24" t="str">
        <f t="shared" si="879"/>
        <v>NO</v>
      </c>
      <c r="BV528" s="24">
        <f t="shared" si="916"/>
        <v>1.1499999999999999</v>
      </c>
      <c r="BW528" s="24">
        <f t="shared" si="880"/>
        <v>1.1975041289124517</v>
      </c>
      <c r="BX528" s="7">
        <f t="shared" si="923"/>
        <v>1</v>
      </c>
      <c r="BY528" s="7">
        <f t="shared" si="881"/>
        <v>0.53970345165412181</v>
      </c>
      <c r="BZ528" s="24">
        <f t="shared" si="924"/>
        <v>0.27200861143734756</v>
      </c>
      <c r="CA528" s="20">
        <f t="shared" si="882"/>
        <v>1.2028962167874793</v>
      </c>
      <c r="CB528" s="24">
        <f t="shared" si="883"/>
        <v>0.56785716376383377</v>
      </c>
      <c r="CC528" s="24">
        <f t="shared" si="884"/>
        <v>0</v>
      </c>
      <c r="CD528" s="24">
        <f t="shared" si="885"/>
        <v>755.11073886776251</v>
      </c>
      <c r="CE528" s="24">
        <f t="shared" si="886"/>
        <v>4345359.5632505864</v>
      </c>
      <c r="CF528" s="24">
        <f t="shared" si="887"/>
        <v>3.0782064496162078E-5</v>
      </c>
      <c r="CG528" s="29">
        <f t="shared" si="888"/>
        <v>1.3686608251116434E-2</v>
      </c>
      <c r="CH528" s="24">
        <f t="shared" si="889"/>
        <v>0.76409779454769511</v>
      </c>
      <c r="CI528" s="24">
        <f t="shared" si="925"/>
        <v>0.72499999999999998</v>
      </c>
      <c r="CJ528" s="24">
        <f t="shared" si="890"/>
        <v>2.4867413141209935</v>
      </c>
      <c r="CK528" s="24">
        <f t="shared" si="891"/>
        <v>2.6905935597087689</v>
      </c>
      <c r="CL528" s="24">
        <f t="shared" si="926"/>
        <v>2.7752814024860615</v>
      </c>
      <c r="CM528" s="24" t="str">
        <f t="shared" si="892"/>
        <v>NO</v>
      </c>
      <c r="CN528" s="46" t="str">
        <f t="shared" si="893"/>
        <v>COMPRESSED LIQUID</v>
      </c>
      <c r="CO528" s="21" t="b">
        <f t="shared" si="894"/>
        <v>0</v>
      </c>
      <c r="CP528" s="21" t="b">
        <f t="shared" si="895"/>
        <v>0</v>
      </c>
      <c r="CQ528" s="7" t="e">
        <f t="shared" si="896"/>
        <v>#DIV/0!</v>
      </c>
      <c r="CR528" s="7">
        <f>IF(J528="yes",rho_ph(F528,H528),IF(K528="yes",rho_ph(F528,H528),L528*CQ528+P528*(1-CQ528)))</f>
        <v>820.14649339100504</v>
      </c>
      <c r="CS528" s="7" t="e">
        <f t="shared" si="897"/>
        <v>#DIV/0!</v>
      </c>
      <c r="CT528" s="7">
        <f t="shared" si="898"/>
        <v>4719614.2564026592</v>
      </c>
      <c r="CU528" s="7">
        <f t="shared" si="899"/>
        <v>3.0325001051090362E-5</v>
      </c>
      <c r="CV528" s="22">
        <f t="shared" si="900"/>
        <v>1.366520602547535E-2</v>
      </c>
      <c r="CW528" s="7">
        <f t="shared" si="901"/>
        <v>8.0456371001657603E-2</v>
      </c>
      <c r="CX528" s="7">
        <f t="shared" si="902"/>
        <v>1.4625935005610194E-3</v>
      </c>
      <c r="CY528" s="7">
        <f t="shared" si="903"/>
        <v>0.99912002447721693</v>
      </c>
      <c r="CZ528" s="7">
        <f t="shared" si="904"/>
        <v>8.1991114676219404E-2</v>
      </c>
      <c r="DA528" s="7">
        <f t="shared" si="905"/>
        <v>61.298262000363586</v>
      </c>
      <c r="DB528" s="7">
        <f>rho_ph(DA528,H528)</f>
        <v>820.12078611248205</v>
      </c>
      <c r="DC528" s="7">
        <f t="shared" si="906"/>
        <v>2.3660073928357264</v>
      </c>
      <c r="DD528" s="7">
        <f t="shared" si="907"/>
        <v>-2.9430000000000001E-2</v>
      </c>
      <c r="DE528" s="47">
        <f t="shared" si="908"/>
        <v>0</v>
      </c>
      <c r="DF528" s="7">
        <f t="shared" si="909"/>
        <v>1025.1676489911736</v>
      </c>
      <c r="DG528" s="7">
        <f t="shared" si="910"/>
        <v>237.30859243762711</v>
      </c>
    </row>
    <row r="529" spans="1:111" ht="14.5" x14ac:dyDescent="0.35">
      <c r="A529" s="7">
        <f t="shared" si="927"/>
        <v>222</v>
      </c>
      <c r="B529" s="7">
        <v>3</v>
      </c>
      <c r="C529" s="7">
        <v>0</v>
      </c>
      <c r="D529">
        <v>0.253</v>
      </c>
      <c r="E529" s="22">
        <v>4.5000000000000003E-5</v>
      </c>
      <c r="F529" s="7">
        <f t="shared" si="828"/>
        <v>61.298262000363586</v>
      </c>
      <c r="G529" s="7">
        <f t="shared" si="928"/>
        <v>97.5</v>
      </c>
      <c r="H529" s="7">
        <f t="shared" si="829"/>
        <v>1025.1676489911736</v>
      </c>
      <c r="I529" s="7">
        <f t="shared" si="830"/>
        <v>0</v>
      </c>
      <c r="J529" s="24" t="str">
        <f t="shared" si="831"/>
        <v>YES</v>
      </c>
      <c r="K529" s="24" t="str">
        <f t="shared" si="832"/>
        <v>NO</v>
      </c>
      <c r="L529" s="7">
        <f t="shared" si="833"/>
        <v>31.544448315677592</v>
      </c>
      <c r="M529" s="7">
        <v>9.81</v>
      </c>
      <c r="N529" s="7">
        <f t="shared" si="834"/>
        <v>5.0247065E-2</v>
      </c>
      <c r="O529" s="7">
        <f t="shared" si="835"/>
        <v>276.98673522771719</v>
      </c>
      <c r="P529" s="7">
        <f t="shared" si="836"/>
        <v>755.56819961005442</v>
      </c>
      <c r="Q529" s="7">
        <f t="shared" si="912"/>
        <v>1.8569418227303458E-5</v>
      </c>
      <c r="R529" s="7">
        <f t="shared" si="913"/>
        <v>9.4696286162198825E-5</v>
      </c>
      <c r="S529" s="7">
        <f t="shared" si="837"/>
        <v>1.1297298520286399E-4</v>
      </c>
      <c r="T529" s="7">
        <f t="shared" si="838"/>
        <v>2.5681491676883943</v>
      </c>
      <c r="U529" s="7">
        <f t="shared" si="839"/>
        <v>0</v>
      </c>
      <c r="V529" s="7">
        <f t="shared" si="840"/>
        <v>2.5681491676883943</v>
      </c>
      <c r="W529" s="7">
        <f>Surface_Tension_T(T_ph(F529,H529))</f>
        <v>8.0264827953134193E-2</v>
      </c>
      <c r="X529" s="7">
        <v>27</v>
      </c>
      <c r="Y529" s="7">
        <f t="shared" si="841"/>
        <v>1</v>
      </c>
      <c r="Z529" s="7">
        <f t="shared" si="842"/>
        <v>0</v>
      </c>
      <c r="AA529" s="24">
        <f t="shared" si="843"/>
        <v>755.56819961005442</v>
      </c>
      <c r="AB529" s="24">
        <f t="shared" si="844"/>
        <v>4345500.7884179605</v>
      </c>
      <c r="AC529" s="24">
        <f t="shared" si="845"/>
        <v>3.0781877950787993E-5</v>
      </c>
      <c r="AD529" s="29">
        <f t="shared" si="846"/>
        <v>1.3686599514052803E-2</v>
      </c>
      <c r="AE529" s="24">
        <f t="shared" si="847"/>
        <v>2.4868431659997325</v>
      </c>
      <c r="AF529" s="7">
        <f t="shared" si="848"/>
        <v>2.6970375968761946</v>
      </c>
      <c r="AG529" s="24" t="str">
        <f t="shared" si="849"/>
        <v>NO</v>
      </c>
      <c r="AH529" s="24">
        <f t="shared" si="911"/>
        <v>1.1499999999999999</v>
      </c>
      <c r="AI529" s="24">
        <f t="shared" si="911"/>
        <v>1.1499999999999999</v>
      </c>
      <c r="AJ529" s="24">
        <f t="shared" si="850"/>
        <v>0.27198275605069322</v>
      </c>
      <c r="AK529" s="24">
        <f t="shared" si="851"/>
        <v>0</v>
      </c>
      <c r="AL529" s="24">
        <f t="shared" si="852"/>
        <v>755.56819961005442</v>
      </c>
      <c r="AM529" s="24">
        <f t="shared" si="853"/>
        <v>4345500.7884179605</v>
      </c>
      <c r="AN529" s="24">
        <f t="shared" si="854"/>
        <v>3.0781877950787993E-5</v>
      </c>
      <c r="AO529" s="29">
        <f t="shared" si="855"/>
        <v>1.3686599514052803E-2</v>
      </c>
      <c r="AP529" s="24">
        <f t="shared" si="856"/>
        <v>0.76350515205541436</v>
      </c>
      <c r="AQ529" s="24">
        <f t="shared" si="917"/>
        <v>0.72499999999999998</v>
      </c>
      <c r="AR529" s="24">
        <f t="shared" si="857"/>
        <v>2.4868431659997325</v>
      </c>
      <c r="AS529" s="24">
        <f t="shared" si="858"/>
        <v>2.7736011011034658</v>
      </c>
      <c r="AT529" s="24" t="str">
        <f t="shared" si="859"/>
        <v>DISPERSED BUBBLY</v>
      </c>
      <c r="AU529" s="24">
        <f t="shared" si="914"/>
        <v>1.2</v>
      </c>
      <c r="AV529" s="7">
        <f t="shared" si="918"/>
        <v>1</v>
      </c>
      <c r="AW529" s="7">
        <f t="shared" si="919"/>
        <v>0.27198275605069322</v>
      </c>
      <c r="AX529" s="20">
        <f t="shared" si="860"/>
        <v>1.2022179342842592</v>
      </c>
      <c r="AY529" s="24">
        <f t="shared" si="861"/>
        <v>0</v>
      </c>
      <c r="AZ529" s="24">
        <f t="shared" si="862"/>
        <v>755.56819961005442</v>
      </c>
      <c r="BA529" s="24">
        <f t="shared" si="863"/>
        <v>4345500.7884179605</v>
      </c>
      <c r="BB529" s="24">
        <f t="shared" si="864"/>
        <v>3.0781877950787993E-5</v>
      </c>
      <c r="BC529" s="29">
        <f t="shared" si="865"/>
        <v>1.3686599514052803E-2</v>
      </c>
      <c r="BD529" s="24">
        <f t="shared" si="866"/>
        <v>2.4868431659997325</v>
      </c>
      <c r="BE529" s="24" t="str">
        <f t="shared" si="867"/>
        <v>NO</v>
      </c>
      <c r="BF529" s="24">
        <f t="shared" si="915"/>
        <v>1.2</v>
      </c>
      <c r="BG529" s="24">
        <f t="shared" si="868"/>
        <v>1.1976523821930289</v>
      </c>
      <c r="BH529" s="7">
        <f t="shared" si="920"/>
        <v>1</v>
      </c>
      <c r="BI529" s="7">
        <f t="shared" si="869"/>
        <v>0.53976209121999708</v>
      </c>
      <c r="BJ529" s="7">
        <f t="shared" si="921"/>
        <v>0.27198275605069322</v>
      </c>
      <c r="BK529" s="20">
        <f t="shared" si="870"/>
        <v>1.2022179342842592</v>
      </c>
      <c r="BL529" s="24">
        <f t="shared" si="871"/>
        <v>0.51427951828867191</v>
      </c>
      <c r="BM529" s="24">
        <f t="shared" si="872"/>
        <v>0</v>
      </c>
      <c r="BN529" s="24">
        <f t="shared" si="873"/>
        <v>755.56819961005442</v>
      </c>
      <c r="BO529" s="24">
        <f t="shared" si="874"/>
        <v>4345500.7884179605</v>
      </c>
      <c r="BP529" s="24">
        <f t="shared" si="875"/>
        <v>3.0781877950787993E-5</v>
      </c>
      <c r="BQ529" s="29">
        <f t="shared" si="876"/>
        <v>1.3686599514052803E-2</v>
      </c>
      <c r="BR529" s="24">
        <f t="shared" si="877"/>
        <v>0.76350515205541436</v>
      </c>
      <c r="BS529" s="24">
        <f t="shared" si="922"/>
        <v>0.72499999999999998</v>
      </c>
      <c r="BT529" s="24">
        <f t="shared" si="878"/>
        <v>2.4868431659997325</v>
      </c>
      <c r="BU529" s="24" t="str">
        <f t="shared" si="879"/>
        <v>NO</v>
      </c>
      <c r="BV529" s="24">
        <f t="shared" si="916"/>
        <v>1.1499999999999999</v>
      </c>
      <c r="BW529" s="24">
        <f t="shared" si="880"/>
        <v>1.1976523821930289</v>
      </c>
      <c r="BX529" s="7">
        <f t="shared" si="923"/>
        <v>1</v>
      </c>
      <c r="BY529" s="7">
        <f t="shared" si="881"/>
        <v>0.53976209121999708</v>
      </c>
      <c r="BZ529" s="24">
        <f t="shared" si="924"/>
        <v>0.27198275605069322</v>
      </c>
      <c r="CA529" s="20">
        <f t="shared" si="882"/>
        <v>1.2022178999838691</v>
      </c>
      <c r="CB529" s="24">
        <f t="shared" si="883"/>
        <v>0.56792468974143928</v>
      </c>
      <c r="CC529" s="24">
        <f t="shared" si="884"/>
        <v>0</v>
      </c>
      <c r="CD529" s="24">
        <f t="shared" si="885"/>
        <v>755.56819961005442</v>
      </c>
      <c r="CE529" s="24">
        <f t="shared" si="886"/>
        <v>4345500.7884179605</v>
      </c>
      <c r="CF529" s="24">
        <f t="shared" si="887"/>
        <v>3.0781877950787993E-5</v>
      </c>
      <c r="CG529" s="29">
        <f t="shared" si="888"/>
        <v>1.3686599514052803E-2</v>
      </c>
      <c r="CH529" s="24">
        <f t="shared" si="889"/>
        <v>0.76350515205541436</v>
      </c>
      <c r="CI529" s="24">
        <f t="shared" si="925"/>
        <v>0.72499999999999998</v>
      </c>
      <c r="CJ529" s="24">
        <f t="shared" si="890"/>
        <v>2.4868431659997325</v>
      </c>
      <c r="CK529" s="24">
        <f t="shared" si="891"/>
        <v>2.6970375968761946</v>
      </c>
      <c r="CL529" s="24">
        <f t="shared" si="926"/>
        <v>2.7736011011034658</v>
      </c>
      <c r="CM529" s="24" t="str">
        <f t="shared" si="892"/>
        <v>NO</v>
      </c>
      <c r="CN529" s="46" t="str">
        <f t="shared" si="893"/>
        <v>COMPRESSED LIQUID</v>
      </c>
      <c r="CO529" s="21" t="b">
        <f t="shared" si="894"/>
        <v>0</v>
      </c>
      <c r="CP529" s="21" t="b">
        <f t="shared" si="895"/>
        <v>0</v>
      </c>
      <c r="CQ529" s="7" t="e">
        <f t="shared" si="896"/>
        <v>#DIV/0!</v>
      </c>
      <c r="CR529" s="7">
        <f>IF(J529="yes",rho_ph(F529,H529),IF(K529="yes",rho_ph(F529,H529),L529*CQ529+P529*(1-CQ529)))</f>
        <v>820.12965669044127</v>
      </c>
      <c r="CS529" s="7" t="e">
        <f t="shared" si="897"/>
        <v>#DIV/0!</v>
      </c>
      <c r="CT529" s="7">
        <f t="shared" si="898"/>
        <v>4716813.216321921</v>
      </c>
      <c r="CU529" s="7">
        <f t="shared" si="899"/>
        <v>3.032816583799786E-5</v>
      </c>
      <c r="CV529" s="22">
        <f t="shared" si="900"/>
        <v>1.3665354171023233E-2</v>
      </c>
      <c r="CW529" s="7">
        <f t="shared" si="901"/>
        <v>8.0454719321332302E-2</v>
      </c>
      <c r="CX529" s="7">
        <f t="shared" si="902"/>
        <v>1.4608088220775073E-3</v>
      </c>
      <c r="CY529" s="7">
        <f t="shared" si="903"/>
        <v>0.99911758100786352</v>
      </c>
      <c r="CZ529" s="7">
        <f t="shared" si="904"/>
        <v>8.1987875802142549E-2</v>
      </c>
      <c r="DA529" s="7">
        <f t="shared" si="905"/>
        <v>61.052298372957161</v>
      </c>
      <c r="DB529" s="7">
        <f>rho_ph(DA529,H529)</f>
        <v>820.10394677941667</v>
      </c>
      <c r="DC529" s="7">
        <f t="shared" si="906"/>
        <v>2.3660559744657492</v>
      </c>
      <c r="DD529" s="7">
        <f t="shared" si="907"/>
        <v>-2.9430000000000001E-2</v>
      </c>
      <c r="DE529" s="47">
        <f t="shared" si="908"/>
        <v>0</v>
      </c>
      <c r="DF529" s="7">
        <f t="shared" si="909"/>
        <v>1025.1382189911735</v>
      </c>
      <c r="DG529" s="7">
        <f t="shared" si="910"/>
        <v>237.30305989086924</v>
      </c>
    </row>
    <row r="530" spans="1:111" ht="14.5" x14ac:dyDescent="0.35">
      <c r="A530" s="7">
        <f t="shared" si="927"/>
        <v>219</v>
      </c>
      <c r="B530" s="7">
        <v>3</v>
      </c>
      <c r="C530" s="7">
        <v>0</v>
      </c>
      <c r="D530">
        <v>0.253</v>
      </c>
      <c r="E530" s="22">
        <v>4.5000000000000003E-5</v>
      </c>
      <c r="F530" s="7">
        <f t="shared" si="828"/>
        <v>61.052298372957161</v>
      </c>
      <c r="G530" s="7">
        <f t="shared" si="928"/>
        <v>97.5</v>
      </c>
      <c r="H530" s="7">
        <f t="shared" si="829"/>
        <v>1025.1382189911735</v>
      </c>
      <c r="I530" s="7">
        <f t="shared" si="830"/>
        <v>0</v>
      </c>
      <c r="J530" s="24" t="str">
        <f t="shared" si="831"/>
        <v>YES</v>
      </c>
      <c r="K530" s="24" t="str">
        <f t="shared" si="832"/>
        <v>NO</v>
      </c>
      <c r="L530" s="7">
        <f t="shared" si="833"/>
        <v>31.406487796294524</v>
      </c>
      <c r="M530" s="7">
        <v>9.81</v>
      </c>
      <c r="N530" s="7">
        <f t="shared" si="834"/>
        <v>5.0247065E-2</v>
      </c>
      <c r="O530" s="7">
        <f t="shared" si="835"/>
        <v>276.72318583882475</v>
      </c>
      <c r="P530" s="7">
        <f t="shared" si="836"/>
        <v>756.02626565564526</v>
      </c>
      <c r="Q530" s="7">
        <f t="shared" si="912"/>
        <v>1.8558157875772684E-5</v>
      </c>
      <c r="R530" s="7">
        <f t="shared" si="913"/>
        <v>9.4800687804563657E-5</v>
      </c>
      <c r="S530" s="7">
        <f t="shared" si="837"/>
        <v>1.129693134399126E-4</v>
      </c>
      <c r="T530" s="7">
        <f t="shared" si="838"/>
        <v>2.5665931609897248</v>
      </c>
      <c r="U530" s="7">
        <f t="shared" si="839"/>
        <v>0</v>
      </c>
      <c r="V530" s="7">
        <f t="shared" si="840"/>
        <v>2.5665931609897248</v>
      </c>
      <c r="W530" s="7">
        <f>Surface_Tension_T(T_ph(F530,H530))</f>
        <v>8.0265479149210991E-2</v>
      </c>
      <c r="X530" s="7">
        <v>28</v>
      </c>
      <c r="Y530" s="7">
        <f t="shared" si="841"/>
        <v>1</v>
      </c>
      <c r="Z530" s="7">
        <f t="shared" si="842"/>
        <v>0</v>
      </c>
      <c r="AA530" s="24">
        <f t="shared" si="843"/>
        <v>756.02626565564526</v>
      </c>
      <c r="AB530" s="24">
        <f t="shared" si="844"/>
        <v>4345642.0272049764</v>
      </c>
      <c r="AC530" s="24">
        <f t="shared" si="845"/>
        <v>3.078169139893227E-5</v>
      </c>
      <c r="AD530" s="29">
        <f t="shared" si="846"/>
        <v>1.3686590776686571E-2</v>
      </c>
      <c r="AE530" s="24">
        <f t="shared" si="847"/>
        <v>2.4869444289215519</v>
      </c>
      <c r="AF530" s="7">
        <f t="shared" si="848"/>
        <v>2.7035163870322658</v>
      </c>
      <c r="AG530" s="24" t="str">
        <f t="shared" si="849"/>
        <v>NO</v>
      </c>
      <c r="AH530" s="24">
        <f t="shared" si="911"/>
        <v>1.1499999999999999</v>
      </c>
      <c r="AI530" s="24">
        <f t="shared" si="911"/>
        <v>1.1499999999999999</v>
      </c>
      <c r="AJ530" s="24">
        <f t="shared" si="850"/>
        <v>0.27195684062181708</v>
      </c>
      <c r="AK530" s="24">
        <f t="shared" si="851"/>
        <v>0</v>
      </c>
      <c r="AL530" s="24">
        <f t="shared" si="852"/>
        <v>756.02626565564526</v>
      </c>
      <c r="AM530" s="24">
        <f t="shared" si="853"/>
        <v>4345642.0272049764</v>
      </c>
      <c r="AN530" s="24">
        <f t="shared" si="854"/>
        <v>3.078169139893227E-5</v>
      </c>
      <c r="AO530" s="29">
        <f t="shared" si="855"/>
        <v>1.3686590776686571E-2</v>
      </c>
      <c r="AP530" s="24">
        <f t="shared" si="856"/>
        <v>0.76291279018104041</v>
      </c>
      <c r="AQ530" s="24">
        <f t="shared" si="917"/>
        <v>0.72499999999999998</v>
      </c>
      <c r="AR530" s="24">
        <f t="shared" si="857"/>
        <v>2.4869444289215519</v>
      </c>
      <c r="AS530" s="24">
        <f t="shared" si="858"/>
        <v>2.771920613868903</v>
      </c>
      <c r="AT530" s="24" t="str">
        <f t="shared" si="859"/>
        <v>DISPERSED BUBBLY</v>
      </c>
      <c r="AU530" s="24">
        <f t="shared" si="914"/>
        <v>1.2</v>
      </c>
      <c r="AV530" s="7">
        <f t="shared" si="918"/>
        <v>1</v>
      </c>
      <c r="AW530" s="7">
        <f t="shared" si="919"/>
        <v>0.27195684062181708</v>
      </c>
      <c r="AX530" s="20">
        <f t="shared" si="860"/>
        <v>1.2015395218494358</v>
      </c>
      <c r="AY530" s="24">
        <f t="shared" si="861"/>
        <v>0</v>
      </c>
      <c r="AZ530" s="24">
        <f t="shared" si="862"/>
        <v>756.02626565564526</v>
      </c>
      <c r="BA530" s="24">
        <f t="shared" si="863"/>
        <v>4345642.0272049764</v>
      </c>
      <c r="BB530" s="24">
        <f t="shared" si="864"/>
        <v>3.078169139893227E-5</v>
      </c>
      <c r="BC530" s="29">
        <f t="shared" si="865"/>
        <v>1.3686590776686571E-2</v>
      </c>
      <c r="BD530" s="24">
        <f t="shared" si="866"/>
        <v>2.4869444289215519</v>
      </c>
      <c r="BE530" s="24" t="str">
        <f t="shared" si="867"/>
        <v>NO</v>
      </c>
      <c r="BF530" s="24">
        <f t="shared" si="915"/>
        <v>1.2</v>
      </c>
      <c r="BG530" s="24">
        <f t="shared" si="868"/>
        <v>1.1977974131209779</v>
      </c>
      <c r="BH530" s="7">
        <f t="shared" si="920"/>
        <v>1</v>
      </c>
      <c r="BI530" s="7">
        <f t="shared" si="869"/>
        <v>0.53982060606229088</v>
      </c>
      <c r="BJ530" s="7">
        <f t="shared" si="921"/>
        <v>0.27195684062181708</v>
      </c>
      <c r="BK530" s="20">
        <f t="shared" si="870"/>
        <v>1.2015395218494358</v>
      </c>
      <c r="BL530" s="24">
        <f t="shared" si="871"/>
        <v>0.51432999852836525</v>
      </c>
      <c r="BM530" s="24">
        <f t="shared" si="872"/>
        <v>0</v>
      </c>
      <c r="BN530" s="24">
        <f t="shared" si="873"/>
        <v>756.02626565564526</v>
      </c>
      <c r="BO530" s="24">
        <f t="shared" si="874"/>
        <v>4345642.0272049764</v>
      </c>
      <c r="BP530" s="24">
        <f t="shared" si="875"/>
        <v>3.078169139893227E-5</v>
      </c>
      <c r="BQ530" s="29">
        <f t="shared" si="876"/>
        <v>1.3686590776686571E-2</v>
      </c>
      <c r="BR530" s="24">
        <f t="shared" si="877"/>
        <v>0.76291279018104041</v>
      </c>
      <c r="BS530" s="24">
        <f t="shared" si="922"/>
        <v>0.72499999999999998</v>
      </c>
      <c r="BT530" s="24">
        <f t="shared" si="878"/>
        <v>2.4869444289215519</v>
      </c>
      <c r="BU530" s="24" t="str">
        <f t="shared" si="879"/>
        <v>NO</v>
      </c>
      <c r="BV530" s="24">
        <f t="shared" si="916"/>
        <v>1.1499999999999999</v>
      </c>
      <c r="BW530" s="24">
        <f t="shared" si="880"/>
        <v>1.1977974131209779</v>
      </c>
      <c r="BX530" s="7">
        <f t="shared" si="923"/>
        <v>1</v>
      </c>
      <c r="BY530" s="7">
        <f t="shared" si="881"/>
        <v>0.53982060606229088</v>
      </c>
      <c r="BZ530" s="24">
        <f t="shared" si="924"/>
        <v>0.27195684062181708</v>
      </c>
      <c r="CA530" s="20">
        <f t="shared" si="882"/>
        <v>1.2015394875684453</v>
      </c>
      <c r="CB530" s="24">
        <f t="shared" si="883"/>
        <v>0.5679920841928654</v>
      </c>
      <c r="CC530" s="24">
        <f t="shared" si="884"/>
        <v>0</v>
      </c>
      <c r="CD530" s="24">
        <f t="shared" si="885"/>
        <v>756.02626565564526</v>
      </c>
      <c r="CE530" s="24">
        <f t="shared" si="886"/>
        <v>4345642.0272049764</v>
      </c>
      <c r="CF530" s="24">
        <f t="shared" si="887"/>
        <v>3.078169139893227E-5</v>
      </c>
      <c r="CG530" s="29">
        <f t="shared" si="888"/>
        <v>1.3686590776686571E-2</v>
      </c>
      <c r="CH530" s="24">
        <f t="shared" si="889"/>
        <v>0.76291279018104041</v>
      </c>
      <c r="CI530" s="24">
        <f t="shared" si="925"/>
        <v>0.72499999999999998</v>
      </c>
      <c r="CJ530" s="24">
        <f t="shared" si="890"/>
        <v>2.4869444289215519</v>
      </c>
      <c r="CK530" s="24">
        <f t="shared" si="891"/>
        <v>2.7035163870322658</v>
      </c>
      <c r="CL530" s="24">
        <f t="shared" si="926"/>
        <v>2.771920613868903</v>
      </c>
      <c r="CM530" s="24" t="str">
        <f t="shared" si="892"/>
        <v>NO</v>
      </c>
      <c r="CN530" s="46" t="str">
        <f t="shared" si="893"/>
        <v>COMPRESSED LIQUID</v>
      </c>
      <c r="CO530" s="21" t="b">
        <f t="shared" si="894"/>
        <v>0</v>
      </c>
      <c r="CP530" s="21" t="b">
        <f t="shared" si="895"/>
        <v>0</v>
      </c>
      <c r="CQ530" s="7" t="e">
        <f t="shared" si="896"/>
        <v>#DIV/0!</v>
      </c>
      <c r="CR530" s="7">
        <f>IF(J530="yes",rho_ph(F530,H530),IF(K530="yes",rho_ph(F530,H530),L530*CQ530+P530*(1-CQ530)))</f>
        <v>820.11281815390839</v>
      </c>
      <c r="CS530" s="7" t="e">
        <f t="shared" si="897"/>
        <v>#DIV/0!</v>
      </c>
      <c r="CT530" s="7">
        <f t="shared" si="898"/>
        <v>4714011.7896941276</v>
      </c>
      <c r="CU530" s="7">
        <f t="shared" si="899"/>
        <v>3.0331334631656137E-5</v>
      </c>
      <c r="CV530" s="22">
        <f t="shared" si="900"/>
        <v>1.3665502504987879E-2</v>
      </c>
      <c r="CW530" s="7">
        <f t="shared" si="901"/>
        <v>8.045306746089842E-2</v>
      </c>
      <c r="CX530" s="7">
        <f t="shared" si="902"/>
        <v>1.4590250707245543E-3</v>
      </c>
      <c r="CY530" s="7">
        <f t="shared" si="903"/>
        <v>0.99911511741660108</v>
      </c>
      <c r="CZ530" s="7">
        <f t="shared" si="904"/>
        <v>8.1984639311055568E-2</v>
      </c>
      <c r="DA530" s="7">
        <f t="shared" si="905"/>
        <v>60.806344455023996</v>
      </c>
      <c r="DB530" s="7">
        <f>rho_ph(DA530,H530)</f>
        <v>820.08710560852921</v>
      </c>
      <c r="DC530" s="7">
        <f t="shared" si="906"/>
        <v>2.3661045633933435</v>
      </c>
      <c r="DD530" s="7">
        <f t="shared" si="907"/>
        <v>-2.9430000000000001E-2</v>
      </c>
      <c r="DE530" s="47">
        <f t="shared" si="908"/>
        <v>0</v>
      </c>
      <c r="DF530" s="7">
        <f t="shared" si="909"/>
        <v>1025.1087889911735</v>
      </c>
      <c r="DG530" s="7">
        <f t="shared" si="910"/>
        <v>237.29752679252925</v>
      </c>
    </row>
    <row r="531" spans="1:111" ht="14.5" x14ac:dyDescent="0.35">
      <c r="A531" s="7">
        <f t="shared" si="927"/>
        <v>216</v>
      </c>
      <c r="B531" s="7">
        <v>3</v>
      </c>
      <c r="C531" s="7">
        <v>0</v>
      </c>
      <c r="D531">
        <v>0.253</v>
      </c>
      <c r="E531" s="22">
        <v>4.5000000000000003E-5</v>
      </c>
      <c r="F531" s="7">
        <f t="shared" si="828"/>
        <v>60.806344455023996</v>
      </c>
      <c r="G531" s="7">
        <f t="shared" si="928"/>
        <v>97.5</v>
      </c>
      <c r="H531" s="7">
        <f t="shared" si="829"/>
        <v>1025.1087889911735</v>
      </c>
      <c r="I531" s="7">
        <f t="shared" si="830"/>
        <v>0</v>
      </c>
      <c r="J531" s="24" t="str">
        <f t="shared" si="831"/>
        <v>YES</v>
      </c>
      <c r="K531" s="24" t="str">
        <f t="shared" si="832"/>
        <v>NO</v>
      </c>
      <c r="L531" s="7">
        <f t="shared" si="833"/>
        <v>31.268679153291334</v>
      </c>
      <c r="M531" s="7">
        <v>9.81</v>
      </c>
      <c r="N531" s="7">
        <f t="shared" si="834"/>
        <v>5.0247065E-2</v>
      </c>
      <c r="O531" s="7">
        <f t="shared" si="835"/>
        <v>276.45883490521442</v>
      </c>
      <c r="P531" s="7">
        <f t="shared" si="836"/>
        <v>756.48494286185485</v>
      </c>
      <c r="Q531" s="7">
        <f t="shared" si="912"/>
        <v>1.8546882127057227E-5</v>
      </c>
      <c r="R531" s="7">
        <f t="shared" si="913"/>
        <v>9.4905516701241038E-5</v>
      </c>
      <c r="S531" s="7">
        <f t="shared" si="837"/>
        <v>1.1296564156125593E-4</v>
      </c>
      <c r="T531" s="7">
        <f t="shared" si="838"/>
        <v>2.5650369663930341</v>
      </c>
      <c r="U531" s="7">
        <f t="shared" si="839"/>
        <v>0</v>
      </c>
      <c r="V531" s="7">
        <f t="shared" si="840"/>
        <v>2.5650369663930341</v>
      </c>
      <c r="W531" s="7">
        <f>Surface_Tension_T(T_ph(F531,H531))</f>
        <v>8.0266130390836854E-2</v>
      </c>
      <c r="X531" s="7">
        <v>29</v>
      </c>
      <c r="Y531" s="7">
        <f t="shared" si="841"/>
        <v>1</v>
      </c>
      <c r="Z531" s="7">
        <f t="shared" si="842"/>
        <v>0</v>
      </c>
      <c r="AA531" s="24">
        <f t="shared" si="843"/>
        <v>756.48494286185485</v>
      </c>
      <c r="AB531" s="24">
        <f t="shared" si="844"/>
        <v>4345783.2796246381</v>
      </c>
      <c r="AC531" s="24">
        <f t="shared" si="845"/>
        <v>3.0781504840580041E-5</v>
      </c>
      <c r="AD531" s="29">
        <f t="shared" si="846"/>
        <v>1.3686582039017039E-2</v>
      </c>
      <c r="AE531" s="24">
        <f t="shared" si="847"/>
        <v>2.4870451031185694</v>
      </c>
      <c r="AF531" s="7">
        <f t="shared" si="848"/>
        <v>2.7100302767437112</v>
      </c>
      <c r="AG531" s="24" t="str">
        <f t="shared" si="849"/>
        <v>NO</v>
      </c>
      <c r="AH531" s="24">
        <f t="shared" si="911"/>
        <v>1.1499999999999999</v>
      </c>
      <c r="AI531" s="24">
        <f t="shared" si="911"/>
        <v>1.1499999999999999</v>
      </c>
      <c r="AJ531" s="24">
        <f t="shared" si="850"/>
        <v>0.27193086482219742</v>
      </c>
      <c r="AK531" s="24">
        <f t="shared" si="851"/>
        <v>0</v>
      </c>
      <c r="AL531" s="24">
        <f t="shared" si="852"/>
        <v>756.48494286185485</v>
      </c>
      <c r="AM531" s="24">
        <f t="shared" si="853"/>
        <v>4345783.2796246381</v>
      </c>
      <c r="AN531" s="24">
        <f t="shared" si="854"/>
        <v>3.0781504840580041E-5</v>
      </c>
      <c r="AO531" s="29">
        <f t="shared" si="855"/>
        <v>1.3686582039017039E-2</v>
      </c>
      <c r="AP531" s="24">
        <f t="shared" si="856"/>
        <v>0.76232070271458963</v>
      </c>
      <c r="AQ531" s="24">
        <f t="shared" si="917"/>
        <v>0.72499999999999998</v>
      </c>
      <c r="AR531" s="24">
        <f t="shared" si="857"/>
        <v>2.4870451031185694</v>
      </c>
      <c r="AS531" s="24">
        <f t="shared" si="858"/>
        <v>2.770239923704477</v>
      </c>
      <c r="AT531" s="24" t="str">
        <f t="shared" si="859"/>
        <v>DISPERSED BUBBLY</v>
      </c>
      <c r="AU531" s="24">
        <f t="shared" si="914"/>
        <v>1.2</v>
      </c>
      <c r="AV531" s="7">
        <f t="shared" si="918"/>
        <v>1</v>
      </c>
      <c r="AW531" s="7">
        <f t="shared" si="919"/>
        <v>0.27193086482219742</v>
      </c>
      <c r="AX531" s="20">
        <f t="shared" si="860"/>
        <v>1.2008610068849959</v>
      </c>
      <c r="AY531" s="24">
        <f t="shared" si="861"/>
        <v>0</v>
      </c>
      <c r="AZ531" s="24">
        <f t="shared" si="862"/>
        <v>756.48494286185485</v>
      </c>
      <c r="BA531" s="24">
        <f t="shared" si="863"/>
        <v>4345783.2796246381</v>
      </c>
      <c r="BB531" s="24">
        <f t="shared" si="864"/>
        <v>3.0781504840580041E-5</v>
      </c>
      <c r="BC531" s="29">
        <f t="shared" si="865"/>
        <v>1.3686582039017039E-2</v>
      </c>
      <c r="BD531" s="24">
        <f t="shared" si="866"/>
        <v>2.4870451031185694</v>
      </c>
      <c r="BE531" s="24" t="str">
        <f t="shared" si="867"/>
        <v>NO</v>
      </c>
      <c r="BF531" s="24">
        <f t="shared" si="915"/>
        <v>1.2</v>
      </c>
      <c r="BG531" s="24">
        <f t="shared" si="868"/>
        <v>1.197939041860359</v>
      </c>
      <c r="BH531" s="7">
        <f t="shared" si="920"/>
        <v>1</v>
      </c>
      <c r="BI531" s="7">
        <f t="shared" si="869"/>
        <v>0.53987899658178229</v>
      </c>
      <c r="BJ531" s="7">
        <f t="shared" si="921"/>
        <v>0.27193086482219742</v>
      </c>
      <c r="BK531" s="20">
        <f t="shared" si="870"/>
        <v>1.2008610068849959</v>
      </c>
      <c r="BL531" s="24">
        <f t="shared" si="871"/>
        <v>0.51438036053109926</v>
      </c>
      <c r="BM531" s="24">
        <f t="shared" si="872"/>
        <v>0</v>
      </c>
      <c r="BN531" s="24">
        <f t="shared" si="873"/>
        <v>756.48494286185485</v>
      </c>
      <c r="BO531" s="24">
        <f t="shared" si="874"/>
        <v>4345783.2796246381</v>
      </c>
      <c r="BP531" s="24">
        <f t="shared" si="875"/>
        <v>3.0781504840580041E-5</v>
      </c>
      <c r="BQ531" s="29">
        <f t="shared" si="876"/>
        <v>1.3686582039017039E-2</v>
      </c>
      <c r="BR531" s="24">
        <f t="shared" si="877"/>
        <v>0.76232070271458963</v>
      </c>
      <c r="BS531" s="24">
        <f t="shared" si="922"/>
        <v>0.72499999999999998</v>
      </c>
      <c r="BT531" s="24">
        <f t="shared" si="878"/>
        <v>2.4870451031185694</v>
      </c>
      <c r="BU531" s="24" t="str">
        <f t="shared" si="879"/>
        <v>NO</v>
      </c>
      <c r="BV531" s="24">
        <f t="shared" si="916"/>
        <v>1.1499999999999999</v>
      </c>
      <c r="BW531" s="24">
        <f t="shared" si="880"/>
        <v>1.197939041860359</v>
      </c>
      <c r="BX531" s="7">
        <f t="shared" si="923"/>
        <v>1</v>
      </c>
      <c r="BY531" s="7">
        <f t="shared" si="881"/>
        <v>0.53987899658178229</v>
      </c>
      <c r="BZ531" s="24">
        <f t="shared" si="924"/>
        <v>0.27193086482219742</v>
      </c>
      <c r="CA531" s="20">
        <f t="shared" si="882"/>
        <v>1.2008609726234076</v>
      </c>
      <c r="CB531" s="24">
        <f t="shared" si="883"/>
        <v>0.56805934759559251</v>
      </c>
      <c r="CC531" s="24">
        <f t="shared" si="884"/>
        <v>0</v>
      </c>
      <c r="CD531" s="24">
        <f t="shared" si="885"/>
        <v>756.48494286185485</v>
      </c>
      <c r="CE531" s="24">
        <f t="shared" si="886"/>
        <v>4345783.2796246381</v>
      </c>
      <c r="CF531" s="24">
        <f t="shared" si="887"/>
        <v>3.0781504840580041E-5</v>
      </c>
      <c r="CG531" s="29">
        <f t="shared" si="888"/>
        <v>1.3686582039017039E-2</v>
      </c>
      <c r="CH531" s="24">
        <f t="shared" si="889"/>
        <v>0.76232070271458963</v>
      </c>
      <c r="CI531" s="24">
        <f t="shared" si="925"/>
        <v>0.72499999999999998</v>
      </c>
      <c r="CJ531" s="24">
        <f t="shared" si="890"/>
        <v>2.4870451031185694</v>
      </c>
      <c r="CK531" s="24">
        <f t="shared" si="891"/>
        <v>2.7100302767437112</v>
      </c>
      <c r="CL531" s="24">
        <f t="shared" si="926"/>
        <v>2.770239923704477</v>
      </c>
      <c r="CM531" s="24" t="str">
        <f t="shared" si="892"/>
        <v>NO</v>
      </c>
      <c r="CN531" s="46" t="str">
        <f t="shared" si="893"/>
        <v>COMPRESSED LIQUID</v>
      </c>
      <c r="CO531" s="21" t="b">
        <f t="shared" si="894"/>
        <v>0</v>
      </c>
      <c r="CP531" s="21" t="b">
        <f t="shared" si="895"/>
        <v>0</v>
      </c>
      <c r="CQ531" s="7" t="e">
        <f t="shared" si="896"/>
        <v>#DIV/0!</v>
      </c>
      <c r="CR531" s="7">
        <f>IF(J531="yes",rho_ph(F531,H531),IF(K531="yes",rho_ph(F531,H531),L531*CQ531+P531*(1-CQ531)))</f>
        <v>820.09597777980889</v>
      </c>
      <c r="CS531" s="7" t="e">
        <f t="shared" si="897"/>
        <v>#DIV/0!</v>
      </c>
      <c r="CT531" s="7">
        <f t="shared" si="898"/>
        <v>4711209.9474711465</v>
      </c>
      <c r="CU531" s="7">
        <f t="shared" si="899"/>
        <v>3.0334507472609824E-5</v>
      </c>
      <c r="CV531" s="22">
        <f t="shared" si="900"/>
        <v>1.3665651029266111E-2</v>
      </c>
      <c r="CW531" s="7">
        <f t="shared" si="901"/>
        <v>8.0451415420199263E-2</v>
      </c>
      <c r="CX531" s="7">
        <f t="shared" si="902"/>
        <v>1.4572422290045548E-3</v>
      </c>
      <c r="CY531" s="7">
        <f t="shared" si="903"/>
        <v>0.99911263347107637</v>
      </c>
      <c r="CZ531" s="7">
        <f t="shared" si="904"/>
        <v>8.1981405204176128E-2</v>
      </c>
      <c r="DA531" s="7">
        <f t="shared" si="905"/>
        <v>60.560400239411472</v>
      </c>
      <c r="DB531" s="7">
        <f>rho_ph(DA531,H531)</f>
        <v>820.07026259822226</v>
      </c>
      <c r="DC531" s="7">
        <f t="shared" si="906"/>
        <v>2.3661531596238938</v>
      </c>
      <c r="DD531" s="7">
        <f t="shared" si="907"/>
        <v>-2.9430000000000001E-2</v>
      </c>
      <c r="DE531" s="47">
        <f t="shared" si="908"/>
        <v>0</v>
      </c>
      <c r="DF531" s="7">
        <f t="shared" si="909"/>
        <v>1025.0793589911734</v>
      </c>
      <c r="DG531" s="7">
        <f t="shared" si="910"/>
        <v>237.2919931425343</v>
      </c>
    </row>
    <row r="532" spans="1:111" ht="14.5" x14ac:dyDescent="0.35">
      <c r="A532" s="7">
        <f t="shared" si="927"/>
        <v>213</v>
      </c>
      <c r="B532" s="7">
        <v>3</v>
      </c>
      <c r="C532" s="7">
        <v>0</v>
      </c>
      <c r="D532">
        <v>0.253</v>
      </c>
      <c r="E532" s="22">
        <v>4.5000000000000003E-5</v>
      </c>
      <c r="F532" s="7">
        <f t="shared" si="828"/>
        <v>60.560400239411472</v>
      </c>
      <c r="G532" s="7">
        <f t="shared" si="928"/>
        <v>97.5</v>
      </c>
      <c r="H532" s="7">
        <f t="shared" si="829"/>
        <v>1025.0793589911734</v>
      </c>
      <c r="I532" s="7">
        <f t="shared" si="830"/>
        <v>0</v>
      </c>
      <c r="J532" s="24" t="str">
        <f t="shared" si="831"/>
        <v>YES</v>
      </c>
      <c r="K532" s="24" t="str">
        <f t="shared" si="832"/>
        <v>NO</v>
      </c>
      <c r="L532" s="7">
        <f t="shared" si="833"/>
        <v>31.131021862422351</v>
      </c>
      <c r="M532" s="7">
        <v>9.81</v>
      </c>
      <c r="N532" s="7">
        <f t="shared" si="834"/>
        <v>5.0247065E-2</v>
      </c>
      <c r="O532" s="7">
        <f t="shared" si="835"/>
        <v>276.19367672540966</v>
      </c>
      <c r="P532" s="7">
        <f t="shared" si="836"/>
        <v>756.94423714142158</v>
      </c>
      <c r="Q532" s="7">
        <f t="shared" si="912"/>
        <v>1.8535590774271816E-5</v>
      </c>
      <c r="R532" s="7">
        <f t="shared" si="913"/>
        <v>9.5010777084366486E-5</v>
      </c>
      <c r="S532" s="7">
        <f t="shared" si="837"/>
        <v>1.1296196956660207E-4</v>
      </c>
      <c r="T532" s="7">
        <f t="shared" si="838"/>
        <v>2.5634805679851533</v>
      </c>
      <c r="U532" s="7">
        <f t="shared" si="839"/>
        <v>0</v>
      </c>
      <c r="V532" s="7">
        <f t="shared" si="840"/>
        <v>2.5634805679851533</v>
      </c>
      <c r="W532" s="7">
        <f>Surface_Tension_T(T_ph(F532,H532))</f>
        <v>8.026678167801439E-2</v>
      </c>
      <c r="X532" s="7">
        <v>30</v>
      </c>
      <c r="Y532" s="7">
        <f t="shared" si="841"/>
        <v>1</v>
      </c>
      <c r="Z532" s="7">
        <f t="shared" si="842"/>
        <v>0</v>
      </c>
      <c r="AA532" s="24">
        <f t="shared" si="843"/>
        <v>756.94423714142158</v>
      </c>
      <c r="AB532" s="24">
        <f t="shared" si="844"/>
        <v>4345924.5456899423</v>
      </c>
      <c r="AC532" s="24">
        <f t="shared" si="845"/>
        <v>3.0781318275716318E-5</v>
      </c>
      <c r="AD532" s="29">
        <f t="shared" si="846"/>
        <v>1.368657330104351E-2</v>
      </c>
      <c r="AE532" s="24">
        <f t="shared" si="847"/>
        <v>2.4871451888033325</v>
      </c>
      <c r="AF532" s="7">
        <f t="shared" si="848"/>
        <v>2.7165796173811141</v>
      </c>
      <c r="AG532" s="24" t="str">
        <f t="shared" si="849"/>
        <v>NO</v>
      </c>
      <c r="AH532" s="24">
        <f t="shared" si="911"/>
        <v>1.1499999999999999</v>
      </c>
      <c r="AI532" s="24">
        <f t="shared" si="911"/>
        <v>1.1499999999999999</v>
      </c>
      <c r="AJ532" s="24">
        <f t="shared" si="850"/>
        <v>0.27190482831916779</v>
      </c>
      <c r="AK532" s="24">
        <f t="shared" si="851"/>
        <v>0</v>
      </c>
      <c r="AL532" s="24">
        <f t="shared" si="852"/>
        <v>756.94423714142158</v>
      </c>
      <c r="AM532" s="24">
        <f t="shared" si="853"/>
        <v>4345924.5456899423</v>
      </c>
      <c r="AN532" s="24">
        <f t="shared" si="854"/>
        <v>3.0781318275716318E-5</v>
      </c>
      <c r="AO532" s="29">
        <f t="shared" si="855"/>
        <v>1.368657330104351E-2</v>
      </c>
      <c r="AP532" s="24">
        <f t="shared" si="856"/>
        <v>0.76172888342219613</v>
      </c>
      <c r="AQ532" s="24">
        <f t="shared" si="917"/>
        <v>0.72499999999999998</v>
      </c>
      <c r="AR532" s="24">
        <f t="shared" si="857"/>
        <v>2.4871451888033325</v>
      </c>
      <c r="AS532" s="24">
        <f t="shared" si="858"/>
        <v>2.7685590134239657</v>
      </c>
      <c r="AT532" s="24" t="str">
        <f t="shared" si="859"/>
        <v>DISPERSED BUBBLY</v>
      </c>
      <c r="AU532" s="24">
        <f t="shared" si="914"/>
        <v>1.2</v>
      </c>
      <c r="AV532" s="7">
        <f t="shared" si="918"/>
        <v>1</v>
      </c>
      <c r="AW532" s="7">
        <f t="shared" si="919"/>
        <v>0.27190482831916779</v>
      </c>
      <c r="AX532" s="20">
        <f t="shared" si="860"/>
        <v>1.2001823824285163</v>
      </c>
      <c r="AY532" s="24">
        <f t="shared" si="861"/>
        <v>0</v>
      </c>
      <c r="AZ532" s="24">
        <f t="shared" si="862"/>
        <v>756.94423714142158</v>
      </c>
      <c r="BA532" s="24">
        <f t="shared" si="863"/>
        <v>4345924.5456899423</v>
      </c>
      <c r="BB532" s="24">
        <f t="shared" si="864"/>
        <v>3.0781318275716318E-5</v>
      </c>
      <c r="BC532" s="29">
        <f t="shared" si="865"/>
        <v>1.368657330104351E-2</v>
      </c>
      <c r="BD532" s="24">
        <f t="shared" si="866"/>
        <v>2.4871451888033325</v>
      </c>
      <c r="BE532" s="24" t="str">
        <f t="shared" si="867"/>
        <v>NO</v>
      </c>
      <c r="BF532" s="24">
        <f t="shared" si="915"/>
        <v>1.2</v>
      </c>
      <c r="BG532" s="24">
        <f t="shared" si="868"/>
        <v>1.1980770864240087</v>
      </c>
      <c r="BH532" s="7">
        <f t="shared" si="920"/>
        <v>1</v>
      </c>
      <c r="BI532" s="7">
        <f t="shared" si="869"/>
        <v>0.53993726317728952</v>
      </c>
      <c r="BJ532" s="7">
        <f t="shared" si="921"/>
        <v>0.27190482831916779</v>
      </c>
      <c r="BK532" s="20">
        <f t="shared" si="870"/>
        <v>1.2001823824285163</v>
      </c>
      <c r="BL532" s="24">
        <f t="shared" si="871"/>
        <v>0.51443060462608214</v>
      </c>
      <c r="BM532" s="24">
        <f t="shared" si="872"/>
        <v>0</v>
      </c>
      <c r="BN532" s="24">
        <f t="shared" si="873"/>
        <v>756.94423714142158</v>
      </c>
      <c r="BO532" s="24">
        <f t="shared" si="874"/>
        <v>4345924.5456899423</v>
      </c>
      <c r="BP532" s="24">
        <f t="shared" si="875"/>
        <v>3.0781318275716318E-5</v>
      </c>
      <c r="BQ532" s="29">
        <f t="shared" si="876"/>
        <v>1.368657330104351E-2</v>
      </c>
      <c r="BR532" s="24">
        <f t="shared" si="877"/>
        <v>0.76172888342219613</v>
      </c>
      <c r="BS532" s="24">
        <f t="shared" si="922"/>
        <v>0.72499999999999998</v>
      </c>
      <c r="BT532" s="24">
        <f t="shared" si="878"/>
        <v>2.4871451888033325</v>
      </c>
      <c r="BU532" s="24" t="str">
        <f t="shared" si="879"/>
        <v>NO</v>
      </c>
      <c r="BV532" s="24">
        <f t="shared" si="916"/>
        <v>1.1499999999999999</v>
      </c>
      <c r="BW532" s="24">
        <f t="shared" si="880"/>
        <v>1.1980770864240087</v>
      </c>
      <c r="BX532" s="7">
        <f t="shared" si="923"/>
        <v>1</v>
      </c>
      <c r="BY532" s="7">
        <f t="shared" si="881"/>
        <v>0.53993726317728952</v>
      </c>
      <c r="BZ532" s="24">
        <f t="shared" si="924"/>
        <v>0.27190482831916779</v>
      </c>
      <c r="CA532" s="20">
        <f t="shared" si="882"/>
        <v>1.2001823481863334</v>
      </c>
      <c r="CB532" s="24">
        <f t="shared" si="883"/>
        <v>0.5681264804253694</v>
      </c>
      <c r="CC532" s="24">
        <f t="shared" si="884"/>
        <v>0</v>
      </c>
      <c r="CD532" s="24">
        <f t="shared" si="885"/>
        <v>756.94423714142158</v>
      </c>
      <c r="CE532" s="24">
        <f t="shared" si="886"/>
        <v>4345924.5456899423</v>
      </c>
      <c r="CF532" s="24">
        <f t="shared" si="887"/>
        <v>3.0781318275716318E-5</v>
      </c>
      <c r="CG532" s="29">
        <f t="shared" si="888"/>
        <v>1.368657330104351E-2</v>
      </c>
      <c r="CH532" s="24">
        <f t="shared" si="889"/>
        <v>0.76172888342219613</v>
      </c>
      <c r="CI532" s="24">
        <f t="shared" si="925"/>
        <v>0.72499999999999998</v>
      </c>
      <c r="CJ532" s="24">
        <f t="shared" si="890"/>
        <v>2.4871451888033325</v>
      </c>
      <c r="CK532" s="24">
        <f t="shared" si="891"/>
        <v>2.7165796173811141</v>
      </c>
      <c r="CL532" s="24">
        <f t="shared" si="926"/>
        <v>2.7685590134239657</v>
      </c>
      <c r="CM532" s="24" t="str">
        <f t="shared" si="892"/>
        <v>NO</v>
      </c>
      <c r="CN532" s="46" t="str">
        <f t="shared" si="893"/>
        <v>COMPRESSED LIQUID</v>
      </c>
      <c r="CO532" s="21" t="b">
        <f t="shared" si="894"/>
        <v>0</v>
      </c>
      <c r="CP532" s="21" t="b">
        <f t="shared" si="895"/>
        <v>0</v>
      </c>
      <c r="CQ532" s="7" t="e">
        <f t="shared" si="896"/>
        <v>#DIV/0!</v>
      </c>
      <c r="CR532" s="7">
        <f>IF(J532="yes",rho_ph(F532,H532),IF(K532="yes",rho_ph(F532,H532),L532*CQ532+P532*(1-CQ532)))</f>
        <v>820.07913556654637</v>
      </c>
      <c r="CS532" s="7" t="e">
        <f t="shared" si="897"/>
        <v>#DIV/0!</v>
      </c>
      <c r="CT532" s="7">
        <f t="shared" si="898"/>
        <v>4708407.660419208</v>
      </c>
      <c r="CU532" s="7">
        <f t="shared" si="899"/>
        <v>3.0337684401782434E-5</v>
      </c>
      <c r="CV532" s="22">
        <f t="shared" si="900"/>
        <v>1.3665799745772506E-2</v>
      </c>
      <c r="CW532" s="7">
        <f t="shared" si="901"/>
        <v>8.044976319907822E-2</v>
      </c>
      <c r="CX532" s="7">
        <f t="shared" si="902"/>
        <v>1.4554602793513045E-3</v>
      </c>
      <c r="CY532" s="7">
        <f t="shared" si="903"/>
        <v>0.99911012893522211</v>
      </c>
      <c r="CZ532" s="7">
        <f t="shared" si="904"/>
        <v>8.1978173482955344E-2</v>
      </c>
      <c r="DA532" s="7">
        <f t="shared" si="905"/>
        <v>60.314465718962609</v>
      </c>
      <c r="DB532" s="7">
        <f>rho_ph(DA532,H532)</f>
        <v>820.05341774689634</v>
      </c>
      <c r="DC532" s="7">
        <f t="shared" si="906"/>
        <v>2.3662017631627918</v>
      </c>
      <c r="DD532" s="7">
        <f t="shared" si="907"/>
        <v>-2.9430000000000001E-2</v>
      </c>
      <c r="DE532" s="47">
        <f t="shared" si="908"/>
        <v>0</v>
      </c>
      <c r="DF532" s="7">
        <f t="shared" si="909"/>
        <v>1025.0499289911734</v>
      </c>
      <c r="DG532" s="7">
        <f t="shared" si="910"/>
        <v>237.28645894081222</v>
      </c>
    </row>
    <row r="533" spans="1:111" ht="14.5" x14ac:dyDescent="0.35">
      <c r="A533" s="7">
        <f t="shared" si="927"/>
        <v>210</v>
      </c>
      <c r="B533" s="7">
        <v>3</v>
      </c>
      <c r="C533" s="7">
        <v>0</v>
      </c>
      <c r="D533">
        <v>0.253</v>
      </c>
      <c r="E533" s="22">
        <v>4.5000000000000003E-5</v>
      </c>
      <c r="F533" s="7">
        <f t="shared" si="828"/>
        <v>60.314465718962609</v>
      </c>
      <c r="G533" s="7">
        <f t="shared" si="928"/>
        <v>97.5</v>
      </c>
      <c r="H533" s="7">
        <f t="shared" si="829"/>
        <v>1025.0499289911734</v>
      </c>
      <c r="I533" s="7">
        <f t="shared" si="830"/>
        <v>0</v>
      </c>
      <c r="J533" s="24" t="str">
        <f t="shared" si="831"/>
        <v>YES</v>
      </c>
      <c r="K533" s="24" t="str">
        <f t="shared" si="832"/>
        <v>NO</v>
      </c>
      <c r="L533" s="7">
        <f t="shared" si="833"/>
        <v>30.993515400601122</v>
      </c>
      <c r="M533" s="7">
        <v>9.81</v>
      </c>
      <c r="N533" s="7">
        <f t="shared" si="834"/>
        <v>5.0247065E-2</v>
      </c>
      <c r="O533" s="7">
        <f t="shared" si="835"/>
        <v>275.92770553343382</v>
      </c>
      <c r="P533" s="7">
        <f t="shared" si="836"/>
        <v>757.40415446333782</v>
      </c>
      <c r="Q533" s="7">
        <f t="shared" si="912"/>
        <v>1.8524283608239511E-5</v>
      </c>
      <c r="R533" s="7">
        <f t="shared" si="913"/>
        <v>9.5116473242315183E-5</v>
      </c>
      <c r="S533" s="7">
        <f t="shared" si="837"/>
        <v>1.1295829745565724E-4</v>
      </c>
      <c r="T533" s="7">
        <f t="shared" si="838"/>
        <v>2.5619239497508004</v>
      </c>
      <c r="U533" s="7">
        <f t="shared" si="839"/>
        <v>0</v>
      </c>
      <c r="V533" s="7">
        <f t="shared" si="840"/>
        <v>2.5619239497508004</v>
      </c>
      <c r="W533" s="7">
        <f>Surface_Tension_T(T_ph(F533,H533))</f>
        <v>8.0267433010746125E-2</v>
      </c>
      <c r="X533" s="7">
        <v>31</v>
      </c>
      <c r="Y533" s="7">
        <f t="shared" si="841"/>
        <v>1</v>
      </c>
      <c r="Z533" s="7">
        <f t="shared" si="842"/>
        <v>0</v>
      </c>
      <c r="AA533" s="24">
        <f t="shared" si="843"/>
        <v>757.40415446333782</v>
      </c>
      <c r="AB533" s="24">
        <f t="shared" si="844"/>
        <v>4346065.8254139554</v>
      </c>
      <c r="AC533" s="24">
        <f t="shared" si="845"/>
        <v>3.0781131704326158E-5</v>
      </c>
      <c r="AD533" s="29">
        <f t="shared" si="846"/>
        <v>1.3686564562765288E-2</v>
      </c>
      <c r="AE533" s="24">
        <f t="shared" si="847"/>
        <v>2.4872446861686859</v>
      </c>
      <c r="AF533" s="7">
        <f t="shared" si="848"/>
        <v>2.72316476520571</v>
      </c>
      <c r="AG533" s="24" t="str">
        <f t="shared" si="849"/>
        <v>NO</v>
      </c>
      <c r="AH533" s="24">
        <f t="shared" si="911"/>
        <v>1.1499999999999999</v>
      </c>
      <c r="AI533" s="24">
        <f t="shared" si="911"/>
        <v>1.1499999999999999</v>
      </c>
      <c r="AJ533" s="24">
        <f t="shared" si="850"/>
        <v>0.27187873077586378</v>
      </c>
      <c r="AK533" s="24">
        <f t="shared" si="851"/>
        <v>0</v>
      </c>
      <c r="AL533" s="24">
        <f t="shared" si="852"/>
        <v>757.40415446333782</v>
      </c>
      <c r="AM533" s="24">
        <f t="shared" si="853"/>
        <v>4346065.8254139554</v>
      </c>
      <c r="AN533" s="24">
        <f t="shared" si="854"/>
        <v>3.0781131704326158E-5</v>
      </c>
      <c r="AO533" s="29">
        <f t="shared" si="855"/>
        <v>1.3686564562765288E-2</v>
      </c>
      <c r="AP533" s="24">
        <f t="shared" si="856"/>
        <v>0.761137326045498</v>
      </c>
      <c r="AQ533" s="24">
        <f t="shared" si="917"/>
        <v>0.72499999999999998</v>
      </c>
      <c r="AR533" s="24">
        <f t="shared" si="857"/>
        <v>2.4872446861686859</v>
      </c>
      <c r="AS533" s="24">
        <f t="shared" si="858"/>
        <v>2.7668778657308648</v>
      </c>
      <c r="AT533" s="24" t="str">
        <f t="shared" si="859"/>
        <v>DISPERSED BUBBLY</v>
      </c>
      <c r="AU533" s="24">
        <f t="shared" si="914"/>
        <v>1.2</v>
      </c>
      <c r="AV533" s="7">
        <f t="shared" si="918"/>
        <v>1</v>
      </c>
      <c r="AW533" s="7">
        <f t="shared" si="919"/>
        <v>0.27187873077586378</v>
      </c>
      <c r="AX533" s="20">
        <f t="shared" si="860"/>
        <v>1.1995036414721552</v>
      </c>
      <c r="AY533" s="24">
        <f t="shared" si="861"/>
        <v>0</v>
      </c>
      <c r="AZ533" s="24">
        <f t="shared" si="862"/>
        <v>757.40415446333782</v>
      </c>
      <c r="BA533" s="24">
        <f t="shared" si="863"/>
        <v>4346065.8254139554</v>
      </c>
      <c r="BB533" s="24">
        <f t="shared" si="864"/>
        <v>3.0781131704326158E-5</v>
      </c>
      <c r="BC533" s="29">
        <f t="shared" si="865"/>
        <v>1.3686564562765288E-2</v>
      </c>
      <c r="BD533" s="24">
        <f t="shared" si="866"/>
        <v>2.4872446861686859</v>
      </c>
      <c r="BE533" s="24" t="str">
        <f t="shared" si="867"/>
        <v>NO</v>
      </c>
      <c r="BF533" s="24">
        <f t="shared" si="915"/>
        <v>1.2</v>
      </c>
      <c r="BG533" s="24">
        <f t="shared" si="868"/>
        <v>1.1982113634507063</v>
      </c>
      <c r="BH533" s="7">
        <f t="shared" si="920"/>
        <v>1</v>
      </c>
      <c r="BI533" s="7">
        <f t="shared" si="869"/>
        <v>0.53999540624568287</v>
      </c>
      <c r="BJ533" s="7">
        <f t="shared" si="921"/>
        <v>0.27187873077586378</v>
      </c>
      <c r="BK533" s="20">
        <f t="shared" si="870"/>
        <v>1.1995036414721552</v>
      </c>
      <c r="BL533" s="24">
        <f t="shared" si="871"/>
        <v>0.51448073114036019</v>
      </c>
      <c r="BM533" s="24">
        <f t="shared" si="872"/>
        <v>0</v>
      </c>
      <c r="BN533" s="24">
        <f t="shared" si="873"/>
        <v>757.40415446333782</v>
      </c>
      <c r="BO533" s="24">
        <f t="shared" si="874"/>
        <v>4346065.8254139554</v>
      </c>
      <c r="BP533" s="24">
        <f t="shared" si="875"/>
        <v>3.0781131704326158E-5</v>
      </c>
      <c r="BQ533" s="29">
        <f t="shared" si="876"/>
        <v>1.3686564562765288E-2</v>
      </c>
      <c r="BR533" s="24">
        <f t="shared" si="877"/>
        <v>0.761137326045498</v>
      </c>
      <c r="BS533" s="24">
        <f t="shared" si="922"/>
        <v>0.72499999999999998</v>
      </c>
      <c r="BT533" s="24">
        <f t="shared" si="878"/>
        <v>2.4872446861686859</v>
      </c>
      <c r="BU533" s="24" t="str">
        <f t="shared" si="879"/>
        <v>NO</v>
      </c>
      <c r="BV533" s="24">
        <f t="shared" si="916"/>
        <v>1.1499999999999999</v>
      </c>
      <c r="BW533" s="24">
        <f t="shared" si="880"/>
        <v>1.1982113634507063</v>
      </c>
      <c r="BX533" s="7">
        <f t="shared" si="923"/>
        <v>1</v>
      </c>
      <c r="BY533" s="7">
        <f t="shared" si="881"/>
        <v>0.53999540624568287</v>
      </c>
      <c r="BZ533" s="24">
        <f t="shared" si="924"/>
        <v>0.27187873077586378</v>
      </c>
      <c r="CA533" s="20">
        <f t="shared" si="882"/>
        <v>1.1995036072493812</v>
      </c>
      <c r="CB533" s="24">
        <f t="shared" si="883"/>
        <v>0.56819348315623419</v>
      </c>
      <c r="CC533" s="24">
        <f t="shared" si="884"/>
        <v>0</v>
      </c>
      <c r="CD533" s="24">
        <f t="shared" si="885"/>
        <v>757.40415446333782</v>
      </c>
      <c r="CE533" s="24">
        <f t="shared" si="886"/>
        <v>4346065.8254139554</v>
      </c>
      <c r="CF533" s="24">
        <f t="shared" si="887"/>
        <v>3.0781131704326158E-5</v>
      </c>
      <c r="CG533" s="29">
        <f t="shared" si="888"/>
        <v>1.3686564562765288E-2</v>
      </c>
      <c r="CH533" s="24">
        <f t="shared" si="889"/>
        <v>0.761137326045498</v>
      </c>
      <c r="CI533" s="24">
        <f t="shared" si="925"/>
        <v>0.72499999999999998</v>
      </c>
      <c r="CJ533" s="24">
        <f t="shared" si="890"/>
        <v>2.4872446861686859</v>
      </c>
      <c r="CK533" s="24">
        <f t="shared" si="891"/>
        <v>2.72316476520571</v>
      </c>
      <c r="CL533" s="24">
        <f t="shared" si="926"/>
        <v>2.7668778657308648</v>
      </c>
      <c r="CM533" s="24" t="str">
        <f t="shared" si="892"/>
        <v>NO</v>
      </c>
      <c r="CN533" s="46" t="str">
        <f t="shared" si="893"/>
        <v>COMPRESSED LIQUID</v>
      </c>
      <c r="CO533" s="21" t="b">
        <f t="shared" si="894"/>
        <v>0</v>
      </c>
      <c r="CP533" s="21" t="b">
        <f t="shared" si="895"/>
        <v>0</v>
      </c>
      <c r="CQ533" s="7" t="e">
        <f t="shared" si="896"/>
        <v>#DIV/0!</v>
      </c>
      <c r="CR533" s="7">
        <f>IF(J533="yes",rho_ph(F533,H533),IF(K533="yes",rho_ph(F533,H533),L533*CQ533+P533*(1-CQ533)))</f>
        <v>820.06229151251773</v>
      </c>
      <c r="CS533" s="7" t="e">
        <f t="shared" si="897"/>
        <v>#DIV/0!</v>
      </c>
      <c r="CT533" s="7">
        <f t="shared" si="898"/>
        <v>4705604.8991156258</v>
      </c>
      <c r="CU533" s="7">
        <f t="shared" si="899"/>
        <v>3.0340865460482096E-5</v>
      </c>
      <c r="CV533" s="22">
        <f t="shared" si="900"/>
        <v>1.366594865643966E-2</v>
      </c>
      <c r="CW533" s="7">
        <f t="shared" si="901"/>
        <v>8.0448110797378E-2</v>
      </c>
      <c r="CX533" s="7">
        <f t="shared" si="902"/>
        <v>1.4536792041283117E-3</v>
      </c>
      <c r="CY533" s="7">
        <f t="shared" si="903"/>
        <v>0.99910760356918216</v>
      </c>
      <c r="CZ533" s="7">
        <f t="shared" si="904"/>
        <v>8.197494414908145E-2</v>
      </c>
      <c r="DA533" s="7">
        <f t="shared" si="905"/>
        <v>60.068540886515365</v>
      </c>
      <c r="DB533" s="7">
        <f>rho_ph(DA533,H533)</f>
        <v>820.03657105294997</v>
      </c>
      <c r="DC533" s="7">
        <f t="shared" si="906"/>
        <v>2.3662503740154377</v>
      </c>
      <c r="DD533" s="7">
        <f t="shared" si="907"/>
        <v>-2.9430000000000001E-2</v>
      </c>
      <c r="DE533" s="47">
        <f t="shared" si="908"/>
        <v>0</v>
      </c>
      <c r="DF533" s="7">
        <f t="shared" si="909"/>
        <v>1025.0204989911733</v>
      </c>
      <c r="DG533" s="7">
        <f t="shared" si="910"/>
        <v>237.28092418728977</v>
      </c>
    </row>
    <row r="534" spans="1:111" ht="14.5" x14ac:dyDescent="0.35">
      <c r="A534" s="7">
        <f t="shared" si="927"/>
        <v>207</v>
      </c>
      <c r="B534" s="7">
        <v>3</v>
      </c>
      <c r="C534" s="7">
        <v>0</v>
      </c>
      <c r="D534">
        <v>0.253</v>
      </c>
      <c r="E534" s="22">
        <v>4.5000000000000003E-5</v>
      </c>
      <c r="F534" s="7">
        <f t="shared" si="828"/>
        <v>60.068540886515365</v>
      </c>
      <c r="G534" s="7">
        <f t="shared" si="928"/>
        <v>97.5</v>
      </c>
      <c r="H534" s="7">
        <f t="shared" si="829"/>
        <v>1025.0204989911733</v>
      </c>
      <c r="I534" s="7">
        <f t="shared" si="830"/>
        <v>0</v>
      </c>
      <c r="J534" s="24" t="str">
        <f t="shared" si="831"/>
        <v>YES</v>
      </c>
      <c r="K534" s="24" t="str">
        <f t="shared" si="832"/>
        <v>NO</v>
      </c>
      <c r="L534" s="7">
        <f t="shared" si="833"/>
        <v>30.85615924587794</v>
      </c>
      <c r="M534" s="7">
        <v>9.81</v>
      </c>
      <c r="N534" s="7">
        <f t="shared" si="834"/>
        <v>5.0247065E-2</v>
      </c>
      <c r="O534" s="7">
        <f t="shared" si="835"/>
        <v>275.66091549781981</v>
      </c>
      <c r="P534" s="7">
        <f t="shared" si="836"/>
        <v>757.86470085370797</v>
      </c>
      <c r="Q534" s="7">
        <f t="shared" si="912"/>
        <v>1.8512960417485454E-5</v>
      </c>
      <c r="R534" s="7">
        <f t="shared" si="913"/>
        <v>9.5222609520693213E-5</v>
      </c>
      <c r="S534" s="7">
        <f t="shared" si="837"/>
        <v>1.129546252281294E-4</v>
      </c>
      <c r="T534" s="7">
        <f t="shared" si="838"/>
        <v>2.5603670955707187</v>
      </c>
      <c r="U534" s="7">
        <f t="shared" si="839"/>
        <v>0</v>
      </c>
      <c r="V534" s="7">
        <f t="shared" si="840"/>
        <v>2.5603670955707187</v>
      </c>
      <c r="W534" s="7">
        <f>Surface_Tension_T(T_ph(F534,H534))</f>
        <v>8.0268084389034725E-2</v>
      </c>
      <c r="X534" s="7">
        <v>32</v>
      </c>
      <c r="Y534" s="7">
        <f t="shared" si="841"/>
        <v>1</v>
      </c>
      <c r="Z534" s="7">
        <f t="shared" si="842"/>
        <v>0</v>
      </c>
      <c r="AA534" s="24">
        <f t="shared" si="843"/>
        <v>757.86470085370797</v>
      </c>
      <c r="AB534" s="24">
        <f t="shared" si="844"/>
        <v>4346207.1188096851</v>
      </c>
      <c r="AC534" s="24">
        <f t="shared" si="845"/>
        <v>3.0780945126394614E-5</v>
      </c>
      <c r="AD534" s="29">
        <f t="shared" si="846"/>
        <v>1.368655582418167E-2</v>
      </c>
      <c r="AE534" s="24">
        <f t="shared" si="847"/>
        <v>2.4873435953876517</v>
      </c>
      <c r="AF534" s="7">
        <f t="shared" si="848"/>
        <v>2.7297860814581458</v>
      </c>
      <c r="AG534" s="24" t="str">
        <f t="shared" si="849"/>
        <v>NO</v>
      </c>
      <c r="AH534" s="24">
        <f t="shared" si="911"/>
        <v>1.1499999999999999</v>
      </c>
      <c r="AI534" s="24">
        <f t="shared" si="911"/>
        <v>1.1499999999999999</v>
      </c>
      <c r="AJ534" s="24">
        <f t="shared" si="850"/>
        <v>0.2718525718511684</v>
      </c>
      <c r="AK534" s="24">
        <f t="shared" si="851"/>
        <v>0</v>
      </c>
      <c r="AL534" s="24">
        <f t="shared" si="852"/>
        <v>757.86470085370797</v>
      </c>
      <c r="AM534" s="24">
        <f t="shared" si="853"/>
        <v>4346207.1188096851</v>
      </c>
      <c r="AN534" s="24">
        <f t="shared" si="854"/>
        <v>3.0780945126394614E-5</v>
      </c>
      <c r="AO534" s="29">
        <f t="shared" si="855"/>
        <v>1.368655582418167E-2</v>
      </c>
      <c r="AP534" s="24">
        <f t="shared" si="856"/>
        <v>0.76054602430100893</v>
      </c>
      <c r="AQ534" s="24">
        <f t="shared" si="917"/>
        <v>0.72499999999999998</v>
      </c>
      <c r="AR534" s="24">
        <f t="shared" si="857"/>
        <v>2.4873435953876517</v>
      </c>
      <c r="AS534" s="24">
        <f t="shared" si="858"/>
        <v>2.7651964632163764</v>
      </c>
      <c r="AT534" s="24" t="str">
        <f t="shared" si="859"/>
        <v>DISPERSED BUBBLY</v>
      </c>
      <c r="AU534" s="24">
        <f t="shared" si="914"/>
        <v>1.2</v>
      </c>
      <c r="AV534" s="7">
        <f t="shared" si="918"/>
        <v>1</v>
      </c>
      <c r="AW534" s="7">
        <f t="shared" si="919"/>
        <v>0.2718525718511684</v>
      </c>
      <c r="AX534" s="20">
        <f t="shared" si="860"/>
        <v>1.1988247769618297</v>
      </c>
      <c r="AY534" s="24">
        <f t="shared" si="861"/>
        <v>0</v>
      </c>
      <c r="AZ534" s="24">
        <f t="shared" si="862"/>
        <v>757.86470085370797</v>
      </c>
      <c r="BA534" s="24">
        <f t="shared" si="863"/>
        <v>4346207.1188096851</v>
      </c>
      <c r="BB534" s="24">
        <f t="shared" si="864"/>
        <v>3.0780945126394614E-5</v>
      </c>
      <c r="BC534" s="29">
        <f t="shared" si="865"/>
        <v>1.368655582418167E-2</v>
      </c>
      <c r="BD534" s="24">
        <f t="shared" si="866"/>
        <v>2.4873435953876517</v>
      </c>
      <c r="BE534" s="24" t="str">
        <f t="shared" si="867"/>
        <v>NO</v>
      </c>
      <c r="BF534" s="24">
        <f t="shared" si="915"/>
        <v>1.2</v>
      </c>
      <c r="BG534" s="24">
        <f t="shared" si="868"/>
        <v>1.1983416891164727</v>
      </c>
      <c r="BH534" s="7">
        <f t="shared" si="920"/>
        <v>1</v>
      </c>
      <c r="BI534" s="7">
        <f t="shared" si="869"/>
        <v>0.540053426181898</v>
      </c>
      <c r="BJ534" s="7">
        <f t="shared" si="921"/>
        <v>0.2718525718511684</v>
      </c>
      <c r="BK534" s="20">
        <f t="shared" si="870"/>
        <v>1.1988247769618297</v>
      </c>
      <c r="BL534" s="24">
        <f t="shared" si="871"/>
        <v>0.51453074039882429</v>
      </c>
      <c r="BM534" s="24">
        <f t="shared" si="872"/>
        <v>0</v>
      </c>
      <c r="BN534" s="24">
        <f t="shared" si="873"/>
        <v>757.86470085370797</v>
      </c>
      <c r="BO534" s="24">
        <f t="shared" si="874"/>
        <v>4346207.1188096851</v>
      </c>
      <c r="BP534" s="24">
        <f t="shared" si="875"/>
        <v>3.0780945126394614E-5</v>
      </c>
      <c r="BQ534" s="29">
        <f t="shared" si="876"/>
        <v>1.368655582418167E-2</v>
      </c>
      <c r="BR534" s="24">
        <f t="shared" si="877"/>
        <v>0.76054602430100893</v>
      </c>
      <c r="BS534" s="24">
        <f t="shared" si="922"/>
        <v>0.72499999999999998</v>
      </c>
      <c r="BT534" s="24">
        <f t="shared" si="878"/>
        <v>2.4873435953876517</v>
      </c>
      <c r="BU534" s="24" t="str">
        <f t="shared" si="879"/>
        <v>NO</v>
      </c>
      <c r="BV534" s="24">
        <f t="shared" si="916"/>
        <v>1.1499999999999999</v>
      </c>
      <c r="BW534" s="24">
        <f t="shared" si="880"/>
        <v>1.1983416891164727</v>
      </c>
      <c r="BX534" s="7">
        <f t="shared" si="923"/>
        <v>1</v>
      </c>
      <c r="BY534" s="7">
        <f t="shared" si="881"/>
        <v>0.540053426181898</v>
      </c>
      <c r="BZ534" s="24">
        <f t="shared" si="924"/>
        <v>0.2718525718511684</v>
      </c>
      <c r="CA534" s="20">
        <f t="shared" si="882"/>
        <v>1.198824742758468</v>
      </c>
      <c r="CB534" s="24">
        <f t="shared" si="883"/>
        <v>0.56826035626053384</v>
      </c>
      <c r="CC534" s="24">
        <f t="shared" si="884"/>
        <v>0</v>
      </c>
      <c r="CD534" s="24">
        <f t="shared" si="885"/>
        <v>757.86470085370797</v>
      </c>
      <c r="CE534" s="24">
        <f t="shared" si="886"/>
        <v>4346207.1188096851</v>
      </c>
      <c r="CF534" s="24">
        <f t="shared" si="887"/>
        <v>3.0780945126394614E-5</v>
      </c>
      <c r="CG534" s="29">
        <f t="shared" si="888"/>
        <v>1.368655582418167E-2</v>
      </c>
      <c r="CH534" s="24">
        <f t="shared" si="889"/>
        <v>0.76054602430100893</v>
      </c>
      <c r="CI534" s="24">
        <f t="shared" si="925"/>
        <v>0.72499999999999998</v>
      </c>
      <c r="CJ534" s="24">
        <f t="shared" si="890"/>
        <v>2.4873435953876517</v>
      </c>
      <c r="CK534" s="24">
        <f t="shared" si="891"/>
        <v>2.7297860814581458</v>
      </c>
      <c r="CL534" s="24">
        <f t="shared" si="926"/>
        <v>2.7651964632163764</v>
      </c>
      <c r="CM534" s="24" t="str">
        <f t="shared" si="892"/>
        <v>NO</v>
      </c>
      <c r="CN534" s="46" t="str">
        <f t="shared" si="893"/>
        <v>COMPRESSED LIQUID</v>
      </c>
      <c r="CO534" s="21" t="b">
        <f t="shared" si="894"/>
        <v>0</v>
      </c>
      <c r="CP534" s="21" t="b">
        <f t="shared" si="895"/>
        <v>0</v>
      </c>
      <c r="CQ534" s="7" t="e">
        <f t="shared" si="896"/>
        <v>#DIV/0!</v>
      </c>
      <c r="CR534" s="7">
        <f>IF(J534="yes",rho_ph(F534,H534),IF(K534="yes",rho_ph(F534,H534),L534*CQ534+P534*(1-CQ534)))</f>
        <v>820.04544561612545</v>
      </c>
      <c r="CS534" s="7" t="e">
        <f t="shared" si="897"/>
        <v>#DIV/0!</v>
      </c>
      <c r="CT534" s="7">
        <f t="shared" si="898"/>
        <v>4702801.6339452751</v>
      </c>
      <c r="CU534" s="7">
        <f t="shared" si="899"/>
        <v>3.0344050690407526E-5</v>
      </c>
      <c r="CV534" s="22">
        <f t="shared" si="900"/>
        <v>1.3666097763218482E-2</v>
      </c>
      <c r="CW534" s="7">
        <f t="shared" si="901"/>
        <v>8.0446458214941924E-2</v>
      </c>
      <c r="CX534" s="7">
        <f t="shared" si="902"/>
        <v>1.4518989856270972E-3</v>
      </c>
      <c r="CY534" s="7">
        <f t="shared" si="903"/>
        <v>0.99910505712923592</v>
      </c>
      <c r="CZ534" s="7">
        <f t="shared" si="904"/>
        <v>8.197171720448547E-2</v>
      </c>
      <c r="DA534" s="7">
        <f t="shared" si="905"/>
        <v>59.822625734901905</v>
      </c>
      <c r="DB534" s="7">
        <f>rho_ph(DA534,H534)</f>
        <v>820.01972251478117</v>
      </c>
      <c r="DC534" s="7">
        <f t="shared" si="906"/>
        <v>2.3662989921872315</v>
      </c>
      <c r="DD534" s="7">
        <f t="shared" si="907"/>
        <v>-2.9430000000000001E-2</v>
      </c>
      <c r="DE534" s="47">
        <f t="shared" si="908"/>
        <v>0</v>
      </c>
      <c r="DF534" s="7">
        <f t="shared" si="909"/>
        <v>1024.9910689911733</v>
      </c>
      <c r="DG534" s="7">
        <f t="shared" si="910"/>
        <v>237.27538888189417</v>
      </c>
    </row>
    <row r="535" spans="1:111" ht="14.5" x14ac:dyDescent="0.35">
      <c r="A535" s="7">
        <f t="shared" si="927"/>
        <v>204</v>
      </c>
      <c r="B535" s="7">
        <v>3</v>
      </c>
      <c r="C535" s="7">
        <v>0</v>
      </c>
      <c r="D535">
        <v>0.253</v>
      </c>
      <c r="E535" s="22">
        <v>4.5000000000000003E-5</v>
      </c>
      <c r="F535" s="7">
        <f t="shared" si="828"/>
        <v>59.822625734901905</v>
      </c>
      <c r="G535" s="7">
        <f t="shared" si="928"/>
        <v>97.5</v>
      </c>
      <c r="H535" s="7">
        <f t="shared" si="829"/>
        <v>1024.9910689911733</v>
      </c>
      <c r="I535" s="7">
        <f t="shared" si="830"/>
        <v>0</v>
      </c>
      <c r="J535" s="24" t="str">
        <f t="shared" si="831"/>
        <v>YES</v>
      </c>
      <c r="K535" s="24" t="str">
        <f t="shared" si="832"/>
        <v>NO</v>
      </c>
      <c r="L535" s="7">
        <f t="shared" si="833"/>
        <v>30.718952877420843</v>
      </c>
      <c r="M535" s="7">
        <v>9.81</v>
      </c>
      <c r="N535" s="7">
        <f t="shared" si="834"/>
        <v>5.0247065E-2</v>
      </c>
      <c r="O535" s="7">
        <f t="shared" si="835"/>
        <v>275.39330072057851</v>
      </c>
      <c r="P535" s="7">
        <f t="shared" si="836"/>
        <v>758.32588239665233</v>
      </c>
      <c r="Q535" s="7">
        <f t="shared" si="912"/>
        <v>1.8501620988228377E-5</v>
      </c>
      <c r="R535" s="7">
        <f t="shared" si="913"/>
        <v>9.5329190323353548E-5</v>
      </c>
      <c r="S535" s="7">
        <f t="shared" si="837"/>
        <v>1.1295095288372488E-4</v>
      </c>
      <c r="T535" s="7">
        <f t="shared" si="838"/>
        <v>2.558809989219677</v>
      </c>
      <c r="U535" s="7">
        <f t="shared" si="839"/>
        <v>0</v>
      </c>
      <c r="V535" s="7">
        <f t="shared" si="840"/>
        <v>2.558809989219677</v>
      </c>
      <c r="W535" s="7">
        <f>Surface_Tension_T(T_ph(F535,H535))</f>
        <v>8.0268735812882755E-2</v>
      </c>
      <c r="X535" s="7">
        <v>33</v>
      </c>
      <c r="Y535" s="7">
        <f t="shared" si="841"/>
        <v>1</v>
      </c>
      <c r="Z535" s="7">
        <f t="shared" si="842"/>
        <v>0</v>
      </c>
      <c r="AA535" s="24">
        <f t="shared" si="843"/>
        <v>758.32588239665233</v>
      </c>
      <c r="AB535" s="24">
        <f t="shared" si="844"/>
        <v>4346348.4258902026</v>
      </c>
      <c r="AC535" s="24">
        <f t="shared" si="845"/>
        <v>3.0780758541906669E-5</v>
      </c>
      <c r="AD535" s="29">
        <f t="shared" si="846"/>
        <v>1.3686547085291951E-2</v>
      </c>
      <c r="AE535" s="24">
        <f t="shared" si="847"/>
        <v>2.4874419166132644</v>
      </c>
      <c r="AF535" s="7">
        <f t="shared" si="848"/>
        <v>2.7364439324490757</v>
      </c>
      <c r="AG535" s="24" t="str">
        <f t="shared" si="849"/>
        <v>NO</v>
      </c>
      <c r="AH535" s="24">
        <f t="shared" si="911"/>
        <v>1.1499999999999999</v>
      </c>
      <c r="AI535" s="24">
        <f t="shared" si="911"/>
        <v>1.1499999999999999</v>
      </c>
      <c r="AJ535" s="24">
        <f t="shared" si="850"/>
        <v>0.27182635119965309</v>
      </c>
      <c r="AK535" s="24">
        <f t="shared" si="851"/>
        <v>0</v>
      </c>
      <c r="AL535" s="24">
        <f t="shared" si="852"/>
        <v>758.32588239665233</v>
      </c>
      <c r="AM535" s="24">
        <f t="shared" si="853"/>
        <v>4346348.4258902026</v>
      </c>
      <c r="AN535" s="24">
        <f t="shared" si="854"/>
        <v>3.0780758541906669E-5</v>
      </c>
      <c r="AO535" s="29">
        <f t="shared" si="855"/>
        <v>1.3686547085291951E-2</v>
      </c>
      <c r="AP535" s="24">
        <f t="shared" si="856"/>
        <v>0.75995497187945094</v>
      </c>
      <c r="AQ535" s="24">
        <f t="shared" si="917"/>
        <v>0.72499999999999998</v>
      </c>
      <c r="AR535" s="24">
        <f t="shared" si="857"/>
        <v>2.4874419166132644</v>
      </c>
      <c r="AS535" s="24">
        <f t="shared" si="858"/>
        <v>2.7635147883572513</v>
      </c>
      <c r="AT535" s="24" t="str">
        <f t="shared" si="859"/>
        <v>DISPERSED BUBBLY</v>
      </c>
      <c r="AU535" s="24">
        <f t="shared" si="914"/>
        <v>1.2</v>
      </c>
      <c r="AV535" s="7">
        <f t="shared" si="918"/>
        <v>1</v>
      </c>
      <c r="AW535" s="7">
        <f t="shared" si="919"/>
        <v>0.27182635119965309</v>
      </c>
      <c r="AX535" s="20">
        <f t="shared" si="860"/>
        <v>1.1981457817963361</v>
      </c>
      <c r="AY535" s="24">
        <f t="shared" si="861"/>
        <v>0</v>
      </c>
      <c r="AZ535" s="24">
        <f t="shared" si="862"/>
        <v>758.32588239665233</v>
      </c>
      <c r="BA535" s="24">
        <f t="shared" si="863"/>
        <v>4346348.4258902026</v>
      </c>
      <c r="BB535" s="24">
        <f t="shared" si="864"/>
        <v>3.0780758541906669E-5</v>
      </c>
      <c r="BC535" s="29">
        <f t="shared" si="865"/>
        <v>1.3686547085291951E-2</v>
      </c>
      <c r="BD535" s="24">
        <f t="shared" si="866"/>
        <v>2.4874419166132644</v>
      </c>
      <c r="BE535" s="24" t="str">
        <f t="shared" si="867"/>
        <v>NO</v>
      </c>
      <c r="BF535" s="24">
        <f t="shared" si="915"/>
        <v>1.2</v>
      </c>
      <c r="BG535" s="24">
        <f t="shared" si="868"/>
        <v>1.1984678801939701</v>
      </c>
      <c r="BH535" s="7">
        <f t="shared" si="920"/>
        <v>1</v>
      </c>
      <c r="BI535" s="7">
        <f t="shared" si="869"/>
        <v>0.54011132337894752</v>
      </c>
      <c r="BJ535" s="7">
        <f t="shared" si="921"/>
        <v>0.27182635119965309</v>
      </c>
      <c r="BK535" s="20">
        <f t="shared" si="870"/>
        <v>1.1981457817963361</v>
      </c>
      <c r="BL535" s="24">
        <f t="shared" si="871"/>
        <v>0.51458063272421506</v>
      </c>
      <c r="BM535" s="24">
        <f t="shared" si="872"/>
        <v>0</v>
      </c>
      <c r="BN535" s="24">
        <f t="shared" si="873"/>
        <v>758.32588239665233</v>
      </c>
      <c r="BO535" s="24">
        <f t="shared" si="874"/>
        <v>4346348.4258902026</v>
      </c>
      <c r="BP535" s="24">
        <f t="shared" si="875"/>
        <v>3.0780758541906669E-5</v>
      </c>
      <c r="BQ535" s="29">
        <f t="shared" si="876"/>
        <v>1.3686547085291951E-2</v>
      </c>
      <c r="BR535" s="24">
        <f t="shared" si="877"/>
        <v>0.75995497187945094</v>
      </c>
      <c r="BS535" s="24">
        <f t="shared" si="922"/>
        <v>0.72499999999999998</v>
      </c>
      <c r="BT535" s="24">
        <f t="shared" si="878"/>
        <v>2.4874419166132644</v>
      </c>
      <c r="BU535" s="24" t="str">
        <f t="shared" si="879"/>
        <v>NO</v>
      </c>
      <c r="BV535" s="24">
        <f t="shared" si="916"/>
        <v>1.1499999999999999</v>
      </c>
      <c r="BW535" s="24">
        <f t="shared" si="880"/>
        <v>1.1984678801939701</v>
      </c>
      <c r="BX535" s="7">
        <f t="shared" si="923"/>
        <v>1</v>
      </c>
      <c r="BY535" s="7">
        <f t="shared" si="881"/>
        <v>0.54011132337894752</v>
      </c>
      <c r="BZ535" s="24">
        <f t="shared" si="924"/>
        <v>0.27182635119965309</v>
      </c>
      <c r="CA535" s="20">
        <f t="shared" si="882"/>
        <v>1.1981457476123902</v>
      </c>
      <c r="CB535" s="24">
        <f t="shared" si="883"/>
        <v>0.5683271002089435</v>
      </c>
      <c r="CC535" s="24">
        <f t="shared" si="884"/>
        <v>0</v>
      </c>
      <c r="CD535" s="24">
        <f t="shared" si="885"/>
        <v>758.32588239665233</v>
      </c>
      <c r="CE535" s="24">
        <f t="shared" si="886"/>
        <v>4346348.4258902026</v>
      </c>
      <c r="CF535" s="24">
        <f t="shared" si="887"/>
        <v>3.0780758541906669E-5</v>
      </c>
      <c r="CG535" s="29">
        <f t="shared" si="888"/>
        <v>1.3686547085291951E-2</v>
      </c>
      <c r="CH535" s="24">
        <f t="shared" si="889"/>
        <v>0.75995497187945094</v>
      </c>
      <c r="CI535" s="24">
        <f t="shared" si="925"/>
        <v>0.72499999999999998</v>
      </c>
      <c r="CJ535" s="24">
        <f t="shared" si="890"/>
        <v>2.4874419166132644</v>
      </c>
      <c r="CK535" s="24">
        <f t="shared" si="891"/>
        <v>2.7364439324490757</v>
      </c>
      <c r="CL535" s="24">
        <f t="shared" si="926"/>
        <v>2.7635147883572513</v>
      </c>
      <c r="CM535" s="24" t="str">
        <f t="shared" si="892"/>
        <v>NO</v>
      </c>
      <c r="CN535" s="46" t="str">
        <f t="shared" si="893"/>
        <v>COMPRESSED LIQUID</v>
      </c>
      <c r="CO535" s="21" t="b">
        <f t="shared" si="894"/>
        <v>0</v>
      </c>
      <c r="CP535" s="21" t="b">
        <f t="shared" si="895"/>
        <v>0</v>
      </c>
      <c r="CQ535" s="7" t="e">
        <f t="shared" si="896"/>
        <v>#DIV/0!</v>
      </c>
      <c r="CR535" s="7">
        <f>IF(J535="yes",rho_ph(F535,H535),IF(K535="yes",rho_ph(F535,H535),L535*CQ535+P535*(1-CQ535)))</f>
        <v>820.02859787576529</v>
      </c>
      <c r="CS535" s="7" t="e">
        <f t="shared" si="897"/>
        <v>#DIV/0!</v>
      </c>
      <c r="CT535" s="7">
        <f t="shared" si="898"/>
        <v>4699997.8350969926</v>
      </c>
      <c r="CU535" s="7">
        <f t="shared" si="899"/>
        <v>3.0347240133654155E-5</v>
      </c>
      <c r="CV535" s="22">
        <f t="shared" si="900"/>
        <v>1.3666247068078468E-2</v>
      </c>
      <c r="CW535" s="7">
        <f t="shared" si="901"/>
        <v>8.0444805451612589E-2</v>
      </c>
      <c r="CX535" s="7">
        <f t="shared" si="902"/>
        <v>1.4501196060652994E-3</v>
      </c>
      <c r="CY535" s="7">
        <f t="shared" si="903"/>
        <v>0.99910248936771984</v>
      </c>
      <c r="CZ535" s="7">
        <f t="shared" si="904"/>
        <v>8.1968492651344441E-2</v>
      </c>
      <c r="DA535" s="7">
        <f t="shared" si="905"/>
        <v>59.576720256947873</v>
      </c>
      <c r="DB535" s="7">
        <f>rho_ph(DA535,H535)</f>
        <v>820.0028721307857</v>
      </c>
      <c r="DC535" s="7">
        <f t="shared" si="906"/>
        <v>2.3663476176835823</v>
      </c>
      <c r="DD535" s="7">
        <f t="shared" si="907"/>
        <v>-2.9430000000000001E-2</v>
      </c>
      <c r="DE535" s="47">
        <f t="shared" si="908"/>
        <v>0</v>
      </c>
      <c r="DF535" s="7">
        <f t="shared" si="909"/>
        <v>1024.9616389911732</v>
      </c>
      <c r="DG535" s="7">
        <f t="shared" si="910"/>
        <v>237.26985302455211</v>
      </c>
    </row>
    <row r="536" spans="1:111" ht="14.5" x14ac:dyDescent="0.35">
      <c r="A536" s="7">
        <f t="shared" si="927"/>
        <v>201</v>
      </c>
      <c r="B536" s="7">
        <v>3</v>
      </c>
      <c r="C536" s="7">
        <v>0</v>
      </c>
      <c r="D536">
        <v>0.253</v>
      </c>
      <c r="E536" s="22">
        <v>4.5000000000000003E-5</v>
      </c>
      <c r="F536" s="7">
        <f t="shared" si="828"/>
        <v>59.576720256947873</v>
      </c>
      <c r="G536" s="7">
        <f t="shared" si="928"/>
        <v>97.5</v>
      </c>
      <c r="H536" s="7">
        <f t="shared" si="829"/>
        <v>1024.9616389911732</v>
      </c>
      <c r="I536" s="7">
        <f t="shared" si="830"/>
        <v>0</v>
      </c>
      <c r="J536" s="24" t="str">
        <f t="shared" si="831"/>
        <v>YES</v>
      </c>
      <c r="K536" s="24" t="str">
        <f t="shared" si="832"/>
        <v>NO</v>
      </c>
      <c r="L536" s="7">
        <f t="shared" si="833"/>
        <v>30.581895775490171</v>
      </c>
      <c r="M536" s="7">
        <v>9.81</v>
      </c>
      <c r="N536" s="7">
        <f t="shared" si="834"/>
        <v>5.0247065E-2</v>
      </c>
      <c r="O536" s="7">
        <f t="shared" si="835"/>
        <v>275.1248552361842</v>
      </c>
      <c r="P536" s="7">
        <f t="shared" si="836"/>
        <v>758.78770523517028</v>
      </c>
      <c r="Q536" s="7">
        <f t="shared" si="912"/>
        <v>1.8490265104373198E-5</v>
      </c>
      <c r="R536" s="7">
        <f t="shared" si="913"/>
        <v>9.5436220113421358E-5</v>
      </c>
      <c r="S536" s="7">
        <f t="shared" si="837"/>
        <v>1.1294728042215054E-4</v>
      </c>
      <c r="T536" s="7">
        <f t="shared" si="838"/>
        <v>2.557252614364633</v>
      </c>
      <c r="U536" s="7">
        <f t="shared" si="839"/>
        <v>0</v>
      </c>
      <c r="V536" s="7">
        <f t="shared" si="840"/>
        <v>2.557252614364633</v>
      </c>
      <c r="W536" s="7">
        <f>Surface_Tension_T(T_ph(F536,H536))</f>
        <v>8.0269387282292895E-2</v>
      </c>
      <c r="X536" s="7">
        <v>34</v>
      </c>
      <c r="Y536" s="7">
        <f t="shared" si="841"/>
        <v>1</v>
      </c>
      <c r="Z536" s="7">
        <f t="shared" si="842"/>
        <v>0</v>
      </c>
      <c r="AA536" s="24">
        <f t="shared" si="843"/>
        <v>758.78770523517028</v>
      </c>
      <c r="AB536" s="24">
        <f t="shared" si="844"/>
        <v>4346489.7466685623</v>
      </c>
      <c r="AC536" s="24">
        <f t="shared" si="845"/>
        <v>3.0780571950847381E-5</v>
      </c>
      <c r="AD536" s="29">
        <f t="shared" si="846"/>
        <v>1.368653834609544E-2</v>
      </c>
      <c r="AE536" s="24">
        <f t="shared" si="847"/>
        <v>2.4875396499784506</v>
      </c>
      <c r="AF536" s="7">
        <f t="shared" si="848"/>
        <v>2.7431386896520236</v>
      </c>
      <c r="AG536" s="24" t="str">
        <f t="shared" si="849"/>
        <v>NO</v>
      </c>
      <c r="AH536" s="24">
        <f t="shared" si="911"/>
        <v>1.1499999999999999</v>
      </c>
      <c r="AI536" s="24">
        <f t="shared" si="911"/>
        <v>1.1499999999999999</v>
      </c>
      <c r="AJ536" s="24">
        <f t="shared" si="850"/>
        <v>0.27180006847152416</v>
      </c>
      <c r="AK536" s="24">
        <f t="shared" si="851"/>
        <v>0</v>
      </c>
      <c r="AL536" s="24">
        <f t="shared" si="852"/>
        <v>758.78770523517028</v>
      </c>
      <c r="AM536" s="24">
        <f t="shared" si="853"/>
        <v>4346489.7466685623</v>
      </c>
      <c r="AN536" s="24">
        <f t="shared" si="854"/>
        <v>3.0780571950847381E-5</v>
      </c>
      <c r="AO536" s="29">
        <f t="shared" si="855"/>
        <v>1.368653834609544E-2</v>
      </c>
      <c r="AP536" s="24">
        <f t="shared" si="856"/>
        <v>0.7593641624451315</v>
      </c>
      <c r="AQ536" s="24">
        <f t="shared" si="917"/>
        <v>0.72499999999999998</v>
      </c>
      <c r="AR536" s="24">
        <f t="shared" si="857"/>
        <v>2.4875396499784506</v>
      </c>
      <c r="AS536" s="24">
        <f t="shared" si="858"/>
        <v>2.7618328235138039</v>
      </c>
      <c r="AT536" s="24" t="str">
        <f t="shared" si="859"/>
        <v>DISPERSED BUBBLY</v>
      </c>
      <c r="AU536" s="24">
        <f t="shared" si="914"/>
        <v>1.2</v>
      </c>
      <c r="AV536" s="7">
        <f t="shared" si="918"/>
        <v>1</v>
      </c>
      <c r="AW536" s="7">
        <f t="shared" si="919"/>
        <v>0.27180006847152416</v>
      </c>
      <c r="AX536" s="20">
        <f t="shared" si="860"/>
        <v>1.1974666488265409</v>
      </c>
      <c r="AY536" s="24">
        <f t="shared" si="861"/>
        <v>0</v>
      </c>
      <c r="AZ536" s="24">
        <f t="shared" si="862"/>
        <v>758.78770523517028</v>
      </c>
      <c r="BA536" s="24">
        <f t="shared" si="863"/>
        <v>4346489.7466685623</v>
      </c>
      <c r="BB536" s="24">
        <f t="shared" si="864"/>
        <v>3.0780571950847381E-5</v>
      </c>
      <c r="BC536" s="29">
        <f t="shared" si="865"/>
        <v>1.368653834609544E-2</v>
      </c>
      <c r="BD536" s="24">
        <f t="shared" si="866"/>
        <v>2.4875396499784506</v>
      </c>
      <c r="BE536" s="24" t="str">
        <f t="shared" si="867"/>
        <v>NO</v>
      </c>
      <c r="BF536" s="24">
        <f t="shared" si="915"/>
        <v>1.2</v>
      </c>
      <c r="BG536" s="24">
        <f t="shared" si="868"/>
        <v>1.1985897552743383</v>
      </c>
      <c r="BH536" s="7">
        <f t="shared" si="920"/>
        <v>1</v>
      </c>
      <c r="BI536" s="7">
        <f t="shared" si="869"/>
        <v>0.54016909822793535</v>
      </c>
      <c r="BJ536" s="7">
        <f t="shared" si="921"/>
        <v>0.27180006847152416</v>
      </c>
      <c r="BK536" s="20">
        <f t="shared" si="870"/>
        <v>1.1974666488265409</v>
      </c>
      <c r="BL536" s="24">
        <f t="shared" si="871"/>
        <v>0.51463040843713082</v>
      </c>
      <c r="BM536" s="24">
        <f t="shared" si="872"/>
        <v>0</v>
      </c>
      <c r="BN536" s="24">
        <f t="shared" si="873"/>
        <v>758.78770523517028</v>
      </c>
      <c r="BO536" s="24">
        <f t="shared" si="874"/>
        <v>4346489.7466685623</v>
      </c>
      <c r="BP536" s="24">
        <f t="shared" si="875"/>
        <v>3.0780571950847381E-5</v>
      </c>
      <c r="BQ536" s="29">
        <f t="shared" si="876"/>
        <v>1.368653834609544E-2</v>
      </c>
      <c r="BR536" s="24">
        <f t="shared" si="877"/>
        <v>0.7593641624451315</v>
      </c>
      <c r="BS536" s="24">
        <f t="shared" si="922"/>
        <v>0.72499999999999998</v>
      </c>
      <c r="BT536" s="24">
        <f t="shared" si="878"/>
        <v>2.4875396499784506</v>
      </c>
      <c r="BU536" s="24" t="str">
        <f t="shared" si="879"/>
        <v>NO</v>
      </c>
      <c r="BV536" s="24">
        <f t="shared" si="916"/>
        <v>1.1499999999999999</v>
      </c>
      <c r="BW536" s="24">
        <f t="shared" si="880"/>
        <v>1.1985897552743383</v>
      </c>
      <c r="BX536" s="7">
        <f t="shared" si="923"/>
        <v>1</v>
      </c>
      <c r="BY536" s="7">
        <f t="shared" si="881"/>
        <v>0.54016909822793535</v>
      </c>
      <c r="BZ536" s="24">
        <f t="shared" si="924"/>
        <v>0.27180006847152416</v>
      </c>
      <c r="CA536" s="20">
        <f t="shared" si="882"/>
        <v>1.1974666146620148</v>
      </c>
      <c r="CB536" s="24">
        <f t="shared" si="883"/>
        <v>0.568393715470488</v>
      </c>
      <c r="CC536" s="24">
        <f t="shared" si="884"/>
        <v>0</v>
      </c>
      <c r="CD536" s="24">
        <f t="shared" si="885"/>
        <v>758.78770523517028</v>
      </c>
      <c r="CE536" s="24">
        <f t="shared" si="886"/>
        <v>4346489.7466685623</v>
      </c>
      <c r="CF536" s="24">
        <f t="shared" si="887"/>
        <v>3.0780571950847381E-5</v>
      </c>
      <c r="CG536" s="29">
        <f t="shared" si="888"/>
        <v>1.368653834609544E-2</v>
      </c>
      <c r="CH536" s="24">
        <f t="shared" si="889"/>
        <v>0.7593641624451315</v>
      </c>
      <c r="CI536" s="24">
        <f t="shared" si="925"/>
        <v>0.72499999999999998</v>
      </c>
      <c r="CJ536" s="24">
        <f t="shared" si="890"/>
        <v>2.4875396499784506</v>
      </c>
      <c r="CK536" s="24">
        <f t="shared" si="891"/>
        <v>2.7431386896520236</v>
      </c>
      <c r="CL536" s="24">
        <f t="shared" si="926"/>
        <v>2.7618328235138039</v>
      </c>
      <c r="CM536" s="24" t="str">
        <f t="shared" si="892"/>
        <v>NO</v>
      </c>
      <c r="CN536" s="46" t="str">
        <f t="shared" si="893"/>
        <v>COMPRESSED LIQUID</v>
      </c>
      <c r="CO536" s="21" t="b">
        <f t="shared" si="894"/>
        <v>0</v>
      </c>
      <c r="CP536" s="21" t="b">
        <f t="shared" si="895"/>
        <v>0</v>
      </c>
      <c r="CQ536" s="7" t="e">
        <f t="shared" si="896"/>
        <v>#DIV/0!</v>
      </c>
      <c r="CR536" s="7">
        <f>IF(J536="yes",rho_ph(F536,H536),IF(K536="yes",rho_ph(F536,H536),L536*CQ536+P536*(1-CQ536)))</f>
        <v>820.01174828983471</v>
      </c>
      <c r="CS536" s="7" t="e">
        <f t="shared" si="897"/>
        <v>#DIV/0!</v>
      </c>
      <c r="CT536" s="7">
        <f t="shared" si="898"/>
        <v>4697193.4725601384</v>
      </c>
      <c r="CU536" s="7">
        <f t="shared" si="899"/>
        <v>3.0350433832720056E-5</v>
      </c>
      <c r="CV536" s="22">
        <f t="shared" si="900"/>
        <v>1.3666396573007973E-2</v>
      </c>
      <c r="CW536" s="7">
        <f t="shared" si="901"/>
        <v>8.0443152507232801E-2</v>
      </c>
      <c r="CX536" s="7">
        <f t="shared" si="902"/>
        <v>1.4483410475850122E-3</v>
      </c>
      <c r="CY536" s="7">
        <f t="shared" si="903"/>
        <v>0.9990999000329478</v>
      </c>
      <c r="CZ536" s="7">
        <f t="shared" si="904"/>
        <v>8.1965270492087169E-2</v>
      </c>
      <c r="DA536" s="7">
        <f t="shared" si="905"/>
        <v>59.330824445471613</v>
      </c>
      <c r="DB536" s="7">
        <f>rho_ph(DA536,H536)</f>
        <v>819.98601989935833</v>
      </c>
      <c r="DC536" s="7">
        <f t="shared" si="906"/>
        <v>2.3663962505099025</v>
      </c>
      <c r="DD536" s="7">
        <f t="shared" si="907"/>
        <v>-2.9430000000000001E-2</v>
      </c>
      <c r="DE536" s="47">
        <f t="shared" si="908"/>
        <v>0</v>
      </c>
      <c r="DF536" s="7">
        <f t="shared" si="909"/>
        <v>1024.9322089911732</v>
      </c>
      <c r="DG536" s="7">
        <f t="shared" si="910"/>
        <v>237.26431661519024</v>
      </c>
    </row>
    <row r="537" spans="1:111" ht="14.5" x14ac:dyDescent="0.35">
      <c r="A537" s="7">
        <f t="shared" si="927"/>
        <v>198</v>
      </c>
      <c r="B537" s="7">
        <v>3</v>
      </c>
      <c r="C537" s="7">
        <v>0</v>
      </c>
      <c r="D537">
        <v>0.253</v>
      </c>
      <c r="E537" s="22">
        <v>4.5000000000000003E-5</v>
      </c>
      <c r="F537" s="7">
        <f t="shared" si="828"/>
        <v>59.330824445471613</v>
      </c>
      <c r="G537" s="7">
        <f t="shared" si="928"/>
        <v>97.5</v>
      </c>
      <c r="H537" s="7">
        <f t="shared" si="829"/>
        <v>1024.9322089911732</v>
      </c>
      <c r="I537" s="7">
        <f t="shared" si="830"/>
        <v>0</v>
      </c>
      <c r="J537" s="24" t="str">
        <f t="shared" si="831"/>
        <v>YES</v>
      </c>
      <c r="K537" s="24" t="str">
        <f t="shared" si="832"/>
        <v>NO</v>
      </c>
      <c r="L537" s="7">
        <f t="shared" si="833"/>
        <v>30.444987421419995</v>
      </c>
      <c r="M537" s="7">
        <v>9.81</v>
      </c>
      <c r="N537" s="7">
        <f t="shared" si="834"/>
        <v>5.0247065E-2</v>
      </c>
      <c r="O537" s="7">
        <f t="shared" si="835"/>
        <v>274.85557301049721</v>
      </c>
      <c r="P537" s="7">
        <f t="shared" si="836"/>
        <v>759.25017557209173</v>
      </c>
      <c r="Q537" s="7">
        <f t="shared" si="912"/>
        <v>1.8478892547500303E-5</v>
      </c>
      <c r="R537" s="7">
        <f t="shared" si="913"/>
        <v>9.5543703414359844E-5</v>
      </c>
      <c r="S537" s="7">
        <f t="shared" si="837"/>
        <v>1.1294360784311289E-4</v>
      </c>
      <c r="T537" s="7">
        <f t="shared" si="838"/>
        <v>2.5556949545626222</v>
      </c>
      <c r="U537" s="7">
        <f t="shared" si="839"/>
        <v>0</v>
      </c>
      <c r="V537" s="7">
        <f t="shared" si="840"/>
        <v>2.5556949545626222</v>
      </c>
      <c r="W537" s="7">
        <f>Surface_Tension_T(T_ph(F537,H537))</f>
        <v>8.0270038797267768E-2</v>
      </c>
      <c r="X537" s="7">
        <v>35</v>
      </c>
      <c r="Y537" s="7">
        <f t="shared" si="841"/>
        <v>1</v>
      </c>
      <c r="Z537" s="7">
        <f t="shared" si="842"/>
        <v>0</v>
      </c>
      <c r="AA537" s="24">
        <f t="shared" si="843"/>
        <v>759.25017557209173</v>
      </c>
      <c r="AB537" s="24">
        <f t="shared" si="844"/>
        <v>4346631.0811578343</v>
      </c>
      <c r="AC537" s="24">
        <f t="shared" si="845"/>
        <v>3.0780385353201741E-5</v>
      </c>
      <c r="AD537" s="29">
        <f t="shared" si="846"/>
        <v>1.3686529606591429E-2</v>
      </c>
      <c r="AE537" s="24">
        <f t="shared" si="847"/>
        <v>2.4876367955958694</v>
      </c>
      <c r="AF537" s="7">
        <f t="shared" si="848"/>
        <v>2.7498707297980749</v>
      </c>
      <c r="AG537" s="24" t="str">
        <f t="shared" si="849"/>
        <v>NO</v>
      </c>
      <c r="AH537" s="24">
        <f t="shared" si="911"/>
        <v>1.1499999999999999</v>
      </c>
      <c r="AI537" s="24">
        <f t="shared" si="911"/>
        <v>1.1499999999999999</v>
      </c>
      <c r="AJ537" s="24">
        <f t="shared" si="850"/>
        <v>0.27177372331255972</v>
      </c>
      <c r="AK537" s="24">
        <f t="shared" si="851"/>
        <v>0</v>
      </c>
      <c r="AL537" s="24">
        <f t="shared" si="852"/>
        <v>759.25017557209173</v>
      </c>
      <c r="AM537" s="24">
        <f t="shared" si="853"/>
        <v>4346631.0811578343</v>
      </c>
      <c r="AN537" s="24">
        <f t="shared" si="854"/>
        <v>3.0780385353201741E-5</v>
      </c>
      <c r="AO537" s="29">
        <f t="shared" si="855"/>
        <v>1.3686529606591429E-2</v>
      </c>
      <c r="AP537" s="24">
        <f t="shared" si="856"/>
        <v>0.75877358963523844</v>
      </c>
      <c r="AQ537" s="24">
        <f t="shared" si="917"/>
        <v>0.72499999999999998</v>
      </c>
      <c r="AR537" s="24">
        <f t="shared" si="857"/>
        <v>2.4876367955958694</v>
      </c>
      <c r="AS537" s="24">
        <f t="shared" si="858"/>
        <v>2.7601505509276323</v>
      </c>
      <c r="AT537" s="24" t="str">
        <f t="shared" si="859"/>
        <v>DISPERSED BUBBLY</v>
      </c>
      <c r="AU537" s="24">
        <f t="shared" si="914"/>
        <v>1.2</v>
      </c>
      <c r="AV537" s="7">
        <f t="shared" si="918"/>
        <v>1</v>
      </c>
      <c r="AW537" s="7">
        <f t="shared" si="919"/>
        <v>0.27177372331255972</v>
      </c>
      <c r="AX537" s="20">
        <f t="shared" si="860"/>
        <v>1.196787370854449</v>
      </c>
      <c r="AY537" s="24">
        <f t="shared" si="861"/>
        <v>0</v>
      </c>
      <c r="AZ537" s="24">
        <f t="shared" si="862"/>
        <v>759.25017557209173</v>
      </c>
      <c r="BA537" s="24">
        <f t="shared" si="863"/>
        <v>4346631.0811578343</v>
      </c>
      <c r="BB537" s="24">
        <f t="shared" si="864"/>
        <v>3.0780385353201741E-5</v>
      </c>
      <c r="BC537" s="29">
        <f t="shared" si="865"/>
        <v>1.3686529606591429E-2</v>
      </c>
      <c r="BD537" s="24">
        <f t="shared" si="866"/>
        <v>2.4876367955958694</v>
      </c>
      <c r="BE537" s="24" t="str">
        <f t="shared" si="867"/>
        <v>NO</v>
      </c>
      <c r="BF537" s="24">
        <f t="shared" si="915"/>
        <v>1.2</v>
      </c>
      <c r="BG537" s="24">
        <f t="shared" si="868"/>
        <v>1.1987071361658836</v>
      </c>
      <c r="BH537" s="7">
        <f t="shared" si="920"/>
        <v>1</v>
      </c>
      <c r="BI537" s="7">
        <f t="shared" si="869"/>
        <v>0.54022675111806817</v>
      </c>
      <c r="BJ537" s="7">
        <f t="shared" si="921"/>
        <v>0.27177372331255972</v>
      </c>
      <c r="BK537" s="20">
        <f t="shared" si="870"/>
        <v>1.196787370854449</v>
      </c>
      <c r="BL537" s="24">
        <f t="shared" si="871"/>
        <v>0.5146800678560316</v>
      </c>
      <c r="BM537" s="24">
        <f t="shared" si="872"/>
        <v>0</v>
      </c>
      <c r="BN537" s="24">
        <f t="shared" si="873"/>
        <v>759.25017557209173</v>
      </c>
      <c r="BO537" s="24">
        <f t="shared" si="874"/>
        <v>4346631.0811578343</v>
      </c>
      <c r="BP537" s="24">
        <f t="shared" si="875"/>
        <v>3.0780385353201741E-5</v>
      </c>
      <c r="BQ537" s="29">
        <f t="shared" si="876"/>
        <v>1.3686529606591429E-2</v>
      </c>
      <c r="BR537" s="24">
        <f t="shared" si="877"/>
        <v>0.75877358963523844</v>
      </c>
      <c r="BS537" s="24">
        <f t="shared" si="922"/>
        <v>0.72499999999999998</v>
      </c>
      <c r="BT537" s="24">
        <f t="shared" si="878"/>
        <v>2.4876367955958694</v>
      </c>
      <c r="BU537" s="24" t="str">
        <f t="shared" si="879"/>
        <v>NO</v>
      </c>
      <c r="BV537" s="24">
        <f t="shared" si="916"/>
        <v>1.1499999999999999</v>
      </c>
      <c r="BW537" s="24">
        <f t="shared" si="880"/>
        <v>1.1987071361658836</v>
      </c>
      <c r="BX537" s="7">
        <f t="shared" si="923"/>
        <v>1</v>
      </c>
      <c r="BY537" s="7">
        <f t="shared" si="881"/>
        <v>0.54022675111806817</v>
      </c>
      <c r="BZ537" s="24">
        <f t="shared" si="924"/>
        <v>0.27177372331255972</v>
      </c>
      <c r="CA537" s="20">
        <f t="shared" si="882"/>
        <v>1.1967873367093467</v>
      </c>
      <c r="CB537" s="24">
        <f t="shared" si="883"/>
        <v>0.56846020251256091</v>
      </c>
      <c r="CC537" s="24">
        <f t="shared" si="884"/>
        <v>0</v>
      </c>
      <c r="CD537" s="24">
        <f t="shared" si="885"/>
        <v>759.25017557209173</v>
      </c>
      <c r="CE537" s="24">
        <f t="shared" si="886"/>
        <v>4346631.0811578343</v>
      </c>
      <c r="CF537" s="24">
        <f t="shared" si="887"/>
        <v>3.0780385353201741E-5</v>
      </c>
      <c r="CG537" s="29">
        <f t="shared" si="888"/>
        <v>1.3686529606591429E-2</v>
      </c>
      <c r="CH537" s="24">
        <f t="shared" si="889"/>
        <v>0.75877358963523844</v>
      </c>
      <c r="CI537" s="24">
        <f t="shared" si="925"/>
        <v>0.72499999999999998</v>
      </c>
      <c r="CJ537" s="24">
        <f t="shared" si="890"/>
        <v>2.4876367955958694</v>
      </c>
      <c r="CK537" s="24">
        <f t="shared" si="891"/>
        <v>2.7498707297980749</v>
      </c>
      <c r="CL537" s="24">
        <f t="shared" si="926"/>
        <v>2.7601505509276323</v>
      </c>
      <c r="CM537" s="24" t="str">
        <f t="shared" si="892"/>
        <v>NO</v>
      </c>
      <c r="CN537" s="46" t="str">
        <f t="shared" si="893"/>
        <v>COMPRESSED LIQUID</v>
      </c>
      <c r="CO537" s="21" t="b">
        <f t="shared" si="894"/>
        <v>0</v>
      </c>
      <c r="CP537" s="21" t="b">
        <f t="shared" si="895"/>
        <v>0</v>
      </c>
      <c r="CQ537" s="7" t="e">
        <f t="shared" si="896"/>
        <v>#DIV/0!</v>
      </c>
      <c r="CR537" s="7">
        <f>IF(J537="yes",rho_ph(F537,H537),IF(K537="yes",rho_ph(F537,H537),L537*CQ537+P537*(1-CQ537)))</f>
        <v>819.99489685672938</v>
      </c>
      <c r="CS537" s="7" t="e">
        <f t="shared" si="897"/>
        <v>#DIV/0!</v>
      </c>
      <c r="CT537" s="7">
        <f t="shared" si="898"/>
        <v>4694388.5161207253</v>
      </c>
      <c r="CU537" s="7">
        <f t="shared" si="899"/>
        <v>3.0353631830512561E-5</v>
      </c>
      <c r="CV537" s="22">
        <f t="shared" si="900"/>
        <v>1.3666546280014548E-2</v>
      </c>
      <c r="CW537" s="7">
        <f t="shared" si="901"/>
        <v>8.044149938164516E-2</v>
      </c>
      <c r="CX537" s="7">
        <f t="shared" si="902"/>
        <v>1.4465632922508055E-3</v>
      </c>
      <c r="CY537" s="7">
        <f t="shared" si="903"/>
        <v>0.99909728886912941</v>
      </c>
      <c r="CZ537" s="7">
        <f t="shared" si="904"/>
        <v>8.196205072939837E-2</v>
      </c>
      <c r="DA537" s="7">
        <f t="shared" si="905"/>
        <v>59.084938293283415</v>
      </c>
      <c r="DB537" s="7">
        <f>rho_ph(DA537,H537)</f>
        <v>819.96916581889241</v>
      </c>
      <c r="DC537" s="7">
        <f t="shared" si="906"/>
        <v>2.3664448906716098</v>
      </c>
      <c r="DD537" s="7">
        <f t="shared" si="907"/>
        <v>-2.9430000000000001E-2</v>
      </c>
      <c r="DE537" s="47">
        <f t="shared" si="908"/>
        <v>0</v>
      </c>
      <c r="DF537" s="7">
        <f t="shared" si="909"/>
        <v>1024.9027789911731</v>
      </c>
      <c r="DG537" s="7">
        <f t="shared" si="910"/>
        <v>237.25877965373564</v>
      </c>
    </row>
    <row r="538" spans="1:111" ht="14.5" x14ac:dyDescent="0.35">
      <c r="A538" s="7">
        <f t="shared" si="927"/>
        <v>195</v>
      </c>
      <c r="B538" s="7">
        <v>3</v>
      </c>
      <c r="C538" s="7">
        <v>0</v>
      </c>
      <c r="D538">
        <v>0.253</v>
      </c>
      <c r="E538" s="22">
        <v>4.5000000000000003E-5</v>
      </c>
      <c r="F538" s="7">
        <f t="shared" si="828"/>
        <v>59.084938293283415</v>
      </c>
      <c r="G538" s="7">
        <f t="shared" si="928"/>
        <v>97.5</v>
      </c>
      <c r="H538" s="7">
        <f t="shared" si="829"/>
        <v>1024.9027789911731</v>
      </c>
      <c r="I538" s="7">
        <f t="shared" si="830"/>
        <v>0</v>
      </c>
      <c r="J538" s="24" t="str">
        <f t="shared" si="831"/>
        <v>YES</v>
      </c>
      <c r="K538" s="24" t="str">
        <f t="shared" si="832"/>
        <v>NO</v>
      </c>
      <c r="L538" s="7">
        <f t="shared" si="833"/>
        <v>30.308227297592616</v>
      </c>
      <c r="M538" s="7">
        <v>9.81</v>
      </c>
      <c r="N538" s="7">
        <f t="shared" si="834"/>
        <v>5.0247065E-2</v>
      </c>
      <c r="O538" s="7">
        <f t="shared" si="835"/>
        <v>274.58544793970611</v>
      </c>
      <c r="P538" s="7">
        <f t="shared" si="836"/>
        <v>759.71329967097608</v>
      </c>
      <c r="Q538" s="7">
        <f t="shared" si="912"/>
        <v>1.8467503096856016E-5</v>
      </c>
      <c r="R538" s="7">
        <f t="shared" si="913"/>
        <v>9.5651644811042651E-5</v>
      </c>
      <c r="S538" s="7">
        <f t="shared" si="837"/>
        <v>1.1293993514631707E-4</v>
      </c>
      <c r="T538" s="7">
        <f t="shared" si="838"/>
        <v>2.5541369932588411</v>
      </c>
      <c r="U538" s="7">
        <f t="shared" si="839"/>
        <v>0</v>
      </c>
      <c r="V538" s="7">
        <f t="shared" si="840"/>
        <v>2.5541369932588411</v>
      </c>
      <c r="W538" s="7">
        <f>Surface_Tension_T(T_ph(F538,H538))</f>
        <v>8.0270690357810023E-2</v>
      </c>
      <c r="X538" s="7">
        <v>36</v>
      </c>
      <c r="Y538" s="7">
        <f t="shared" si="841"/>
        <v>1</v>
      </c>
      <c r="Z538" s="7">
        <f t="shared" si="842"/>
        <v>0</v>
      </c>
      <c r="AA538" s="24">
        <f t="shared" si="843"/>
        <v>759.71329967097608</v>
      </c>
      <c r="AB538" s="24">
        <f t="shared" si="844"/>
        <v>4346772.4293711446</v>
      </c>
      <c r="AC538" s="24">
        <f t="shared" si="845"/>
        <v>3.0780198748954679E-5</v>
      </c>
      <c r="AD538" s="29">
        <f t="shared" si="846"/>
        <v>1.3686520866779213E-2</v>
      </c>
      <c r="AE538" s="24">
        <f t="shared" si="847"/>
        <v>2.4877333535577661</v>
      </c>
      <c r="AF538" s="7">
        <f t="shared" si="848"/>
        <v>2.7566404349729563</v>
      </c>
      <c r="AG538" s="24" t="str">
        <f t="shared" si="849"/>
        <v>NO</v>
      </c>
      <c r="AH538" s="24">
        <f t="shared" si="911"/>
        <v>1.1499999999999999</v>
      </c>
      <c r="AI538" s="24">
        <f t="shared" si="911"/>
        <v>1.1499999999999999</v>
      </c>
      <c r="AJ538" s="24">
        <f t="shared" si="850"/>
        <v>0.27174731536405339</v>
      </c>
      <c r="AK538" s="24">
        <f t="shared" si="851"/>
        <v>0</v>
      </c>
      <c r="AL538" s="24">
        <f t="shared" si="852"/>
        <v>759.71329967097608</v>
      </c>
      <c r="AM538" s="24">
        <f t="shared" si="853"/>
        <v>4346772.4293711446</v>
      </c>
      <c r="AN538" s="24">
        <f t="shared" si="854"/>
        <v>3.0780198748954679E-5</v>
      </c>
      <c r="AO538" s="29">
        <f t="shared" si="855"/>
        <v>1.3686520866779213E-2</v>
      </c>
      <c r="AP538" s="24">
        <f t="shared" si="856"/>
        <v>0.7581832470591986</v>
      </c>
      <c r="AQ538" s="24">
        <f t="shared" si="917"/>
        <v>0.72499999999999998</v>
      </c>
      <c r="AR538" s="24">
        <f t="shared" si="857"/>
        <v>2.4877333535577661</v>
      </c>
      <c r="AS538" s="24">
        <f t="shared" si="858"/>
        <v>2.7584679527195486</v>
      </c>
      <c r="AT538" s="24" t="str">
        <f t="shared" si="859"/>
        <v>DISPERSED BUBBLY</v>
      </c>
      <c r="AU538" s="24">
        <f t="shared" si="914"/>
        <v>1.2</v>
      </c>
      <c r="AV538" s="7">
        <f t="shared" si="918"/>
        <v>1</v>
      </c>
      <c r="AW538" s="7">
        <f t="shared" si="919"/>
        <v>0.27174731536405339</v>
      </c>
      <c r="AX538" s="20">
        <f t="shared" si="860"/>
        <v>1.1961079406323609</v>
      </c>
      <c r="AY538" s="24">
        <f t="shared" si="861"/>
        <v>0</v>
      </c>
      <c r="AZ538" s="24">
        <f t="shared" si="862"/>
        <v>759.71329967097608</v>
      </c>
      <c r="BA538" s="24">
        <f t="shared" si="863"/>
        <v>4346772.4293711446</v>
      </c>
      <c r="BB538" s="24">
        <f t="shared" si="864"/>
        <v>3.0780198748954679E-5</v>
      </c>
      <c r="BC538" s="29">
        <f t="shared" si="865"/>
        <v>1.3686520866779213E-2</v>
      </c>
      <c r="BD538" s="24">
        <f t="shared" si="866"/>
        <v>2.4877333535577661</v>
      </c>
      <c r="BE538" s="24" t="str">
        <f t="shared" si="867"/>
        <v>NO</v>
      </c>
      <c r="BF538" s="24">
        <f t="shared" si="915"/>
        <v>1.2</v>
      </c>
      <c r="BG538" s="24">
        <f t="shared" si="868"/>
        <v>1.1988198494835911</v>
      </c>
      <c r="BH538" s="7">
        <f t="shared" si="920"/>
        <v>1</v>
      </c>
      <c r="BI538" s="7">
        <f t="shared" si="869"/>
        <v>0.54028428243666904</v>
      </c>
      <c r="BJ538" s="7">
        <f t="shared" si="921"/>
        <v>0.27174731536405339</v>
      </c>
      <c r="BK538" s="20">
        <f t="shared" si="870"/>
        <v>1.1961079406323609</v>
      </c>
      <c r="BL538" s="24">
        <f t="shared" si="871"/>
        <v>0.51472961129724637</v>
      </c>
      <c r="BM538" s="24">
        <f t="shared" si="872"/>
        <v>0</v>
      </c>
      <c r="BN538" s="24">
        <f t="shared" si="873"/>
        <v>759.71329967097608</v>
      </c>
      <c r="BO538" s="24">
        <f t="shared" si="874"/>
        <v>4346772.4293711446</v>
      </c>
      <c r="BP538" s="24">
        <f t="shared" si="875"/>
        <v>3.0780198748954679E-5</v>
      </c>
      <c r="BQ538" s="29">
        <f t="shared" si="876"/>
        <v>1.3686520866779213E-2</v>
      </c>
      <c r="BR538" s="24">
        <f t="shared" si="877"/>
        <v>0.7581832470591986</v>
      </c>
      <c r="BS538" s="24">
        <f t="shared" si="922"/>
        <v>0.72499999999999998</v>
      </c>
      <c r="BT538" s="24">
        <f t="shared" si="878"/>
        <v>2.4877333535577661</v>
      </c>
      <c r="BU538" s="24" t="str">
        <f t="shared" si="879"/>
        <v>NO</v>
      </c>
      <c r="BV538" s="24">
        <f t="shared" si="916"/>
        <v>1.1499999999999999</v>
      </c>
      <c r="BW538" s="24">
        <f t="shared" si="880"/>
        <v>1.1988198494835911</v>
      </c>
      <c r="BX538" s="7">
        <f t="shared" si="923"/>
        <v>1</v>
      </c>
      <c r="BY538" s="7">
        <f t="shared" si="881"/>
        <v>0.54028428243666904</v>
      </c>
      <c r="BZ538" s="24">
        <f t="shared" si="924"/>
        <v>0.27174731536405339</v>
      </c>
      <c r="CA538" s="20">
        <f t="shared" si="882"/>
        <v>1.1961079065066869</v>
      </c>
      <c r="CB538" s="24">
        <f t="shared" si="883"/>
        <v>0.56852656180094596</v>
      </c>
      <c r="CC538" s="24">
        <f t="shared" si="884"/>
        <v>0</v>
      </c>
      <c r="CD538" s="24">
        <f t="shared" si="885"/>
        <v>759.71329967097608</v>
      </c>
      <c r="CE538" s="24">
        <f t="shared" si="886"/>
        <v>4346772.4293711446</v>
      </c>
      <c r="CF538" s="24">
        <f t="shared" si="887"/>
        <v>3.0780198748954679E-5</v>
      </c>
      <c r="CG538" s="29">
        <f t="shared" si="888"/>
        <v>1.3686520866779213E-2</v>
      </c>
      <c r="CH538" s="24">
        <f t="shared" si="889"/>
        <v>0.7581832470591986</v>
      </c>
      <c r="CI538" s="24">
        <f t="shared" si="925"/>
        <v>0.72499999999999998</v>
      </c>
      <c r="CJ538" s="24">
        <f t="shared" si="890"/>
        <v>2.4877333535577661</v>
      </c>
      <c r="CK538" s="24">
        <f t="shared" si="891"/>
        <v>2.7566404349729563</v>
      </c>
      <c r="CL538" s="24">
        <f t="shared" si="926"/>
        <v>2.7584679527195486</v>
      </c>
      <c r="CM538" s="24" t="str">
        <f t="shared" si="892"/>
        <v>NO</v>
      </c>
      <c r="CN538" s="46" t="str">
        <f t="shared" si="893"/>
        <v>COMPRESSED LIQUID</v>
      </c>
      <c r="CO538" s="21" t="b">
        <f t="shared" si="894"/>
        <v>0</v>
      </c>
      <c r="CP538" s="21" t="b">
        <f t="shared" si="895"/>
        <v>0</v>
      </c>
      <c r="CQ538" s="7" t="e">
        <f t="shared" si="896"/>
        <v>#DIV/0!</v>
      </c>
      <c r="CR538" s="7">
        <f>IF(J538="yes",rho_ph(F538,H538),IF(K538="yes",rho_ph(F538,H538),L538*CQ538+P538*(1-CQ538)))</f>
        <v>819.9780435748404</v>
      </c>
      <c r="CS538" s="7" t="e">
        <f t="shared" si="897"/>
        <v>#DIV/0!</v>
      </c>
      <c r="CT538" s="7">
        <f t="shared" si="898"/>
        <v>4691582.9353579162</v>
      </c>
      <c r="CU538" s="7">
        <f t="shared" si="899"/>
        <v>3.0356834170354352E-5</v>
      </c>
      <c r="CV538" s="22">
        <f t="shared" si="900"/>
        <v>1.3666696191125186E-2</v>
      </c>
      <c r="CW538" s="7">
        <f t="shared" si="901"/>
        <v>8.0439846074691859E-2</v>
      </c>
      <c r="CX538" s="7">
        <f t="shared" si="902"/>
        <v>1.4447863220479664E-3</v>
      </c>
      <c r="CY538" s="7">
        <f t="shared" si="903"/>
        <v>0.99909465561628596</v>
      </c>
      <c r="CZ538" s="7">
        <f t="shared" si="904"/>
        <v>8.1958833366223685E-2</v>
      </c>
      <c r="DA538" s="7">
        <f t="shared" si="905"/>
        <v>58.83906179318474</v>
      </c>
      <c r="DB538" s="7">
        <f>rho_ph(DA538,H538)</f>
        <v>819.95230988777917</v>
      </c>
      <c r="DC538" s="7">
        <f t="shared" si="906"/>
        <v>2.3664935381741281</v>
      </c>
      <c r="DD538" s="7">
        <f t="shared" si="907"/>
        <v>-2.9430000000000001E-2</v>
      </c>
      <c r="DE538" s="47">
        <f t="shared" si="908"/>
        <v>0</v>
      </c>
      <c r="DF538" s="7">
        <f t="shared" si="909"/>
        <v>1024.8733489911731</v>
      </c>
      <c r="DG538" s="7">
        <f t="shared" si="910"/>
        <v>237.25324214011493</v>
      </c>
    </row>
    <row r="539" spans="1:111" ht="14.5" x14ac:dyDescent="0.35">
      <c r="A539" s="7">
        <f t="shared" si="927"/>
        <v>192</v>
      </c>
      <c r="B539" s="7">
        <v>3</v>
      </c>
      <c r="C539" s="7">
        <v>0</v>
      </c>
      <c r="D539">
        <v>0.253</v>
      </c>
      <c r="E539" s="22">
        <v>4.5000000000000003E-5</v>
      </c>
      <c r="F539" s="7">
        <f t="shared" si="828"/>
        <v>58.83906179318474</v>
      </c>
      <c r="G539" s="7">
        <f t="shared" si="928"/>
        <v>97.5</v>
      </c>
      <c r="H539" s="7">
        <f t="shared" si="829"/>
        <v>1024.8733489911731</v>
      </c>
      <c r="I539" s="7">
        <f t="shared" si="830"/>
        <v>0</v>
      </c>
      <c r="J539" s="24" t="str">
        <f t="shared" si="831"/>
        <v>YES</v>
      </c>
      <c r="K539" s="24" t="str">
        <f t="shared" si="832"/>
        <v>NO</v>
      </c>
      <c r="L539" s="7">
        <f t="shared" si="833"/>
        <v>30.171614887417888</v>
      </c>
      <c r="M539" s="7">
        <v>9.81</v>
      </c>
      <c r="N539" s="7">
        <f t="shared" si="834"/>
        <v>5.0247065E-2</v>
      </c>
      <c r="O539" s="7">
        <f t="shared" si="835"/>
        <v>274.3144738492183</v>
      </c>
      <c r="P539" s="7">
        <f t="shared" si="836"/>
        <v>760.17708385708306</v>
      </c>
      <c r="Q539" s="7">
        <f t="shared" si="912"/>
        <v>1.8456096529340471E-5</v>
      </c>
      <c r="R539" s="7">
        <f t="shared" si="913"/>
        <v>9.5760048950861476E-5</v>
      </c>
      <c r="S539" s="7">
        <f t="shared" si="837"/>
        <v>1.1293626233146923E-4</v>
      </c>
      <c r="T539" s="7">
        <f t="shared" si="838"/>
        <v>2.5525787137845195</v>
      </c>
      <c r="U539" s="7">
        <f t="shared" si="839"/>
        <v>0</v>
      </c>
      <c r="V539" s="7">
        <f t="shared" si="840"/>
        <v>2.5525787137845195</v>
      </c>
      <c r="W539" s="7">
        <f>Surface_Tension_T(T_ph(F539,H539))</f>
        <v>8.0271341963922313E-2</v>
      </c>
      <c r="X539" s="7">
        <v>37</v>
      </c>
      <c r="Y539" s="7">
        <f t="shared" si="841"/>
        <v>1</v>
      </c>
      <c r="Z539" s="7">
        <f t="shared" si="842"/>
        <v>0</v>
      </c>
      <c r="AA539" s="24">
        <f t="shared" si="843"/>
        <v>760.17708385708306</v>
      </c>
      <c r="AB539" s="24">
        <f t="shared" si="844"/>
        <v>4346913.7913215868</v>
      </c>
      <c r="AC539" s="24">
        <f t="shared" si="845"/>
        <v>3.0780012138091191E-5</v>
      </c>
      <c r="AD539" s="29">
        <f t="shared" si="846"/>
        <v>1.368651212665809E-2</v>
      </c>
      <c r="AE539" s="24">
        <f t="shared" si="847"/>
        <v>2.4878293239358094</v>
      </c>
      <c r="AF539" s="7">
        <f t="shared" si="848"/>
        <v>2.7634481927161336</v>
      </c>
      <c r="AG539" s="24" t="str">
        <f t="shared" si="849"/>
        <v>NO</v>
      </c>
      <c r="AH539" s="24">
        <f t="shared" si="911"/>
        <v>1.1499999999999999</v>
      </c>
      <c r="AI539" s="24">
        <f t="shared" si="911"/>
        <v>1.1499999999999999</v>
      </c>
      <c r="AJ539" s="24">
        <f t="shared" si="850"/>
        <v>0.27172084426275134</v>
      </c>
      <c r="AK539" s="24">
        <f t="shared" si="851"/>
        <v>0</v>
      </c>
      <c r="AL539" s="24">
        <f t="shared" si="852"/>
        <v>760.17708385708306</v>
      </c>
      <c r="AM539" s="24">
        <f t="shared" si="853"/>
        <v>4346913.7913215868</v>
      </c>
      <c r="AN539" s="24">
        <f t="shared" si="854"/>
        <v>3.0780012138091191E-5</v>
      </c>
      <c r="AO539" s="29">
        <f t="shared" si="855"/>
        <v>1.368651212665809E-2</v>
      </c>
      <c r="AP539" s="24">
        <f t="shared" si="856"/>
        <v>0.75759312829796954</v>
      </c>
      <c r="AQ539" s="24">
        <f t="shared" si="917"/>
        <v>0.72499999999999998</v>
      </c>
      <c r="AR539" s="24">
        <f t="shared" si="857"/>
        <v>2.4878293239358094</v>
      </c>
      <c r="AS539" s="24">
        <f t="shared" si="858"/>
        <v>2.7567850108872811</v>
      </c>
      <c r="AT539" s="24" t="str">
        <f t="shared" si="859"/>
        <v>DISPERSED BUBBLY</v>
      </c>
      <c r="AU539" s="24">
        <f t="shared" si="914"/>
        <v>1.2</v>
      </c>
      <c r="AV539" s="7">
        <f t="shared" si="918"/>
        <v>1</v>
      </c>
      <c r="AW539" s="7">
        <f t="shared" si="919"/>
        <v>0.27172084426275134</v>
      </c>
      <c r="AX539" s="20">
        <f t="shared" si="860"/>
        <v>1.1954283508619337</v>
      </c>
      <c r="AY539" s="24">
        <f t="shared" si="861"/>
        <v>0</v>
      </c>
      <c r="AZ539" s="24">
        <f t="shared" si="862"/>
        <v>760.17708385708306</v>
      </c>
      <c r="BA539" s="24">
        <f t="shared" si="863"/>
        <v>4346913.7913215868</v>
      </c>
      <c r="BB539" s="24">
        <f t="shared" si="864"/>
        <v>3.0780012138091191E-5</v>
      </c>
      <c r="BC539" s="29">
        <f t="shared" si="865"/>
        <v>1.368651212665809E-2</v>
      </c>
      <c r="BD539" s="24">
        <f t="shared" si="866"/>
        <v>2.4878293239358094</v>
      </c>
      <c r="BE539" s="24" t="str">
        <f t="shared" si="867"/>
        <v>NO</v>
      </c>
      <c r="BF539" s="24">
        <f t="shared" si="915"/>
        <v>1.2</v>
      </c>
      <c r="BG539" s="24">
        <f t="shared" si="868"/>
        <v>1.1989277284424724</v>
      </c>
      <c r="BH539" s="7">
        <f t="shared" si="920"/>
        <v>1</v>
      </c>
      <c r="BI539" s="7">
        <f t="shared" si="869"/>
        <v>0.54034169256918929</v>
      </c>
      <c r="BJ539" s="7">
        <f t="shared" si="921"/>
        <v>0.27172084426275134</v>
      </c>
      <c r="BK539" s="20">
        <f t="shared" si="870"/>
        <v>1.1954283508619337</v>
      </c>
      <c r="BL539" s="24">
        <f t="shared" si="871"/>
        <v>0.5147790390749778</v>
      </c>
      <c r="BM539" s="24">
        <f t="shared" si="872"/>
        <v>0</v>
      </c>
      <c r="BN539" s="24">
        <f t="shared" si="873"/>
        <v>760.17708385708306</v>
      </c>
      <c r="BO539" s="24">
        <f t="shared" si="874"/>
        <v>4346913.7913215868</v>
      </c>
      <c r="BP539" s="24">
        <f t="shared" si="875"/>
        <v>3.0780012138091191E-5</v>
      </c>
      <c r="BQ539" s="29">
        <f t="shared" si="876"/>
        <v>1.368651212665809E-2</v>
      </c>
      <c r="BR539" s="24">
        <f t="shared" si="877"/>
        <v>0.75759312829796954</v>
      </c>
      <c r="BS539" s="24">
        <f t="shared" si="922"/>
        <v>0.72499999999999998</v>
      </c>
      <c r="BT539" s="24">
        <f t="shared" si="878"/>
        <v>2.4878293239358094</v>
      </c>
      <c r="BU539" s="24" t="str">
        <f t="shared" si="879"/>
        <v>NO</v>
      </c>
      <c r="BV539" s="24">
        <f t="shared" si="916"/>
        <v>1.1499999999999999</v>
      </c>
      <c r="BW539" s="24">
        <f t="shared" si="880"/>
        <v>1.1989277284424724</v>
      </c>
      <c r="BX539" s="7">
        <f t="shared" si="923"/>
        <v>1</v>
      </c>
      <c r="BY539" s="7">
        <f t="shared" si="881"/>
        <v>0.54034169256918929</v>
      </c>
      <c r="BZ539" s="24">
        <f t="shared" si="924"/>
        <v>0.27172084426275134</v>
      </c>
      <c r="CA539" s="20">
        <f t="shared" si="882"/>
        <v>1.1954283167556923</v>
      </c>
      <c r="CB539" s="24">
        <f t="shared" si="883"/>
        <v>0.56859279379983663</v>
      </c>
      <c r="CC539" s="24">
        <f t="shared" si="884"/>
        <v>0</v>
      </c>
      <c r="CD539" s="24">
        <f t="shared" si="885"/>
        <v>760.17708385708306</v>
      </c>
      <c r="CE539" s="24">
        <f t="shared" si="886"/>
        <v>4346913.7913215868</v>
      </c>
      <c r="CF539" s="24">
        <f t="shared" si="887"/>
        <v>3.0780012138091191E-5</v>
      </c>
      <c r="CG539" s="29">
        <f t="shared" si="888"/>
        <v>1.368651212665809E-2</v>
      </c>
      <c r="CH539" s="24">
        <f t="shared" si="889"/>
        <v>0.75759312829796954</v>
      </c>
      <c r="CI539" s="24">
        <f t="shared" si="925"/>
        <v>0.72499999999999998</v>
      </c>
      <c r="CJ539" s="24">
        <f t="shared" si="890"/>
        <v>2.4878293239358094</v>
      </c>
      <c r="CK539" s="24">
        <f t="shared" si="891"/>
        <v>2.7634481927161336</v>
      </c>
      <c r="CL539" s="24">
        <f t="shared" si="926"/>
        <v>2.7567850108872811</v>
      </c>
      <c r="CM539" s="24" t="str">
        <f t="shared" si="892"/>
        <v>NO</v>
      </c>
      <c r="CN539" s="46" t="str">
        <f t="shared" si="893"/>
        <v>COMPRESSED LIQUID</v>
      </c>
      <c r="CO539" s="21" t="b">
        <f t="shared" si="894"/>
        <v>0</v>
      </c>
      <c r="CP539" s="21" t="b">
        <f t="shared" si="895"/>
        <v>0</v>
      </c>
      <c r="CQ539" s="7" t="e">
        <f t="shared" si="896"/>
        <v>#DIV/0!</v>
      </c>
      <c r="CR539" s="7">
        <f>IF(J539="yes",rho_ph(F539,H539),IF(K539="yes",rho_ph(F539,H539),L539*CQ539+P539*(1-CQ539)))</f>
        <v>819.96118844255955</v>
      </c>
      <c r="CS539" s="7" t="e">
        <f t="shared" si="897"/>
        <v>#DIV/0!</v>
      </c>
      <c r="CT539" s="7">
        <f t="shared" si="898"/>
        <v>4688776.6996400347</v>
      </c>
      <c r="CU539" s="7">
        <f t="shared" si="899"/>
        <v>3.0360040895990168E-5</v>
      </c>
      <c r="CV539" s="22">
        <f t="shared" si="900"/>
        <v>1.3666846308386677E-2</v>
      </c>
      <c r="CW539" s="7">
        <f t="shared" si="901"/>
        <v>8.0438192586215096E-2</v>
      </c>
      <c r="CX539" s="7">
        <f t="shared" si="902"/>
        <v>1.4430101188805391E-3</v>
      </c>
      <c r="CY539" s="7">
        <f t="shared" si="903"/>
        <v>0.99909200001016418</v>
      </c>
      <c r="CZ539" s="7">
        <f t="shared" si="904"/>
        <v>8.195561840577506E-2</v>
      </c>
      <c r="DA539" s="7">
        <f t="shared" si="905"/>
        <v>58.593194937967418</v>
      </c>
      <c r="DB539" s="7">
        <f>rho_ph(DA539,H539)</f>
        <v>819.93545210440709</v>
      </c>
      <c r="DC539" s="7">
        <f t="shared" si="906"/>
        <v>2.3665421930228918</v>
      </c>
      <c r="DD539" s="7">
        <f t="shared" si="907"/>
        <v>-2.9430000000000001E-2</v>
      </c>
      <c r="DE539" s="47">
        <f t="shared" si="908"/>
        <v>0</v>
      </c>
      <c r="DF539" s="7">
        <f t="shared" si="909"/>
        <v>1024.843918991173</v>
      </c>
      <c r="DG539" s="7">
        <f t="shared" si="910"/>
        <v>237.2477040742537</v>
      </c>
    </row>
    <row r="540" spans="1:111" ht="14.5" x14ac:dyDescent="0.35">
      <c r="A540" s="7">
        <f t="shared" si="927"/>
        <v>189</v>
      </c>
      <c r="B540" s="7">
        <v>3</v>
      </c>
      <c r="C540" s="7">
        <v>0</v>
      </c>
      <c r="D540">
        <v>0.253</v>
      </c>
      <c r="E540" s="22">
        <v>4.5000000000000003E-5</v>
      </c>
      <c r="F540" s="7">
        <f t="shared" si="828"/>
        <v>58.593194937967418</v>
      </c>
      <c r="G540" s="7">
        <f t="shared" si="928"/>
        <v>97.5</v>
      </c>
      <c r="H540" s="7">
        <f t="shared" si="829"/>
        <v>1024.843918991173</v>
      </c>
      <c r="I540" s="7">
        <f t="shared" si="830"/>
        <v>0</v>
      </c>
      <c r="J540" s="24" t="str">
        <f t="shared" si="831"/>
        <v>YES</v>
      </c>
      <c r="K540" s="24" t="str">
        <f t="shared" si="832"/>
        <v>NO</v>
      </c>
      <c r="L540" s="7">
        <f t="shared" si="833"/>
        <v>30.035149675309519</v>
      </c>
      <c r="M540" s="7">
        <v>9.81</v>
      </c>
      <c r="N540" s="7">
        <f t="shared" si="834"/>
        <v>5.0247065E-2</v>
      </c>
      <c r="O540" s="7">
        <f t="shared" si="835"/>
        <v>274.0426444925447</v>
      </c>
      <c r="P540" s="7">
        <f t="shared" si="836"/>
        <v>760.64153451833431</v>
      </c>
      <c r="Q540" s="7">
        <f t="shared" si="912"/>
        <v>1.8444672619495317E-5</v>
      </c>
      <c r="R540" s="7">
        <f t="shared" si="913"/>
        <v>9.5868920544853504E-5</v>
      </c>
      <c r="S540" s="7">
        <f t="shared" si="837"/>
        <v>1.1293258939827465E-4</v>
      </c>
      <c r="T540" s="7">
        <f t="shared" si="838"/>
        <v>2.5510200993548411</v>
      </c>
      <c r="U540" s="7">
        <f t="shared" si="839"/>
        <v>0</v>
      </c>
      <c r="V540" s="7">
        <f t="shared" si="840"/>
        <v>2.5510200993548411</v>
      </c>
      <c r="W540" s="7">
        <f>Surface_Tension_T(T_ph(F540,H540))</f>
        <v>8.027199361560737E-2</v>
      </c>
      <c r="X540" s="7">
        <v>38</v>
      </c>
      <c r="Y540" s="7">
        <f t="shared" si="841"/>
        <v>1</v>
      </c>
      <c r="Z540" s="7">
        <f t="shared" si="842"/>
        <v>0</v>
      </c>
      <c r="AA540" s="24">
        <f t="shared" si="843"/>
        <v>760.64153451833431</v>
      </c>
      <c r="AB540" s="24">
        <f t="shared" si="844"/>
        <v>4347055.1670222869</v>
      </c>
      <c r="AC540" s="24">
        <f t="shared" si="845"/>
        <v>3.0779825520596229E-5</v>
      </c>
      <c r="AD540" s="29">
        <f t="shared" si="846"/>
        <v>1.3686503386227358E-2</v>
      </c>
      <c r="AE540" s="24">
        <f t="shared" si="847"/>
        <v>2.4879247067809427</v>
      </c>
      <c r="AF540" s="7">
        <f t="shared" si="848"/>
        <v>2.770294396122277</v>
      </c>
      <c r="AG540" s="24" t="str">
        <f t="shared" si="849"/>
        <v>NO</v>
      </c>
      <c r="AH540" s="24">
        <f t="shared" si="911"/>
        <v>1.1499999999999999</v>
      </c>
      <c r="AI540" s="24">
        <f t="shared" si="911"/>
        <v>1.1499999999999999</v>
      </c>
      <c r="AJ540" s="24">
        <f t="shared" si="850"/>
        <v>0.27169430964078994</v>
      </c>
      <c r="AK540" s="24">
        <f t="shared" si="851"/>
        <v>0</v>
      </c>
      <c r="AL540" s="24">
        <f t="shared" si="852"/>
        <v>760.64153451833431</v>
      </c>
      <c r="AM540" s="24">
        <f t="shared" si="853"/>
        <v>4347055.1670222869</v>
      </c>
      <c r="AN540" s="24">
        <f t="shared" si="854"/>
        <v>3.0779825520596229E-5</v>
      </c>
      <c r="AO540" s="29">
        <f t="shared" si="855"/>
        <v>1.3686503386227358E-2</v>
      </c>
      <c r="AP540" s="24">
        <f t="shared" si="856"/>
        <v>0.75700322690334221</v>
      </c>
      <c r="AQ540" s="24">
        <f t="shared" si="917"/>
        <v>0.72499999999999998</v>
      </c>
      <c r="AR540" s="24">
        <f t="shared" si="857"/>
        <v>2.4879247067809427</v>
      </c>
      <c r="AS540" s="24">
        <f t="shared" si="858"/>
        <v>2.7551017073032287</v>
      </c>
      <c r="AT540" s="24" t="str">
        <f t="shared" si="859"/>
        <v>DISPERSED BUBBLY</v>
      </c>
      <c r="AU540" s="24">
        <f t="shared" si="914"/>
        <v>1.2</v>
      </c>
      <c r="AV540" s="7">
        <f t="shared" si="918"/>
        <v>1</v>
      </c>
      <c r="AW540" s="7">
        <f t="shared" si="919"/>
        <v>0.27169430964078994</v>
      </c>
      <c r="AX540" s="20">
        <f t="shared" si="860"/>
        <v>1.1947485941932658</v>
      </c>
      <c r="AY540" s="24">
        <f t="shared" si="861"/>
        <v>0</v>
      </c>
      <c r="AZ540" s="24">
        <f t="shared" si="862"/>
        <v>760.64153451833431</v>
      </c>
      <c r="BA540" s="24">
        <f t="shared" si="863"/>
        <v>4347055.1670222869</v>
      </c>
      <c r="BB540" s="24">
        <f t="shared" si="864"/>
        <v>3.0779825520596229E-5</v>
      </c>
      <c r="BC540" s="29">
        <f t="shared" si="865"/>
        <v>1.3686503386227358E-2</v>
      </c>
      <c r="BD540" s="24">
        <f t="shared" si="866"/>
        <v>2.4879247067809427</v>
      </c>
      <c r="BE540" s="24" t="str">
        <f t="shared" si="867"/>
        <v>NO</v>
      </c>
      <c r="BF540" s="24">
        <f t="shared" si="915"/>
        <v>1.2</v>
      </c>
      <c r="BG540" s="24">
        <f t="shared" si="868"/>
        <v>1.1990306148659038</v>
      </c>
      <c r="BH540" s="7">
        <f t="shared" si="920"/>
        <v>1</v>
      </c>
      <c r="BI540" s="7">
        <f t="shared" si="869"/>
        <v>0.5403989818992222</v>
      </c>
      <c r="BJ540" s="7">
        <f t="shared" si="921"/>
        <v>0.27169430964078994</v>
      </c>
      <c r="BK540" s="20">
        <f t="shared" si="870"/>
        <v>1.1947485941932658</v>
      </c>
      <c r="BL540" s="24">
        <f t="shared" si="871"/>
        <v>0.51482835150130857</v>
      </c>
      <c r="BM540" s="24">
        <f t="shared" si="872"/>
        <v>0</v>
      </c>
      <c r="BN540" s="24">
        <f t="shared" si="873"/>
        <v>760.64153451833431</v>
      </c>
      <c r="BO540" s="24">
        <f t="shared" si="874"/>
        <v>4347055.1670222869</v>
      </c>
      <c r="BP540" s="24">
        <f t="shared" si="875"/>
        <v>3.0779825520596229E-5</v>
      </c>
      <c r="BQ540" s="29">
        <f t="shared" si="876"/>
        <v>1.3686503386227358E-2</v>
      </c>
      <c r="BR540" s="24">
        <f t="shared" si="877"/>
        <v>0.75700322690334221</v>
      </c>
      <c r="BS540" s="24">
        <f t="shared" si="922"/>
        <v>0.72499999999999998</v>
      </c>
      <c r="BT540" s="24">
        <f t="shared" si="878"/>
        <v>2.4879247067809427</v>
      </c>
      <c r="BU540" s="24" t="str">
        <f t="shared" si="879"/>
        <v>NO</v>
      </c>
      <c r="BV540" s="24">
        <f t="shared" si="916"/>
        <v>1.1499999999999999</v>
      </c>
      <c r="BW540" s="24">
        <f t="shared" si="880"/>
        <v>1.1990306148659038</v>
      </c>
      <c r="BX540" s="7">
        <f t="shared" si="923"/>
        <v>1</v>
      </c>
      <c r="BY540" s="7">
        <f t="shared" si="881"/>
        <v>0.5403989818992222</v>
      </c>
      <c r="BZ540" s="24">
        <f t="shared" si="924"/>
        <v>0.27169430964078994</v>
      </c>
      <c r="CA540" s="20">
        <f t="shared" si="882"/>
        <v>1.1947485601064618</v>
      </c>
      <c r="CB540" s="24">
        <f t="shared" si="883"/>
        <v>0.56865889897185751</v>
      </c>
      <c r="CC540" s="24">
        <f t="shared" si="884"/>
        <v>0</v>
      </c>
      <c r="CD540" s="24">
        <f t="shared" si="885"/>
        <v>760.64153451833431</v>
      </c>
      <c r="CE540" s="24">
        <f t="shared" si="886"/>
        <v>4347055.1670222869</v>
      </c>
      <c r="CF540" s="24">
        <f t="shared" si="887"/>
        <v>3.0779825520596229E-5</v>
      </c>
      <c r="CG540" s="29">
        <f t="shared" si="888"/>
        <v>1.3686503386227358E-2</v>
      </c>
      <c r="CH540" s="24">
        <f t="shared" si="889"/>
        <v>0.75700322690334221</v>
      </c>
      <c r="CI540" s="24">
        <f t="shared" si="925"/>
        <v>0.72499999999999998</v>
      </c>
      <c r="CJ540" s="24">
        <f t="shared" si="890"/>
        <v>2.4879247067809427</v>
      </c>
      <c r="CK540" s="24">
        <f t="shared" si="891"/>
        <v>2.770294396122277</v>
      </c>
      <c r="CL540" s="24">
        <f t="shared" si="926"/>
        <v>2.7551017073032287</v>
      </c>
      <c r="CM540" s="24" t="str">
        <f t="shared" si="892"/>
        <v>NO</v>
      </c>
      <c r="CN540" s="46" t="str">
        <f t="shared" si="893"/>
        <v>COMPRESSED LIQUID</v>
      </c>
      <c r="CO540" s="21" t="b">
        <f t="shared" si="894"/>
        <v>0</v>
      </c>
      <c r="CP540" s="21" t="b">
        <f t="shared" si="895"/>
        <v>0</v>
      </c>
      <c r="CQ540" s="7" t="e">
        <f t="shared" si="896"/>
        <v>#DIV/0!</v>
      </c>
      <c r="CR540" s="7">
        <f>IF(J540="yes",rho_ph(F540,H540),IF(K540="yes",rho_ph(F540,H540),L540*CQ540+P540*(1-CQ540)))</f>
        <v>819.94433145827793</v>
      </c>
      <c r="CS540" s="7" t="e">
        <f t="shared" si="897"/>
        <v>#DIV/0!</v>
      </c>
      <c r="CT540" s="7">
        <f t="shared" si="898"/>
        <v>4685969.7781207971</v>
      </c>
      <c r="CU540" s="7">
        <f t="shared" si="899"/>
        <v>3.0363252051593403E-5</v>
      </c>
      <c r="CV540" s="22">
        <f t="shared" si="900"/>
        <v>1.3666996633865877E-2</v>
      </c>
      <c r="CW540" s="7">
        <f t="shared" si="901"/>
        <v>8.0436538916057079E-2</v>
      </c>
      <c r="CX540" s="7">
        <f t="shared" si="902"/>
        <v>1.4412346645694062E-3</v>
      </c>
      <c r="CY540" s="7">
        <f t="shared" si="903"/>
        <v>0.99908932178214915</v>
      </c>
      <c r="CZ540" s="7">
        <f t="shared" si="904"/>
        <v>8.1952405851535959E-2</v>
      </c>
      <c r="DA540" s="7">
        <f t="shared" si="905"/>
        <v>58.34733772041281</v>
      </c>
      <c r="DB540" s="7">
        <f>rho_ph(DA540,H540)</f>
        <v>819.9185924671649</v>
      </c>
      <c r="DC540" s="7">
        <f t="shared" si="906"/>
        <v>2.3665908552233339</v>
      </c>
      <c r="DD540" s="7">
        <f t="shared" si="907"/>
        <v>-2.9430000000000001E-2</v>
      </c>
      <c r="DE540" s="47">
        <f t="shared" si="908"/>
        <v>0</v>
      </c>
      <c r="DF540" s="7">
        <f t="shared" si="909"/>
        <v>1024.814488991173</v>
      </c>
      <c r="DG540" s="7">
        <f t="shared" si="910"/>
        <v>237.24216545607925</v>
      </c>
    </row>
    <row r="541" spans="1:111" ht="14.5" x14ac:dyDescent="0.35">
      <c r="A541" s="7">
        <f t="shared" si="927"/>
        <v>186</v>
      </c>
      <c r="B541" s="7">
        <v>3</v>
      </c>
      <c r="C541" s="7">
        <v>0</v>
      </c>
      <c r="D541">
        <v>0.253</v>
      </c>
      <c r="E541" s="22">
        <v>4.5000000000000003E-5</v>
      </c>
      <c r="F541" s="7">
        <f t="shared" si="828"/>
        <v>58.34733772041281</v>
      </c>
      <c r="G541" s="7">
        <f t="shared" si="928"/>
        <v>97.5</v>
      </c>
      <c r="H541" s="7">
        <f t="shared" si="829"/>
        <v>1024.814488991173</v>
      </c>
      <c r="I541" s="7">
        <f t="shared" si="830"/>
        <v>0</v>
      </c>
      <c r="J541" s="24" t="str">
        <f t="shared" si="831"/>
        <v>YES</v>
      </c>
      <c r="K541" s="24" t="str">
        <f t="shared" si="832"/>
        <v>NO</v>
      </c>
      <c r="L541" s="7">
        <f t="shared" si="833"/>
        <v>29.898831146663507</v>
      </c>
      <c r="M541" s="7">
        <v>9.81</v>
      </c>
      <c r="N541" s="7">
        <f t="shared" si="834"/>
        <v>5.0247065E-2</v>
      </c>
      <c r="O541" s="7">
        <f t="shared" si="835"/>
        <v>273.7699535501489</v>
      </c>
      <c r="P541" s="7">
        <f t="shared" si="836"/>
        <v>761.10665810631804</v>
      </c>
      <c r="Q541" s="7">
        <f t="shared" si="912"/>
        <v>1.8433231139489768E-5</v>
      </c>
      <c r="R541" s="7">
        <f t="shared" si="913"/>
        <v>9.5978264368859142E-5</v>
      </c>
      <c r="S541" s="7">
        <f t="shared" si="837"/>
        <v>1.1292891634643772E-4</v>
      </c>
      <c r="T541" s="7">
        <f t="shared" si="838"/>
        <v>2.5494611330667487</v>
      </c>
      <c r="U541" s="7">
        <f t="shared" si="839"/>
        <v>0</v>
      </c>
      <c r="V541" s="7">
        <f t="shared" si="840"/>
        <v>2.5494611330667487</v>
      </c>
      <c r="W541" s="7">
        <f>Surface_Tension_T(T_ph(F541,H541))</f>
        <v>8.0272645312867819E-2</v>
      </c>
      <c r="X541" s="7">
        <v>39</v>
      </c>
      <c r="Y541" s="7">
        <f t="shared" si="841"/>
        <v>1</v>
      </c>
      <c r="Z541" s="7">
        <f t="shared" si="842"/>
        <v>0</v>
      </c>
      <c r="AA541" s="24">
        <f t="shared" si="843"/>
        <v>761.10665810631804</v>
      </c>
      <c r="AB541" s="24">
        <f t="shared" si="844"/>
        <v>4347196.556486412</v>
      </c>
      <c r="AC541" s="24">
        <f t="shared" si="845"/>
        <v>3.0779638896454687E-5</v>
      </c>
      <c r="AD541" s="29">
        <f t="shared" si="846"/>
        <v>1.3686494645486305E-2</v>
      </c>
      <c r="AE541" s="24">
        <f t="shared" si="847"/>
        <v>2.4880195021232154</v>
      </c>
      <c r="AF541" s="7">
        <f t="shared" si="848"/>
        <v>2.7771794439449522</v>
      </c>
      <c r="AG541" s="24" t="str">
        <f t="shared" si="849"/>
        <v>NO</v>
      </c>
      <c r="AH541" s="24">
        <f t="shared" si="911"/>
        <v>1.1499999999999999</v>
      </c>
      <c r="AI541" s="24">
        <f t="shared" si="911"/>
        <v>1.1499999999999999</v>
      </c>
      <c r="AJ541" s="24">
        <f t="shared" si="850"/>
        <v>0.27166771112563132</v>
      </c>
      <c r="AK541" s="24">
        <f t="shared" si="851"/>
        <v>0</v>
      </c>
      <c r="AL541" s="24">
        <f t="shared" si="852"/>
        <v>761.10665810631804</v>
      </c>
      <c r="AM541" s="24">
        <f t="shared" si="853"/>
        <v>4347196.556486412</v>
      </c>
      <c r="AN541" s="24">
        <f t="shared" si="854"/>
        <v>3.0779638896454687E-5</v>
      </c>
      <c r="AO541" s="29">
        <f t="shared" si="855"/>
        <v>1.3686494645486305E-2</v>
      </c>
      <c r="AP541" s="24">
        <f t="shared" si="856"/>
        <v>0.75641353639721143</v>
      </c>
      <c r="AQ541" s="24">
        <f t="shared" si="917"/>
        <v>0.72499999999999998</v>
      </c>
      <c r="AR541" s="24">
        <f t="shared" si="857"/>
        <v>2.4880195021232154</v>
      </c>
      <c r="AS541" s="24">
        <f t="shared" si="858"/>
        <v>2.7534180237120887</v>
      </c>
      <c r="AT541" s="24" t="str">
        <f t="shared" si="859"/>
        <v>DISPERSED BUBBLY</v>
      </c>
      <c r="AU541" s="24">
        <f t="shared" si="914"/>
        <v>1.2</v>
      </c>
      <c r="AV541" s="7">
        <f t="shared" si="918"/>
        <v>1</v>
      </c>
      <c r="AW541" s="7">
        <f t="shared" si="919"/>
        <v>0.27166771112563132</v>
      </c>
      <c r="AX541" s="20">
        <f t="shared" si="860"/>
        <v>1.1940686632239292</v>
      </c>
      <c r="AY541" s="24">
        <f t="shared" si="861"/>
        <v>0</v>
      </c>
      <c r="AZ541" s="24">
        <f t="shared" si="862"/>
        <v>761.10665810631804</v>
      </c>
      <c r="BA541" s="24">
        <f t="shared" si="863"/>
        <v>4347196.556486412</v>
      </c>
      <c r="BB541" s="24">
        <f t="shared" si="864"/>
        <v>3.0779638896454687E-5</v>
      </c>
      <c r="BC541" s="29">
        <f t="shared" si="865"/>
        <v>1.3686494645486305E-2</v>
      </c>
      <c r="BD541" s="24">
        <f t="shared" si="866"/>
        <v>2.4880195021232154</v>
      </c>
      <c r="BE541" s="24" t="str">
        <f t="shared" si="867"/>
        <v>NO</v>
      </c>
      <c r="BF541" s="24">
        <f t="shared" si="915"/>
        <v>1.2</v>
      </c>
      <c r="BG541" s="24">
        <f t="shared" si="868"/>
        <v>1.1991283614172625</v>
      </c>
      <c r="BH541" s="7">
        <f t="shared" si="920"/>
        <v>1</v>
      </c>
      <c r="BI541" s="7">
        <f t="shared" si="869"/>
        <v>0.54045615080851428</v>
      </c>
      <c r="BJ541" s="7">
        <f t="shared" si="921"/>
        <v>0.27166771112563132</v>
      </c>
      <c r="BK541" s="20">
        <f t="shared" si="870"/>
        <v>1.1940686632239292</v>
      </c>
      <c r="BL541" s="24">
        <f t="shared" si="871"/>
        <v>0.51487754888620541</v>
      </c>
      <c r="BM541" s="24">
        <f t="shared" si="872"/>
        <v>0</v>
      </c>
      <c r="BN541" s="24">
        <f t="shared" si="873"/>
        <v>761.10665810631804</v>
      </c>
      <c r="BO541" s="24">
        <f t="shared" si="874"/>
        <v>4347196.556486412</v>
      </c>
      <c r="BP541" s="24">
        <f t="shared" si="875"/>
        <v>3.0779638896454687E-5</v>
      </c>
      <c r="BQ541" s="29">
        <f t="shared" si="876"/>
        <v>1.3686494645486305E-2</v>
      </c>
      <c r="BR541" s="24">
        <f t="shared" si="877"/>
        <v>0.75641353639721143</v>
      </c>
      <c r="BS541" s="24">
        <f t="shared" si="922"/>
        <v>0.72499999999999998</v>
      </c>
      <c r="BT541" s="24">
        <f t="shared" si="878"/>
        <v>2.4880195021232154</v>
      </c>
      <c r="BU541" s="24" t="str">
        <f t="shared" si="879"/>
        <v>NO</v>
      </c>
      <c r="BV541" s="24">
        <f t="shared" si="916"/>
        <v>1.1499999999999999</v>
      </c>
      <c r="BW541" s="24">
        <f t="shared" si="880"/>
        <v>1.1991283614172625</v>
      </c>
      <c r="BX541" s="7">
        <f t="shared" si="923"/>
        <v>1</v>
      </c>
      <c r="BY541" s="7">
        <f t="shared" si="881"/>
        <v>0.54045615080851428</v>
      </c>
      <c r="BZ541" s="24">
        <f t="shared" si="924"/>
        <v>0.27166771112563132</v>
      </c>
      <c r="CA541" s="20">
        <f t="shared" si="882"/>
        <v>1.1940686291565674</v>
      </c>
      <c r="CB541" s="24">
        <f t="shared" si="883"/>
        <v>0.568724877778084</v>
      </c>
      <c r="CC541" s="24">
        <f t="shared" si="884"/>
        <v>0</v>
      </c>
      <c r="CD541" s="24">
        <f t="shared" si="885"/>
        <v>761.10665810631804</v>
      </c>
      <c r="CE541" s="24">
        <f t="shared" si="886"/>
        <v>4347196.556486412</v>
      </c>
      <c r="CF541" s="24">
        <f t="shared" si="887"/>
        <v>3.0779638896454687E-5</v>
      </c>
      <c r="CG541" s="29">
        <f t="shared" si="888"/>
        <v>1.3686494645486305E-2</v>
      </c>
      <c r="CH541" s="24">
        <f t="shared" si="889"/>
        <v>0.75641353639721143</v>
      </c>
      <c r="CI541" s="24">
        <f t="shared" si="925"/>
        <v>0.72499999999999998</v>
      </c>
      <c r="CJ541" s="24">
        <f t="shared" si="890"/>
        <v>2.4880195021232154</v>
      </c>
      <c r="CK541" s="24">
        <f t="shared" si="891"/>
        <v>2.7771794439449522</v>
      </c>
      <c r="CL541" s="24">
        <f t="shared" si="926"/>
        <v>2.7534180237120887</v>
      </c>
      <c r="CM541" s="24" t="str">
        <f t="shared" si="892"/>
        <v>NO</v>
      </c>
      <c r="CN541" s="46" t="str">
        <f t="shared" si="893"/>
        <v>COMPRESSED LIQUID</v>
      </c>
      <c r="CO541" s="21" t="b">
        <f t="shared" si="894"/>
        <v>0</v>
      </c>
      <c r="CP541" s="21" t="b">
        <f t="shared" si="895"/>
        <v>0</v>
      </c>
      <c r="CQ541" s="7" t="e">
        <f t="shared" si="896"/>
        <v>#DIV/0!</v>
      </c>
      <c r="CR541" s="7">
        <f>IF(J541="yes",rho_ph(F541,H541),IF(K541="yes",rho_ph(F541,H541),L541*CQ541+P541*(1-CQ541)))</f>
        <v>819.92747262038108</v>
      </c>
      <c r="CS541" s="7" t="e">
        <f t="shared" si="897"/>
        <v>#DIV/0!</v>
      </c>
      <c r="CT541" s="7">
        <f t="shared" si="898"/>
        <v>4683162.139735247</v>
      </c>
      <c r="CU541" s="7">
        <f t="shared" si="899"/>
        <v>3.0366467681773026E-5</v>
      </c>
      <c r="CV541" s="22">
        <f t="shared" si="900"/>
        <v>1.3667147169650075E-2</v>
      </c>
      <c r="CW541" s="7">
        <f t="shared" si="901"/>
        <v>8.0434885064059394E-2</v>
      </c>
      <c r="CX541" s="7">
        <f t="shared" si="902"/>
        <v>1.4394599408502561E-3</v>
      </c>
      <c r="CY541" s="7">
        <f t="shared" si="903"/>
        <v>0.99908662065917286</v>
      </c>
      <c r="CZ541" s="7">
        <f t="shared" si="904"/>
        <v>8.1949195707266068E-2</v>
      </c>
      <c r="DA541" s="7">
        <f t="shared" si="905"/>
        <v>58.101490133291009</v>
      </c>
      <c r="DB541" s="7">
        <f>rho_ph(DA541,H541)</f>
        <v>819.90173097443574</v>
      </c>
      <c r="DC541" s="7">
        <f t="shared" si="906"/>
        <v>2.3666395247809047</v>
      </c>
      <c r="DD541" s="7">
        <f t="shared" si="907"/>
        <v>-2.9430000000000001E-2</v>
      </c>
      <c r="DE541" s="47">
        <f t="shared" si="908"/>
        <v>0</v>
      </c>
      <c r="DF541" s="7">
        <f t="shared" si="909"/>
        <v>1024.7850589911729</v>
      </c>
      <c r="DG541" s="7">
        <f t="shared" si="910"/>
        <v>237.23662628551716</v>
      </c>
    </row>
    <row r="542" spans="1:111" ht="14.5" x14ac:dyDescent="0.35">
      <c r="A542" s="7">
        <f t="shared" si="927"/>
        <v>183</v>
      </c>
      <c r="B542" s="7">
        <v>3</v>
      </c>
      <c r="C542" s="7">
        <v>0</v>
      </c>
      <c r="D542">
        <v>0.253</v>
      </c>
      <c r="E542" s="22">
        <v>4.5000000000000003E-5</v>
      </c>
      <c r="F542" s="7">
        <f t="shared" si="828"/>
        <v>58.101490133291009</v>
      </c>
      <c r="G542" s="7">
        <f t="shared" si="928"/>
        <v>97.5</v>
      </c>
      <c r="H542" s="7">
        <f t="shared" si="829"/>
        <v>1024.7850589911729</v>
      </c>
      <c r="I542" s="7">
        <f t="shared" si="830"/>
        <v>0</v>
      </c>
      <c r="J542" s="24" t="str">
        <f t="shared" si="831"/>
        <v>YES</v>
      </c>
      <c r="K542" s="24" t="str">
        <f t="shared" si="832"/>
        <v>NO</v>
      </c>
      <c r="L542" s="7">
        <f t="shared" si="833"/>
        <v>29.762658787832521</v>
      </c>
      <c r="M542" s="7">
        <v>9.81</v>
      </c>
      <c r="N542" s="7">
        <f t="shared" si="834"/>
        <v>5.0247065E-2</v>
      </c>
      <c r="O542" s="7">
        <f t="shared" si="835"/>
        <v>273.49639462829521</v>
      </c>
      <c r="P542" s="7">
        <f t="shared" si="836"/>
        <v>761.57246113727433</v>
      </c>
      <c r="Q542" s="7">
        <f t="shared" si="912"/>
        <v>1.8421771859106695E-5</v>
      </c>
      <c r="R542" s="7">
        <f t="shared" si="913"/>
        <v>9.6088085264694684E-5</v>
      </c>
      <c r="S542" s="7">
        <f t="shared" si="837"/>
        <v>1.1292524317566352E-4</v>
      </c>
      <c r="T542" s="7">
        <f t="shared" si="838"/>
        <v>2.5479017978968361</v>
      </c>
      <c r="U542" s="7">
        <f t="shared" si="839"/>
        <v>0</v>
      </c>
      <c r="V542" s="7">
        <f t="shared" si="840"/>
        <v>2.5479017978968361</v>
      </c>
      <c r="W542" s="7">
        <f>Surface_Tension_T(T_ph(F542,H542))</f>
        <v>8.0273297055706405E-2</v>
      </c>
      <c r="X542" s="7">
        <v>40</v>
      </c>
      <c r="Y542" s="7">
        <f t="shared" si="841"/>
        <v>1</v>
      </c>
      <c r="Z542" s="7">
        <f t="shared" si="842"/>
        <v>0</v>
      </c>
      <c r="AA542" s="24">
        <f t="shared" si="843"/>
        <v>761.57246113727433</v>
      </c>
      <c r="AB542" s="24">
        <f t="shared" si="844"/>
        <v>4347337.9597271029</v>
      </c>
      <c r="AC542" s="24">
        <f t="shared" si="845"/>
        <v>3.0779452265651482E-5</v>
      </c>
      <c r="AD542" s="29">
        <f t="shared" si="846"/>
        <v>1.3686485904434238E-2</v>
      </c>
      <c r="AE542" s="24">
        <f t="shared" si="847"/>
        <v>2.4881137099716062</v>
      </c>
      <c r="AF542" s="7">
        <f t="shared" si="848"/>
        <v>2.7841037407028546</v>
      </c>
      <c r="AG542" s="24" t="str">
        <f t="shared" si="849"/>
        <v>NO</v>
      </c>
      <c r="AH542" s="24">
        <f t="shared" si="911"/>
        <v>1.1499999999999999</v>
      </c>
      <c r="AI542" s="24">
        <f t="shared" si="911"/>
        <v>1.1499999999999999</v>
      </c>
      <c r="AJ542" s="24">
        <f t="shared" si="850"/>
        <v>0.27164104833999969</v>
      </c>
      <c r="AK542" s="24">
        <f t="shared" si="851"/>
        <v>0</v>
      </c>
      <c r="AL542" s="24">
        <f t="shared" si="852"/>
        <v>761.57246113727433</v>
      </c>
      <c r="AM542" s="24">
        <f t="shared" si="853"/>
        <v>4347337.9597271029</v>
      </c>
      <c r="AN542" s="24">
        <f t="shared" si="854"/>
        <v>3.0779452265651482E-5</v>
      </c>
      <c r="AO542" s="29">
        <f t="shared" si="855"/>
        <v>1.3686485904434238E-2</v>
      </c>
      <c r="AP542" s="24">
        <f t="shared" si="856"/>
        <v>0.75582405027087907</v>
      </c>
      <c r="AQ542" s="24">
        <f t="shared" si="917"/>
        <v>0.72499999999999998</v>
      </c>
      <c r="AR542" s="24">
        <f t="shared" si="857"/>
        <v>2.4881137099716062</v>
      </c>
      <c r="AS542" s="24">
        <f t="shared" si="858"/>
        <v>2.7517339417285833</v>
      </c>
      <c r="AT542" s="24" t="str">
        <f t="shared" si="859"/>
        <v>DISPERSED BUBBLY</v>
      </c>
      <c r="AU542" s="24">
        <f t="shared" si="914"/>
        <v>1.2</v>
      </c>
      <c r="AV542" s="7">
        <f t="shared" si="918"/>
        <v>1</v>
      </c>
      <c r="AW542" s="7">
        <f t="shared" si="919"/>
        <v>0.27164104833999969</v>
      </c>
      <c r="AX542" s="20">
        <f t="shared" si="860"/>
        <v>1.1933885504980393</v>
      </c>
      <c r="AY542" s="24">
        <f t="shared" si="861"/>
        <v>0</v>
      </c>
      <c r="AZ542" s="24">
        <f t="shared" si="862"/>
        <v>761.57246113727433</v>
      </c>
      <c r="BA542" s="24">
        <f t="shared" si="863"/>
        <v>4347337.9597271029</v>
      </c>
      <c r="BB542" s="24">
        <f t="shared" si="864"/>
        <v>3.0779452265651482E-5</v>
      </c>
      <c r="BC542" s="29">
        <f t="shared" si="865"/>
        <v>1.3686485904434238E-2</v>
      </c>
      <c r="BD542" s="24">
        <f t="shared" si="866"/>
        <v>2.4881137099716062</v>
      </c>
      <c r="BE542" s="24" t="str">
        <f t="shared" si="867"/>
        <v>NO</v>
      </c>
      <c r="BF542" s="24">
        <f t="shared" si="915"/>
        <v>1.2</v>
      </c>
      <c r="BG542" s="24">
        <f t="shared" si="868"/>
        <v>1.1992208340589472</v>
      </c>
      <c r="BH542" s="7">
        <f t="shared" si="920"/>
        <v>1</v>
      </c>
      <c r="BI542" s="7">
        <f t="shared" si="869"/>
        <v>0.54051319967697919</v>
      </c>
      <c r="BJ542" s="7">
        <f t="shared" si="921"/>
        <v>0.27164104833999969</v>
      </c>
      <c r="BK542" s="20">
        <f t="shared" si="870"/>
        <v>1.1933885504980393</v>
      </c>
      <c r="BL542" s="24">
        <f t="shared" si="871"/>
        <v>0.51492663153752594</v>
      </c>
      <c r="BM542" s="24">
        <f t="shared" si="872"/>
        <v>0</v>
      </c>
      <c r="BN542" s="24">
        <f t="shared" si="873"/>
        <v>761.57246113727433</v>
      </c>
      <c r="BO542" s="24">
        <f t="shared" si="874"/>
        <v>4347337.9597271029</v>
      </c>
      <c r="BP542" s="24">
        <f t="shared" si="875"/>
        <v>3.0779452265651482E-5</v>
      </c>
      <c r="BQ542" s="29">
        <f t="shared" si="876"/>
        <v>1.3686485904434238E-2</v>
      </c>
      <c r="BR542" s="24">
        <f t="shared" si="877"/>
        <v>0.75582405027087907</v>
      </c>
      <c r="BS542" s="24">
        <f t="shared" si="922"/>
        <v>0.72499999999999998</v>
      </c>
      <c r="BT542" s="24">
        <f t="shared" si="878"/>
        <v>2.4881137099716062</v>
      </c>
      <c r="BU542" s="24" t="str">
        <f t="shared" si="879"/>
        <v>NO</v>
      </c>
      <c r="BV542" s="24">
        <f t="shared" si="916"/>
        <v>1.1499999999999999</v>
      </c>
      <c r="BW542" s="24">
        <f t="shared" si="880"/>
        <v>1.1992208340589472</v>
      </c>
      <c r="BX542" s="7">
        <f t="shared" si="923"/>
        <v>1</v>
      </c>
      <c r="BY542" s="7">
        <f t="shared" si="881"/>
        <v>0.54051319967697919</v>
      </c>
      <c r="BZ542" s="24">
        <f t="shared" si="924"/>
        <v>0.27164104833999969</v>
      </c>
      <c r="CA542" s="20">
        <f t="shared" si="882"/>
        <v>1.193388516450125</v>
      </c>
      <c r="CB542" s="24">
        <f t="shared" si="883"/>
        <v>0.56879073067806374</v>
      </c>
      <c r="CC542" s="24">
        <f t="shared" si="884"/>
        <v>0</v>
      </c>
      <c r="CD542" s="24">
        <f t="shared" si="885"/>
        <v>761.57246113727433</v>
      </c>
      <c r="CE542" s="24">
        <f t="shared" si="886"/>
        <v>4347337.9597271029</v>
      </c>
      <c r="CF542" s="24">
        <f t="shared" si="887"/>
        <v>3.0779452265651482E-5</v>
      </c>
      <c r="CG542" s="29">
        <f t="shared" si="888"/>
        <v>1.3686485904434238E-2</v>
      </c>
      <c r="CH542" s="24">
        <f t="shared" si="889"/>
        <v>0.75582405027087907</v>
      </c>
      <c r="CI542" s="24">
        <f t="shared" si="925"/>
        <v>0.72499999999999998</v>
      </c>
      <c r="CJ542" s="24">
        <f t="shared" si="890"/>
        <v>2.4881137099716062</v>
      </c>
      <c r="CK542" s="24">
        <f t="shared" si="891"/>
        <v>2.7841037407028546</v>
      </c>
      <c r="CL542" s="24">
        <f t="shared" si="926"/>
        <v>2.7517339417285833</v>
      </c>
      <c r="CM542" s="24" t="str">
        <f t="shared" si="892"/>
        <v>NO</v>
      </c>
      <c r="CN542" s="46" t="str">
        <f t="shared" si="893"/>
        <v>COMPRESSED LIQUID</v>
      </c>
      <c r="CO542" s="21" t="b">
        <f t="shared" si="894"/>
        <v>0</v>
      </c>
      <c r="CP542" s="21" t="b">
        <f t="shared" si="895"/>
        <v>0</v>
      </c>
      <c r="CQ542" s="7" t="e">
        <f t="shared" si="896"/>
        <v>#DIV/0!</v>
      </c>
      <c r="CR542" s="7">
        <f>IF(J542="yes",rho_ph(F542,H542),IF(K542="yes",rho_ph(F542,H542),L542*CQ542+P542*(1-CQ542)))</f>
        <v>819.91061192725556</v>
      </c>
      <c r="CS542" s="7" t="e">
        <f t="shared" si="897"/>
        <v>#DIV/0!</v>
      </c>
      <c r="CT542" s="7">
        <f t="shared" si="898"/>
        <v>4680353.7531958418</v>
      </c>
      <c r="CU542" s="7">
        <f t="shared" si="899"/>
        <v>3.0369687831580315E-5</v>
      </c>
      <c r="CV542" s="22">
        <f t="shared" si="900"/>
        <v>1.3667297917847265E-2</v>
      </c>
      <c r="CW542" s="7">
        <f t="shared" si="901"/>
        <v>8.0433231030063779E-2</v>
      </c>
      <c r="CX542" s="7">
        <f t="shared" si="902"/>
        <v>1.4376859293716662E-3</v>
      </c>
      <c r="CY542" s="7">
        <f t="shared" si="903"/>
        <v>0.9990838963636226</v>
      </c>
      <c r="CZ542" s="7">
        <f t="shared" si="904"/>
        <v>8.1945987977007723E-2</v>
      </c>
      <c r="DA542" s="7">
        <f t="shared" si="905"/>
        <v>57.855652169359985</v>
      </c>
      <c r="DB542" s="7">
        <f>rho_ph(DA542,H542)</f>
        <v>819.88486762460514</v>
      </c>
      <c r="DC542" s="7">
        <f t="shared" si="906"/>
        <v>2.3666882017010495</v>
      </c>
      <c r="DD542" s="7">
        <f t="shared" si="907"/>
        <v>-2.9430000000000001E-2</v>
      </c>
      <c r="DE542" s="47">
        <f t="shared" si="908"/>
        <v>0</v>
      </c>
      <c r="DF542" s="7">
        <f t="shared" si="909"/>
        <v>1024.7556289911729</v>
      </c>
      <c r="DG542" s="7">
        <f t="shared" si="910"/>
        <v>237.23108656249417</v>
      </c>
    </row>
    <row r="543" spans="1:111" ht="14.5" x14ac:dyDescent="0.35">
      <c r="A543" s="7">
        <f t="shared" si="927"/>
        <v>180</v>
      </c>
      <c r="B543" s="7">
        <v>3</v>
      </c>
      <c r="C543" s="7">
        <v>0</v>
      </c>
      <c r="D543">
        <v>0.315</v>
      </c>
      <c r="E543" s="22">
        <v>4.5000000000000003E-5</v>
      </c>
      <c r="F543" s="7">
        <f t="shared" si="828"/>
        <v>57.855652169359985</v>
      </c>
      <c r="G543" s="7">
        <f t="shared" si="928"/>
        <v>97.5</v>
      </c>
      <c r="H543" s="7">
        <f t="shared" si="829"/>
        <v>1024.7556289911729</v>
      </c>
      <c r="I543" s="7">
        <f t="shared" si="830"/>
        <v>0</v>
      </c>
      <c r="J543" s="24" t="str">
        <f t="shared" si="831"/>
        <v>YES</v>
      </c>
      <c r="K543" s="24" t="str">
        <f t="shared" si="832"/>
        <v>NO</v>
      </c>
      <c r="L543" s="7">
        <f t="shared" si="833"/>
        <v>29.626632086104721</v>
      </c>
      <c r="M543" s="7">
        <v>9.81</v>
      </c>
      <c r="N543" s="7">
        <f t="shared" si="834"/>
        <v>7.7891625000000006E-2</v>
      </c>
      <c r="O543" s="7">
        <f t="shared" si="835"/>
        <v>273.22196125784546</v>
      </c>
      <c r="P543" s="7">
        <f t="shared" si="836"/>
        <v>762.03895019314643</v>
      </c>
      <c r="Q543" s="7">
        <f t="shared" si="912"/>
        <v>1.8410294545726183E-5</v>
      </c>
      <c r="R543" s="7">
        <f t="shared" si="913"/>
        <v>9.6198388141366408E-5</v>
      </c>
      <c r="S543" s="7">
        <f t="shared" si="837"/>
        <v>1.1292156988565518E-4</v>
      </c>
      <c r="T543" s="7">
        <f t="shared" si="838"/>
        <v>1.6426183924155144</v>
      </c>
      <c r="U543" s="7">
        <f t="shared" si="839"/>
        <v>0</v>
      </c>
      <c r="V543" s="7">
        <f t="shared" si="840"/>
        <v>1.6426183924155144</v>
      </c>
      <c r="W543" s="7">
        <f>Surface_Tension_T(T_ph(F543,H543))</f>
        <v>8.0273948844125795E-2</v>
      </c>
      <c r="X543" s="7">
        <v>41</v>
      </c>
      <c r="Y543" s="7">
        <f t="shared" si="841"/>
        <v>1</v>
      </c>
      <c r="Z543" s="7">
        <f t="shared" si="842"/>
        <v>0</v>
      </c>
      <c r="AA543" s="24">
        <f t="shared" si="843"/>
        <v>762.03895019314643</v>
      </c>
      <c r="AB543" s="24">
        <f t="shared" si="844"/>
        <v>3491785.0232370431</v>
      </c>
      <c r="AC543" s="24">
        <f t="shared" si="845"/>
        <v>2.6902574953953616E-5</v>
      </c>
      <c r="AD543" s="29">
        <f t="shared" si="846"/>
        <v>1.3239872228125059E-2</v>
      </c>
      <c r="AE543" s="24">
        <f t="shared" si="847"/>
        <v>2.706569626385098</v>
      </c>
      <c r="AF543" s="7">
        <f t="shared" si="848"/>
        <v>2.7910676967883017</v>
      </c>
      <c r="AG543" s="24" t="str">
        <f t="shared" si="849"/>
        <v>NO</v>
      </c>
      <c r="AH543" s="24">
        <f t="shared" si="911"/>
        <v>1.1499999999999999</v>
      </c>
      <c r="AI543" s="24">
        <f t="shared" si="911"/>
        <v>1.1499999999999999</v>
      </c>
      <c r="AJ543" s="24">
        <f t="shared" si="850"/>
        <v>0.27161432090181314</v>
      </c>
      <c r="AK543" s="24">
        <f t="shared" si="851"/>
        <v>0</v>
      </c>
      <c r="AL543" s="24">
        <f t="shared" si="852"/>
        <v>762.03895019314643</v>
      </c>
      <c r="AM543" s="24">
        <f t="shared" si="853"/>
        <v>3491785.0232370431</v>
      </c>
      <c r="AN543" s="24">
        <f t="shared" si="854"/>
        <v>2.6902574953953616E-5</v>
      </c>
      <c r="AO543" s="29">
        <f t="shared" si="855"/>
        <v>1.3239872228125059E-2</v>
      </c>
      <c r="AP543" s="24">
        <f t="shared" si="856"/>
        <v>0.40344721967065938</v>
      </c>
      <c r="AQ543" s="24">
        <f t="shared" si="917"/>
        <v>0.72499999999999998</v>
      </c>
      <c r="AR543" s="24">
        <f t="shared" si="857"/>
        <v>2.706569626385098</v>
      </c>
      <c r="AS543" s="24">
        <f t="shared" si="858"/>
        <v>1.7740278638087557</v>
      </c>
      <c r="AT543" s="24" t="str">
        <f t="shared" si="859"/>
        <v>NO</v>
      </c>
      <c r="AU543" s="24">
        <f t="shared" si="914"/>
        <v>1.2</v>
      </c>
      <c r="AV543" s="7">
        <f t="shared" si="918"/>
        <v>1</v>
      </c>
      <c r="AW543" s="7">
        <f t="shared" si="919"/>
        <v>0.27161432090181314</v>
      </c>
      <c r="AX543" s="20">
        <f t="shared" si="860"/>
        <v>0.8041070642633239</v>
      </c>
      <c r="AY543" s="24">
        <f t="shared" si="861"/>
        <v>0</v>
      </c>
      <c r="AZ543" s="24">
        <f t="shared" si="862"/>
        <v>762.03895019314643</v>
      </c>
      <c r="BA543" s="24">
        <f t="shared" si="863"/>
        <v>3491785.0232370431</v>
      </c>
      <c r="BB543" s="24">
        <f t="shared" si="864"/>
        <v>2.6902574953953616E-5</v>
      </c>
      <c r="BC543" s="29">
        <f t="shared" si="865"/>
        <v>1.3239872228125059E-2</v>
      </c>
      <c r="BD543" s="24">
        <f t="shared" si="866"/>
        <v>2.706569626385098</v>
      </c>
      <c r="BE543" s="24" t="str">
        <f t="shared" si="867"/>
        <v>NO</v>
      </c>
      <c r="BF543" s="24">
        <f t="shared" si="915"/>
        <v>1.2</v>
      </c>
      <c r="BG543" s="24">
        <f t="shared" si="868"/>
        <v>1.1355163625073659</v>
      </c>
      <c r="BH543" s="7">
        <f t="shared" si="920"/>
        <v>1</v>
      </c>
      <c r="BI543" s="7">
        <f t="shared" si="869"/>
        <v>0.603180176267616</v>
      </c>
      <c r="BJ543" s="7">
        <f t="shared" si="921"/>
        <v>0.27161432090181314</v>
      </c>
      <c r="BK543" s="20">
        <f t="shared" si="870"/>
        <v>0.8041070642633239</v>
      </c>
      <c r="BL543" s="24">
        <f t="shared" si="871"/>
        <v>0.57162751337989059</v>
      </c>
      <c r="BM543" s="24">
        <f t="shared" si="872"/>
        <v>0</v>
      </c>
      <c r="BN543" s="24">
        <f t="shared" si="873"/>
        <v>762.03895019314643</v>
      </c>
      <c r="BO543" s="24">
        <f t="shared" si="874"/>
        <v>3491785.0232370431</v>
      </c>
      <c r="BP543" s="24">
        <f t="shared" si="875"/>
        <v>2.6902574953953616E-5</v>
      </c>
      <c r="BQ543" s="29">
        <f t="shared" si="876"/>
        <v>1.3239872228125059E-2</v>
      </c>
      <c r="BR543" s="24">
        <f t="shared" si="877"/>
        <v>0.40344721967065938</v>
      </c>
      <c r="BS543" s="24">
        <f t="shared" si="922"/>
        <v>0.72499999999999998</v>
      </c>
      <c r="BT543" s="24">
        <f t="shared" si="878"/>
        <v>2.706569626385098</v>
      </c>
      <c r="BU543" s="24" t="str">
        <f t="shared" si="879"/>
        <v>NO</v>
      </c>
      <c r="BV543" s="24">
        <f t="shared" si="916"/>
        <v>1.1499999999999999</v>
      </c>
      <c r="BW543" s="24">
        <f t="shared" si="880"/>
        <v>1.1499999999999999</v>
      </c>
      <c r="BX543" s="7">
        <f t="shared" si="923"/>
        <v>1</v>
      </c>
      <c r="BY543" s="7">
        <f t="shared" si="881"/>
        <v>0.603180176267616</v>
      </c>
      <c r="BZ543" s="24">
        <f t="shared" si="924"/>
        <v>0.27161432090181314</v>
      </c>
      <c r="CA543" s="20">
        <f t="shared" si="882"/>
        <v>0.80410704279460132</v>
      </c>
      <c r="CB543" s="24">
        <f t="shared" si="883"/>
        <v>0.63805126167897497</v>
      </c>
      <c r="CC543" s="24">
        <f t="shared" si="884"/>
        <v>0</v>
      </c>
      <c r="CD543" s="24">
        <f t="shared" si="885"/>
        <v>762.03895019314643</v>
      </c>
      <c r="CE543" s="24">
        <f t="shared" si="886"/>
        <v>3491785.0232370431</v>
      </c>
      <c r="CF543" s="24">
        <f t="shared" si="887"/>
        <v>2.6902574953953616E-5</v>
      </c>
      <c r="CG543" s="29">
        <f t="shared" si="888"/>
        <v>1.3239872228125059E-2</v>
      </c>
      <c r="CH543" s="24">
        <f t="shared" si="889"/>
        <v>0.40344721967065938</v>
      </c>
      <c r="CI543" s="24">
        <f t="shared" si="925"/>
        <v>0.72499999999999998</v>
      </c>
      <c r="CJ543" s="24">
        <f t="shared" si="890"/>
        <v>2.706569626385098</v>
      </c>
      <c r="CK543" s="24">
        <f t="shared" si="891"/>
        <v>2.7910676967883017</v>
      </c>
      <c r="CL543" s="24">
        <f t="shared" si="926"/>
        <v>1.7740278638087557</v>
      </c>
      <c r="CM543" s="24" t="str">
        <f t="shared" si="892"/>
        <v>NO</v>
      </c>
      <c r="CN543" s="46" t="str">
        <f t="shared" si="893"/>
        <v>COMPRESSED LIQUID</v>
      </c>
      <c r="CO543" s="21" t="b">
        <f t="shared" si="894"/>
        <v>0</v>
      </c>
      <c r="CP543" s="21" t="b">
        <f t="shared" si="895"/>
        <v>0</v>
      </c>
      <c r="CQ543" s="7" t="e">
        <f t="shared" si="896"/>
        <v>#DIV/0!</v>
      </c>
      <c r="CR543" s="7">
        <f>IF(J543="yes",rho_ph(F543,H543),IF(K543="yes",rho_ph(F543,H543),L543*CQ543+P543*(1-CQ543)))</f>
        <v>819.89374937728428</v>
      </c>
      <c r="CS543" s="7" t="e">
        <f t="shared" si="897"/>
        <v>#DIV/0!</v>
      </c>
      <c r="CT543" s="7">
        <f t="shared" si="898"/>
        <v>3756885.0174858356</v>
      </c>
      <c r="CU543" s="7">
        <f t="shared" si="899"/>
        <v>2.6407815927881191E-5</v>
      </c>
      <c r="CV543" s="22">
        <f t="shared" si="900"/>
        <v>1.3213097079307932E-2</v>
      </c>
      <c r="CW543" s="7">
        <f t="shared" si="901"/>
        <v>8.0431576813911596E-2</v>
      </c>
      <c r="CX543" s="7">
        <f t="shared" si="902"/>
        <v>4.6397546375876304E-4</v>
      </c>
      <c r="CY543" s="7">
        <f t="shared" si="903"/>
        <v>0.99961762882583205</v>
      </c>
      <c r="CZ543" s="7">
        <f t="shared" si="904"/>
        <v>8.0926496237057818E-2</v>
      </c>
      <c r="DA543" s="7">
        <f t="shared" si="905"/>
        <v>57.612872680648813</v>
      </c>
      <c r="DB543" s="7">
        <f>rho_ph(DA543,H543)</f>
        <v>819.86832176866881</v>
      </c>
      <c r="DC543" s="7">
        <f t="shared" si="906"/>
        <v>1.5267563852497021</v>
      </c>
      <c r="DD543" s="7">
        <f t="shared" si="907"/>
        <v>-2.9430000000000001E-2</v>
      </c>
      <c r="DE543" s="47">
        <f t="shared" si="908"/>
        <v>0</v>
      </c>
      <c r="DF543" s="7">
        <f t="shared" si="909"/>
        <v>1024.7261989911729</v>
      </c>
      <c r="DG543" s="7">
        <f t="shared" si="910"/>
        <v>237.22553763838988</v>
      </c>
    </row>
    <row r="544" spans="1:111" ht="14.5" x14ac:dyDescent="0.35">
      <c r="A544" s="7">
        <f t="shared" si="927"/>
        <v>177</v>
      </c>
      <c r="B544" s="7">
        <v>3</v>
      </c>
      <c r="C544" s="7">
        <v>0</v>
      </c>
      <c r="D544">
        <v>0.315</v>
      </c>
      <c r="E544" s="22">
        <v>4.5000000000000003E-5</v>
      </c>
      <c r="F544" s="7">
        <f t="shared" si="828"/>
        <v>57.612872680648813</v>
      </c>
      <c r="G544" s="7">
        <f t="shared" si="928"/>
        <v>97.5</v>
      </c>
      <c r="H544" s="7">
        <f t="shared" si="829"/>
        <v>1024.7261989911729</v>
      </c>
      <c r="I544" s="7">
        <f t="shared" si="830"/>
        <v>0</v>
      </c>
      <c r="J544" s="24" t="str">
        <f t="shared" si="831"/>
        <v>YES</v>
      </c>
      <c r="K544" s="24" t="str">
        <f t="shared" si="832"/>
        <v>NO</v>
      </c>
      <c r="L544" s="7">
        <f t="shared" si="833"/>
        <v>29.492434931548978</v>
      </c>
      <c r="M544" s="7">
        <v>9.81</v>
      </c>
      <c r="N544" s="7">
        <f t="shared" si="834"/>
        <v>7.7891625000000006E-2</v>
      </c>
      <c r="O544" s="7">
        <f t="shared" si="835"/>
        <v>272.95006693773075</v>
      </c>
      <c r="P544" s="7">
        <f t="shared" si="836"/>
        <v>762.50033337089383</v>
      </c>
      <c r="Q544" s="7">
        <f t="shared" si="912"/>
        <v>1.8398941652599139E-5</v>
      </c>
      <c r="R544" s="7">
        <f t="shared" si="913"/>
        <v>9.6307800888187445E-5</v>
      </c>
      <c r="S544" s="7">
        <f t="shared" si="837"/>
        <v>1.12917981872531E-4</v>
      </c>
      <c r="T544" s="7">
        <f t="shared" si="838"/>
        <v>1.6416244564648659</v>
      </c>
      <c r="U544" s="7">
        <f t="shared" si="839"/>
        <v>0</v>
      </c>
      <c r="V544" s="7">
        <f t="shared" si="840"/>
        <v>1.6416244564648659</v>
      </c>
      <c r="W544" s="7">
        <f>Surface_Tension_T(T_ph(F544,H544))</f>
        <v>8.0274601695647096E-2</v>
      </c>
      <c r="X544" s="7">
        <v>42</v>
      </c>
      <c r="Y544" s="7">
        <f t="shared" si="841"/>
        <v>1</v>
      </c>
      <c r="Z544" s="7">
        <f t="shared" si="842"/>
        <v>0</v>
      </c>
      <c r="AA544" s="24">
        <f t="shared" si="843"/>
        <v>762.50033337089383</v>
      </c>
      <c r="AB544" s="24">
        <f t="shared" si="844"/>
        <v>3491895.9760745135</v>
      </c>
      <c r="AC544" s="24">
        <f t="shared" si="845"/>
        <v>2.6902352986521104E-5</v>
      </c>
      <c r="AD544" s="29">
        <f t="shared" si="846"/>
        <v>1.3239860231823952E-2</v>
      </c>
      <c r="AE544" s="24">
        <f t="shared" si="847"/>
        <v>2.7066698463902283</v>
      </c>
      <c r="AF544" s="7">
        <f t="shared" si="848"/>
        <v>2.7979846923281739</v>
      </c>
      <c r="AG544" s="24" t="str">
        <f t="shared" si="849"/>
        <v>NO</v>
      </c>
      <c r="AH544" s="24">
        <f t="shared" si="911"/>
        <v>1.1499999999999999</v>
      </c>
      <c r="AI544" s="24">
        <f t="shared" si="911"/>
        <v>1.1499999999999999</v>
      </c>
      <c r="AJ544" s="24">
        <f t="shared" si="850"/>
        <v>0.27158786881999597</v>
      </c>
      <c r="AK544" s="24">
        <f t="shared" si="851"/>
        <v>0</v>
      </c>
      <c r="AL544" s="24">
        <f t="shared" si="852"/>
        <v>762.50033337089383</v>
      </c>
      <c r="AM544" s="24">
        <f t="shared" si="853"/>
        <v>3491895.9760745135</v>
      </c>
      <c r="AN544" s="24">
        <f t="shared" si="854"/>
        <v>2.6902352986521104E-5</v>
      </c>
      <c r="AO544" s="29">
        <f t="shared" si="855"/>
        <v>1.3239860231823952E-2</v>
      </c>
      <c r="AP544" s="24">
        <f t="shared" si="856"/>
        <v>0.40313637689898901</v>
      </c>
      <c r="AQ544" s="24">
        <f t="shared" si="917"/>
        <v>0.72499999999999998</v>
      </c>
      <c r="AR544" s="24">
        <f t="shared" si="857"/>
        <v>2.7066698463902283</v>
      </c>
      <c r="AS544" s="24">
        <f t="shared" si="858"/>
        <v>1.7729544129820554</v>
      </c>
      <c r="AT544" s="24" t="str">
        <f t="shared" si="859"/>
        <v>NO</v>
      </c>
      <c r="AU544" s="24">
        <f t="shared" si="914"/>
        <v>1.2</v>
      </c>
      <c r="AV544" s="7">
        <f t="shared" si="918"/>
        <v>1</v>
      </c>
      <c r="AW544" s="7">
        <f t="shared" si="919"/>
        <v>0.27158786881999597</v>
      </c>
      <c r="AX544" s="20">
        <f t="shared" si="860"/>
        <v>0.80367014905509082</v>
      </c>
      <c r="AY544" s="24">
        <f t="shared" si="861"/>
        <v>0</v>
      </c>
      <c r="AZ544" s="24">
        <f t="shared" si="862"/>
        <v>762.50033337089383</v>
      </c>
      <c r="BA544" s="24">
        <f t="shared" si="863"/>
        <v>3491895.9760745135</v>
      </c>
      <c r="BB544" s="24">
        <f t="shared" si="864"/>
        <v>2.6902352986521104E-5</v>
      </c>
      <c r="BC544" s="29">
        <f t="shared" si="865"/>
        <v>1.3239860231823952E-2</v>
      </c>
      <c r="BD544" s="24">
        <f t="shared" si="866"/>
        <v>2.7066698463902283</v>
      </c>
      <c r="BE544" s="24" t="str">
        <f t="shared" si="867"/>
        <v>NO</v>
      </c>
      <c r="BF544" s="24">
        <f t="shared" si="915"/>
        <v>1.2</v>
      </c>
      <c r="BG544" s="24">
        <f t="shared" si="868"/>
        <v>1.1355326059336064</v>
      </c>
      <c r="BH544" s="7">
        <f t="shared" si="920"/>
        <v>1</v>
      </c>
      <c r="BI544" s="7">
        <f t="shared" si="869"/>
        <v>0.60324278065300418</v>
      </c>
      <c r="BJ544" s="7">
        <f t="shared" si="921"/>
        <v>0.27158786881999597</v>
      </c>
      <c r="BK544" s="20">
        <f t="shared" si="870"/>
        <v>0.80367014905509082</v>
      </c>
      <c r="BL544" s="24">
        <f t="shared" si="871"/>
        <v>0.57168164292191892</v>
      </c>
      <c r="BM544" s="24">
        <f t="shared" si="872"/>
        <v>0</v>
      </c>
      <c r="BN544" s="24">
        <f t="shared" si="873"/>
        <v>762.50033337089383</v>
      </c>
      <c r="BO544" s="24">
        <f t="shared" si="874"/>
        <v>3491895.9760745135</v>
      </c>
      <c r="BP544" s="24">
        <f t="shared" si="875"/>
        <v>2.6902352986521104E-5</v>
      </c>
      <c r="BQ544" s="29">
        <f t="shared" si="876"/>
        <v>1.3239860231823952E-2</v>
      </c>
      <c r="BR544" s="24">
        <f t="shared" si="877"/>
        <v>0.40313637689898901</v>
      </c>
      <c r="BS544" s="24">
        <f t="shared" si="922"/>
        <v>0.72499999999999998</v>
      </c>
      <c r="BT544" s="24">
        <f t="shared" si="878"/>
        <v>2.7066698463902283</v>
      </c>
      <c r="BU544" s="24" t="str">
        <f t="shared" si="879"/>
        <v>NO</v>
      </c>
      <c r="BV544" s="24">
        <f t="shared" si="916"/>
        <v>1.1499999999999999</v>
      </c>
      <c r="BW544" s="24">
        <f t="shared" si="880"/>
        <v>1.1499999999999999</v>
      </c>
      <c r="BX544" s="7">
        <f t="shared" si="923"/>
        <v>1</v>
      </c>
      <c r="BY544" s="7">
        <f t="shared" si="881"/>
        <v>0.60324278065300418</v>
      </c>
      <c r="BZ544" s="24">
        <f t="shared" si="924"/>
        <v>0.27158786881999597</v>
      </c>
      <c r="CA544" s="20">
        <f t="shared" si="882"/>
        <v>0.80367012759807233</v>
      </c>
      <c r="CB544" s="24">
        <f t="shared" si="883"/>
        <v>0.63812323221477962</v>
      </c>
      <c r="CC544" s="24">
        <f t="shared" si="884"/>
        <v>0</v>
      </c>
      <c r="CD544" s="24">
        <f t="shared" si="885"/>
        <v>762.50033337089383</v>
      </c>
      <c r="CE544" s="24">
        <f t="shared" si="886"/>
        <v>3491895.9760745135</v>
      </c>
      <c r="CF544" s="24">
        <f t="shared" si="887"/>
        <v>2.6902352986521104E-5</v>
      </c>
      <c r="CG544" s="29">
        <f t="shared" si="888"/>
        <v>1.3239860231823952E-2</v>
      </c>
      <c r="CH544" s="24">
        <f t="shared" si="889"/>
        <v>0.40313637689898901</v>
      </c>
      <c r="CI544" s="24">
        <f t="shared" si="925"/>
        <v>0.72499999999999998</v>
      </c>
      <c r="CJ544" s="24">
        <f t="shared" si="890"/>
        <v>2.7066698463902283</v>
      </c>
      <c r="CK544" s="24">
        <f t="shared" si="891"/>
        <v>2.7979846923281739</v>
      </c>
      <c r="CL544" s="24">
        <f t="shared" si="926"/>
        <v>1.7729544129820554</v>
      </c>
      <c r="CM544" s="24" t="str">
        <f t="shared" si="892"/>
        <v>NO</v>
      </c>
      <c r="CN544" s="46" t="str">
        <f t="shared" si="893"/>
        <v>COMPRESSED LIQUID</v>
      </c>
      <c r="CO544" s="21" t="b">
        <f t="shared" si="894"/>
        <v>0</v>
      </c>
      <c r="CP544" s="21" t="b">
        <f t="shared" si="895"/>
        <v>0</v>
      </c>
      <c r="CQ544" s="7" t="e">
        <f t="shared" si="896"/>
        <v>#DIV/0!</v>
      </c>
      <c r="CR544" s="7">
        <f>IF(J544="yes",rho_ph(F544,H544),IF(K544="yes",rho_ph(F544,H544),L544*CQ544+P544*(1-CQ544)))</f>
        <v>819.87720430874413</v>
      </c>
      <c r="CS544" s="7" t="e">
        <f t="shared" si="897"/>
        <v>#DIV/0!</v>
      </c>
      <c r="CT544" s="7">
        <f t="shared" si="898"/>
        <v>3754655.2903713253</v>
      </c>
      <c r="CU544" s="7">
        <f t="shared" si="899"/>
        <v>2.6411700453265782E-5</v>
      </c>
      <c r="CV544" s="22">
        <f t="shared" si="900"/>
        <v>1.3213307566015855E-2</v>
      </c>
      <c r="CW544" s="7">
        <f t="shared" si="901"/>
        <v>8.0429953742687813E-2</v>
      </c>
      <c r="CX544" s="7">
        <f t="shared" si="902"/>
        <v>4.634121681903872E-4</v>
      </c>
      <c r="CY544" s="7">
        <f t="shared" si="903"/>
        <v>0.99961648980978224</v>
      </c>
      <c r="CZ544" s="7">
        <f t="shared" si="904"/>
        <v>8.0924401243392313E-2</v>
      </c>
      <c r="DA544" s="7">
        <f t="shared" si="905"/>
        <v>57.370099476918639</v>
      </c>
      <c r="DB544" s="7">
        <f>rho_ph(DA544,H544)</f>
        <v>819.85177379446145</v>
      </c>
      <c r="DC544" s="7">
        <f t="shared" si="906"/>
        <v>1.5267872014607438</v>
      </c>
      <c r="DD544" s="7">
        <f t="shared" si="907"/>
        <v>-2.9430000000000001E-2</v>
      </c>
      <c r="DE544" s="47">
        <f t="shared" si="908"/>
        <v>0</v>
      </c>
      <c r="DF544" s="7">
        <f t="shared" si="909"/>
        <v>1024.6967689911728</v>
      </c>
      <c r="DG544" s="7">
        <f t="shared" si="910"/>
        <v>237.21998819058206</v>
      </c>
    </row>
    <row r="545" spans="1:111" ht="14.5" x14ac:dyDescent="0.35">
      <c r="A545" s="7">
        <f t="shared" si="927"/>
        <v>174</v>
      </c>
      <c r="B545" s="7">
        <v>3</v>
      </c>
      <c r="C545" s="7">
        <v>0</v>
      </c>
      <c r="D545">
        <v>0.315</v>
      </c>
      <c r="E545" s="22">
        <v>4.5000000000000003E-5</v>
      </c>
      <c r="F545" s="7">
        <f t="shared" si="828"/>
        <v>57.370099476918639</v>
      </c>
      <c r="G545" s="7">
        <f t="shared" si="928"/>
        <v>97.5</v>
      </c>
      <c r="H545" s="7">
        <f t="shared" si="829"/>
        <v>1024.6967689911728</v>
      </c>
      <c r="I545" s="7">
        <f t="shared" si="830"/>
        <v>0</v>
      </c>
      <c r="J545" s="24" t="str">
        <f t="shared" si="831"/>
        <v>YES</v>
      </c>
      <c r="K545" s="24" t="str">
        <f t="shared" si="832"/>
        <v>NO</v>
      </c>
      <c r="L545" s="7">
        <f t="shared" si="833"/>
        <v>29.358377148401008</v>
      </c>
      <c r="M545" s="7">
        <v>9.81</v>
      </c>
      <c r="N545" s="7">
        <f t="shared" si="834"/>
        <v>7.7891625000000006E-2</v>
      </c>
      <c r="O545" s="7">
        <f t="shared" si="835"/>
        <v>272.67730348765247</v>
      </c>
      <c r="P545" s="7">
        <f t="shared" si="836"/>
        <v>762.96240449578102</v>
      </c>
      <c r="Q545" s="7">
        <f t="shared" si="912"/>
        <v>1.8387570568335819E-5</v>
      </c>
      <c r="R545" s="7">
        <f t="shared" si="913"/>
        <v>9.6417694850543879E-5</v>
      </c>
      <c r="S545" s="7">
        <f t="shared" si="837"/>
        <v>1.1291439365906026E-4</v>
      </c>
      <c r="T545" s="7">
        <f t="shared" si="838"/>
        <v>1.6406302433099695</v>
      </c>
      <c r="U545" s="7">
        <f t="shared" si="839"/>
        <v>0</v>
      </c>
      <c r="V545" s="7">
        <f t="shared" si="840"/>
        <v>1.6406302433099695</v>
      </c>
      <c r="W545" s="7">
        <f>Surface_Tension_T(T_ph(F545,H545))</f>
        <v>8.0275254589293257E-2</v>
      </c>
      <c r="X545" s="7">
        <v>43</v>
      </c>
      <c r="Y545" s="7">
        <f t="shared" si="841"/>
        <v>1</v>
      </c>
      <c r="Z545" s="7">
        <f t="shared" si="842"/>
        <v>0</v>
      </c>
      <c r="AA545" s="24">
        <f t="shared" si="843"/>
        <v>762.96240449578102</v>
      </c>
      <c r="AB545" s="24">
        <f t="shared" si="844"/>
        <v>3492006.9421592946</v>
      </c>
      <c r="AC545" s="24">
        <f t="shared" si="845"/>
        <v>2.6902131005975681E-5</v>
      </c>
      <c r="AD545" s="29">
        <f t="shared" si="846"/>
        <v>1.3239848234799118E-2</v>
      </c>
      <c r="AE545" s="24">
        <f t="shared" si="847"/>
        <v>2.7067694442622363</v>
      </c>
      <c r="AF545" s="7">
        <f t="shared" si="848"/>
        <v>2.8049412715589184</v>
      </c>
      <c r="AG545" s="24" t="str">
        <f t="shared" si="849"/>
        <v>NO</v>
      </c>
      <c r="AH545" s="24">
        <f t="shared" si="911"/>
        <v>1.1499999999999999</v>
      </c>
      <c r="AI545" s="24">
        <f t="shared" si="911"/>
        <v>1.1499999999999999</v>
      </c>
      <c r="AJ545" s="24">
        <f t="shared" si="850"/>
        <v>0.27156135257633024</v>
      </c>
      <c r="AK545" s="24">
        <f t="shared" si="851"/>
        <v>0</v>
      </c>
      <c r="AL545" s="24">
        <f t="shared" si="852"/>
        <v>762.96240449578102</v>
      </c>
      <c r="AM545" s="24">
        <f t="shared" si="853"/>
        <v>3492006.9421592946</v>
      </c>
      <c r="AN545" s="24">
        <f t="shared" si="854"/>
        <v>2.6902131005975681E-5</v>
      </c>
      <c r="AO545" s="29">
        <f t="shared" si="855"/>
        <v>1.3239848234799118E-2</v>
      </c>
      <c r="AP545" s="24">
        <f t="shared" si="856"/>
        <v>0.40282562651202297</v>
      </c>
      <c r="AQ545" s="24">
        <f t="shared" si="917"/>
        <v>0.72499999999999998</v>
      </c>
      <c r="AR545" s="24">
        <f t="shared" si="857"/>
        <v>2.7067694442622363</v>
      </c>
      <c r="AS545" s="24">
        <f t="shared" si="858"/>
        <v>1.7718806627747672</v>
      </c>
      <c r="AT545" s="24" t="str">
        <f t="shared" si="859"/>
        <v>NO</v>
      </c>
      <c r="AU545" s="24">
        <f t="shared" si="914"/>
        <v>1.2</v>
      </c>
      <c r="AV545" s="7">
        <f t="shared" si="918"/>
        <v>1</v>
      </c>
      <c r="AW545" s="7">
        <f t="shared" si="919"/>
        <v>0.27156135257633024</v>
      </c>
      <c r="AX545" s="20">
        <f t="shared" si="860"/>
        <v>0.80323309155076583</v>
      </c>
      <c r="AY545" s="24">
        <f t="shared" si="861"/>
        <v>0</v>
      </c>
      <c r="AZ545" s="24">
        <f t="shared" si="862"/>
        <v>762.96240449578102</v>
      </c>
      <c r="BA545" s="24">
        <f t="shared" si="863"/>
        <v>3492006.9421592946</v>
      </c>
      <c r="BB545" s="24">
        <f t="shared" si="864"/>
        <v>2.6902131005975681E-5</v>
      </c>
      <c r="BC545" s="29">
        <f t="shared" si="865"/>
        <v>1.3239848234799118E-2</v>
      </c>
      <c r="BD545" s="24">
        <f t="shared" si="866"/>
        <v>2.7067694442622363</v>
      </c>
      <c r="BE545" s="24" t="str">
        <f t="shared" si="867"/>
        <v>NO</v>
      </c>
      <c r="BF545" s="24">
        <f t="shared" si="915"/>
        <v>1.2</v>
      </c>
      <c r="BG545" s="24">
        <f t="shared" si="868"/>
        <v>1.1355488104071374</v>
      </c>
      <c r="BH545" s="7">
        <f t="shared" si="920"/>
        <v>1</v>
      </c>
      <c r="BI545" s="7">
        <f t="shared" si="869"/>
        <v>0.60330525641319277</v>
      </c>
      <c r="BJ545" s="7">
        <f t="shared" si="921"/>
        <v>0.27156135257633024</v>
      </c>
      <c r="BK545" s="20">
        <f t="shared" si="870"/>
        <v>0.80323309155076583</v>
      </c>
      <c r="BL545" s="24">
        <f t="shared" si="871"/>
        <v>0.57173564997324655</v>
      </c>
      <c r="BM545" s="24">
        <f t="shared" si="872"/>
        <v>0</v>
      </c>
      <c r="BN545" s="24">
        <f t="shared" si="873"/>
        <v>762.96240449578102</v>
      </c>
      <c r="BO545" s="24">
        <f t="shared" si="874"/>
        <v>3492006.9421592946</v>
      </c>
      <c r="BP545" s="24">
        <f t="shared" si="875"/>
        <v>2.6902131005975681E-5</v>
      </c>
      <c r="BQ545" s="29">
        <f t="shared" si="876"/>
        <v>1.3239848234799118E-2</v>
      </c>
      <c r="BR545" s="24">
        <f t="shared" si="877"/>
        <v>0.40282562651202297</v>
      </c>
      <c r="BS545" s="24">
        <f t="shared" si="922"/>
        <v>0.72499999999999998</v>
      </c>
      <c r="BT545" s="24">
        <f t="shared" si="878"/>
        <v>2.7067694442622363</v>
      </c>
      <c r="BU545" s="24" t="str">
        <f t="shared" si="879"/>
        <v>NO</v>
      </c>
      <c r="BV545" s="24">
        <f t="shared" si="916"/>
        <v>1.1499999999999999</v>
      </c>
      <c r="BW545" s="24">
        <f t="shared" si="880"/>
        <v>1.1499999999999999</v>
      </c>
      <c r="BX545" s="7">
        <f t="shared" si="923"/>
        <v>1</v>
      </c>
      <c r="BY545" s="7">
        <f t="shared" si="881"/>
        <v>0.60330525641319277</v>
      </c>
      <c r="BZ545" s="24">
        <f t="shared" si="924"/>
        <v>0.27156135257633024</v>
      </c>
      <c r="CA545" s="20">
        <f t="shared" si="882"/>
        <v>0.80323307010545508</v>
      </c>
      <c r="CB545" s="24">
        <f t="shared" si="883"/>
        <v>0.63819506734571496</v>
      </c>
      <c r="CC545" s="24">
        <f t="shared" si="884"/>
        <v>0</v>
      </c>
      <c r="CD545" s="24">
        <f t="shared" si="885"/>
        <v>762.96240449578102</v>
      </c>
      <c r="CE545" s="24">
        <f t="shared" si="886"/>
        <v>3492006.9421592946</v>
      </c>
      <c r="CF545" s="24">
        <f t="shared" si="887"/>
        <v>2.6902131005975681E-5</v>
      </c>
      <c r="CG545" s="29">
        <f t="shared" si="888"/>
        <v>1.3239848234799118E-2</v>
      </c>
      <c r="CH545" s="24">
        <f t="shared" si="889"/>
        <v>0.40282562651202297</v>
      </c>
      <c r="CI545" s="24">
        <f t="shared" si="925"/>
        <v>0.72499999999999998</v>
      </c>
      <c r="CJ545" s="24">
        <f t="shared" si="890"/>
        <v>2.7067694442622363</v>
      </c>
      <c r="CK545" s="24">
        <f t="shared" si="891"/>
        <v>2.8049412715589184</v>
      </c>
      <c r="CL545" s="24">
        <f t="shared" si="926"/>
        <v>1.7718806627747672</v>
      </c>
      <c r="CM545" s="24" t="str">
        <f t="shared" si="892"/>
        <v>NO</v>
      </c>
      <c r="CN545" s="46" t="str">
        <f t="shared" si="893"/>
        <v>COMPRESSED LIQUID</v>
      </c>
      <c r="CO545" s="21" t="b">
        <f t="shared" si="894"/>
        <v>0</v>
      </c>
      <c r="CP545" s="21" t="b">
        <f t="shared" si="895"/>
        <v>0</v>
      </c>
      <c r="CQ545" s="7" t="e">
        <f t="shared" si="896"/>
        <v>#DIV/0!</v>
      </c>
      <c r="CR545" s="7">
        <f>IF(J545="yes",rho_ph(F545,H545),IF(K545="yes",rho_ph(F545,H545),L545*CQ545+P545*(1-CQ545)))</f>
        <v>819.86065712219317</v>
      </c>
      <c r="CS545" s="7" t="e">
        <f t="shared" si="897"/>
        <v>#DIV/0!</v>
      </c>
      <c r="CT545" s="7">
        <f t="shared" si="898"/>
        <v>3752424.8762506503</v>
      </c>
      <c r="CU545" s="7">
        <f t="shared" si="899"/>
        <v>2.6415590558649672E-5</v>
      </c>
      <c r="CV545" s="22">
        <f t="shared" si="900"/>
        <v>1.3213518351078176E-2</v>
      </c>
      <c r="CW545" s="7">
        <f t="shared" si="901"/>
        <v>8.0428330463687164E-2</v>
      </c>
      <c r="CX545" s="7">
        <f t="shared" si="902"/>
        <v>4.6284906969680935E-4</v>
      </c>
      <c r="CY545" s="7">
        <f t="shared" si="903"/>
        <v>0.99961534102545957</v>
      </c>
      <c r="CZ545" s="7">
        <f t="shared" si="904"/>
        <v>8.0922307025021664E-2</v>
      </c>
      <c r="DA545" s="7">
        <f t="shared" si="905"/>
        <v>57.127332555843573</v>
      </c>
      <c r="DB545" s="7">
        <f>rho_ph(DA545,H545)</f>
        <v>819.83522370078128</v>
      </c>
      <c r="DC545" s="7">
        <f t="shared" si="906"/>
        <v>1.5268180228630006</v>
      </c>
      <c r="DD545" s="7">
        <f t="shared" si="907"/>
        <v>-2.9430000000000001E-2</v>
      </c>
      <c r="DE545" s="47">
        <f t="shared" si="908"/>
        <v>0</v>
      </c>
      <c r="DF545" s="7">
        <f t="shared" si="909"/>
        <v>1024.6673389911728</v>
      </c>
      <c r="DG545" s="7">
        <f t="shared" si="910"/>
        <v>237.21443821895832</v>
      </c>
    </row>
    <row r="546" spans="1:111" ht="14.5" x14ac:dyDescent="0.35">
      <c r="A546" s="7">
        <f t="shared" si="927"/>
        <v>171</v>
      </c>
      <c r="B546" s="7">
        <v>3</v>
      </c>
      <c r="C546" s="7">
        <v>0</v>
      </c>
      <c r="D546">
        <v>0.315</v>
      </c>
      <c r="E546" s="22">
        <v>4.5000000000000003E-5</v>
      </c>
      <c r="F546" s="7">
        <f t="shared" si="828"/>
        <v>57.127332555843573</v>
      </c>
      <c r="G546" s="7">
        <f t="shared" si="928"/>
        <v>97.5</v>
      </c>
      <c r="H546" s="7">
        <f t="shared" si="829"/>
        <v>1024.6673389911728</v>
      </c>
      <c r="I546" s="7">
        <f t="shared" si="830"/>
        <v>0</v>
      </c>
      <c r="J546" s="24" t="str">
        <f t="shared" si="831"/>
        <v>YES</v>
      </c>
      <c r="K546" s="24" t="str">
        <f t="shared" si="832"/>
        <v>NO</v>
      </c>
      <c r="L546" s="7">
        <f t="shared" si="833"/>
        <v>29.224458253079582</v>
      </c>
      <c r="M546" s="7">
        <v>9.81</v>
      </c>
      <c r="N546" s="7">
        <f t="shared" si="834"/>
        <v>7.7891625000000006E-2</v>
      </c>
      <c r="O546" s="7">
        <f t="shared" si="835"/>
        <v>272.40366442414813</v>
      </c>
      <c r="P546" s="7">
        <f t="shared" si="836"/>
        <v>763.42517012075245</v>
      </c>
      <c r="Q546" s="7">
        <f t="shared" si="912"/>
        <v>1.837618106136774E-5</v>
      </c>
      <c r="R546" s="7">
        <f t="shared" si="913"/>
        <v>9.6528074973763805E-5</v>
      </c>
      <c r="S546" s="7">
        <f t="shared" si="837"/>
        <v>1.1291080524507105E-4</v>
      </c>
      <c r="T546" s="7">
        <f t="shared" si="838"/>
        <v>1.6396357420679259</v>
      </c>
      <c r="U546" s="7">
        <f t="shared" si="839"/>
        <v>0</v>
      </c>
      <c r="V546" s="7">
        <f t="shared" si="840"/>
        <v>1.6396357420679259</v>
      </c>
      <c r="W546" s="7">
        <f>Surface_Tension_T(T_ph(F546,H546))</f>
        <v>8.0275907525071799E-2</v>
      </c>
      <c r="X546" s="7">
        <v>44</v>
      </c>
      <c r="Y546" s="7">
        <f t="shared" si="841"/>
        <v>1</v>
      </c>
      <c r="Z546" s="7">
        <f t="shared" si="842"/>
        <v>0</v>
      </c>
      <c r="AA546" s="24">
        <f t="shared" si="843"/>
        <v>763.42517012075245</v>
      </c>
      <c r="AB546" s="24">
        <f t="shared" si="844"/>
        <v>3492117.9214985566</v>
      </c>
      <c r="AC546" s="24">
        <f t="shared" si="845"/>
        <v>2.6901909012306554E-5</v>
      </c>
      <c r="AD546" s="29">
        <f t="shared" si="846"/>
        <v>1.3239836237049975E-2</v>
      </c>
      <c r="AE546" s="24">
        <f t="shared" si="847"/>
        <v>2.7068684198951387</v>
      </c>
      <c r="AF546" s="7">
        <f t="shared" si="848"/>
        <v>2.8119378487124176</v>
      </c>
      <c r="AG546" s="24" t="str">
        <f t="shared" si="849"/>
        <v>NO</v>
      </c>
      <c r="AH546" s="24">
        <f t="shared" si="911"/>
        <v>1.1499999999999999</v>
      </c>
      <c r="AI546" s="24">
        <f t="shared" si="911"/>
        <v>1.1499999999999999</v>
      </c>
      <c r="AJ546" s="24">
        <f t="shared" si="850"/>
        <v>0.27153477178660884</v>
      </c>
      <c r="AK546" s="24">
        <f t="shared" si="851"/>
        <v>0</v>
      </c>
      <c r="AL546" s="24">
        <f t="shared" si="852"/>
        <v>763.42517012075245</v>
      </c>
      <c r="AM546" s="24">
        <f t="shared" si="853"/>
        <v>3492117.9214985566</v>
      </c>
      <c r="AN546" s="24">
        <f t="shared" si="854"/>
        <v>2.6901909012306554E-5</v>
      </c>
      <c r="AO546" s="29">
        <f t="shared" si="855"/>
        <v>1.3239836237049975E-2</v>
      </c>
      <c r="AP546" s="24">
        <f t="shared" si="856"/>
        <v>0.40251496510299561</v>
      </c>
      <c r="AQ546" s="24">
        <f t="shared" si="917"/>
        <v>0.72499999999999998</v>
      </c>
      <c r="AR546" s="24">
        <f t="shared" si="857"/>
        <v>2.7068684198951387</v>
      </c>
      <c r="AS546" s="24">
        <f t="shared" si="858"/>
        <v>1.7708066014333601</v>
      </c>
      <c r="AT546" s="24" t="str">
        <f t="shared" si="859"/>
        <v>NO</v>
      </c>
      <c r="AU546" s="24">
        <f t="shared" si="914"/>
        <v>1.2</v>
      </c>
      <c r="AV546" s="7">
        <f t="shared" si="918"/>
        <v>1</v>
      </c>
      <c r="AW546" s="7">
        <f t="shared" si="919"/>
        <v>0.27153477178660884</v>
      </c>
      <c r="AX546" s="20">
        <f t="shared" si="860"/>
        <v>0.80279588693238735</v>
      </c>
      <c r="AY546" s="24">
        <f t="shared" si="861"/>
        <v>0</v>
      </c>
      <c r="AZ546" s="24">
        <f t="shared" si="862"/>
        <v>763.42517012075245</v>
      </c>
      <c r="BA546" s="24">
        <f t="shared" si="863"/>
        <v>3492117.9214985566</v>
      </c>
      <c r="BB546" s="24">
        <f t="shared" si="864"/>
        <v>2.6901909012306554E-5</v>
      </c>
      <c r="BC546" s="29">
        <f t="shared" si="865"/>
        <v>1.3239836237049975E-2</v>
      </c>
      <c r="BD546" s="24">
        <f t="shared" si="866"/>
        <v>2.7068684198951387</v>
      </c>
      <c r="BE546" s="24" t="str">
        <f t="shared" si="867"/>
        <v>NO</v>
      </c>
      <c r="BF546" s="24">
        <f t="shared" si="915"/>
        <v>1.2</v>
      </c>
      <c r="BG546" s="24">
        <f t="shared" si="868"/>
        <v>1.1355649762438149</v>
      </c>
      <c r="BH546" s="7">
        <f t="shared" si="920"/>
        <v>1</v>
      </c>
      <c r="BI546" s="7">
        <f t="shared" si="869"/>
        <v>0.60336760394278199</v>
      </c>
      <c r="BJ546" s="7">
        <f t="shared" si="921"/>
        <v>0.27153477178660884</v>
      </c>
      <c r="BK546" s="20">
        <f t="shared" si="870"/>
        <v>0.80279588693238735</v>
      </c>
      <c r="BL546" s="24">
        <f t="shared" si="871"/>
        <v>0.57178953485436046</v>
      </c>
      <c r="BM546" s="24">
        <f t="shared" si="872"/>
        <v>0</v>
      </c>
      <c r="BN546" s="24">
        <f t="shared" si="873"/>
        <v>763.42517012075245</v>
      </c>
      <c r="BO546" s="24">
        <f t="shared" si="874"/>
        <v>3492117.9214985566</v>
      </c>
      <c r="BP546" s="24">
        <f t="shared" si="875"/>
        <v>2.6901909012306554E-5</v>
      </c>
      <c r="BQ546" s="29">
        <f t="shared" si="876"/>
        <v>1.3239836237049975E-2</v>
      </c>
      <c r="BR546" s="24">
        <f t="shared" si="877"/>
        <v>0.40251496510299561</v>
      </c>
      <c r="BS546" s="24">
        <f t="shared" si="922"/>
        <v>0.72499999999999998</v>
      </c>
      <c r="BT546" s="24">
        <f t="shared" si="878"/>
        <v>2.7068684198951387</v>
      </c>
      <c r="BU546" s="24" t="str">
        <f t="shared" si="879"/>
        <v>NO</v>
      </c>
      <c r="BV546" s="24">
        <f t="shared" si="916"/>
        <v>1.1499999999999999</v>
      </c>
      <c r="BW546" s="24">
        <f t="shared" si="880"/>
        <v>1.1499999999999999</v>
      </c>
      <c r="BX546" s="7">
        <f t="shared" si="923"/>
        <v>1</v>
      </c>
      <c r="BY546" s="7">
        <f t="shared" si="881"/>
        <v>0.60336760394278199</v>
      </c>
      <c r="BZ546" s="24">
        <f t="shared" si="924"/>
        <v>0.27153477178660884</v>
      </c>
      <c r="CA546" s="20">
        <f t="shared" si="882"/>
        <v>0.80279586549878823</v>
      </c>
      <c r="CB546" s="24">
        <f t="shared" si="883"/>
        <v>0.63826676754828904</v>
      </c>
      <c r="CC546" s="24">
        <f t="shared" si="884"/>
        <v>0</v>
      </c>
      <c r="CD546" s="24">
        <f t="shared" si="885"/>
        <v>763.42517012075245</v>
      </c>
      <c r="CE546" s="24">
        <f t="shared" si="886"/>
        <v>3492117.9214985566</v>
      </c>
      <c r="CF546" s="24">
        <f t="shared" si="887"/>
        <v>2.6901909012306554E-5</v>
      </c>
      <c r="CG546" s="29">
        <f t="shared" si="888"/>
        <v>1.3239836237049975E-2</v>
      </c>
      <c r="CH546" s="24">
        <f t="shared" si="889"/>
        <v>0.40251496510299561</v>
      </c>
      <c r="CI546" s="24">
        <f t="shared" si="925"/>
        <v>0.72499999999999998</v>
      </c>
      <c r="CJ546" s="24">
        <f t="shared" si="890"/>
        <v>2.7068684198951387</v>
      </c>
      <c r="CK546" s="24">
        <f t="shared" si="891"/>
        <v>2.8119378487124176</v>
      </c>
      <c r="CL546" s="24">
        <f t="shared" si="926"/>
        <v>1.7708066014333601</v>
      </c>
      <c r="CM546" s="24" t="str">
        <f t="shared" si="892"/>
        <v>NO</v>
      </c>
      <c r="CN546" s="46" t="str">
        <f t="shared" si="893"/>
        <v>COMPRESSED LIQUID</v>
      </c>
      <c r="CO546" s="21" t="b">
        <f t="shared" si="894"/>
        <v>0</v>
      </c>
      <c r="CP546" s="21" t="b">
        <f t="shared" si="895"/>
        <v>0</v>
      </c>
      <c r="CQ546" s="7" t="e">
        <f t="shared" si="896"/>
        <v>#DIV/0!</v>
      </c>
      <c r="CR546" s="7">
        <f>IF(J546="yes",rho_ph(F546,H546),IF(K546="yes",rho_ph(F546,H546),L546*CQ546+P546*(1-CQ546)))</f>
        <v>819.84410781643442</v>
      </c>
      <c r="CS546" s="7" t="e">
        <f t="shared" si="897"/>
        <v>#DIV/0!</v>
      </c>
      <c r="CT546" s="7">
        <f t="shared" si="898"/>
        <v>3750193.7502111974</v>
      </c>
      <c r="CU546" s="7">
        <f t="shared" si="899"/>
        <v>2.6419486299167177E-5</v>
      </c>
      <c r="CV546" s="22">
        <f t="shared" si="900"/>
        <v>1.3213729437459722E-2</v>
      </c>
      <c r="CW546" s="7">
        <f t="shared" si="901"/>
        <v>8.0426706976792231E-2</v>
      </c>
      <c r="CX546" s="7">
        <f t="shared" si="902"/>
        <v>4.6228616249308443E-4</v>
      </c>
      <c r="CY546" s="7">
        <f t="shared" si="903"/>
        <v>0.9996141823535819</v>
      </c>
      <c r="CZ546" s="7">
        <f t="shared" si="904"/>
        <v>8.092021358563857E-2</v>
      </c>
      <c r="DA546" s="7">
        <f t="shared" si="905"/>
        <v>56.88457191508666</v>
      </c>
      <c r="DB546" s="7">
        <f>rho_ph(DA546,H546)</f>
        <v>819.81867148643005</v>
      </c>
      <c r="DC546" s="7">
        <f t="shared" si="906"/>
        <v>1.5268488494592574</v>
      </c>
      <c r="DD546" s="7">
        <f t="shared" si="907"/>
        <v>-2.9430000000000001E-2</v>
      </c>
      <c r="DE546" s="47">
        <f t="shared" si="908"/>
        <v>0</v>
      </c>
      <c r="DF546" s="7">
        <f t="shared" si="909"/>
        <v>1024.6379089911727</v>
      </c>
      <c r="DG546" s="7">
        <f t="shared" si="910"/>
        <v>237.2088877234072</v>
      </c>
    </row>
    <row r="547" spans="1:111" ht="14.5" x14ac:dyDescent="0.35">
      <c r="A547" s="7">
        <f t="shared" si="927"/>
        <v>168</v>
      </c>
      <c r="B547" s="7">
        <v>3</v>
      </c>
      <c r="C547" s="7">
        <v>0</v>
      </c>
      <c r="D547">
        <v>0.315</v>
      </c>
      <c r="E547" s="22">
        <v>4.5000000000000003E-5</v>
      </c>
      <c r="F547" s="7">
        <f t="shared" si="828"/>
        <v>56.88457191508666</v>
      </c>
      <c r="G547" s="7">
        <f t="shared" si="928"/>
        <v>97.5</v>
      </c>
      <c r="H547" s="7">
        <f t="shared" si="829"/>
        <v>1024.6379089911727</v>
      </c>
      <c r="I547" s="7">
        <f t="shared" si="830"/>
        <v>0</v>
      </c>
      <c r="J547" s="24" t="str">
        <f t="shared" si="831"/>
        <v>YES</v>
      </c>
      <c r="K547" s="24" t="str">
        <f t="shared" si="832"/>
        <v>NO</v>
      </c>
      <c r="L547" s="7">
        <f t="shared" si="833"/>
        <v>29.090677762756883</v>
      </c>
      <c r="M547" s="7">
        <v>9.81</v>
      </c>
      <c r="N547" s="7">
        <f t="shared" si="834"/>
        <v>7.7891625000000006E-2</v>
      </c>
      <c r="O547" s="7">
        <f t="shared" si="835"/>
        <v>272.12914318686501</v>
      </c>
      <c r="P547" s="7">
        <f t="shared" si="836"/>
        <v>763.88863686579123</v>
      </c>
      <c r="Q547" s="7">
        <f t="shared" si="912"/>
        <v>1.8364772897755521E-5</v>
      </c>
      <c r="R547" s="7">
        <f t="shared" si="913"/>
        <v>9.6638946272263772E-5</v>
      </c>
      <c r="S547" s="7">
        <f t="shared" si="837"/>
        <v>1.1290721663038967E-4</v>
      </c>
      <c r="T547" s="7">
        <f t="shared" si="838"/>
        <v>1.6386409417740724</v>
      </c>
      <c r="U547" s="7">
        <f t="shared" si="839"/>
        <v>0</v>
      </c>
      <c r="V547" s="7">
        <f t="shared" si="840"/>
        <v>1.6386409417740724</v>
      </c>
      <c r="W547" s="7">
        <f>Surface_Tension_T(T_ph(F547,H547))</f>
        <v>8.0276560502990132E-2</v>
      </c>
      <c r="X547" s="7">
        <v>45</v>
      </c>
      <c r="Y547" s="7">
        <f t="shared" si="841"/>
        <v>1</v>
      </c>
      <c r="Z547" s="7">
        <f t="shared" si="842"/>
        <v>0</v>
      </c>
      <c r="AA547" s="24">
        <f t="shared" si="843"/>
        <v>763.88863686579123</v>
      </c>
      <c r="AB547" s="24">
        <f t="shared" si="844"/>
        <v>3492228.9140995275</v>
      </c>
      <c r="AC547" s="24">
        <f t="shared" si="845"/>
        <v>2.6901687005502778E-5</v>
      </c>
      <c r="AD547" s="29">
        <f t="shared" si="846"/>
        <v>1.3239824238575931E-2</v>
      </c>
      <c r="AE547" s="24">
        <f t="shared" si="847"/>
        <v>2.7069667731602403</v>
      </c>
      <c r="AF547" s="7">
        <f t="shared" si="848"/>
        <v>2.818974844072375</v>
      </c>
      <c r="AG547" s="24" t="str">
        <f t="shared" si="849"/>
        <v>NO</v>
      </c>
      <c r="AH547" s="24">
        <f t="shared" si="911"/>
        <v>1.1499999999999999</v>
      </c>
      <c r="AI547" s="24">
        <f t="shared" si="911"/>
        <v>1.1499999999999999</v>
      </c>
      <c r="AJ547" s="24">
        <f t="shared" si="850"/>
        <v>0.27150812606176317</v>
      </c>
      <c r="AK547" s="24">
        <f t="shared" si="851"/>
        <v>0</v>
      </c>
      <c r="AL547" s="24">
        <f t="shared" si="852"/>
        <v>763.88863686579123</v>
      </c>
      <c r="AM547" s="24">
        <f t="shared" si="853"/>
        <v>3492228.9140995275</v>
      </c>
      <c r="AN547" s="24">
        <f t="shared" si="854"/>
        <v>2.6901687005502778E-5</v>
      </c>
      <c r="AO547" s="29">
        <f t="shared" si="855"/>
        <v>1.3239824238575931E-2</v>
      </c>
      <c r="AP547" s="24">
        <f t="shared" si="856"/>
        <v>0.40220438924738466</v>
      </c>
      <c r="AQ547" s="24">
        <f t="shared" si="917"/>
        <v>0.72499999999999998</v>
      </c>
      <c r="AR547" s="24">
        <f t="shared" si="857"/>
        <v>2.7069667731602403</v>
      </c>
      <c r="AS547" s="24">
        <f t="shared" si="858"/>
        <v>1.7697322171159984</v>
      </c>
      <c r="AT547" s="24" t="str">
        <f t="shared" si="859"/>
        <v>NO</v>
      </c>
      <c r="AU547" s="24">
        <f t="shared" si="914"/>
        <v>1.2</v>
      </c>
      <c r="AV547" s="7">
        <f t="shared" si="918"/>
        <v>1</v>
      </c>
      <c r="AW547" s="7">
        <f t="shared" si="919"/>
        <v>0.27150812606176317</v>
      </c>
      <c r="AX547" s="20">
        <f t="shared" si="860"/>
        <v>0.80235853034508586</v>
      </c>
      <c r="AY547" s="24">
        <f t="shared" si="861"/>
        <v>0</v>
      </c>
      <c r="AZ547" s="24">
        <f t="shared" si="862"/>
        <v>763.88863686579123</v>
      </c>
      <c r="BA547" s="24">
        <f t="shared" si="863"/>
        <v>3492228.9140995275</v>
      </c>
      <c r="BB547" s="24">
        <f t="shared" si="864"/>
        <v>2.6901687005502778E-5</v>
      </c>
      <c r="BC547" s="29">
        <f t="shared" si="865"/>
        <v>1.3239824238575931E-2</v>
      </c>
      <c r="BD547" s="24">
        <f t="shared" si="866"/>
        <v>2.7069667731602403</v>
      </c>
      <c r="BE547" s="24" t="str">
        <f t="shared" si="867"/>
        <v>NO</v>
      </c>
      <c r="BF547" s="24">
        <f t="shared" si="915"/>
        <v>1.2</v>
      </c>
      <c r="BG547" s="24">
        <f t="shared" si="868"/>
        <v>1.1355811037582766</v>
      </c>
      <c r="BH547" s="7">
        <f t="shared" si="920"/>
        <v>1</v>
      </c>
      <c r="BI547" s="7">
        <f t="shared" si="869"/>
        <v>0.60342982363453046</v>
      </c>
      <c r="BJ547" s="7">
        <f t="shared" si="921"/>
        <v>0.27150812606176317</v>
      </c>
      <c r="BK547" s="20">
        <f t="shared" si="870"/>
        <v>0.80235853034508586</v>
      </c>
      <c r="BL547" s="24">
        <f t="shared" si="871"/>
        <v>0.57184329788361854</v>
      </c>
      <c r="BM547" s="24">
        <f t="shared" si="872"/>
        <v>0</v>
      </c>
      <c r="BN547" s="24">
        <f t="shared" si="873"/>
        <v>763.88863686579123</v>
      </c>
      <c r="BO547" s="24">
        <f t="shared" si="874"/>
        <v>3492228.9140995275</v>
      </c>
      <c r="BP547" s="24">
        <f t="shared" si="875"/>
        <v>2.6901687005502778E-5</v>
      </c>
      <c r="BQ547" s="29">
        <f t="shared" si="876"/>
        <v>1.3239824238575931E-2</v>
      </c>
      <c r="BR547" s="24">
        <f t="shared" si="877"/>
        <v>0.40220438924738466</v>
      </c>
      <c r="BS547" s="24">
        <f t="shared" si="922"/>
        <v>0.72499999999999998</v>
      </c>
      <c r="BT547" s="24">
        <f t="shared" si="878"/>
        <v>2.7069667731602403</v>
      </c>
      <c r="BU547" s="24" t="str">
        <f t="shared" si="879"/>
        <v>NO</v>
      </c>
      <c r="BV547" s="24">
        <f t="shared" si="916"/>
        <v>1.1499999999999999</v>
      </c>
      <c r="BW547" s="24">
        <f t="shared" si="880"/>
        <v>1.1499999999999999</v>
      </c>
      <c r="BX547" s="7">
        <f t="shared" si="923"/>
        <v>1</v>
      </c>
      <c r="BY547" s="7">
        <f t="shared" si="881"/>
        <v>0.60342982363453046</v>
      </c>
      <c r="BZ547" s="24">
        <f t="shared" si="924"/>
        <v>0.27150812606176317</v>
      </c>
      <c r="CA547" s="20">
        <f t="shared" si="882"/>
        <v>0.80235850892320248</v>
      </c>
      <c r="CB547" s="24">
        <f t="shared" si="883"/>
        <v>0.63833833329748579</v>
      </c>
      <c r="CC547" s="24">
        <f t="shared" si="884"/>
        <v>0</v>
      </c>
      <c r="CD547" s="24">
        <f t="shared" si="885"/>
        <v>763.88863686579123</v>
      </c>
      <c r="CE547" s="24">
        <f t="shared" si="886"/>
        <v>3492228.9140995275</v>
      </c>
      <c r="CF547" s="24">
        <f t="shared" si="887"/>
        <v>2.6901687005502778E-5</v>
      </c>
      <c r="CG547" s="29">
        <f t="shared" si="888"/>
        <v>1.3239824238575931E-2</v>
      </c>
      <c r="CH547" s="24">
        <f t="shared" si="889"/>
        <v>0.40220438924738466</v>
      </c>
      <c r="CI547" s="24">
        <f t="shared" si="925"/>
        <v>0.72499999999999998</v>
      </c>
      <c r="CJ547" s="24">
        <f t="shared" si="890"/>
        <v>2.7069667731602403</v>
      </c>
      <c r="CK547" s="24">
        <f t="shared" si="891"/>
        <v>2.818974844072375</v>
      </c>
      <c r="CL547" s="24">
        <f t="shared" si="926"/>
        <v>1.7697322171159984</v>
      </c>
      <c r="CM547" s="24" t="str">
        <f t="shared" si="892"/>
        <v>NO</v>
      </c>
      <c r="CN547" s="46" t="str">
        <f t="shared" si="893"/>
        <v>COMPRESSED LIQUID</v>
      </c>
      <c r="CO547" s="21" t="b">
        <f t="shared" si="894"/>
        <v>0</v>
      </c>
      <c r="CP547" s="21" t="b">
        <f t="shared" si="895"/>
        <v>0</v>
      </c>
      <c r="CQ547" s="7" t="e">
        <f t="shared" si="896"/>
        <v>#DIV/0!</v>
      </c>
      <c r="CR547" s="7">
        <f>IF(J547="yes",rho_ph(F547,H547),IF(K547="yes",rho_ph(F547,H547),L547*CQ547+P547*(1-CQ547)))</f>
        <v>819.82755639026516</v>
      </c>
      <c r="CS547" s="7" t="e">
        <f t="shared" si="897"/>
        <v>#DIV/0!</v>
      </c>
      <c r="CT547" s="7">
        <f t="shared" si="898"/>
        <v>3747961.8871522164</v>
      </c>
      <c r="CU547" s="7">
        <f t="shared" si="899"/>
        <v>2.6423387730511307E-5</v>
      </c>
      <c r="CV547" s="22">
        <f t="shared" si="900"/>
        <v>1.3213940828155305E-2</v>
      </c>
      <c r="CW547" s="7">
        <f t="shared" si="901"/>
        <v>8.0425083281885024E-2</v>
      </c>
      <c r="CX547" s="7">
        <f t="shared" si="902"/>
        <v>4.617234407638211E-4</v>
      </c>
      <c r="CY547" s="7">
        <f t="shared" si="903"/>
        <v>0.99961301367286259</v>
      </c>
      <c r="CZ547" s="7">
        <f t="shared" si="904"/>
        <v>8.0918120929066042E-2</v>
      </c>
      <c r="DA547" s="7">
        <f t="shared" si="905"/>
        <v>56.641817552299464</v>
      </c>
      <c r="DB547" s="7">
        <f>rho_ph(DA547,H547)</f>
        <v>819.802117150203</v>
      </c>
      <c r="DC547" s="7">
        <f t="shared" si="906"/>
        <v>1.5268796812523122</v>
      </c>
      <c r="DD547" s="7">
        <f t="shared" si="907"/>
        <v>-2.9430000000000001E-2</v>
      </c>
      <c r="DE547" s="47">
        <f t="shared" si="908"/>
        <v>0</v>
      </c>
      <c r="DF547" s="7">
        <f t="shared" si="909"/>
        <v>1024.6084789911727</v>
      </c>
      <c r="DG547" s="7">
        <f t="shared" si="910"/>
        <v>237.20333670381757</v>
      </c>
    </row>
    <row r="548" spans="1:111" ht="14.5" x14ac:dyDescent="0.35">
      <c r="A548" s="7">
        <f t="shared" si="927"/>
        <v>165</v>
      </c>
      <c r="B548" s="7">
        <v>3</v>
      </c>
      <c r="C548" s="7">
        <v>0</v>
      </c>
      <c r="D548">
        <v>0.315</v>
      </c>
      <c r="E548" s="22">
        <v>4.5000000000000003E-5</v>
      </c>
      <c r="F548" s="7">
        <f t="shared" si="828"/>
        <v>56.641817552299464</v>
      </c>
      <c r="G548" s="7">
        <f t="shared" si="928"/>
        <v>97.5</v>
      </c>
      <c r="H548" s="7">
        <f t="shared" si="829"/>
        <v>1024.6084789911727</v>
      </c>
      <c r="I548" s="7">
        <f t="shared" si="830"/>
        <v>0</v>
      </c>
      <c r="J548" s="24" t="str">
        <f t="shared" si="831"/>
        <v>YES</v>
      </c>
      <c r="K548" s="24" t="str">
        <f t="shared" si="832"/>
        <v>NO</v>
      </c>
      <c r="L548" s="7">
        <f t="shared" si="833"/>
        <v>28.957035195336378</v>
      </c>
      <c r="M548" s="7">
        <v>9.81</v>
      </c>
      <c r="N548" s="7">
        <f t="shared" si="834"/>
        <v>7.7891625000000006E-2</v>
      </c>
      <c r="O548" s="7">
        <f t="shared" si="835"/>
        <v>271.85373313731168</v>
      </c>
      <c r="P548" s="7">
        <f t="shared" si="836"/>
        <v>764.35281141900703</v>
      </c>
      <c r="Q548" s="7">
        <f t="shared" si="912"/>
        <v>1.8353345841168493E-5</v>
      </c>
      <c r="R548" s="7">
        <f t="shared" si="913"/>
        <v>9.6750313830830552E-5</v>
      </c>
      <c r="S548" s="7">
        <f t="shared" si="837"/>
        <v>1.129036278148427E-4</v>
      </c>
      <c r="T548" s="7">
        <f t="shared" si="838"/>
        <v>1.6376458313804609</v>
      </c>
      <c r="U548" s="7">
        <f t="shared" si="839"/>
        <v>0</v>
      </c>
      <c r="V548" s="7">
        <f t="shared" si="840"/>
        <v>1.6376458313804609</v>
      </c>
      <c r="W548" s="7">
        <f>Surface_Tension_T(T_ph(F548,H548))</f>
        <v>8.0277213523055668E-2</v>
      </c>
      <c r="X548" s="7">
        <v>46</v>
      </c>
      <c r="Y548" s="7">
        <f t="shared" si="841"/>
        <v>1</v>
      </c>
      <c r="Z548" s="7">
        <f t="shared" si="842"/>
        <v>0</v>
      </c>
      <c r="AA548" s="24">
        <f t="shared" si="843"/>
        <v>764.35281141900703</v>
      </c>
      <c r="AB548" s="24">
        <f t="shared" si="844"/>
        <v>3492339.9199694279</v>
      </c>
      <c r="AC548" s="24">
        <f t="shared" si="845"/>
        <v>2.6901464985553556E-5</v>
      </c>
      <c r="AD548" s="29">
        <f t="shared" si="846"/>
        <v>1.3239812239376396E-2</v>
      </c>
      <c r="AE548" s="24">
        <f t="shared" si="847"/>
        <v>2.7070645039059431</v>
      </c>
      <c r="AF548" s="7">
        <f t="shared" si="848"/>
        <v>2.8260526840894244</v>
      </c>
      <c r="AG548" s="24" t="str">
        <f t="shared" si="849"/>
        <v>NO</v>
      </c>
      <c r="AH548" s="24">
        <f t="shared" si="911"/>
        <v>1.1499999999999999</v>
      </c>
      <c r="AI548" s="24">
        <f t="shared" si="911"/>
        <v>1.1499999999999999</v>
      </c>
      <c r="AJ548" s="24">
        <f t="shared" si="850"/>
        <v>0.27148141500779149</v>
      </c>
      <c r="AK548" s="24">
        <f t="shared" si="851"/>
        <v>0</v>
      </c>
      <c r="AL548" s="24">
        <f t="shared" si="852"/>
        <v>764.35281141900703</v>
      </c>
      <c r="AM548" s="24">
        <f t="shared" si="853"/>
        <v>3492339.9199694279</v>
      </c>
      <c r="AN548" s="24">
        <f t="shared" si="854"/>
        <v>2.6901464985553556E-5</v>
      </c>
      <c r="AO548" s="29">
        <f t="shared" si="855"/>
        <v>1.3239812239376396E-2</v>
      </c>
      <c r="AP548" s="24">
        <f t="shared" si="856"/>
        <v>0.40189389550249627</v>
      </c>
      <c r="AQ548" s="24">
        <f t="shared" si="917"/>
        <v>0.72499999999999998</v>
      </c>
      <c r="AR548" s="24">
        <f t="shared" si="857"/>
        <v>2.7070645039059431</v>
      </c>
      <c r="AS548" s="24">
        <f t="shared" si="858"/>
        <v>1.768657497890898</v>
      </c>
      <c r="AT548" s="24" t="str">
        <f t="shared" si="859"/>
        <v>NO</v>
      </c>
      <c r="AU548" s="24">
        <f t="shared" si="914"/>
        <v>1.2</v>
      </c>
      <c r="AV548" s="7">
        <f t="shared" si="918"/>
        <v>1</v>
      </c>
      <c r="AW548" s="7">
        <f t="shared" si="919"/>
        <v>0.27148141500779149</v>
      </c>
      <c r="AX548" s="20">
        <f t="shared" si="860"/>
        <v>0.80192101689640305</v>
      </c>
      <c r="AY548" s="24">
        <f t="shared" si="861"/>
        <v>0</v>
      </c>
      <c r="AZ548" s="24">
        <f t="shared" si="862"/>
        <v>764.35281141900703</v>
      </c>
      <c r="BA548" s="24">
        <f t="shared" si="863"/>
        <v>3492339.9199694279</v>
      </c>
      <c r="BB548" s="24">
        <f t="shared" si="864"/>
        <v>2.6901464985553556E-5</v>
      </c>
      <c r="BC548" s="29">
        <f t="shared" si="865"/>
        <v>1.3239812239376396E-2</v>
      </c>
      <c r="BD548" s="24">
        <f t="shared" si="866"/>
        <v>2.7070645039059431</v>
      </c>
      <c r="BE548" s="24" t="str">
        <f t="shared" si="867"/>
        <v>NO</v>
      </c>
      <c r="BF548" s="24">
        <f t="shared" si="915"/>
        <v>1.2</v>
      </c>
      <c r="BG548" s="24">
        <f t="shared" si="868"/>
        <v>1.1355971932639699</v>
      </c>
      <c r="BH548" s="7">
        <f t="shared" si="920"/>
        <v>1</v>
      </c>
      <c r="BI548" s="7">
        <f t="shared" si="869"/>
        <v>0.6034919158793679</v>
      </c>
      <c r="BJ548" s="7">
        <f t="shared" si="921"/>
        <v>0.27148141500779149</v>
      </c>
      <c r="BK548" s="20">
        <f t="shared" si="870"/>
        <v>0.80192101689640305</v>
      </c>
      <c r="BL548" s="24">
        <f t="shared" si="871"/>
        <v>0.57189693937725439</v>
      </c>
      <c r="BM548" s="24">
        <f t="shared" si="872"/>
        <v>0</v>
      </c>
      <c r="BN548" s="24">
        <f t="shared" si="873"/>
        <v>764.35281141900703</v>
      </c>
      <c r="BO548" s="24">
        <f t="shared" si="874"/>
        <v>3492339.9199694279</v>
      </c>
      <c r="BP548" s="24">
        <f t="shared" si="875"/>
        <v>2.6901464985553556E-5</v>
      </c>
      <c r="BQ548" s="29">
        <f t="shared" si="876"/>
        <v>1.3239812239376396E-2</v>
      </c>
      <c r="BR548" s="24">
        <f t="shared" si="877"/>
        <v>0.40189389550249627</v>
      </c>
      <c r="BS548" s="24">
        <f t="shared" si="922"/>
        <v>0.72499999999999998</v>
      </c>
      <c r="BT548" s="24">
        <f t="shared" si="878"/>
        <v>2.7070645039059431</v>
      </c>
      <c r="BU548" s="24" t="str">
        <f t="shared" si="879"/>
        <v>NO</v>
      </c>
      <c r="BV548" s="24">
        <f t="shared" si="916"/>
        <v>1.1499999999999999</v>
      </c>
      <c r="BW548" s="24">
        <f t="shared" si="880"/>
        <v>1.1499999999999999</v>
      </c>
      <c r="BX548" s="7">
        <f t="shared" si="923"/>
        <v>1</v>
      </c>
      <c r="BY548" s="7">
        <f t="shared" si="881"/>
        <v>0.6034919158793679</v>
      </c>
      <c r="BZ548" s="24">
        <f t="shared" si="924"/>
        <v>0.27148141500779149</v>
      </c>
      <c r="CA548" s="20">
        <f t="shared" si="882"/>
        <v>0.80192099548623952</v>
      </c>
      <c r="CB548" s="24">
        <f t="shared" si="883"/>
        <v>0.63840976506678726</v>
      </c>
      <c r="CC548" s="24">
        <f t="shared" si="884"/>
        <v>0</v>
      </c>
      <c r="CD548" s="24">
        <f t="shared" si="885"/>
        <v>764.35281141900703</v>
      </c>
      <c r="CE548" s="24">
        <f t="shared" si="886"/>
        <v>3492339.9199694279</v>
      </c>
      <c r="CF548" s="24">
        <f t="shared" si="887"/>
        <v>2.6901464985553556E-5</v>
      </c>
      <c r="CG548" s="29">
        <f t="shared" si="888"/>
        <v>1.3239812239376396E-2</v>
      </c>
      <c r="CH548" s="24">
        <f t="shared" si="889"/>
        <v>0.40189389550249627</v>
      </c>
      <c r="CI548" s="24">
        <f t="shared" si="925"/>
        <v>0.72499999999999998</v>
      </c>
      <c r="CJ548" s="24">
        <f t="shared" si="890"/>
        <v>2.7070645039059431</v>
      </c>
      <c r="CK548" s="24">
        <f t="shared" si="891"/>
        <v>2.8260526840894244</v>
      </c>
      <c r="CL548" s="24">
        <f t="shared" si="926"/>
        <v>1.768657497890898</v>
      </c>
      <c r="CM548" s="24" t="str">
        <f t="shared" si="892"/>
        <v>NO</v>
      </c>
      <c r="CN548" s="46" t="str">
        <f t="shared" si="893"/>
        <v>COMPRESSED LIQUID</v>
      </c>
      <c r="CO548" s="21" t="b">
        <f t="shared" si="894"/>
        <v>0</v>
      </c>
      <c r="CP548" s="21" t="b">
        <f t="shared" si="895"/>
        <v>0</v>
      </c>
      <c r="CQ548" s="7" t="e">
        <f t="shared" si="896"/>
        <v>#DIV/0!</v>
      </c>
      <c r="CR548" s="7">
        <f>IF(J548="yes",rho_ph(F548,H548),IF(K548="yes",rho_ph(F548,H548),L548*CQ548+P548*(1-CQ548)))</f>
        <v>819.81100284248294</v>
      </c>
      <c r="CS548" s="7" t="e">
        <f t="shared" si="897"/>
        <v>#DIV/0!</v>
      </c>
      <c r="CT548" s="7">
        <f t="shared" si="898"/>
        <v>3745729.2617812925</v>
      </c>
      <c r="CU548" s="7">
        <f t="shared" si="899"/>
        <v>2.6427294908942948E-5</v>
      </c>
      <c r="CV548" s="22">
        <f t="shared" si="900"/>
        <v>1.3214152526190204E-2</v>
      </c>
      <c r="CW548" s="7">
        <f t="shared" si="901"/>
        <v>8.0423459378847595E-2</v>
      </c>
      <c r="CX548" s="7">
        <f t="shared" si="902"/>
        <v>4.611608986624884E-4</v>
      </c>
      <c r="CY548" s="7">
        <f t="shared" si="903"/>
        <v>0.99961183485996841</v>
      </c>
      <c r="CZ548" s="7">
        <f t="shared" si="904"/>
        <v>8.091602905926068E-2</v>
      </c>
      <c r="DA548" s="7">
        <f t="shared" si="905"/>
        <v>56.399069465121684</v>
      </c>
      <c r="DB548" s="7">
        <f>rho_ph(DA548,H548)</f>
        <v>819.785560690897</v>
      </c>
      <c r="DC548" s="7">
        <f t="shared" si="906"/>
        <v>1.5269105182449598</v>
      </c>
      <c r="DD548" s="7">
        <f t="shared" si="907"/>
        <v>-2.9430000000000001E-2</v>
      </c>
      <c r="DE548" s="47">
        <f t="shared" si="908"/>
        <v>0</v>
      </c>
      <c r="DF548" s="7">
        <f t="shared" si="909"/>
        <v>1024.5790489911726</v>
      </c>
      <c r="DG548" s="7">
        <f t="shared" si="910"/>
        <v>237.19778516007733</v>
      </c>
    </row>
    <row r="549" spans="1:111" ht="14.5" x14ac:dyDescent="0.35">
      <c r="A549" s="7">
        <f t="shared" si="927"/>
        <v>162</v>
      </c>
      <c r="B549" s="7">
        <v>3</v>
      </c>
      <c r="C549" s="7">
        <v>0</v>
      </c>
      <c r="D549">
        <v>0.315</v>
      </c>
      <c r="E549" s="22">
        <v>4.5000000000000003E-5</v>
      </c>
      <c r="F549" s="7">
        <f t="shared" si="828"/>
        <v>56.399069465121684</v>
      </c>
      <c r="G549" s="7">
        <f t="shared" si="928"/>
        <v>97.5</v>
      </c>
      <c r="H549" s="7">
        <f t="shared" si="829"/>
        <v>1024.5790489911726</v>
      </c>
      <c r="I549" s="7">
        <f t="shared" si="830"/>
        <v>0</v>
      </c>
      <c r="J549" s="24" t="str">
        <f t="shared" si="831"/>
        <v>YES</v>
      </c>
      <c r="K549" s="24" t="str">
        <f t="shared" si="832"/>
        <v>NO</v>
      </c>
      <c r="L549" s="7">
        <f t="shared" si="833"/>
        <v>28.823530069427708</v>
      </c>
      <c r="M549" s="7">
        <v>9.81</v>
      </c>
      <c r="N549" s="7">
        <f t="shared" si="834"/>
        <v>7.7891625000000006E-2</v>
      </c>
      <c r="O549" s="7">
        <f t="shared" si="835"/>
        <v>271.57742755760069</v>
      </c>
      <c r="P549" s="7">
        <f t="shared" si="836"/>
        <v>764.81770053770754</v>
      </c>
      <c r="Q549" s="7">
        <f t="shared" si="912"/>
        <v>1.8341899652864398E-5</v>
      </c>
      <c r="R549" s="7">
        <f t="shared" si="913"/>
        <v>9.686218280591874E-5</v>
      </c>
      <c r="S549" s="7">
        <f t="shared" si="837"/>
        <v>1.1290003879825638E-4</v>
      </c>
      <c r="T549" s="7">
        <f t="shared" si="838"/>
        <v>1.6366503997543902</v>
      </c>
      <c r="U549" s="7">
        <f t="shared" si="839"/>
        <v>0</v>
      </c>
      <c r="V549" s="7">
        <f t="shared" si="840"/>
        <v>1.6366503997543902</v>
      </c>
      <c r="W549" s="7">
        <f>Surface_Tension_T(T_ph(F549,H549))</f>
        <v>8.0277866585275845E-2</v>
      </c>
      <c r="X549" s="7">
        <v>47</v>
      </c>
      <c r="Y549" s="7">
        <f t="shared" si="841"/>
        <v>1</v>
      </c>
      <c r="Z549" s="7">
        <f t="shared" si="842"/>
        <v>0</v>
      </c>
      <c r="AA549" s="24">
        <f t="shared" si="843"/>
        <v>764.81770053770754</v>
      </c>
      <c r="AB549" s="24">
        <f t="shared" si="844"/>
        <v>3492450.9391154912</v>
      </c>
      <c r="AC549" s="24">
        <f t="shared" si="845"/>
        <v>2.690124295244796E-5</v>
      </c>
      <c r="AD549" s="29">
        <f t="shared" si="846"/>
        <v>1.3239800239450783E-2</v>
      </c>
      <c r="AE549" s="24">
        <f t="shared" si="847"/>
        <v>2.7071616119575386</v>
      </c>
      <c r="AF549" s="7">
        <f t="shared" si="848"/>
        <v>2.8331718014990366</v>
      </c>
      <c r="AG549" s="24" t="str">
        <f t="shared" si="849"/>
        <v>NO</v>
      </c>
      <c r="AH549" s="24">
        <f t="shared" si="911"/>
        <v>1.1499999999999999</v>
      </c>
      <c r="AI549" s="24">
        <f t="shared" si="911"/>
        <v>1.1499999999999999</v>
      </c>
      <c r="AJ549" s="24">
        <f t="shared" si="850"/>
        <v>0.27145463822569055</v>
      </c>
      <c r="AK549" s="24">
        <f t="shared" si="851"/>
        <v>0</v>
      </c>
      <c r="AL549" s="24">
        <f t="shared" si="852"/>
        <v>764.81770053770754</v>
      </c>
      <c r="AM549" s="24">
        <f t="shared" si="853"/>
        <v>3492450.9391154912</v>
      </c>
      <c r="AN549" s="24">
        <f t="shared" si="854"/>
        <v>2.690124295244796E-5</v>
      </c>
      <c r="AO549" s="29">
        <f t="shared" si="855"/>
        <v>1.3239800239450783E-2</v>
      </c>
      <c r="AP549" s="24">
        <f t="shared" si="856"/>
        <v>0.40158348040706698</v>
      </c>
      <c r="AQ549" s="24">
        <f t="shared" si="917"/>
        <v>0.72499999999999998</v>
      </c>
      <c r="AR549" s="24">
        <f t="shared" si="857"/>
        <v>2.7071616119575386</v>
      </c>
      <c r="AS549" s="24">
        <f t="shared" si="858"/>
        <v>1.7675824317347415</v>
      </c>
      <c r="AT549" s="24" t="str">
        <f t="shared" si="859"/>
        <v>NO</v>
      </c>
      <c r="AU549" s="24">
        <f t="shared" si="914"/>
        <v>1.2</v>
      </c>
      <c r="AV549" s="7">
        <f t="shared" si="918"/>
        <v>1</v>
      </c>
      <c r="AW549" s="7">
        <f t="shared" si="919"/>
        <v>0.27145463822569055</v>
      </c>
      <c r="AX549" s="20">
        <f t="shared" si="860"/>
        <v>0.80148334165563639</v>
      </c>
      <c r="AY549" s="24">
        <f t="shared" si="861"/>
        <v>0</v>
      </c>
      <c r="AZ549" s="24">
        <f t="shared" si="862"/>
        <v>764.81770053770754</v>
      </c>
      <c r="BA549" s="24">
        <f t="shared" si="863"/>
        <v>3492450.9391154912</v>
      </c>
      <c r="BB549" s="24">
        <f t="shared" si="864"/>
        <v>2.690124295244796E-5</v>
      </c>
      <c r="BC549" s="29">
        <f t="shared" si="865"/>
        <v>1.3239800239450783E-2</v>
      </c>
      <c r="BD549" s="24">
        <f t="shared" si="866"/>
        <v>2.7071616119575386</v>
      </c>
      <c r="BE549" s="24" t="str">
        <f t="shared" si="867"/>
        <v>NO</v>
      </c>
      <c r="BF549" s="24">
        <f t="shared" si="915"/>
        <v>1.2</v>
      </c>
      <c r="BG549" s="24">
        <f t="shared" si="868"/>
        <v>1.13561324507318</v>
      </c>
      <c r="BH549" s="7">
        <f t="shared" si="920"/>
        <v>1</v>
      </c>
      <c r="BI549" s="7">
        <f t="shared" si="869"/>
        <v>0.6035538810664075</v>
      </c>
      <c r="BJ549" s="7">
        <f t="shared" si="921"/>
        <v>0.27145463822569055</v>
      </c>
      <c r="BK549" s="20">
        <f t="shared" si="870"/>
        <v>0.80148334165563639</v>
      </c>
      <c r="BL549" s="24">
        <f t="shared" si="871"/>
        <v>0.57195045964938196</v>
      </c>
      <c r="BM549" s="24">
        <f t="shared" si="872"/>
        <v>0</v>
      </c>
      <c r="BN549" s="24">
        <f t="shared" si="873"/>
        <v>764.81770053770754</v>
      </c>
      <c r="BO549" s="24">
        <f t="shared" si="874"/>
        <v>3492450.9391154912</v>
      </c>
      <c r="BP549" s="24">
        <f t="shared" si="875"/>
        <v>2.690124295244796E-5</v>
      </c>
      <c r="BQ549" s="29">
        <f t="shared" si="876"/>
        <v>1.3239800239450783E-2</v>
      </c>
      <c r="BR549" s="24">
        <f t="shared" si="877"/>
        <v>0.40158348040706698</v>
      </c>
      <c r="BS549" s="24">
        <f t="shared" si="922"/>
        <v>0.72499999999999998</v>
      </c>
      <c r="BT549" s="24">
        <f t="shared" si="878"/>
        <v>2.7071616119575386</v>
      </c>
      <c r="BU549" s="24" t="str">
        <f t="shared" si="879"/>
        <v>NO</v>
      </c>
      <c r="BV549" s="24">
        <f t="shared" si="916"/>
        <v>1.1499999999999999</v>
      </c>
      <c r="BW549" s="24">
        <f t="shared" si="880"/>
        <v>1.1499999999999999</v>
      </c>
      <c r="BX549" s="7">
        <f t="shared" si="923"/>
        <v>1</v>
      </c>
      <c r="BY549" s="7">
        <f t="shared" si="881"/>
        <v>0.6035538810664075</v>
      </c>
      <c r="BZ549" s="24">
        <f t="shared" si="924"/>
        <v>0.27145463822569055</v>
      </c>
      <c r="CA549" s="20">
        <f t="shared" si="882"/>
        <v>0.80148332025719693</v>
      </c>
      <c r="CB549" s="24">
        <f t="shared" si="883"/>
        <v>0.63848106332819321</v>
      </c>
      <c r="CC549" s="24">
        <f t="shared" si="884"/>
        <v>0</v>
      </c>
      <c r="CD549" s="24">
        <f t="shared" si="885"/>
        <v>764.81770053770754</v>
      </c>
      <c r="CE549" s="24">
        <f t="shared" si="886"/>
        <v>3492450.9391154912</v>
      </c>
      <c r="CF549" s="24">
        <f t="shared" si="887"/>
        <v>2.690124295244796E-5</v>
      </c>
      <c r="CG549" s="29">
        <f t="shared" si="888"/>
        <v>1.3239800239450783E-2</v>
      </c>
      <c r="CH549" s="24">
        <f t="shared" si="889"/>
        <v>0.40158348040706698</v>
      </c>
      <c r="CI549" s="24">
        <f t="shared" si="925"/>
        <v>0.72499999999999998</v>
      </c>
      <c r="CJ549" s="24">
        <f t="shared" si="890"/>
        <v>2.7071616119575386</v>
      </c>
      <c r="CK549" s="24">
        <f t="shared" si="891"/>
        <v>2.8331718014990366</v>
      </c>
      <c r="CL549" s="24">
        <f t="shared" si="926"/>
        <v>1.7675824317347415</v>
      </c>
      <c r="CM549" s="24" t="str">
        <f t="shared" si="892"/>
        <v>NO</v>
      </c>
      <c r="CN549" s="46" t="str">
        <f t="shared" si="893"/>
        <v>COMPRESSED LIQUID</v>
      </c>
      <c r="CO549" s="21" t="b">
        <f t="shared" si="894"/>
        <v>0</v>
      </c>
      <c r="CP549" s="21" t="b">
        <f t="shared" si="895"/>
        <v>0</v>
      </c>
      <c r="CQ549" s="7" t="e">
        <f t="shared" si="896"/>
        <v>#DIV/0!</v>
      </c>
      <c r="CR549" s="7">
        <f>IF(J549="yes",rho_ph(F549,H549),IF(K549="yes",rho_ph(F549,H549),L549*CQ549+P549*(1-CQ549)))</f>
        <v>819.79444717188369</v>
      </c>
      <c r="CS549" s="7" t="e">
        <f t="shared" si="897"/>
        <v>#DIV/0!</v>
      </c>
      <c r="CT549" s="7">
        <f t="shared" si="898"/>
        <v>3743495.8486109879</v>
      </c>
      <c r="CU549" s="7">
        <f t="shared" si="899"/>
        <v>2.6431207891299686E-5</v>
      </c>
      <c r="CV549" s="22">
        <f t="shared" si="900"/>
        <v>1.3214364534620647E-2</v>
      </c>
      <c r="CW549" s="7">
        <f t="shared" si="901"/>
        <v>8.0421835267561803E-2</v>
      </c>
      <c r="CX549" s="7">
        <f t="shared" si="902"/>
        <v>4.6059853031075402E-4</v>
      </c>
      <c r="CY549" s="7">
        <f t="shared" si="903"/>
        <v>0.99961064578947645</v>
      </c>
      <c r="CZ549" s="7">
        <f t="shared" si="904"/>
        <v>8.0913937980315237E-2</v>
      </c>
      <c r="DA549" s="7">
        <f t="shared" si="905"/>
        <v>56.156327651180739</v>
      </c>
      <c r="DB549" s="7">
        <f>rho_ph(DA549,H549)</f>
        <v>819.7690021073056</v>
      </c>
      <c r="DC549" s="7">
        <f t="shared" si="906"/>
        <v>1.5269413604400026</v>
      </c>
      <c r="DD549" s="7">
        <f t="shared" si="907"/>
        <v>-2.9430000000000001E-2</v>
      </c>
      <c r="DE549" s="47">
        <f t="shared" si="908"/>
        <v>0</v>
      </c>
      <c r="DF549" s="7">
        <f t="shared" si="909"/>
        <v>1024.5496189911726</v>
      </c>
      <c r="DG549" s="7">
        <f t="shared" si="910"/>
        <v>237.19223309207479</v>
      </c>
    </row>
    <row r="550" spans="1:111" ht="14.5" x14ac:dyDescent="0.35">
      <c r="A550" s="7">
        <f t="shared" si="927"/>
        <v>159</v>
      </c>
      <c r="B550" s="7">
        <v>3</v>
      </c>
      <c r="C550" s="7">
        <v>0</v>
      </c>
      <c r="D550">
        <v>0.315</v>
      </c>
      <c r="E550" s="22">
        <v>4.5000000000000003E-5</v>
      </c>
      <c r="F550" s="7">
        <f t="shared" si="828"/>
        <v>56.156327651180739</v>
      </c>
      <c r="G550" s="7">
        <f t="shared" si="928"/>
        <v>97.5</v>
      </c>
      <c r="H550" s="7">
        <f t="shared" si="829"/>
        <v>1024.5496189911726</v>
      </c>
      <c r="I550" s="7">
        <f t="shared" si="830"/>
        <v>0</v>
      </c>
      <c r="J550" s="24" t="str">
        <f t="shared" si="831"/>
        <v>YES</v>
      </c>
      <c r="K550" s="24" t="str">
        <f t="shared" si="832"/>
        <v>NO</v>
      </c>
      <c r="L550" s="7">
        <f t="shared" si="833"/>
        <v>28.690161904326313</v>
      </c>
      <c r="M550" s="7">
        <v>9.81</v>
      </c>
      <c r="N550" s="7">
        <f t="shared" si="834"/>
        <v>7.7891625000000006E-2</v>
      </c>
      <c r="O550" s="7">
        <f t="shared" si="835"/>
        <v>271.30021964913362</v>
      </c>
      <c r="P550" s="7">
        <f t="shared" si="836"/>
        <v>765.28331104955441</v>
      </c>
      <c r="Q550" s="7">
        <f t="shared" si="912"/>
        <v>1.8330434091666369E-5</v>
      </c>
      <c r="R550" s="7">
        <f t="shared" si="913"/>
        <v>9.6974558426995817E-5</v>
      </c>
      <c r="S550" s="7">
        <f t="shared" si="837"/>
        <v>1.1289644958045675E-4</v>
      </c>
      <c r="T550" s="7">
        <f t="shared" si="838"/>
        <v>1.6356546356767718</v>
      </c>
      <c r="U550" s="7">
        <f t="shared" si="839"/>
        <v>0</v>
      </c>
      <c r="V550" s="7">
        <f t="shared" si="840"/>
        <v>1.6356546356767718</v>
      </c>
      <c r="W550" s="7">
        <f>Surface_Tension_T(T_ph(F550,H550))</f>
        <v>8.0278519689658129E-2</v>
      </c>
      <c r="X550" s="7">
        <v>48</v>
      </c>
      <c r="Y550" s="7">
        <f t="shared" si="841"/>
        <v>1</v>
      </c>
      <c r="Z550" s="7">
        <f t="shared" si="842"/>
        <v>0</v>
      </c>
      <c r="AA550" s="24">
        <f t="shared" si="843"/>
        <v>765.28331104955441</v>
      </c>
      <c r="AB550" s="24">
        <f t="shared" si="844"/>
        <v>3492561.9715449568</v>
      </c>
      <c r="AC550" s="24">
        <f t="shared" si="845"/>
        <v>2.6901020906175065E-5</v>
      </c>
      <c r="AD550" s="29">
        <f t="shared" si="846"/>
        <v>1.3239788238798495E-2</v>
      </c>
      <c r="AE550" s="24">
        <f t="shared" si="847"/>
        <v>2.7072580971169704</v>
      </c>
      <c r="AF550" s="7">
        <f t="shared" si="848"/>
        <v>2.8403326354420066</v>
      </c>
      <c r="AG550" s="24" t="str">
        <f t="shared" si="849"/>
        <v>NO</v>
      </c>
      <c r="AH550" s="24">
        <f t="shared" si="911"/>
        <v>1.1499999999999999</v>
      </c>
      <c r="AI550" s="24">
        <f t="shared" si="911"/>
        <v>1.1499999999999999</v>
      </c>
      <c r="AJ550" s="24">
        <f t="shared" si="850"/>
        <v>0.27142779531137862</v>
      </c>
      <c r="AK550" s="24">
        <f t="shared" si="851"/>
        <v>0</v>
      </c>
      <c r="AL550" s="24">
        <f t="shared" si="852"/>
        <v>765.28331104955441</v>
      </c>
      <c r="AM550" s="24">
        <f t="shared" si="853"/>
        <v>3492561.9715449568</v>
      </c>
      <c r="AN550" s="24">
        <f t="shared" si="854"/>
        <v>2.6901020906175065E-5</v>
      </c>
      <c r="AO550" s="29">
        <f t="shared" si="855"/>
        <v>1.3239788238798495E-2</v>
      </c>
      <c r="AP550" s="24">
        <f t="shared" si="856"/>
        <v>0.40127314048082008</v>
      </c>
      <c r="AQ550" s="24">
        <f t="shared" si="917"/>
        <v>0.72499999999999998</v>
      </c>
      <c r="AR550" s="24">
        <f t="shared" si="857"/>
        <v>2.7072580971169704</v>
      </c>
      <c r="AS550" s="24">
        <f t="shared" si="858"/>
        <v>1.7665070065309136</v>
      </c>
      <c r="AT550" s="24" t="str">
        <f t="shared" si="859"/>
        <v>NO</v>
      </c>
      <c r="AU550" s="24">
        <f t="shared" si="914"/>
        <v>1.2</v>
      </c>
      <c r="AV550" s="7">
        <f t="shared" si="918"/>
        <v>1</v>
      </c>
      <c r="AW550" s="7">
        <f t="shared" si="919"/>
        <v>0.27142779531137862</v>
      </c>
      <c r="AX550" s="20">
        <f t="shared" si="860"/>
        <v>0.80104549965310812</v>
      </c>
      <c r="AY550" s="24">
        <f t="shared" si="861"/>
        <v>0</v>
      </c>
      <c r="AZ550" s="24">
        <f t="shared" si="862"/>
        <v>765.28331104955441</v>
      </c>
      <c r="BA550" s="24">
        <f t="shared" si="863"/>
        <v>3492561.9715449568</v>
      </c>
      <c r="BB550" s="24">
        <f t="shared" si="864"/>
        <v>2.6901020906175065E-5</v>
      </c>
      <c r="BC550" s="29">
        <f t="shared" si="865"/>
        <v>1.3239788238798495E-2</v>
      </c>
      <c r="BD550" s="24">
        <f t="shared" si="866"/>
        <v>2.7072580971169704</v>
      </c>
      <c r="BE550" s="24" t="str">
        <f t="shared" si="867"/>
        <v>NO</v>
      </c>
      <c r="BF550" s="24">
        <f t="shared" si="915"/>
        <v>1.2</v>
      </c>
      <c r="BG550" s="24">
        <f t="shared" si="868"/>
        <v>1.1356292594970578</v>
      </c>
      <c r="BH550" s="7">
        <f t="shared" si="920"/>
        <v>1</v>
      </c>
      <c r="BI550" s="7">
        <f t="shared" si="869"/>
        <v>0.60361571958295901</v>
      </c>
      <c r="BJ550" s="7">
        <f t="shared" si="921"/>
        <v>0.27142779531137862</v>
      </c>
      <c r="BK550" s="20">
        <f t="shared" si="870"/>
        <v>0.80104549965310812</v>
      </c>
      <c r="BL550" s="24">
        <f t="shared" si="871"/>
        <v>0.57200385901200024</v>
      </c>
      <c r="BM550" s="24">
        <f t="shared" si="872"/>
        <v>0</v>
      </c>
      <c r="BN550" s="24">
        <f t="shared" si="873"/>
        <v>765.28331104955441</v>
      </c>
      <c r="BO550" s="24">
        <f t="shared" si="874"/>
        <v>3492561.9715449568</v>
      </c>
      <c r="BP550" s="24">
        <f t="shared" si="875"/>
        <v>2.6901020906175065E-5</v>
      </c>
      <c r="BQ550" s="29">
        <f t="shared" si="876"/>
        <v>1.3239788238798495E-2</v>
      </c>
      <c r="BR550" s="24">
        <f t="shared" si="877"/>
        <v>0.40127314048082008</v>
      </c>
      <c r="BS550" s="24">
        <f t="shared" si="922"/>
        <v>0.72499999999999998</v>
      </c>
      <c r="BT550" s="24">
        <f t="shared" si="878"/>
        <v>2.7072580971169704</v>
      </c>
      <c r="BU550" s="24" t="str">
        <f t="shared" si="879"/>
        <v>NO</v>
      </c>
      <c r="BV550" s="24">
        <f t="shared" si="916"/>
        <v>1.1499999999999999</v>
      </c>
      <c r="BW550" s="24">
        <f t="shared" si="880"/>
        <v>1.1499999999999999</v>
      </c>
      <c r="BX550" s="7">
        <f t="shared" si="923"/>
        <v>1</v>
      </c>
      <c r="BY550" s="7">
        <f t="shared" si="881"/>
        <v>0.60361571958295901</v>
      </c>
      <c r="BZ550" s="24">
        <f t="shared" si="924"/>
        <v>0.27142779531137862</v>
      </c>
      <c r="CA550" s="20">
        <f t="shared" si="882"/>
        <v>0.80104547826639716</v>
      </c>
      <c r="CB550" s="24">
        <f t="shared" si="883"/>
        <v>0.6385522285522448</v>
      </c>
      <c r="CC550" s="24">
        <f t="shared" si="884"/>
        <v>0</v>
      </c>
      <c r="CD550" s="24">
        <f t="shared" si="885"/>
        <v>765.28331104955441</v>
      </c>
      <c r="CE550" s="24">
        <f t="shared" si="886"/>
        <v>3492561.9715449568</v>
      </c>
      <c r="CF550" s="24">
        <f t="shared" si="887"/>
        <v>2.6901020906175065E-5</v>
      </c>
      <c r="CG550" s="29">
        <f t="shared" si="888"/>
        <v>1.3239788238798495E-2</v>
      </c>
      <c r="CH550" s="24">
        <f t="shared" si="889"/>
        <v>0.40127314048082008</v>
      </c>
      <c r="CI550" s="24">
        <f t="shared" si="925"/>
        <v>0.72499999999999998</v>
      </c>
      <c r="CJ550" s="24">
        <f t="shared" si="890"/>
        <v>2.7072580971169704</v>
      </c>
      <c r="CK550" s="24">
        <f t="shared" si="891"/>
        <v>2.8403326354420066</v>
      </c>
      <c r="CL550" s="24">
        <f t="shared" si="926"/>
        <v>1.7665070065309136</v>
      </c>
      <c r="CM550" s="24" t="str">
        <f t="shared" si="892"/>
        <v>NO</v>
      </c>
      <c r="CN550" s="46" t="str">
        <f t="shared" si="893"/>
        <v>COMPRESSED LIQUID</v>
      </c>
      <c r="CO550" s="21" t="b">
        <f t="shared" si="894"/>
        <v>0</v>
      </c>
      <c r="CP550" s="21" t="b">
        <f t="shared" si="895"/>
        <v>0</v>
      </c>
      <c r="CQ550" s="7" t="e">
        <f t="shared" si="896"/>
        <v>#DIV/0!</v>
      </c>
      <c r="CR550" s="7">
        <f>IF(J550="yes",rho_ph(F550,H550),IF(K550="yes",rho_ph(F550,H550),L550*CQ550+P550*(1-CQ550)))</f>
        <v>819.77788937726086</v>
      </c>
      <c r="CS550" s="7" t="e">
        <f t="shared" si="897"/>
        <v>#DIV/0!</v>
      </c>
      <c r="CT550" s="7">
        <f t="shared" si="898"/>
        <v>3741261.6219550795</v>
      </c>
      <c r="CU550" s="7">
        <f t="shared" si="899"/>
        <v>2.6435126735005608E-5</v>
      </c>
      <c r="CV550" s="22">
        <f t="shared" si="900"/>
        <v>1.3214576856534346E-2</v>
      </c>
      <c r="CW550" s="7">
        <f t="shared" si="901"/>
        <v>8.0420210947909299E-2</v>
      </c>
      <c r="CX550" s="7">
        <f t="shared" si="902"/>
        <v>4.6003632979773224E-4</v>
      </c>
      <c r="CY550" s="7">
        <f t="shared" si="903"/>
        <v>0.99960944633382931</v>
      </c>
      <c r="CZ550" s="7">
        <f t="shared" si="904"/>
        <v>8.0911847696461522E-2</v>
      </c>
      <c r="DA550" s="7">
        <f t="shared" si="905"/>
        <v>55.913592108091358</v>
      </c>
      <c r="DB550" s="7">
        <f>rho_ph(DA550,H550)</f>
        <v>819.75244139821882</v>
      </c>
      <c r="DC550" s="7">
        <f t="shared" si="906"/>
        <v>1.526972207840249</v>
      </c>
      <c r="DD550" s="7">
        <f t="shared" si="907"/>
        <v>-2.9430000000000001E-2</v>
      </c>
      <c r="DE550" s="47">
        <f t="shared" si="908"/>
        <v>0</v>
      </c>
      <c r="DF550" s="7">
        <f t="shared" si="909"/>
        <v>1024.5201889911725</v>
      </c>
      <c r="DG550" s="7">
        <f t="shared" si="910"/>
        <v>237.18668049969807</v>
      </c>
    </row>
    <row r="551" spans="1:111" ht="14.5" x14ac:dyDescent="0.35">
      <c r="A551" s="7">
        <f t="shared" si="927"/>
        <v>156</v>
      </c>
      <c r="B551" s="7">
        <v>3</v>
      </c>
      <c r="C551" s="7">
        <v>0</v>
      </c>
      <c r="D551">
        <v>0.315</v>
      </c>
      <c r="E551" s="22">
        <v>4.5000000000000003E-5</v>
      </c>
      <c r="F551" s="7">
        <f t="shared" si="828"/>
        <v>55.913592108091358</v>
      </c>
      <c r="G551" s="7">
        <f t="shared" si="928"/>
        <v>97.5</v>
      </c>
      <c r="H551" s="7">
        <f t="shared" si="829"/>
        <v>1024.5201889911725</v>
      </c>
      <c r="I551" s="7">
        <f t="shared" si="830"/>
        <v>0</v>
      </c>
      <c r="J551" s="24" t="str">
        <f t="shared" si="831"/>
        <v>YES</v>
      </c>
      <c r="K551" s="24" t="str">
        <f t="shared" si="832"/>
        <v>NO</v>
      </c>
      <c r="L551" s="7">
        <f t="shared" si="833"/>
        <v>28.556930219986931</v>
      </c>
      <c r="M551" s="7">
        <v>9.81</v>
      </c>
      <c r="N551" s="7">
        <f t="shared" si="834"/>
        <v>7.7891625000000006E-2</v>
      </c>
      <c r="O551" s="7">
        <f t="shared" si="835"/>
        <v>271.02210253129715</v>
      </c>
      <c r="P551" s="7">
        <f t="shared" si="836"/>
        <v>765.74964985367194</v>
      </c>
      <c r="Q551" s="7">
        <f t="shared" si="912"/>
        <v>1.8318948913940791E-5</v>
      </c>
      <c r="R551" s="7">
        <f t="shared" si="913"/>
        <v>9.7087445997901046E-5</v>
      </c>
      <c r="S551" s="7">
        <f t="shared" si="837"/>
        <v>1.1289286016126879E-4</v>
      </c>
      <c r="T551" s="7">
        <f t="shared" si="838"/>
        <v>1.6346585278406187</v>
      </c>
      <c r="U551" s="7">
        <f t="shared" si="839"/>
        <v>0</v>
      </c>
      <c r="V551" s="7">
        <f t="shared" si="840"/>
        <v>1.6346585278406187</v>
      </c>
      <c r="W551" s="7">
        <f>Surface_Tension_T(T_ph(F551,H551))</f>
        <v>8.0279172836209972E-2</v>
      </c>
      <c r="X551" s="7">
        <v>49</v>
      </c>
      <c r="Y551" s="7">
        <f t="shared" si="841"/>
        <v>1</v>
      </c>
      <c r="Z551" s="7">
        <f t="shared" si="842"/>
        <v>0</v>
      </c>
      <c r="AA551" s="24">
        <f t="shared" si="843"/>
        <v>765.74964985367194</v>
      </c>
      <c r="AB551" s="24">
        <f t="shared" si="844"/>
        <v>3492673.0172651019</v>
      </c>
      <c r="AC551" s="24">
        <f t="shared" si="845"/>
        <v>2.6900798846723929E-5</v>
      </c>
      <c r="AD551" s="29">
        <f t="shared" si="846"/>
        <v>1.3239776237418939E-2</v>
      </c>
      <c r="AE551" s="24">
        <f t="shared" si="847"/>
        <v>2.7073539591626483</v>
      </c>
      <c r="AF551" s="7">
        <f t="shared" si="848"/>
        <v>2.8475356315880123</v>
      </c>
      <c r="AG551" s="24" t="str">
        <f t="shared" si="849"/>
        <v>NO</v>
      </c>
      <c r="AH551" s="24">
        <f t="shared" si="911"/>
        <v>1.1499999999999999</v>
      </c>
      <c r="AI551" s="24">
        <f t="shared" si="911"/>
        <v>1.1499999999999999</v>
      </c>
      <c r="AJ551" s="24">
        <f t="shared" si="850"/>
        <v>0.27140088585562439</v>
      </c>
      <c r="AK551" s="24">
        <f t="shared" si="851"/>
        <v>0</v>
      </c>
      <c r="AL551" s="24">
        <f t="shared" si="852"/>
        <v>765.74964985367194</v>
      </c>
      <c r="AM551" s="24">
        <f t="shared" si="853"/>
        <v>3492673.0172651019</v>
      </c>
      <c r="AN551" s="24">
        <f t="shared" si="854"/>
        <v>2.6900798846723929E-5</v>
      </c>
      <c r="AO551" s="29">
        <f t="shared" si="855"/>
        <v>1.3239776237418939E-2</v>
      </c>
      <c r="AP551" s="24">
        <f t="shared" si="856"/>
        <v>0.40096287222405375</v>
      </c>
      <c r="AQ551" s="24">
        <f t="shared" si="917"/>
        <v>0.72499999999999998</v>
      </c>
      <c r="AR551" s="24">
        <f t="shared" si="857"/>
        <v>2.7073539591626483</v>
      </c>
      <c r="AS551" s="24">
        <f t="shared" si="858"/>
        <v>1.7654312100678684</v>
      </c>
      <c r="AT551" s="24" t="str">
        <f t="shared" si="859"/>
        <v>NO</v>
      </c>
      <c r="AU551" s="24">
        <f t="shared" si="914"/>
        <v>1.2</v>
      </c>
      <c r="AV551" s="7">
        <f t="shared" si="918"/>
        <v>1</v>
      </c>
      <c r="AW551" s="7">
        <f t="shared" si="919"/>
        <v>0.27140088585562439</v>
      </c>
      <c r="AX551" s="20">
        <f t="shared" si="860"/>
        <v>0.80060748587949082</v>
      </c>
      <c r="AY551" s="24">
        <f t="shared" si="861"/>
        <v>0</v>
      </c>
      <c r="AZ551" s="24">
        <f t="shared" si="862"/>
        <v>765.74964985367194</v>
      </c>
      <c r="BA551" s="24">
        <f t="shared" si="863"/>
        <v>3492673.0172651019</v>
      </c>
      <c r="BB551" s="24">
        <f t="shared" si="864"/>
        <v>2.6900798846723929E-5</v>
      </c>
      <c r="BC551" s="29">
        <f t="shared" si="865"/>
        <v>1.3239776237418939E-2</v>
      </c>
      <c r="BD551" s="24">
        <f t="shared" si="866"/>
        <v>2.7073539591626483</v>
      </c>
      <c r="BE551" s="24" t="str">
        <f t="shared" si="867"/>
        <v>NO</v>
      </c>
      <c r="BF551" s="24">
        <f t="shared" si="915"/>
        <v>1.2</v>
      </c>
      <c r="BG551" s="24">
        <f t="shared" si="868"/>
        <v>1.1356452368456496</v>
      </c>
      <c r="BH551" s="7">
        <f t="shared" si="920"/>
        <v>1</v>
      </c>
      <c r="BI551" s="7">
        <f t="shared" si="869"/>
        <v>0.6036774318145407</v>
      </c>
      <c r="BJ551" s="7">
        <f t="shared" si="921"/>
        <v>0.27140088585562439</v>
      </c>
      <c r="BK551" s="20">
        <f t="shared" si="870"/>
        <v>0.80060748587949082</v>
      </c>
      <c r="BL551" s="24">
        <f t="shared" si="871"/>
        <v>0.57205713777499712</v>
      </c>
      <c r="BM551" s="24">
        <f t="shared" si="872"/>
        <v>0</v>
      </c>
      <c r="BN551" s="24">
        <f t="shared" si="873"/>
        <v>765.74964985367194</v>
      </c>
      <c r="BO551" s="24">
        <f t="shared" si="874"/>
        <v>3492673.0172651019</v>
      </c>
      <c r="BP551" s="24">
        <f t="shared" si="875"/>
        <v>2.6900798846723929E-5</v>
      </c>
      <c r="BQ551" s="29">
        <f t="shared" si="876"/>
        <v>1.3239776237418939E-2</v>
      </c>
      <c r="BR551" s="24">
        <f t="shared" si="877"/>
        <v>0.40096287222405375</v>
      </c>
      <c r="BS551" s="24">
        <f t="shared" si="922"/>
        <v>0.72499999999999998</v>
      </c>
      <c r="BT551" s="24">
        <f t="shared" si="878"/>
        <v>2.7073539591626483</v>
      </c>
      <c r="BU551" s="24" t="str">
        <f t="shared" si="879"/>
        <v>NO</v>
      </c>
      <c r="BV551" s="24">
        <f t="shared" si="916"/>
        <v>1.1499999999999999</v>
      </c>
      <c r="BW551" s="24">
        <f t="shared" si="880"/>
        <v>1.1499999999999999</v>
      </c>
      <c r="BX551" s="7">
        <f t="shared" si="923"/>
        <v>1</v>
      </c>
      <c r="BY551" s="7">
        <f t="shared" si="881"/>
        <v>0.6036774318145407</v>
      </c>
      <c r="BZ551" s="24">
        <f t="shared" si="924"/>
        <v>0.27140088585562439</v>
      </c>
      <c r="CA551" s="20">
        <f t="shared" si="882"/>
        <v>0.80060746450451292</v>
      </c>
      <c r="CB551" s="24">
        <f t="shared" si="883"/>
        <v>0.63862326120804513</v>
      </c>
      <c r="CC551" s="24">
        <f t="shared" si="884"/>
        <v>0</v>
      </c>
      <c r="CD551" s="24">
        <f t="shared" si="885"/>
        <v>765.74964985367194</v>
      </c>
      <c r="CE551" s="24">
        <f t="shared" si="886"/>
        <v>3492673.0172651019</v>
      </c>
      <c r="CF551" s="24">
        <f t="shared" si="887"/>
        <v>2.6900798846723929E-5</v>
      </c>
      <c r="CG551" s="29">
        <f t="shared" si="888"/>
        <v>1.3239776237418939E-2</v>
      </c>
      <c r="CH551" s="24">
        <f t="shared" si="889"/>
        <v>0.40096287222405375</v>
      </c>
      <c r="CI551" s="24">
        <f t="shared" si="925"/>
        <v>0.72499999999999998</v>
      </c>
      <c r="CJ551" s="24">
        <f t="shared" si="890"/>
        <v>2.7073539591626483</v>
      </c>
      <c r="CK551" s="24">
        <f t="shared" si="891"/>
        <v>2.8475356315880123</v>
      </c>
      <c r="CL551" s="24">
        <f t="shared" si="926"/>
        <v>1.7654312100678684</v>
      </c>
      <c r="CM551" s="24" t="str">
        <f t="shared" si="892"/>
        <v>NO</v>
      </c>
      <c r="CN551" s="46" t="str">
        <f t="shared" si="893"/>
        <v>COMPRESSED LIQUID</v>
      </c>
      <c r="CO551" s="21" t="b">
        <f t="shared" si="894"/>
        <v>0</v>
      </c>
      <c r="CP551" s="21" t="b">
        <f t="shared" si="895"/>
        <v>0</v>
      </c>
      <c r="CQ551" s="7" t="e">
        <f t="shared" si="896"/>
        <v>#DIV/0!</v>
      </c>
      <c r="CR551" s="7">
        <f>IF(J551="yes",rho_ph(F551,H551),IF(K551="yes",rho_ph(F551,H551),L551*CQ551+P551*(1-CQ551)))</f>
        <v>819.7613294574071</v>
      </c>
      <c r="CS551" s="7" t="e">
        <f t="shared" si="897"/>
        <v>#DIV/0!</v>
      </c>
      <c r="CT551" s="7">
        <f t="shared" si="898"/>
        <v>3739026.5559251355</v>
      </c>
      <c r="CU551" s="7">
        <f t="shared" si="899"/>
        <v>2.643905149808043E-5</v>
      </c>
      <c r="CV551" s="22">
        <f t="shared" si="900"/>
        <v>1.3214789495050951E-2</v>
      </c>
      <c r="CW551" s="7">
        <f t="shared" si="901"/>
        <v>8.0418586419771648E-2</v>
      </c>
      <c r="CX551" s="7">
        <f t="shared" si="902"/>
        <v>4.5947429117930552E-4</v>
      </c>
      <c r="CY551" s="7">
        <f t="shared" si="903"/>
        <v>0.99960823636328966</v>
      </c>
      <c r="CZ551" s="7">
        <f t="shared" si="904"/>
        <v>8.0909758212073468E-2</v>
      </c>
      <c r="DA551" s="7">
        <f t="shared" si="905"/>
        <v>55.670862833455139</v>
      </c>
      <c r="DB551" s="7">
        <f>rho_ph(DA551,H551)</f>
        <v>819.73587856242727</v>
      </c>
      <c r="DC551" s="7">
        <f t="shared" si="906"/>
        <v>1.5270030604485076</v>
      </c>
      <c r="DD551" s="7">
        <f t="shared" si="907"/>
        <v>-2.9430000000000001E-2</v>
      </c>
      <c r="DE551" s="47">
        <f t="shared" si="908"/>
        <v>0</v>
      </c>
      <c r="DF551" s="7">
        <f t="shared" si="909"/>
        <v>1024.4907589911725</v>
      </c>
      <c r="DG551" s="7">
        <f t="shared" si="910"/>
        <v>237.18112738283526</v>
      </c>
    </row>
    <row r="552" spans="1:111" ht="14.5" x14ac:dyDescent="0.35">
      <c r="A552" s="7">
        <f t="shared" si="927"/>
        <v>153</v>
      </c>
      <c r="B552" s="7">
        <v>3</v>
      </c>
      <c r="C552" s="7">
        <v>0</v>
      </c>
      <c r="D552">
        <v>0.315</v>
      </c>
      <c r="E552" s="22">
        <v>4.5000000000000003E-5</v>
      </c>
      <c r="F552" s="7">
        <f t="shared" si="828"/>
        <v>55.670862833455139</v>
      </c>
      <c r="G552" s="7">
        <f t="shared" si="928"/>
        <v>97.5</v>
      </c>
      <c r="H552" s="7">
        <f t="shared" si="829"/>
        <v>1024.4907589911725</v>
      </c>
      <c r="I552" s="7">
        <f t="shared" si="830"/>
        <v>0</v>
      </c>
      <c r="J552" s="24" t="str">
        <f t="shared" si="831"/>
        <v>YES</v>
      </c>
      <c r="K552" s="24" t="str">
        <f t="shared" si="832"/>
        <v>NO</v>
      </c>
      <c r="L552" s="7">
        <f t="shared" si="833"/>
        <v>28.423834537002072</v>
      </c>
      <c r="M552" s="7">
        <v>9.81</v>
      </c>
      <c r="N552" s="7">
        <f t="shared" si="834"/>
        <v>7.7891625000000006E-2</v>
      </c>
      <c r="O552" s="7">
        <f t="shared" si="835"/>
        <v>270.74306924009625</v>
      </c>
      <c r="P552" s="7">
        <f t="shared" si="836"/>
        <v>766.21672392184462</v>
      </c>
      <c r="Q552" s="7">
        <f t="shared" si="912"/>
        <v>1.8307443873572181E-5</v>
      </c>
      <c r="R552" s="7">
        <f t="shared" si="913"/>
        <v>9.7200850898250126E-5</v>
      </c>
      <c r="S552" s="7">
        <f t="shared" si="837"/>
        <v>1.1288927054051745E-4</v>
      </c>
      <c r="T552" s="7">
        <f t="shared" si="838"/>
        <v>1.6336620648493598</v>
      </c>
      <c r="U552" s="7">
        <f t="shared" si="839"/>
        <v>0</v>
      </c>
      <c r="V552" s="7">
        <f t="shared" si="840"/>
        <v>1.6336620648493598</v>
      </c>
      <c r="W552" s="7">
        <f>Surface_Tension_T(T_ph(F552,H552))</f>
        <v>8.0279826024938855E-2</v>
      </c>
      <c r="X552" s="7">
        <v>50</v>
      </c>
      <c r="Y552" s="7">
        <f t="shared" si="841"/>
        <v>1</v>
      </c>
      <c r="Z552" s="7">
        <f t="shared" si="842"/>
        <v>0</v>
      </c>
      <c r="AA552" s="24">
        <f t="shared" si="843"/>
        <v>766.21672392184462</v>
      </c>
      <c r="AB552" s="24">
        <f t="shared" si="844"/>
        <v>3492784.076283203</v>
      </c>
      <c r="AC552" s="24">
        <f t="shared" si="845"/>
        <v>2.6900576774083548E-5</v>
      </c>
      <c r="AD552" s="29">
        <f t="shared" si="846"/>
        <v>1.3239764235311523E-2</v>
      </c>
      <c r="AE552" s="24">
        <f t="shared" si="847"/>
        <v>2.7074491978491886</v>
      </c>
      <c r="AF552" s="7">
        <f t="shared" si="848"/>
        <v>2.8547812422619061</v>
      </c>
      <c r="AG552" s="24" t="str">
        <f t="shared" si="849"/>
        <v>NO</v>
      </c>
      <c r="AH552" s="24">
        <f t="shared" si="911"/>
        <v>1.1499999999999999</v>
      </c>
      <c r="AI552" s="24">
        <f t="shared" si="911"/>
        <v>1.1499999999999999</v>
      </c>
      <c r="AJ552" s="24">
        <f t="shared" si="850"/>
        <v>0.27137390944396822</v>
      </c>
      <c r="AK552" s="24">
        <f t="shared" si="851"/>
        <v>0</v>
      </c>
      <c r="AL552" s="24">
        <f t="shared" si="852"/>
        <v>766.21672392184462</v>
      </c>
      <c r="AM552" s="24">
        <f t="shared" si="853"/>
        <v>3492784.076283203</v>
      </c>
      <c r="AN552" s="24">
        <f t="shared" si="854"/>
        <v>2.6900576774083548E-5</v>
      </c>
      <c r="AO552" s="29">
        <f t="shared" si="855"/>
        <v>1.3239764235311523E-2</v>
      </c>
      <c r="AP552" s="24">
        <f t="shared" si="856"/>
        <v>0.40065267211718758</v>
      </c>
      <c r="AQ552" s="24">
        <f t="shared" si="917"/>
        <v>0.72499999999999998</v>
      </c>
      <c r="AR552" s="24">
        <f t="shared" si="857"/>
        <v>2.7074491978491886</v>
      </c>
      <c r="AS552" s="24">
        <f t="shared" si="858"/>
        <v>1.7643550300373088</v>
      </c>
      <c r="AT552" s="24" t="str">
        <f t="shared" si="859"/>
        <v>NO</v>
      </c>
      <c r="AU552" s="24">
        <f t="shared" si="914"/>
        <v>1.2</v>
      </c>
      <c r="AV552" s="7">
        <f t="shared" si="918"/>
        <v>1</v>
      </c>
      <c r="AW552" s="7">
        <f t="shared" si="919"/>
        <v>0.27137390944396822</v>
      </c>
      <c r="AX552" s="20">
        <f t="shared" si="860"/>
        <v>0.80016929528505332</v>
      </c>
      <c r="AY552" s="24">
        <f t="shared" si="861"/>
        <v>0</v>
      </c>
      <c r="AZ552" s="24">
        <f t="shared" si="862"/>
        <v>766.21672392184462</v>
      </c>
      <c r="BA552" s="24">
        <f t="shared" si="863"/>
        <v>3492784.076283203</v>
      </c>
      <c r="BB552" s="24">
        <f t="shared" si="864"/>
        <v>2.6900576774083548E-5</v>
      </c>
      <c r="BC552" s="29">
        <f t="shared" si="865"/>
        <v>1.3239764235311523E-2</v>
      </c>
      <c r="BD552" s="24">
        <f t="shared" si="866"/>
        <v>2.7074491978491886</v>
      </c>
      <c r="BE552" s="24" t="str">
        <f t="shared" si="867"/>
        <v>NO</v>
      </c>
      <c r="BF552" s="24">
        <f t="shared" si="915"/>
        <v>1.2</v>
      </c>
      <c r="BG552" s="24">
        <f t="shared" si="868"/>
        <v>1.1356611774279228</v>
      </c>
      <c r="BH552" s="7">
        <f t="shared" si="920"/>
        <v>1</v>
      </c>
      <c r="BI552" s="7">
        <f t="shared" si="869"/>
        <v>0.60373901814489284</v>
      </c>
      <c r="BJ552" s="7">
        <f t="shared" si="921"/>
        <v>0.27137390944396822</v>
      </c>
      <c r="BK552" s="20">
        <f t="shared" si="870"/>
        <v>0.80016929528505332</v>
      </c>
      <c r="BL552" s="24">
        <f t="shared" si="871"/>
        <v>0.57211029624615384</v>
      </c>
      <c r="BM552" s="24">
        <f t="shared" si="872"/>
        <v>0</v>
      </c>
      <c r="BN552" s="24">
        <f t="shared" si="873"/>
        <v>766.21672392184462</v>
      </c>
      <c r="BO552" s="24">
        <f t="shared" si="874"/>
        <v>3492784.076283203</v>
      </c>
      <c r="BP552" s="24">
        <f t="shared" si="875"/>
        <v>2.6900576774083548E-5</v>
      </c>
      <c r="BQ552" s="29">
        <f t="shared" si="876"/>
        <v>1.3239764235311523E-2</v>
      </c>
      <c r="BR552" s="24">
        <f t="shared" si="877"/>
        <v>0.40065267211718758</v>
      </c>
      <c r="BS552" s="24">
        <f t="shared" si="922"/>
        <v>0.72499999999999998</v>
      </c>
      <c r="BT552" s="24">
        <f t="shared" si="878"/>
        <v>2.7074491978491886</v>
      </c>
      <c r="BU552" s="24" t="str">
        <f t="shared" si="879"/>
        <v>NO</v>
      </c>
      <c r="BV552" s="24">
        <f t="shared" si="916"/>
        <v>1.1499999999999999</v>
      </c>
      <c r="BW552" s="24">
        <f t="shared" si="880"/>
        <v>1.1499999999999999</v>
      </c>
      <c r="BX552" s="7">
        <f t="shared" si="923"/>
        <v>1</v>
      </c>
      <c r="BY552" s="7">
        <f t="shared" si="881"/>
        <v>0.60373901814489284</v>
      </c>
      <c r="BZ552" s="24">
        <f t="shared" si="924"/>
        <v>0.27137390944396822</v>
      </c>
      <c r="CA552" s="20">
        <f t="shared" si="882"/>
        <v>0.80016927392181314</v>
      </c>
      <c r="CB552" s="24">
        <f t="shared" si="883"/>
        <v>0.63869416176328153</v>
      </c>
      <c r="CC552" s="24">
        <f t="shared" si="884"/>
        <v>0</v>
      </c>
      <c r="CD552" s="24">
        <f t="shared" si="885"/>
        <v>766.21672392184462</v>
      </c>
      <c r="CE552" s="24">
        <f t="shared" si="886"/>
        <v>3492784.076283203</v>
      </c>
      <c r="CF552" s="24">
        <f t="shared" si="887"/>
        <v>2.6900576774083548E-5</v>
      </c>
      <c r="CG552" s="29">
        <f t="shared" si="888"/>
        <v>1.3239764235311523E-2</v>
      </c>
      <c r="CH552" s="24">
        <f t="shared" si="889"/>
        <v>0.40065267211718758</v>
      </c>
      <c r="CI552" s="24">
        <f t="shared" si="925"/>
        <v>0.72499999999999998</v>
      </c>
      <c r="CJ552" s="24">
        <f t="shared" si="890"/>
        <v>2.7074491978491886</v>
      </c>
      <c r="CK552" s="24">
        <f t="shared" si="891"/>
        <v>2.8547812422619061</v>
      </c>
      <c r="CL552" s="24">
        <f t="shared" si="926"/>
        <v>1.7643550300373088</v>
      </c>
      <c r="CM552" s="24" t="str">
        <f t="shared" si="892"/>
        <v>NO</v>
      </c>
      <c r="CN552" s="46" t="str">
        <f t="shared" si="893"/>
        <v>COMPRESSED LIQUID</v>
      </c>
      <c r="CO552" s="21" t="b">
        <f t="shared" si="894"/>
        <v>0</v>
      </c>
      <c r="CP552" s="21" t="b">
        <f t="shared" si="895"/>
        <v>0</v>
      </c>
      <c r="CQ552" s="7" t="e">
        <f t="shared" si="896"/>
        <v>#DIV/0!</v>
      </c>
      <c r="CR552" s="7">
        <f>IF(J552="yes",rho_ph(F552,H552),IF(K552="yes",rho_ph(F552,H552),L552*CQ552+P552*(1-CQ552)))</f>
        <v>819.74476741111016</v>
      </c>
      <c r="CS552" s="7" t="e">
        <f t="shared" si="897"/>
        <v>#DIV/0!</v>
      </c>
      <c r="CT552" s="7">
        <f t="shared" si="898"/>
        <v>3736790.624426587</v>
      </c>
      <c r="CU552" s="7">
        <f t="shared" si="899"/>
        <v>2.6442982239149647E-5</v>
      </c>
      <c r="CV552" s="22">
        <f t="shared" si="900"/>
        <v>1.3215002453322636E-2</v>
      </c>
      <c r="CW552" s="7">
        <f t="shared" si="901"/>
        <v>8.0416961683029919E-2</v>
      </c>
      <c r="CX552" s="7">
        <f t="shared" si="902"/>
        <v>4.5891240847735178E-4</v>
      </c>
      <c r="CY552" s="7">
        <f t="shared" si="903"/>
        <v>0.99960701574589383</v>
      </c>
      <c r="CZ552" s="7">
        <f t="shared" si="904"/>
        <v>8.090766953166964E-2</v>
      </c>
      <c r="DA552" s="7">
        <f t="shared" si="905"/>
        <v>55.428139824860132</v>
      </c>
      <c r="DB552" s="7">
        <f>rho_ph(DA552,H552)</f>
        <v>819.7193135987186</v>
      </c>
      <c r="DC552" s="7">
        <f t="shared" si="906"/>
        <v>1.5270339182675925</v>
      </c>
      <c r="DD552" s="7">
        <f t="shared" si="907"/>
        <v>-2.9430000000000001E-2</v>
      </c>
      <c r="DE552" s="47">
        <f t="shared" si="908"/>
        <v>0</v>
      </c>
      <c r="DF552" s="7">
        <f t="shared" si="909"/>
        <v>1024.4613289911724</v>
      </c>
      <c r="DG552" s="7">
        <f t="shared" si="910"/>
        <v>237.17557374137459</v>
      </c>
    </row>
    <row r="553" spans="1:111" ht="14.5" x14ac:dyDescent="0.35">
      <c r="A553" s="7">
        <f t="shared" si="927"/>
        <v>150</v>
      </c>
      <c r="B553" s="7">
        <v>3</v>
      </c>
      <c r="C553" s="7">
        <v>0</v>
      </c>
      <c r="D553">
        <v>0.315</v>
      </c>
      <c r="E553" s="22">
        <v>4.5000000000000003E-5</v>
      </c>
      <c r="F553" s="7">
        <f t="shared" si="828"/>
        <v>55.428139824860132</v>
      </c>
      <c r="G553" s="7">
        <f t="shared" si="928"/>
        <v>97.5</v>
      </c>
      <c r="H553" s="7">
        <f t="shared" si="829"/>
        <v>1024.4613289911724</v>
      </c>
      <c r="I553" s="7">
        <f t="shared" si="830"/>
        <v>0</v>
      </c>
      <c r="J553" s="24" t="str">
        <f t="shared" si="831"/>
        <v>YES</v>
      </c>
      <c r="K553" s="24" t="str">
        <f t="shared" si="832"/>
        <v>NO</v>
      </c>
      <c r="L553" s="7">
        <f t="shared" si="833"/>
        <v>28.290874376576671</v>
      </c>
      <c r="M553" s="7">
        <v>9.81</v>
      </c>
      <c r="N553" s="7">
        <f t="shared" si="834"/>
        <v>7.7891625000000006E-2</v>
      </c>
      <c r="O553" s="7">
        <f t="shared" si="835"/>
        <v>270.46311272678429</v>
      </c>
      <c r="P553" s="7">
        <f t="shared" si="836"/>
        <v>766.68454029969314</v>
      </c>
      <c r="Q553" s="7">
        <f t="shared" si="912"/>
        <v>1.8295918721938336E-5</v>
      </c>
      <c r="R553" s="7">
        <f t="shared" si="913"/>
        <v>9.7314778584862676E-5</v>
      </c>
      <c r="S553" s="7">
        <f t="shared" si="837"/>
        <v>1.1288568071802742E-4</v>
      </c>
      <c r="T553" s="7">
        <f t="shared" si="838"/>
        <v>1.6326652352152216</v>
      </c>
      <c r="U553" s="7">
        <f t="shared" si="839"/>
        <v>0</v>
      </c>
      <c r="V553" s="7">
        <f t="shared" si="840"/>
        <v>1.6326652352152216</v>
      </c>
      <c r="W553" s="7">
        <f>Surface_Tension_T(T_ph(F553,H553))</f>
        <v>8.0280479255852202E-2</v>
      </c>
      <c r="X553" s="7">
        <v>51</v>
      </c>
      <c r="Y553" s="7">
        <f t="shared" si="841"/>
        <v>1</v>
      </c>
      <c r="Z553" s="7">
        <f t="shared" si="842"/>
        <v>0</v>
      </c>
      <c r="AA553" s="24">
        <f t="shared" si="843"/>
        <v>766.68454029969314</v>
      </c>
      <c r="AB553" s="24">
        <f t="shared" si="844"/>
        <v>3492895.148606549</v>
      </c>
      <c r="AC553" s="24">
        <f t="shared" si="845"/>
        <v>2.6900354688242938E-5</v>
      </c>
      <c r="AD553" s="29">
        <f t="shared" si="846"/>
        <v>1.3239752232475649E-2</v>
      </c>
      <c r="AE553" s="24">
        <f t="shared" si="847"/>
        <v>2.7075438129072031</v>
      </c>
      <c r="AF553" s="7">
        <f t="shared" si="848"/>
        <v>2.8620699265731511</v>
      </c>
      <c r="AG553" s="24" t="str">
        <f t="shared" si="849"/>
        <v>NO</v>
      </c>
      <c r="AH553" s="24">
        <f t="shared" si="911"/>
        <v>1.1499999999999999</v>
      </c>
      <c r="AI553" s="24">
        <f t="shared" si="911"/>
        <v>1.1499999999999999</v>
      </c>
      <c r="AJ553" s="24">
        <f t="shared" si="850"/>
        <v>0.27134686565664501</v>
      </c>
      <c r="AK553" s="24">
        <f t="shared" si="851"/>
        <v>0</v>
      </c>
      <c r="AL553" s="24">
        <f t="shared" si="852"/>
        <v>766.68454029969314</v>
      </c>
      <c r="AM553" s="24">
        <f t="shared" si="853"/>
        <v>3492895.148606549</v>
      </c>
      <c r="AN553" s="24">
        <f t="shared" si="854"/>
        <v>2.6900354688242938E-5</v>
      </c>
      <c r="AO553" s="29">
        <f t="shared" si="855"/>
        <v>1.3239752232475649E-2</v>
      </c>
      <c r="AP553" s="24">
        <f t="shared" si="856"/>
        <v>0.4003425366203221</v>
      </c>
      <c r="AQ553" s="24">
        <f t="shared" si="917"/>
        <v>0.72499999999999998</v>
      </c>
      <c r="AR553" s="24">
        <f t="shared" si="857"/>
        <v>2.7075438129072031</v>
      </c>
      <c r="AS553" s="24">
        <f t="shared" si="858"/>
        <v>1.7632784540324393</v>
      </c>
      <c r="AT553" s="24" t="str">
        <f t="shared" si="859"/>
        <v>NO</v>
      </c>
      <c r="AU553" s="24">
        <f t="shared" si="914"/>
        <v>1.2</v>
      </c>
      <c r="AV553" s="7">
        <f t="shared" si="918"/>
        <v>1</v>
      </c>
      <c r="AW553" s="7">
        <f t="shared" si="919"/>
        <v>0.27134686565664501</v>
      </c>
      <c r="AX553" s="20">
        <f t="shared" si="860"/>
        <v>0.79973092277893743</v>
      </c>
      <c r="AY553" s="24">
        <f t="shared" si="861"/>
        <v>0</v>
      </c>
      <c r="AZ553" s="24">
        <f t="shared" si="862"/>
        <v>766.68454029969314</v>
      </c>
      <c r="BA553" s="24">
        <f t="shared" si="863"/>
        <v>3492895.148606549</v>
      </c>
      <c r="BB553" s="24">
        <f t="shared" si="864"/>
        <v>2.6900354688242938E-5</v>
      </c>
      <c r="BC553" s="29">
        <f t="shared" si="865"/>
        <v>1.3239752232475649E-2</v>
      </c>
      <c r="BD553" s="24">
        <f t="shared" si="866"/>
        <v>2.7075438129072031</v>
      </c>
      <c r="BE553" s="24" t="str">
        <f t="shared" si="867"/>
        <v>NO</v>
      </c>
      <c r="BF553" s="24">
        <f t="shared" si="915"/>
        <v>1.2</v>
      </c>
      <c r="BG553" s="24">
        <f t="shared" si="868"/>
        <v>1.1356770815517974</v>
      </c>
      <c r="BH553" s="7">
        <f t="shared" si="920"/>
        <v>1</v>
      </c>
      <c r="BI553" s="7">
        <f t="shared" si="869"/>
        <v>0.60380047895598943</v>
      </c>
      <c r="BJ553" s="7">
        <f t="shared" si="921"/>
        <v>0.27134686565664501</v>
      </c>
      <c r="BK553" s="20">
        <f t="shared" si="870"/>
        <v>0.79973092277893743</v>
      </c>
      <c r="BL553" s="24">
        <f t="shared" si="871"/>
        <v>0.57216333473114922</v>
      </c>
      <c r="BM553" s="24">
        <f t="shared" si="872"/>
        <v>0</v>
      </c>
      <c r="BN553" s="24">
        <f t="shared" si="873"/>
        <v>766.68454029969314</v>
      </c>
      <c r="BO553" s="24">
        <f t="shared" si="874"/>
        <v>3492895.148606549</v>
      </c>
      <c r="BP553" s="24">
        <f t="shared" si="875"/>
        <v>2.6900354688242938E-5</v>
      </c>
      <c r="BQ553" s="29">
        <f t="shared" si="876"/>
        <v>1.3239752232475649E-2</v>
      </c>
      <c r="BR553" s="24">
        <f t="shared" si="877"/>
        <v>0.4003425366203221</v>
      </c>
      <c r="BS553" s="24">
        <f t="shared" si="922"/>
        <v>0.72499999999999998</v>
      </c>
      <c r="BT553" s="24">
        <f t="shared" si="878"/>
        <v>2.7075438129072031</v>
      </c>
      <c r="BU553" s="24" t="str">
        <f t="shared" si="879"/>
        <v>NO</v>
      </c>
      <c r="BV553" s="24">
        <f t="shared" si="916"/>
        <v>1.1499999999999999</v>
      </c>
      <c r="BW553" s="24">
        <f t="shared" si="880"/>
        <v>1.1499999999999999</v>
      </c>
      <c r="BX553" s="7">
        <f t="shared" si="923"/>
        <v>1</v>
      </c>
      <c r="BY553" s="7">
        <f t="shared" si="881"/>
        <v>0.60380047895598943</v>
      </c>
      <c r="BZ553" s="24">
        <f t="shared" si="924"/>
        <v>0.27134686565664501</v>
      </c>
      <c r="CA553" s="20">
        <f t="shared" si="882"/>
        <v>0.79973090142743986</v>
      </c>
      <c r="CB553" s="24">
        <f t="shared" si="883"/>
        <v>0.63876493068424789</v>
      </c>
      <c r="CC553" s="24">
        <f t="shared" si="884"/>
        <v>0</v>
      </c>
      <c r="CD553" s="24">
        <f t="shared" si="885"/>
        <v>766.68454029969314</v>
      </c>
      <c r="CE553" s="24">
        <f t="shared" si="886"/>
        <v>3492895.148606549</v>
      </c>
      <c r="CF553" s="24">
        <f t="shared" si="887"/>
        <v>2.6900354688242938E-5</v>
      </c>
      <c r="CG553" s="29">
        <f t="shared" si="888"/>
        <v>1.3239752232475649E-2</v>
      </c>
      <c r="CH553" s="24">
        <f t="shared" si="889"/>
        <v>0.4003425366203221</v>
      </c>
      <c r="CI553" s="24">
        <f t="shared" si="925"/>
        <v>0.72499999999999998</v>
      </c>
      <c r="CJ553" s="24">
        <f t="shared" si="890"/>
        <v>2.7075438129072031</v>
      </c>
      <c r="CK553" s="24">
        <f t="shared" si="891"/>
        <v>2.8620699265731511</v>
      </c>
      <c r="CL553" s="24">
        <f t="shared" si="926"/>
        <v>1.7632784540324393</v>
      </c>
      <c r="CM553" s="24" t="str">
        <f t="shared" si="892"/>
        <v>NO</v>
      </c>
      <c r="CN553" s="46" t="str">
        <f t="shared" si="893"/>
        <v>COMPRESSED LIQUID</v>
      </c>
      <c r="CO553" s="21" t="b">
        <f t="shared" si="894"/>
        <v>0</v>
      </c>
      <c r="CP553" s="21" t="b">
        <f t="shared" si="895"/>
        <v>0</v>
      </c>
      <c r="CQ553" s="7" t="e">
        <f t="shared" si="896"/>
        <v>#DIV/0!</v>
      </c>
      <c r="CR553" s="7">
        <f>IF(J553="yes",rho_ph(F553,H553),IF(K553="yes",rho_ph(F553,H553),L553*CQ553+P553*(1-CQ553)))</f>
        <v>819.72820323715962</v>
      </c>
      <c r="CS553" s="7" t="e">
        <f t="shared" si="897"/>
        <v>#DIV/0!</v>
      </c>
      <c r="CT553" s="7">
        <f t="shared" si="898"/>
        <v>3734553.8011550591</v>
      </c>
      <c r="CU553" s="7">
        <f t="shared" si="899"/>
        <v>2.6446919017454318E-5</v>
      </c>
      <c r="CV553" s="22">
        <f t="shared" si="900"/>
        <v>1.3215215734534614E-2</v>
      </c>
      <c r="CW553" s="7">
        <f t="shared" si="901"/>
        <v>8.0415336737565374E-2</v>
      </c>
      <c r="CX553" s="7">
        <f t="shared" si="902"/>
        <v>4.5835067567901719E-4</v>
      </c>
      <c r="CY553" s="7">
        <f t="shared" si="903"/>
        <v>0.99960578434740321</v>
      </c>
      <c r="CZ553" s="7">
        <f t="shared" si="904"/>
        <v>8.0905581659917181E-2</v>
      </c>
      <c r="DA553" s="7">
        <f t="shared" si="905"/>
        <v>55.18542307988038</v>
      </c>
      <c r="DB553" s="7">
        <f>rho_ph(DA553,H553)</f>
        <v>819.70274650587714</v>
      </c>
      <c r="DC553" s="7">
        <f t="shared" si="906"/>
        <v>1.5270647813003244</v>
      </c>
      <c r="DD553" s="7">
        <f t="shared" si="907"/>
        <v>-2.9430000000000001E-2</v>
      </c>
      <c r="DE553" s="47">
        <f t="shared" si="908"/>
        <v>0</v>
      </c>
      <c r="DF553" s="7">
        <f t="shared" si="909"/>
        <v>1024.4318989911724</v>
      </c>
      <c r="DG553" s="7">
        <f t="shared" si="910"/>
        <v>237.17001957520398</v>
      </c>
    </row>
    <row r="554" spans="1:111" ht="14.5" x14ac:dyDescent="0.35">
      <c r="A554" s="7">
        <f t="shared" si="927"/>
        <v>147</v>
      </c>
      <c r="B554" s="7">
        <v>3</v>
      </c>
      <c r="C554" s="7">
        <v>0</v>
      </c>
      <c r="D554">
        <v>0.315</v>
      </c>
      <c r="E554" s="22">
        <v>4.5000000000000003E-5</v>
      </c>
      <c r="F554" s="7">
        <f t="shared" si="828"/>
        <v>55.18542307988038</v>
      </c>
      <c r="G554" s="7">
        <f t="shared" si="928"/>
        <v>97.5</v>
      </c>
      <c r="H554" s="7">
        <f t="shared" si="829"/>
        <v>1024.4318989911724</v>
      </c>
      <c r="I554" s="7">
        <f t="shared" si="830"/>
        <v>0</v>
      </c>
      <c r="J554" s="24" t="str">
        <f t="shared" si="831"/>
        <v>YES</v>
      </c>
      <c r="K554" s="24" t="str">
        <f t="shared" si="832"/>
        <v>NO</v>
      </c>
      <c r="L554" s="7">
        <f t="shared" si="833"/>
        <v>28.158049260503748</v>
      </c>
      <c r="M554" s="7">
        <v>9.81</v>
      </c>
      <c r="N554" s="7">
        <f t="shared" si="834"/>
        <v>7.7891625000000006E-2</v>
      </c>
      <c r="O554" s="7">
        <f t="shared" si="835"/>
        <v>270.18222585645378</v>
      </c>
      <c r="P554" s="7">
        <f t="shared" si="836"/>
        <v>767.15310610789209</v>
      </c>
      <c r="Q554" s="7">
        <f t="shared" si="912"/>
        <v>1.8284373207883824E-5</v>
      </c>
      <c r="R554" s="7">
        <f t="shared" si="913"/>
        <v>9.7429234593227675E-5</v>
      </c>
      <c r="S554" s="7">
        <f t="shared" si="837"/>
        <v>1.1288209069362223E-4</v>
      </c>
      <c r="T554" s="7">
        <f t="shared" si="838"/>
        <v>1.6316680273575384</v>
      </c>
      <c r="U554" s="7">
        <f t="shared" si="839"/>
        <v>0</v>
      </c>
      <c r="V554" s="7">
        <f t="shared" si="840"/>
        <v>1.6316680273575384</v>
      </c>
      <c r="W554" s="7">
        <f>Surface_Tension_T(T_ph(F554,H554))</f>
        <v>8.0281132528957494E-2</v>
      </c>
      <c r="X554" s="7">
        <v>52</v>
      </c>
      <c r="Y554" s="7">
        <f t="shared" si="841"/>
        <v>1</v>
      </c>
      <c r="Z554" s="7">
        <f t="shared" si="842"/>
        <v>0</v>
      </c>
      <c r="AA554" s="24">
        <f t="shared" si="843"/>
        <v>767.15310610789209</v>
      </c>
      <c r="AB554" s="24">
        <f t="shared" si="844"/>
        <v>3493006.2342424653</v>
      </c>
      <c r="AC554" s="24">
        <f t="shared" si="845"/>
        <v>2.6900132589191054E-5</v>
      </c>
      <c r="AD554" s="29">
        <f t="shared" si="846"/>
        <v>1.3239740228910713E-2</v>
      </c>
      <c r="AE554" s="24">
        <f t="shared" si="847"/>
        <v>2.7076378040430584</v>
      </c>
      <c r="AF554" s="7">
        <f t="shared" si="848"/>
        <v>2.8694021505483014</v>
      </c>
      <c r="AG554" s="24" t="str">
        <f t="shared" si="849"/>
        <v>NO</v>
      </c>
      <c r="AH554" s="24">
        <f t="shared" si="911"/>
        <v>1.1499999999999999</v>
      </c>
      <c r="AI554" s="24">
        <f t="shared" si="911"/>
        <v>1.1499999999999999</v>
      </c>
      <c r="AJ554" s="24">
        <f t="shared" si="850"/>
        <v>0.27131975406850506</v>
      </c>
      <c r="AK554" s="24">
        <f t="shared" si="851"/>
        <v>0</v>
      </c>
      <c r="AL554" s="24">
        <f t="shared" si="852"/>
        <v>767.15310610789209</v>
      </c>
      <c r="AM554" s="24">
        <f t="shared" si="853"/>
        <v>3493006.2342424653</v>
      </c>
      <c r="AN554" s="24">
        <f t="shared" si="854"/>
        <v>2.6900132589191054E-5</v>
      </c>
      <c r="AO554" s="29">
        <f t="shared" si="855"/>
        <v>1.3239740228910713E-2</v>
      </c>
      <c r="AP554" s="24">
        <f t="shared" si="856"/>
        <v>0.40003246217278338</v>
      </c>
      <c r="AQ554" s="24">
        <f t="shared" si="917"/>
        <v>0.72499999999999998</v>
      </c>
      <c r="AR554" s="24">
        <f t="shared" si="857"/>
        <v>2.7076378040430584</v>
      </c>
      <c r="AS554" s="24">
        <f t="shared" si="858"/>
        <v>1.7622014695461414</v>
      </c>
      <c r="AT554" s="24" t="str">
        <f t="shared" si="859"/>
        <v>NO</v>
      </c>
      <c r="AU554" s="24">
        <f t="shared" si="914"/>
        <v>1.2</v>
      </c>
      <c r="AV554" s="7">
        <f t="shared" si="918"/>
        <v>1</v>
      </c>
      <c r="AW554" s="7">
        <f t="shared" si="919"/>
        <v>0.27131975406850506</v>
      </c>
      <c r="AX554" s="20">
        <f t="shared" si="860"/>
        <v>0.79929236322840325</v>
      </c>
      <c r="AY554" s="24">
        <f t="shared" si="861"/>
        <v>0</v>
      </c>
      <c r="AZ554" s="24">
        <f t="shared" si="862"/>
        <v>767.15310610789209</v>
      </c>
      <c r="BA554" s="24">
        <f t="shared" si="863"/>
        <v>3493006.2342424653</v>
      </c>
      <c r="BB554" s="24">
        <f t="shared" si="864"/>
        <v>2.6900132589191054E-5</v>
      </c>
      <c r="BC554" s="29">
        <f t="shared" si="865"/>
        <v>1.3239740228910713E-2</v>
      </c>
      <c r="BD554" s="24">
        <f t="shared" si="866"/>
        <v>2.7076378040430584</v>
      </c>
      <c r="BE554" s="24" t="str">
        <f t="shared" si="867"/>
        <v>NO</v>
      </c>
      <c r="BF554" s="24">
        <f t="shared" si="915"/>
        <v>1.2</v>
      </c>
      <c r="BG554" s="24">
        <f t="shared" si="868"/>
        <v>1.1356929495241717</v>
      </c>
      <c r="BH554" s="7">
        <f t="shared" si="920"/>
        <v>1</v>
      </c>
      <c r="BI554" s="7">
        <f t="shared" si="869"/>
        <v>0.60386181462805144</v>
      </c>
      <c r="BJ554" s="7">
        <f t="shared" si="921"/>
        <v>0.27131975406850506</v>
      </c>
      <c r="BK554" s="20">
        <f t="shared" si="870"/>
        <v>0.79929236322840325</v>
      </c>
      <c r="BL554" s="24">
        <f t="shared" si="871"/>
        <v>0.57221625353356276</v>
      </c>
      <c r="BM554" s="24">
        <f t="shared" si="872"/>
        <v>0</v>
      </c>
      <c r="BN554" s="24">
        <f t="shared" si="873"/>
        <v>767.15310610789209</v>
      </c>
      <c r="BO554" s="24">
        <f t="shared" si="874"/>
        <v>3493006.2342424653</v>
      </c>
      <c r="BP554" s="24">
        <f t="shared" si="875"/>
        <v>2.6900132589191054E-5</v>
      </c>
      <c r="BQ554" s="29">
        <f t="shared" si="876"/>
        <v>1.3239740228910713E-2</v>
      </c>
      <c r="BR554" s="24">
        <f t="shared" si="877"/>
        <v>0.40003246217278338</v>
      </c>
      <c r="BS554" s="24">
        <f t="shared" si="922"/>
        <v>0.72499999999999998</v>
      </c>
      <c r="BT554" s="24">
        <f t="shared" si="878"/>
        <v>2.7076378040430584</v>
      </c>
      <c r="BU554" s="24" t="str">
        <f t="shared" si="879"/>
        <v>NO</v>
      </c>
      <c r="BV554" s="24">
        <f t="shared" si="916"/>
        <v>1.1499999999999999</v>
      </c>
      <c r="BW554" s="24">
        <f t="shared" si="880"/>
        <v>1.1499999999999999</v>
      </c>
      <c r="BX554" s="7">
        <f t="shared" si="923"/>
        <v>1</v>
      </c>
      <c r="BY554" s="7">
        <f t="shared" si="881"/>
        <v>0.60386181462805144</v>
      </c>
      <c r="BZ554" s="24">
        <f t="shared" si="924"/>
        <v>0.27131975406850506</v>
      </c>
      <c r="CA554" s="20">
        <f t="shared" si="882"/>
        <v>0.79929234188865317</v>
      </c>
      <c r="CB554" s="24">
        <f t="shared" si="883"/>
        <v>0.63883556843586664</v>
      </c>
      <c r="CC554" s="24">
        <f t="shared" si="884"/>
        <v>0</v>
      </c>
      <c r="CD554" s="24">
        <f t="shared" si="885"/>
        <v>767.15310610789209</v>
      </c>
      <c r="CE554" s="24">
        <f t="shared" si="886"/>
        <v>3493006.2342424653</v>
      </c>
      <c r="CF554" s="24">
        <f t="shared" si="887"/>
        <v>2.6900132589191054E-5</v>
      </c>
      <c r="CG554" s="29">
        <f t="shared" si="888"/>
        <v>1.3239740228910713E-2</v>
      </c>
      <c r="CH554" s="24">
        <f t="shared" si="889"/>
        <v>0.40003246217278338</v>
      </c>
      <c r="CI554" s="24">
        <f t="shared" si="925"/>
        <v>0.72499999999999998</v>
      </c>
      <c r="CJ554" s="24">
        <f t="shared" si="890"/>
        <v>2.7076378040430584</v>
      </c>
      <c r="CK554" s="24">
        <f t="shared" si="891"/>
        <v>2.8694021505483014</v>
      </c>
      <c r="CL554" s="24">
        <f t="shared" si="926"/>
        <v>1.7622014695461414</v>
      </c>
      <c r="CM554" s="24" t="str">
        <f t="shared" si="892"/>
        <v>NO</v>
      </c>
      <c r="CN554" s="46" t="str">
        <f t="shared" si="893"/>
        <v>COMPRESSED LIQUID</v>
      </c>
      <c r="CO554" s="21" t="b">
        <f t="shared" si="894"/>
        <v>0</v>
      </c>
      <c r="CP554" s="21" t="b">
        <f t="shared" si="895"/>
        <v>0</v>
      </c>
      <c r="CQ554" s="7" t="e">
        <f t="shared" si="896"/>
        <v>#DIV/0!</v>
      </c>
      <c r="CR554" s="7">
        <f>IF(J554="yes",rho_ph(F554,H554),IF(K554="yes",rho_ph(F554,H554),L554*CQ554+P554*(1-CQ554)))</f>
        <v>819.71163693433948</v>
      </c>
      <c r="CS554" s="7" t="e">
        <f t="shared" si="897"/>
        <v>#DIV/0!</v>
      </c>
      <c r="CT554" s="7">
        <f t="shared" si="898"/>
        <v>3732316.0595924864</v>
      </c>
      <c r="CU554" s="7">
        <f t="shared" si="899"/>
        <v>2.6450861892861222E-5</v>
      </c>
      <c r="CV554" s="22">
        <f t="shared" si="900"/>
        <v>1.3215429341905659E-2</v>
      </c>
      <c r="CW554" s="7">
        <f t="shared" si="901"/>
        <v>8.0413711583258718E-2</v>
      </c>
      <c r="CX554" s="7">
        <f t="shared" si="902"/>
        <v>4.5778908673594634E-4</v>
      </c>
      <c r="CY554" s="7">
        <f t="shared" si="903"/>
        <v>0.99960454203125548</v>
      </c>
      <c r="CZ554" s="7">
        <f t="shared" si="904"/>
        <v>8.0903494601634166E-2</v>
      </c>
      <c r="DA554" s="7">
        <f t="shared" si="905"/>
        <v>54.942712596075481</v>
      </c>
      <c r="DB554" s="7">
        <f>rho_ph(DA554,H554)</f>
        <v>819.68617728268703</v>
      </c>
      <c r="DC554" s="7">
        <f t="shared" si="906"/>
        <v>1.5270956495495256</v>
      </c>
      <c r="DD554" s="7">
        <f t="shared" si="907"/>
        <v>-2.9430000000000001E-2</v>
      </c>
      <c r="DE554" s="47">
        <f t="shared" si="908"/>
        <v>0</v>
      </c>
      <c r="DF554" s="7">
        <f t="shared" si="909"/>
        <v>1024.4024689911723</v>
      </c>
      <c r="DG554" s="7">
        <f t="shared" si="910"/>
        <v>237.1644648842111</v>
      </c>
    </row>
    <row r="555" spans="1:111" ht="14.5" x14ac:dyDescent="0.35">
      <c r="A555" s="7">
        <f t="shared" si="927"/>
        <v>144</v>
      </c>
      <c r="B555" s="7">
        <v>3</v>
      </c>
      <c r="C555" s="7">
        <v>0</v>
      </c>
      <c r="D555">
        <v>0.315</v>
      </c>
      <c r="E555" s="22">
        <v>4.5000000000000003E-5</v>
      </c>
      <c r="F555" s="7">
        <f t="shared" si="828"/>
        <v>54.942712596075481</v>
      </c>
      <c r="G555" s="7">
        <f t="shared" si="928"/>
        <v>97.5</v>
      </c>
      <c r="H555" s="7">
        <f t="shared" si="829"/>
        <v>1024.4024689911723</v>
      </c>
      <c r="I555" s="7">
        <f t="shared" si="830"/>
        <v>0</v>
      </c>
      <c r="J555" s="24" t="str">
        <f t="shared" si="831"/>
        <v>YES</v>
      </c>
      <c r="K555" s="24" t="str">
        <f t="shared" si="832"/>
        <v>NO</v>
      </c>
      <c r="L555" s="7">
        <f t="shared" si="833"/>
        <v>28.025358711140033</v>
      </c>
      <c r="M555" s="7">
        <v>9.81</v>
      </c>
      <c r="N555" s="7">
        <f t="shared" si="834"/>
        <v>7.7891625000000006E-2</v>
      </c>
      <c r="O555" s="7">
        <f t="shared" si="835"/>
        <v>269.9004014065971</v>
      </c>
      <c r="P555" s="7">
        <f t="shared" si="836"/>
        <v>767.622428543414</v>
      </c>
      <c r="Q555" s="7">
        <f t="shared" si="912"/>
        <v>1.8272807077692371E-5</v>
      </c>
      <c r="R555" s="7">
        <f t="shared" si="913"/>
        <v>9.7544224539003615E-5</v>
      </c>
      <c r="S555" s="7">
        <f t="shared" si="837"/>
        <v>1.1287850046712597E-4</v>
      </c>
      <c r="T555" s="7">
        <f t="shared" si="838"/>
        <v>1.630670429601027</v>
      </c>
      <c r="U555" s="7">
        <f t="shared" si="839"/>
        <v>0</v>
      </c>
      <c r="V555" s="7">
        <f t="shared" si="840"/>
        <v>1.630670429601027</v>
      </c>
      <c r="W555" s="7">
        <f>Surface_Tension_T(T_ph(F555,H555))</f>
        <v>8.028178584426221E-2</v>
      </c>
      <c r="X555" s="7">
        <v>53</v>
      </c>
      <c r="Y555" s="7">
        <f t="shared" si="841"/>
        <v>1</v>
      </c>
      <c r="Z555" s="7">
        <f t="shared" si="842"/>
        <v>0</v>
      </c>
      <c r="AA555" s="24">
        <f t="shared" si="843"/>
        <v>767.622428543414</v>
      </c>
      <c r="AB555" s="24">
        <f t="shared" si="844"/>
        <v>3493117.3331982628</v>
      </c>
      <c r="AC555" s="24">
        <f t="shared" si="845"/>
        <v>2.6899910476916829E-5</v>
      </c>
      <c r="AD555" s="29">
        <f t="shared" si="846"/>
        <v>1.3239728224616125E-2</v>
      </c>
      <c r="AE555" s="24">
        <f t="shared" si="847"/>
        <v>2.7077311709386183</v>
      </c>
      <c r="AF555" s="7">
        <f t="shared" si="848"/>
        <v>2.8767783872666635</v>
      </c>
      <c r="AG555" s="24" t="str">
        <f t="shared" si="849"/>
        <v>NO</v>
      </c>
      <c r="AH555" s="24">
        <f t="shared" si="911"/>
        <v>1.1499999999999999</v>
      </c>
      <c r="AI555" s="24">
        <f t="shared" si="911"/>
        <v>1.1499999999999999</v>
      </c>
      <c r="AJ555" s="24">
        <f t="shared" si="850"/>
        <v>0.27129257424893227</v>
      </c>
      <c r="AK555" s="24">
        <f t="shared" si="851"/>
        <v>0</v>
      </c>
      <c r="AL555" s="24">
        <f t="shared" si="852"/>
        <v>767.622428543414</v>
      </c>
      <c r="AM555" s="24">
        <f t="shared" si="853"/>
        <v>3493117.3331982628</v>
      </c>
      <c r="AN555" s="24">
        <f t="shared" si="854"/>
        <v>2.6899910476916829E-5</v>
      </c>
      <c r="AO555" s="29">
        <f t="shared" si="855"/>
        <v>1.3239728224616125E-2</v>
      </c>
      <c r="AP555" s="24">
        <f t="shared" si="856"/>
        <v>0.39972244519265815</v>
      </c>
      <c r="AQ555" s="24">
        <f t="shared" si="917"/>
        <v>0.72499999999999998</v>
      </c>
      <c r="AR555" s="24">
        <f t="shared" si="857"/>
        <v>2.7077311709386183</v>
      </c>
      <c r="AS555" s="24">
        <f t="shared" si="858"/>
        <v>1.7611240639691093</v>
      </c>
      <c r="AT555" s="24" t="str">
        <f t="shared" si="859"/>
        <v>NO</v>
      </c>
      <c r="AU555" s="24">
        <f t="shared" si="914"/>
        <v>1.2</v>
      </c>
      <c r="AV555" s="7">
        <f t="shared" si="918"/>
        <v>1</v>
      </c>
      <c r="AW555" s="7">
        <f t="shared" si="919"/>
        <v>0.27129257424893227</v>
      </c>
      <c r="AX555" s="20">
        <f t="shared" si="860"/>
        <v>0.79885361145805722</v>
      </c>
      <c r="AY555" s="24">
        <f t="shared" si="861"/>
        <v>0</v>
      </c>
      <c r="AZ555" s="24">
        <f t="shared" si="862"/>
        <v>767.622428543414</v>
      </c>
      <c r="BA555" s="24">
        <f t="shared" si="863"/>
        <v>3493117.3331982628</v>
      </c>
      <c r="BB555" s="24">
        <f t="shared" si="864"/>
        <v>2.6899910476916829E-5</v>
      </c>
      <c r="BC555" s="29">
        <f t="shared" si="865"/>
        <v>1.3239728224616125E-2</v>
      </c>
      <c r="BD555" s="24">
        <f t="shared" si="866"/>
        <v>2.7077311709386183</v>
      </c>
      <c r="BE555" s="24" t="str">
        <f t="shared" si="867"/>
        <v>NO</v>
      </c>
      <c r="BF555" s="24">
        <f t="shared" si="915"/>
        <v>1.2</v>
      </c>
      <c r="BG555" s="24">
        <f t="shared" si="868"/>
        <v>1.1357087816509526</v>
      </c>
      <c r="BH555" s="7">
        <f t="shared" si="920"/>
        <v>1</v>
      </c>
      <c r="BI555" s="7">
        <f t="shared" si="869"/>
        <v>0.60392302553955934</v>
      </c>
      <c r="BJ555" s="7">
        <f t="shared" si="921"/>
        <v>0.27129257424893227</v>
      </c>
      <c r="BK555" s="20">
        <f t="shared" si="870"/>
        <v>0.79885361145805722</v>
      </c>
      <c r="BL555" s="24">
        <f t="shared" si="871"/>
        <v>0.57226905295487918</v>
      </c>
      <c r="BM555" s="24">
        <f t="shared" si="872"/>
        <v>0</v>
      </c>
      <c r="BN555" s="24">
        <f t="shared" si="873"/>
        <v>767.622428543414</v>
      </c>
      <c r="BO555" s="24">
        <f t="shared" si="874"/>
        <v>3493117.3331982628</v>
      </c>
      <c r="BP555" s="24">
        <f t="shared" si="875"/>
        <v>2.6899910476916829E-5</v>
      </c>
      <c r="BQ555" s="29">
        <f t="shared" si="876"/>
        <v>1.3239728224616125E-2</v>
      </c>
      <c r="BR555" s="24">
        <f t="shared" si="877"/>
        <v>0.39972244519265815</v>
      </c>
      <c r="BS555" s="24">
        <f t="shared" si="922"/>
        <v>0.72499999999999998</v>
      </c>
      <c r="BT555" s="24">
        <f t="shared" si="878"/>
        <v>2.7077311709386183</v>
      </c>
      <c r="BU555" s="24" t="str">
        <f t="shared" si="879"/>
        <v>NO</v>
      </c>
      <c r="BV555" s="24">
        <f t="shared" si="916"/>
        <v>1.1499999999999999</v>
      </c>
      <c r="BW555" s="24">
        <f t="shared" si="880"/>
        <v>1.1499999999999999</v>
      </c>
      <c r="BX555" s="7">
        <f t="shared" si="923"/>
        <v>1</v>
      </c>
      <c r="BY555" s="7">
        <f t="shared" si="881"/>
        <v>0.60392302553955934</v>
      </c>
      <c r="BZ555" s="24">
        <f t="shared" si="924"/>
        <v>0.27129257424893227</v>
      </c>
      <c r="CA555" s="20">
        <f t="shared" si="882"/>
        <v>0.79885359013005974</v>
      </c>
      <c r="CB555" s="24">
        <f t="shared" si="883"/>
        <v>0.63890607548171163</v>
      </c>
      <c r="CC555" s="24">
        <f t="shared" si="884"/>
        <v>0</v>
      </c>
      <c r="CD555" s="24">
        <f t="shared" si="885"/>
        <v>767.622428543414</v>
      </c>
      <c r="CE555" s="24">
        <f t="shared" si="886"/>
        <v>3493117.3331982628</v>
      </c>
      <c r="CF555" s="24">
        <f t="shared" si="887"/>
        <v>2.6899910476916829E-5</v>
      </c>
      <c r="CG555" s="29">
        <f t="shared" si="888"/>
        <v>1.3239728224616125E-2</v>
      </c>
      <c r="CH555" s="24">
        <f t="shared" si="889"/>
        <v>0.39972244519265815</v>
      </c>
      <c r="CI555" s="24">
        <f t="shared" si="925"/>
        <v>0.72499999999999998</v>
      </c>
      <c r="CJ555" s="24">
        <f t="shared" si="890"/>
        <v>2.7077311709386183</v>
      </c>
      <c r="CK555" s="24">
        <f t="shared" si="891"/>
        <v>2.8767783872666635</v>
      </c>
      <c r="CL555" s="24">
        <f t="shared" si="926"/>
        <v>1.7611240639691093</v>
      </c>
      <c r="CM555" s="24" t="str">
        <f t="shared" si="892"/>
        <v>NO</v>
      </c>
      <c r="CN555" s="46" t="str">
        <f t="shared" si="893"/>
        <v>COMPRESSED LIQUID</v>
      </c>
      <c r="CO555" s="21" t="b">
        <f t="shared" si="894"/>
        <v>0</v>
      </c>
      <c r="CP555" s="21" t="b">
        <f t="shared" si="895"/>
        <v>0</v>
      </c>
      <c r="CQ555" s="7" t="e">
        <f t="shared" si="896"/>
        <v>#DIV/0!</v>
      </c>
      <c r="CR555" s="7">
        <f>IF(J555="yes",rho_ph(F555,H555),IF(K555="yes",rho_ph(F555,H555),L555*CQ555+P555*(1-CQ555)))</f>
        <v>819.69506850143409</v>
      </c>
      <c r="CS555" s="7" t="e">
        <f t="shared" si="897"/>
        <v>#DIV/0!</v>
      </c>
      <c r="CT555" s="7">
        <f t="shared" si="898"/>
        <v>3730077.3730031243</v>
      </c>
      <c r="CU555" s="7">
        <f t="shared" si="899"/>
        <v>2.6454810925873297E-5</v>
      </c>
      <c r="CV555" s="22">
        <f t="shared" si="900"/>
        <v>1.3215643278688695E-2</v>
      </c>
      <c r="CW555" s="7">
        <f t="shared" si="901"/>
        <v>8.04120862199907E-2</v>
      </c>
      <c r="CX555" s="7">
        <f t="shared" si="902"/>
        <v>4.5722763556350313E-4</v>
      </c>
      <c r="CY555" s="7">
        <f t="shared" si="903"/>
        <v>0.99960328865851422</v>
      </c>
      <c r="CZ555" s="7">
        <f t="shared" si="904"/>
        <v>8.0901408361793506E-2</v>
      </c>
      <c r="DA555" s="7">
        <f t="shared" si="905"/>
        <v>54.700008370990098</v>
      </c>
      <c r="DB555" s="7">
        <f>rho_ph(DA555,H555)</f>
        <v>819.66960592792861</v>
      </c>
      <c r="DC555" s="7">
        <f t="shared" si="906"/>
        <v>1.5271265230180253</v>
      </c>
      <c r="DD555" s="7">
        <f t="shared" si="907"/>
        <v>-2.9430000000000001E-2</v>
      </c>
      <c r="DE555" s="47">
        <f t="shared" si="908"/>
        <v>0</v>
      </c>
      <c r="DF555" s="7">
        <f t="shared" si="909"/>
        <v>1024.3730389911723</v>
      </c>
      <c r="DG555" s="7">
        <f t="shared" si="910"/>
        <v>237.15890966828442</v>
      </c>
    </row>
    <row r="556" spans="1:111" ht="14.5" x14ac:dyDescent="0.35">
      <c r="A556" s="7">
        <f t="shared" si="927"/>
        <v>141</v>
      </c>
      <c r="B556" s="7">
        <v>3</v>
      </c>
      <c r="C556" s="7">
        <v>0</v>
      </c>
      <c r="D556">
        <v>0.315</v>
      </c>
      <c r="E556" s="22">
        <v>4.5000000000000003E-5</v>
      </c>
      <c r="F556" s="7">
        <f t="shared" si="828"/>
        <v>54.700008370990098</v>
      </c>
      <c r="G556" s="7">
        <f t="shared" si="928"/>
        <v>97.5</v>
      </c>
      <c r="H556" s="7">
        <f t="shared" si="829"/>
        <v>1024.3730389911723</v>
      </c>
      <c r="I556" s="7">
        <f t="shared" si="830"/>
        <v>0</v>
      </c>
      <c r="J556" s="24" t="str">
        <f t="shared" si="831"/>
        <v>YES</v>
      </c>
      <c r="K556" s="24" t="str">
        <f t="shared" si="832"/>
        <v>NO</v>
      </c>
      <c r="L556" s="7">
        <f t="shared" si="833"/>
        <v>27.89280225138107</v>
      </c>
      <c r="M556" s="7">
        <v>9.81</v>
      </c>
      <c r="N556" s="7">
        <f t="shared" si="834"/>
        <v>7.7891625000000006E-2</v>
      </c>
      <c r="O556" s="7">
        <f t="shared" si="835"/>
        <v>269.61763206563705</v>
      </c>
      <c r="P556" s="7">
        <f t="shared" si="836"/>
        <v>768.09251488080292</v>
      </c>
      <c r="Q556" s="7">
        <f t="shared" si="912"/>
        <v>1.8261220075058136E-5</v>
      </c>
      <c r="R556" s="7">
        <f t="shared" si="913"/>
        <v>9.7659754119553107E-5</v>
      </c>
      <c r="S556" s="7">
        <f t="shared" si="837"/>
        <v>1.1287491003836119E-4</v>
      </c>
      <c r="T556" s="7">
        <f t="shared" si="838"/>
        <v>1.6296724301740197</v>
      </c>
      <c r="U556" s="7">
        <f t="shared" si="839"/>
        <v>0</v>
      </c>
      <c r="V556" s="7">
        <f t="shared" si="840"/>
        <v>1.6296724301740197</v>
      </c>
      <c r="W556" s="7">
        <f>Surface_Tension_T(T_ph(F556,H556))</f>
        <v>8.0282439201773803E-2</v>
      </c>
      <c r="X556" s="7">
        <v>54</v>
      </c>
      <c r="Y556" s="7">
        <f t="shared" si="841"/>
        <v>1</v>
      </c>
      <c r="Z556" s="7">
        <f t="shared" si="842"/>
        <v>0</v>
      </c>
      <c r="AA556" s="24">
        <f t="shared" si="843"/>
        <v>768.09251488080292</v>
      </c>
      <c r="AB556" s="24">
        <f t="shared" si="844"/>
        <v>3493228.4454812985</v>
      </c>
      <c r="AC556" s="24">
        <f t="shared" si="845"/>
        <v>2.6899688351409185E-5</v>
      </c>
      <c r="AD556" s="29">
        <f t="shared" si="846"/>
        <v>1.3239716219591276E-2</v>
      </c>
      <c r="AE556" s="24">
        <f t="shared" si="847"/>
        <v>2.7078239132510094</v>
      </c>
      <c r="AF556" s="7">
        <f t="shared" si="848"/>
        <v>2.8841991169992389</v>
      </c>
      <c r="AG556" s="24" t="str">
        <f t="shared" si="849"/>
        <v>NO</v>
      </c>
      <c r="AH556" s="24">
        <f t="shared" si="911"/>
        <v>1.1499999999999999</v>
      </c>
      <c r="AI556" s="24">
        <f t="shared" si="911"/>
        <v>1.1499999999999999</v>
      </c>
      <c r="AJ556" s="24">
        <f t="shared" si="850"/>
        <v>0.27126532576176082</v>
      </c>
      <c r="AK556" s="24">
        <f t="shared" si="851"/>
        <v>0</v>
      </c>
      <c r="AL556" s="24">
        <f t="shared" si="852"/>
        <v>768.09251488080292</v>
      </c>
      <c r="AM556" s="24">
        <f t="shared" si="853"/>
        <v>3493228.4454812985</v>
      </c>
      <c r="AN556" s="24">
        <f t="shared" si="854"/>
        <v>2.6899688351409185E-5</v>
      </c>
      <c r="AO556" s="29">
        <f t="shared" si="855"/>
        <v>1.3239716219591276E-2</v>
      </c>
      <c r="AP556" s="24">
        <f t="shared" si="856"/>
        <v>0.39941248207631552</v>
      </c>
      <c r="AQ556" s="24">
        <f t="shared" si="917"/>
        <v>0.72499999999999998</v>
      </c>
      <c r="AR556" s="24">
        <f t="shared" si="857"/>
        <v>2.7078239132510094</v>
      </c>
      <c r="AS556" s="24">
        <f t="shared" si="858"/>
        <v>1.7600462245879414</v>
      </c>
      <c r="AT556" s="24" t="str">
        <f t="shared" si="859"/>
        <v>NO</v>
      </c>
      <c r="AU556" s="24">
        <f t="shared" si="914"/>
        <v>1.2</v>
      </c>
      <c r="AV556" s="7">
        <f t="shared" si="918"/>
        <v>1</v>
      </c>
      <c r="AW556" s="7">
        <f t="shared" si="919"/>
        <v>0.27126532576176082</v>
      </c>
      <c r="AX556" s="20">
        <f t="shared" si="860"/>
        <v>0.79841466224906243</v>
      </c>
      <c r="AY556" s="24">
        <f t="shared" si="861"/>
        <v>0</v>
      </c>
      <c r="AZ556" s="24">
        <f t="shared" si="862"/>
        <v>768.09251488080292</v>
      </c>
      <c r="BA556" s="24">
        <f t="shared" si="863"/>
        <v>3493228.4454812985</v>
      </c>
      <c r="BB556" s="24">
        <f t="shared" si="864"/>
        <v>2.6899688351409185E-5</v>
      </c>
      <c r="BC556" s="29">
        <f t="shared" si="865"/>
        <v>1.3239716219591276E-2</v>
      </c>
      <c r="BD556" s="24">
        <f t="shared" si="866"/>
        <v>2.7078239132510094</v>
      </c>
      <c r="BE556" s="24" t="str">
        <f t="shared" si="867"/>
        <v>NO</v>
      </c>
      <c r="BF556" s="24">
        <f t="shared" si="915"/>
        <v>1.2</v>
      </c>
      <c r="BG556" s="24">
        <f t="shared" si="868"/>
        <v>1.1357245782370831</v>
      </c>
      <c r="BH556" s="7">
        <f t="shared" si="920"/>
        <v>1</v>
      </c>
      <c r="BI556" s="7">
        <f t="shared" si="869"/>
        <v>0.6039841120672651</v>
      </c>
      <c r="BJ556" s="7">
        <f t="shared" si="921"/>
        <v>0.27126532576176082</v>
      </c>
      <c r="BK556" s="20">
        <f t="shared" si="870"/>
        <v>0.79841466224906243</v>
      </c>
      <c r="BL556" s="24">
        <f t="shared" si="871"/>
        <v>0.57232173329449143</v>
      </c>
      <c r="BM556" s="24">
        <f t="shared" si="872"/>
        <v>0</v>
      </c>
      <c r="BN556" s="24">
        <f t="shared" si="873"/>
        <v>768.09251488080292</v>
      </c>
      <c r="BO556" s="24">
        <f t="shared" si="874"/>
        <v>3493228.4454812985</v>
      </c>
      <c r="BP556" s="24">
        <f t="shared" si="875"/>
        <v>2.6899688351409185E-5</v>
      </c>
      <c r="BQ556" s="29">
        <f t="shared" si="876"/>
        <v>1.3239716219591276E-2</v>
      </c>
      <c r="BR556" s="24">
        <f t="shared" si="877"/>
        <v>0.39941248207631552</v>
      </c>
      <c r="BS556" s="24">
        <f t="shared" si="922"/>
        <v>0.72499999999999998</v>
      </c>
      <c r="BT556" s="24">
        <f t="shared" si="878"/>
        <v>2.7078239132510094</v>
      </c>
      <c r="BU556" s="24" t="str">
        <f t="shared" si="879"/>
        <v>NO</v>
      </c>
      <c r="BV556" s="24">
        <f t="shared" si="916"/>
        <v>1.1499999999999999</v>
      </c>
      <c r="BW556" s="24">
        <f t="shared" si="880"/>
        <v>1.1499999999999999</v>
      </c>
      <c r="BX556" s="7">
        <f t="shared" si="923"/>
        <v>1</v>
      </c>
      <c r="BY556" s="7">
        <f t="shared" si="881"/>
        <v>0.6039841120672651</v>
      </c>
      <c r="BZ556" s="24">
        <f t="shared" si="924"/>
        <v>0.27126532576176082</v>
      </c>
      <c r="CA556" s="20">
        <f t="shared" si="882"/>
        <v>0.79841464093282277</v>
      </c>
      <c r="CB556" s="24">
        <f t="shared" si="883"/>
        <v>0.63897645228403022</v>
      </c>
      <c r="CC556" s="24">
        <f t="shared" si="884"/>
        <v>0</v>
      </c>
      <c r="CD556" s="24">
        <f t="shared" si="885"/>
        <v>768.09251488080292</v>
      </c>
      <c r="CE556" s="24">
        <f t="shared" si="886"/>
        <v>3493228.4454812985</v>
      </c>
      <c r="CF556" s="24">
        <f t="shared" si="887"/>
        <v>2.6899688351409185E-5</v>
      </c>
      <c r="CG556" s="29">
        <f t="shared" si="888"/>
        <v>1.3239716219591276E-2</v>
      </c>
      <c r="CH556" s="24">
        <f t="shared" si="889"/>
        <v>0.39941248207631552</v>
      </c>
      <c r="CI556" s="24">
        <f t="shared" si="925"/>
        <v>0.72499999999999998</v>
      </c>
      <c r="CJ556" s="24">
        <f t="shared" si="890"/>
        <v>2.7078239132510094</v>
      </c>
      <c r="CK556" s="24">
        <f t="shared" si="891"/>
        <v>2.8841991169992389</v>
      </c>
      <c r="CL556" s="24">
        <f t="shared" si="926"/>
        <v>1.7600462245879414</v>
      </c>
      <c r="CM556" s="24" t="str">
        <f t="shared" si="892"/>
        <v>NO</v>
      </c>
      <c r="CN556" s="46" t="str">
        <f t="shared" si="893"/>
        <v>COMPRESSED LIQUID</v>
      </c>
      <c r="CO556" s="21" t="b">
        <f t="shared" si="894"/>
        <v>0</v>
      </c>
      <c r="CP556" s="21" t="b">
        <f t="shared" si="895"/>
        <v>0</v>
      </c>
      <c r="CQ556" s="7" t="e">
        <f t="shared" si="896"/>
        <v>#DIV/0!</v>
      </c>
      <c r="CR556" s="7">
        <f>IF(J556="yes",rho_ph(F556,H556),IF(K556="yes",rho_ph(F556,H556),L556*CQ556+P556*(1-CQ556)))</f>
        <v>819.67849793722485</v>
      </c>
      <c r="CS556" s="7" t="e">
        <f t="shared" si="897"/>
        <v>#DIV/0!</v>
      </c>
      <c r="CT556" s="7">
        <f t="shared" si="898"/>
        <v>3727837.7144295503</v>
      </c>
      <c r="CU556" s="7">
        <f t="shared" si="899"/>
        <v>2.6458766177640263E-5</v>
      </c>
      <c r="CV556" s="22">
        <f t="shared" si="900"/>
        <v>1.3215857548171348E-2</v>
      </c>
      <c r="CW556" s="7">
        <f t="shared" si="901"/>
        <v>8.0410460647641763E-2</v>
      </c>
      <c r="CX556" s="7">
        <f t="shared" si="902"/>
        <v>4.5666631603996958E-4</v>
      </c>
      <c r="CY556" s="7">
        <f t="shared" si="903"/>
        <v>0.99960202408781662</v>
      </c>
      <c r="CZ556" s="7">
        <f t="shared" si="904"/>
        <v>8.0899322945525987E-2</v>
      </c>
      <c r="DA556" s="7">
        <f t="shared" si="905"/>
        <v>54.457310402153517</v>
      </c>
      <c r="DB556" s="7">
        <f>rho_ph(DA556,H556)</f>
        <v>819.65303244038205</v>
      </c>
      <c r="DC556" s="7">
        <f t="shared" si="906"/>
        <v>1.5271574017086536</v>
      </c>
      <c r="DD556" s="7">
        <f t="shared" si="907"/>
        <v>-2.9430000000000001E-2</v>
      </c>
      <c r="DE556" s="47">
        <f t="shared" si="908"/>
        <v>0</v>
      </c>
      <c r="DF556" s="7">
        <f t="shared" si="909"/>
        <v>1024.3436089911722</v>
      </c>
      <c r="DG556" s="7">
        <f t="shared" si="910"/>
        <v>237.15335392731134</v>
      </c>
    </row>
    <row r="557" spans="1:111" ht="14.5" x14ac:dyDescent="0.35">
      <c r="A557" s="7">
        <f t="shared" si="927"/>
        <v>138</v>
      </c>
      <c r="B557" s="7">
        <v>3</v>
      </c>
      <c r="C557" s="7">
        <v>0</v>
      </c>
      <c r="D557">
        <v>0.315</v>
      </c>
      <c r="E557" s="22">
        <v>4.5000000000000003E-5</v>
      </c>
      <c r="F557" s="7">
        <f t="shared" si="828"/>
        <v>54.457310402153517</v>
      </c>
      <c r="G557" s="7">
        <f t="shared" si="928"/>
        <v>97.5</v>
      </c>
      <c r="H557" s="7">
        <f t="shared" si="829"/>
        <v>1024.3436089911722</v>
      </c>
      <c r="I557" s="7">
        <f t="shared" si="830"/>
        <v>0</v>
      </c>
      <c r="J557" s="24" t="str">
        <f t="shared" si="831"/>
        <v>YES</v>
      </c>
      <c r="K557" s="24" t="str">
        <f t="shared" si="832"/>
        <v>NO</v>
      </c>
      <c r="L557" s="7">
        <f t="shared" si="833"/>
        <v>27.760379404635259</v>
      </c>
      <c r="M557" s="7">
        <v>9.81</v>
      </c>
      <c r="N557" s="7">
        <f t="shared" si="834"/>
        <v>7.7891625000000006E-2</v>
      </c>
      <c r="O557" s="7">
        <f t="shared" si="835"/>
        <v>269.33391043143274</v>
      </c>
      <c r="P557" s="7">
        <f t="shared" si="836"/>
        <v>768.56337247345584</v>
      </c>
      <c r="Q557" s="7">
        <f t="shared" si="912"/>
        <v>1.8249611941055948E-5</v>
      </c>
      <c r="R557" s="7">
        <f t="shared" si="913"/>
        <v>9.7775829115512037E-5</v>
      </c>
      <c r="S557" s="7">
        <f t="shared" si="837"/>
        <v>1.1287131940715071E-4</v>
      </c>
      <c r="T557" s="7">
        <f t="shared" si="838"/>
        <v>1.6286740172066998</v>
      </c>
      <c r="U557" s="7">
        <f t="shared" si="839"/>
        <v>0</v>
      </c>
      <c r="V557" s="7">
        <f t="shared" si="840"/>
        <v>1.6286740172066998</v>
      </c>
      <c r="W557" s="7">
        <f>Surface_Tension_T(T_ph(F557,H557))</f>
        <v>8.0283092601499753E-2</v>
      </c>
      <c r="X557" s="7">
        <v>55</v>
      </c>
      <c r="Y557" s="7">
        <f t="shared" si="841"/>
        <v>1</v>
      </c>
      <c r="Z557" s="7">
        <f t="shared" si="842"/>
        <v>0</v>
      </c>
      <c r="AA557" s="24">
        <f t="shared" si="843"/>
        <v>768.56337247345584</v>
      </c>
      <c r="AB557" s="24">
        <f t="shared" si="844"/>
        <v>3493339.5710989265</v>
      </c>
      <c r="AC557" s="24">
        <f t="shared" si="845"/>
        <v>2.6899466212656982E-5</v>
      </c>
      <c r="AD557" s="29">
        <f t="shared" si="846"/>
        <v>1.3239704213835567E-2</v>
      </c>
      <c r="AE557" s="24">
        <f t="shared" si="847"/>
        <v>2.7079160306123597</v>
      </c>
      <c r="AF557" s="7">
        <f t="shared" si="848"/>
        <v>2.891664827351065</v>
      </c>
      <c r="AG557" s="24" t="str">
        <f t="shared" si="849"/>
        <v>NO</v>
      </c>
      <c r="AH557" s="24">
        <f t="shared" si="911"/>
        <v>1.1499999999999999</v>
      </c>
      <c r="AI557" s="24">
        <f t="shared" si="911"/>
        <v>1.1499999999999999</v>
      </c>
      <c r="AJ557" s="24">
        <f t="shared" si="850"/>
        <v>0.27123800816519111</v>
      </c>
      <c r="AK557" s="24">
        <f t="shared" si="851"/>
        <v>0</v>
      </c>
      <c r="AL557" s="24">
        <f t="shared" si="852"/>
        <v>768.56337247345584</v>
      </c>
      <c r="AM557" s="24">
        <f t="shared" si="853"/>
        <v>3493339.5710989265</v>
      </c>
      <c r="AN557" s="24">
        <f t="shared" si="854"/>
        <v>2.6899466212656982E-5</v>
      </c>
      <c r="AO557" s="29">
        <f t="shared" si="855"/>
        <v>1.3239704213835567E-2</v>
      </c>
      <c r="AP557" s="24">
        <f t="shared" si="856"/>
        <v>0.39910256919793324</v>
      </c>
      <c r="AQ557" s="24">
        <f t="shared" si="917"/>
        <v>0.72499999999999998</v>
      </c>
      <c r="AR557" s="24">
        <f t="shared" si="857"/>
        <v>2.7079160306123597</v>
      </c>
      <c r="AS557" s="24">
        <f t="shared" si="858"/>
        <v>1.758967938583236</v>
      </c>
      <c r="AT557" s="24" t="str">
        <f t="shared" si="859"/>
        <v>NO</v>
      </c>
      <c r="AU557" s="24">
        <f t="shared" si="914"/>
        <v>1.2</v>
      </c>
      <c r="AV557" s="7">
        <f t="shared" si="918"/>
        <v>1</v>
      </c>
      <c r="AW557" s="7">
        <f t="shared" si="919"/>
        <v>0.27123800816519111</v>
      </c>
      <c r="AX557" s="20">
        <f t="shared" si="860"/>
        <v>0.79797551033834968</v>
      </c>
      <c r="AY557" s="24">
        <f t="shared" si="861"/>
        <v>0</v>
      </c>
      <c r="AZ557" s="24">
        <f t="shared" si="862"/>
        <v>768.56337247345584</v>
      </c>
      <c r="BA557" s="24">
        <f t="shared" si="863"/>
        <v>3493339.5710989265</v>
      </c>
      <c r="BB557" s="24">
        <f t="shared" si="864"/>
        <v>2.6899466212656982E-5</v>
      </c>
      <c r="BC557" s="29">
        <f t="shared" si="865"/>
        <v>1.3239704213835567E-2</v>
      </c>
      <c r="BD557" s="24">
        <f t="shared" si="866"/>
        <v>2.7079160306123597</v>
      </c>
      <c r="BE557" s="24" t="str">
        <f t="shared" si="867"/>
        <v>NO</v>
      </c>
      <c r="BF557" s="24">
        <f t="shared" si="915"/>
        <v>1.2</v>
      </c>
      <c r="BG557" s="24">
        <f t="shared" si="868"/>
        <v>1.1357403395865722</v>
      </c>
      <c r="BH557" s="7">
        <f t="shared" si="920"/>
        <v>1</v>
      </c>
      <c r="BI557" s="7">
        <f t="shared" si="869"/>
        <v>0.60404507458620571</v>
      </c>
      <c r="BJ557" s="7">
        <f t="shared" si="921"/>
        <v>0.27123800816519111</v>
      </c>
      <c r="BK557" s="20">
        <f t="shared" si="870"/>
        <v>0.79797551033834968</v>
      </c>
      <c r="BL557" s="24">
        <f t="shared" si="871"/>
        <v>0.57237429484970404</v>
      </c>
      <c r="BM557" s="24">
        <f t="shared" si="872"/>
        <v>0</v>
      </c>
      <c r="BN557" s="24">
        <f t="shared" si="873"/>
        <v>768.56337247345584</v>
      </c>
      <c r="BO557" s="24">
        <f t="shared" si="874"/>
        <v>3493339.5710989265</v>
      </c>
      <c r="BP557" s="24">
        <f t="shared" si="875"/>
        <v>2.6899466212656982E-5</v>
      </c>
      <c r="BQ557" s="29">
        <f t="shared" si="876"/>
        <v>1.3239704213835567E-2</v>
      </c>
      <c r="BR557" s="24">
        <f t="shared" si="877"/>
        <v>0.39910256919793324</v>
      </c>
      <c r="BS557" s="24">
        <f t="shared" si="922"/>
        <v>0.72499999999999998</v>
      </c>
      <c r="BT557" s="24">
        <f t="shared" si="878"/>
        <v>2.7079160306123597</v>
      </c>
      <c r="BU557" s="24" t="str">
        <f t="shared" si="879"/>
        <v>NO</v>
      </c>
      <c r="BV557" s="24">
        <f t="shared" si="916"/>
        <v>1.1499999999999999</v>
      </c>
      <c r="BW557" s="24">
        <f t="shared" si="880"/>
        <v>1.1499999999999999</v>
      </c>
      <c r="BX557" s="7">
        <f t="shared" si="923"/>
        <v>1</v>
      </c>
      <c r="BY557" s="7">
        <f t="shared" si="881"/>
        <v>0.60404507458620571</v>
      </c>
      <c r="BZ557" s="24">
        <f t="shared" si="924"/>
        <v>0.27123800816519111</v>
      </c>
      <c r="CA557" s="20">
        <f t="shared" si="882"/>
        <v>0.79797548903387328</v>
      </c>
      <c r="CB557" s="24">
        <f t="shared" si="883"/>
        <v>0.6390466993037669</v>
      </c>
      <c r="CC557" s="24">
        <f t="shared" si="884"/>
        <v>0</v>
      </c>
      <c r="CD557" s="24">
        <f t="shared" si="885"/>
        <v>768.56337247345584</v>
      </c>
      <c r="CE557" s="24">
        <f t="shared" si="886"/>
        <v>3493339.5710989265</v>
      </c>
      <c r="CF557" s="24">
        <f t="shared" si="887"/>
        <v>2.6899466212656982E-5</v>
      </c>
      <c r="CG557" s="29">
        <f t="shared" si="888"/>
        <v>1.3239704213835567E-2</v>
      </c>
      <c r="CH557" s="24">
        <f t="shared" si="889"/>
        <v>0.39910256919793324</v>
      </c>
      <c r="CI557" s="24">
        <f t="shared" si="925"/>
        <v>0.72499999999999998</v>
      </c>
      <c r="CJ557" s="24">
        <f t="shared" si="890"/>
        <v>2.7079160306123597</v>
      </c>
      <c r="CK557" s="24">
        <f t="shared" si="891"/>
        <v>2.891664827351065</v>
      </c>
      <c r="CL557" s="24">
        <f t="shared" si="926"/>
        <v>1.758967938583236</v>
      </c>
      <c r="CM557" s="24" t="str">
        <f t="shared" si="892"/>
        <v>NO</v>
      </c>
      <c r="CN557" s="46" t="str">
        <f t="shared" si="893"/>
        <v>COMPRESSED LIQUID</v>
      </c>
      <c r="CO557" s="21" t="b">
        <f t="shared" si="894"/>
        <v>0</v>
      </c>
      <c r="CP557" s="21" t="b">
        <f t="shared" si="895"/>
        <v>0</v>
      </c>
      <c r="CQ557" s="7" t="e">
        <f t="shared" si="896"/>
        <v>#DIV/0!</v>
      </c>
      <c r="CR557" s="7">
        <f>IF(J557="yes",rho_ph(F557,H557),IF(K557="yes",rho_ph(F557,H557),L557*CQ557+P557*(1-CQ557)))</f>
        <v>819.66192524048972</v>
      </c>
      <c r="CS557" s="7" t="e">
        <f t="shared" si="897"/>
        <v>#DIV/0!</v>
      </c>
      <c r="CT557" s="7">
        <f t="shared" si="898"/>
        <v>3725597.0566885504</v>
      </c>
      <c r="CU557" s="7">
        <f t="shared" si="899"/>
        <v>2.6462727709969407E-5</v>
      </c>
      <c r="CV557" s="22">
        <f t="shared" si="900"/>
        <v>1.321607215367653E-2</v>
      </c>
      <c r="CW557" s="7">
        <f t="shared" si="901"/>
        <v>8.0408834866092058E-2</v>
      </c>
      <c r="CX557" s="7">
        <f t="shared" si="902"/>
        <v>4.5610512200575017E-4</v>
      </c>
      <c r="CY557" s="7">
        <f t="shared" si="903"/>
        <v>0.99960074817532041</v>
      </c>
      <c r="CZ557" s="7">
        <f t="shared" si="904"/>
        <v>8.0897238358123832E-2</v>
      </c>
      <c r="DA557" s="7">
        <f t="shared" si="905"/>
        <v>54.214618687079145</v>
      </c>
      <c r="DB557" s="7">
        <f>rho_ph(DA557,H557)</f>
        <v>819.63645681882281</v>
      </c>
      <c r="DC557" s="7">
        <f t="shared" si="906"/>
        <v>1.52718828562425</v>
      </c>
      <c r="DD557" s="7">
        <f t="shared" si="907"/>
        <v>-2.9430000000000001E-2</v>
      </c>
      <c r="DE557" s="47">
        <f t="shared" si="908"/>
        <v>0</v>
      </c>
      <c r="DF557" s="7">
        <f t="shared" si="909"/>
        <v>1024.3141789911722</v>
      </c>
      <c r="DG557" s="7">
        <f t="shared" si="910"/>
        <v>237.14779766117977</v>
      </c>
    </row>
    <row r="558" spans="1:111" ht="14.5" x14ac:dyDescent="0.35">
      <c r="A558" s="7">
        <f t="shared" si="927"/>
        <v>135</v>
      </c>
      <c r="B558" s="7">
        <v>3</v>
      </c>
      <c r="C558" s="7">
        <v>0</v>
      </c>
      <c r="D558">
        <v>0.315</v>
      </c>
      <c r="E558" s="22">
        <v>4.5000000000000003E-5</v>
      </c>
      <c r="F558" s="7">
        <f t="shared" si="828"/>
        <v>54.214618687079145</v>
      </c>
      <c r="G558" s="7">
        <f t="shared" si="928"/>
        <v>97.5</v>
      </c>
      <c r="H558" s="7">
        <f t="shared" si="829"/>
        <v>1024.3141789911722</v>
      </c>
      <c r="I558" s="7">
        <f t="shared" si="830"/>
        <v>0</v>
      </c>
      <c r="J558" s="24" t="str">
        <f t="shared" si="831"/>
        <v>YES</v>
      </c>
      <c r="K558" s="24" t="str">
        <f t="shared" si="832"/>
        <v>NO</v>
      </c>
      <c r="L558" s="7">
        <f t="shared" si="833"/>
        <v>27.628089694799392</v>
      </c>
      <c r="M558" s="7">
        <v>9.81</v>
      </c>
      <c r="N558" s="7">
        <f t="shared" si="834"/>
        <v>7.7891625000000006E-2</v>
      </c>
      <c r="O558" s="7">
        <f t="shared" si="835"/>
        <v>269.04922900973929</v>
      </c>
      <c r="P558" s="7">
        <f t="shared" si="836"/>
        <v>769.03500875496229</v>
      </c>
      <c r="Q558" s="7">
        <f t="shared" si="912"/>
        <v>1.8237982414109873E-5</v>
      </c>
      <c r="R558" s="7">
        <f t="shared" si="913"/>
        <v>9.7892455392400917E-5</v>
      </c>
      <c r="S558" s="7">
        <f t="shared" si="837"/>
        <v>1.1286772857331643E-4</v>
      </c>
      <c r="T558" s="7">
        <f t="shared" si="838"/>
        <v>1.6276751787292356</v>
      </c>
      <c r="U558" s="7">
        <f t="shared" si="839"/>
        <v>0</v>
      </c>
      <c r="V558" s="7">
        <f t="shared" si="840"/>
        <v>1.6276751787292356</v>
      </c>
      <c r="W558" s="7">
        <f>Surface_Tension_T(T_ph(F558,H558))</f>
        <v>8.0283746043447568E-2</v>
      </c>
      <c r="X558" s="7">
        <v>56</v>
      </c>
      <c r="Y558" s="7">
        <f t="shared" si="841"/>
        <v>1</v>
      </c>
      <c r="Z558" s="7">
        <f t="shared" si="842"/>
        <v>0</v>
      </c>
      <c r="AA558" s="24">
        <f t="shared" si="843"/>
        <v>769.03500875496229</v>
      </c>
      <c r="AB558" s="24">
        <f t="shared" si="844"/>
        <v>3493450.7100585313</v>
      </c>
      <c r="AC558" s="24">
        <f t="shared" si="845"/>
        <v>2.6899244060649052E-5</v>
      </c>
      <c r="AD558" s="29">
        <f t="shared" si="846"/>
        <v>1.3239692207348389E-2</v>
      </c>
      <c r="AE558" s="24">
        <f t="shared" si="847"/>
        <v>2.7080075226295333</v>
      </c>
      <c r="AF558" s="7">
        <f t="shared" si="848"/>
        <v>2.8991760134069526</v>
      </c>
      <c r="AG558" s="24" t="str">
        <f t="shared" si="849"/>
        <v>NO</v>
      </c>
      <c r="AH558" s="24">
        <f t="shared" si="911"/>
        <v>1.1499999999999999</v>
      </c>
      <c r="AI558" s="24">
        <f t="shared" si="911"/>
        <v>1.1499999999999999</v>
      </c>
      <c r="AJ558" s="24">
        <f t="shared" si="850"/>
        <v>0.27121062101170179</v>
      </c>
      <c r="AK558" s="24">
        <f t="shared" si="851"/>
        <v>0</v>
      </c>
      <c r="AL558" s="24">
        <f t="shared" si="852"/>
        <v>769.03500875496229</v>
      </c>
      <c r="AM558" s="24">
        <f t="shared" si="853"/>
        <v>3493450.7100585313</v>
      </c>
      <c r="AN558" s="24">
        <f t="shared" si="854"/>
        <v>2.6899244060649052E-5</v>
      </c>
      <c r="AO558" s="29">
        <f t="shared" si="855"/>
        <v>1.3239692207348389E-2</v>
      </c>
      <c r="AP558" s="24">
        <f t="shared" si="856"/>
        <v>0.39879270290899621</v>
      </c>
      <c r="AQ558" s="24">
        <f t="shared" si="917"/>
        <v>0.72499999999999998</v>
      </c>
      <c r="AR558" s="24">
        <f t="shared" si="857"/>
        <v>2.7080075226295333</v>
      </c>
      <c r="AS558" s="24">
        <f t="shared" si="858"/>
        <v>1.7578891930275746</v>
      </c>
      <c r="AT558" s="24" t="str">
        <f t="shared" si="859"/>
        <v>NO</v>
      </c>
      <c r="AU558" s="24">
        <f t="shared" si="914"/>
        <v>1.2</v>
      </c>
      <c r="AV558" s="7">
        <f t="shared" si="918"/>
        <v>1</v>
      </c>
      <c r="AW558" s="7">
        <f t="shared" si="919"/>
        <v>0.27121062101170179</v>
      </c>
      <c r="AX558" s="20">
        <f t="shared" si="860"/>
        <v>0.79753615041778392</v>
      </c>
      <c r="AY558" s="24">
        <f t="shared" si="861"/>
        <v>0</v>
      </c>
      <c r="AZ558" s="24">
        <f t="shared" si="862"/>
        <v>769.03500875496229</v>
      </c>
      <c r="BA558" s="24">
        <f t="shared" si="863"/>
        <v>3493450.7100585313</v>
      </c>
      <c r="BB558" s="24">
        <f t="shared" si="864"/>
        <v>2.6899244060649052E-5</v>
      </c>
      <c r="BC558" s="29">
        <f t="shared" si="865"/>
        <v>1.3239692207348389E-2</v>
      </c>
      <c r="BD558" s="24">
        <f t="shared" si="866"/>
        <v>2.7080075226295333</v>
      </c>
      <c r="BE558" s="24" t="str">
        <f t="shared" si="867"/>
        <v>NO</v>
      </c>
      <c r="BF558" s="24">
        <f t="shared" si="915"/>
        <v>1.2</v>
      </c>
      <c r="BG558" s="24">
        <f t="shared" si="868"/>
        <v>1.1357560660025232</v>
      </c>
      <c r="BH558" s="7">
        <f t="shared" si="920"/>
        <v>1</v>
      </c>
      <c r="BI558" s="7">
        <f t="shared" si="869"/>
        <v>0.60410591346971454</v>
      </c>
      <c r="BJ558" s="7">
        <f t="shared" si="921"/>
        <v>0.27121062101170179</v>
      </c>
      <c r="BK558" s="20">
        <f t="shared" si="870"/>
        <v>0.79753615041778392</v>
      </c>
      <c r="BL558" s="24">
        <f t="shared" si="871"/>
        <v>0.57242673791573562</v>
      </c>
      <c r="BM558" s="24">
        <f t="shared" si="872"/>
        <v>0</v>
      </c>
      <c r="BN558" s="24">
        <f t="shared" si="873"/>
        <v>769.03500875496229</v>
      </c>
      <c r="BO558" s="24">
        <f t="shared" si="874"/>
        <v>3493450.7100585313</v>
      </c>
      <c r="BP558" s="24">
        <f t="shared" si="875"/>
        <v>2.6899244060649052E-5</v>
      </c>
      <c r="BQ558" s="29">
        <f t="shared" si="876"/>
        <v>1.3239692207348389E-2</v>
      </c>
      <c r="BR558" s="24">
        <f t="shared" si="877"/>
        <v>0.39879270290899621</v>
      </c>
      <c r="BS558" s="24">
        <f t="shared" si="922"/>
        <v>0.72499999999999998</v>
      </c>
      <c r="BT558" s="24">
        <f t="shared" si="878"/>
        <v>2.7080075226295333</v>
      </c>
      <c r="BU558" s="24" t="str">
        <f t="shared" si="879"/>
        <v>NO</v>
      </c>
      <c r="BV558" s="24">
        <f t="shared" si="916"/>
        <v>1.1499999999999999</v>
      </c>
      <c r="BW558" s="24">
        <f t="shared" si="880"/>
        <v>1.1499999999999999</v>
      </c>
      <c r="BX558" s="7">
        <f t="shared" si="923"/>
        <v>1</v>
      </c>
      <c r="BY558" s="7">
        <f t="shared" si="881"/>
        <v>0.60410591346971454</v>
      </c>
      <c r="BZ558" s="24">
        <f t="shared" si="924"/>
        <v>0.27121062101170179</v>
      </c>
      <c r="CA558" s="20">
        <f t="shared" si="882"/>
        <v>0.79753612912507621</v>
      </c>
      <c r="CB558" s="24">
        <f t="shared" si="883"/>
        <v>0.63911681700058498</v>
      </c>
      <c r="CC558" s="24">
        <f t="shared" si="884"/>
        <v>0</v>
      </c>
      <c r="CD558" s="24">
        <f t="shared" si="885"/>
        <v>769.03500875496229</v>
      </c>
      <c r="CE558" s="24">
        <f t="shared" si="886"/>
        <v>3493450.7100585313</v>
      </c>
      <c r="CF558" s="24">
        <f t="shared" si="887"/>
        <v>2.6899244060649052E-5</v>
      </c>
      <c r="CG558" s="29">
        <f t="shared" si="888"/>
        <v>1.3239692207348389E-2</v>
      </c>
      <c r="CH558" s="24">
        <f t="shared" si="889"/>
        <v>0.39879270290899621</v>
      </c>
      <c r="CI558" s="24">
        <f t="shared" si="925"/>
        <v>0.72499999999999998</v>
      </c>
      <c r="CJ558" s="24">
        <f t="shared" si="890"/>
        <v>2.7080075226295333</v>
      </c>
      <c r="CK558" s="24">
        <f t="shared" si="891"/>
        <v>2.8991760134069526</v>
      </c>
      <c r="CL558" s="24">
        <f t="shared" si="926"/>
        <v>1.7578891930275746</v>
      </c>
      <c r="CM558" s="24" t="str">
        <f t="shared" si="892"/>
        <v>NO</v>
      </c>
      <c r="CN558" s="46" t="str">
        <f t="shared" si="893"/>
        <v>COMPRESSED LIQUID</v>
      </c>
      <c r="CO558" s="21" t="b">
        <f t="shared" si="894"/>
        <v>0</v>
      </c>
      <c r="CP558" s="21" t="b">
        <f t="shared" si="895"/>
        <v>0</v>
      </c>
      <c r="CQ558" s="7" t="e">
        <f t="shared" si="896"/>
        <v>#DIV/0!</v>
      </c>
      <c r="CR558" s="7">
        <f>IF(J558="yes",rho_ph(F558,H558),IF(K558="yes",rho_ph(F558,H558),L558*CQ558+P558*(1-CQ558)))</f>
        <v>819.64535041000647</v>
      </c>
      <c r="CS558" s="7" t="e">
        <f t="shared" si="897"/>
        <v>#DIV/0!</v>
      </c>
      <c r="CT558" s="7">
        <f t="shared" si="898"/>
        <v>3723355.3723668945</v>
      </c>
      <c r="CU558" s="7">
        <f t="shared" si="899"/>
        <v>2.6466695585336648E-5</v>
      </c>
      <c r="CV558" s="22">
        <f t="shared" si="900"/>
        <v>1.3216287098563042E-2</v>
      </c>
      <c r="CW558" s="7">
        <f t="shared" si="901"/>
        <v>8.0407208875221653E-2</v>
      </c>
      <c r="CX558" s="7">
        <f t="shared" si="902"/>
        <v>4.5554404726252717E-4</v>
      </c>
      <c r="CY558" s="7">
        <f t="shared" si="903"/>
        <v>0.9995994607746499</v>
      </c>
      <c r="CZ558" s="7">
        <f t="shared" si="904"/>
        <v>8.0895154605044262E-2</v>
      </c>
      <c r="DA558" s="7">
        <f t="shared" si="905"/>
        <v>53.97193322326401</v>
      </c>
      <c r="DB558" s="7">
        <f>rho_ph(DA558,H558)</f>
        <v>819.61987906202535</v>
      </c>
      <c r="DC558" s="7">
        <f t="shared" si="906"/>
        <v>1.5272191747676562</v>
      </c>
      <c r="DD558" s="7">
        <f t="shared" si="907"/>
        <v>-2.9430000000000001E-2</v>
      </c>
      <c r="DE558" s="47">
        <f t="shared" si="908"/>
        <v>0</v>
      </c>
      <c r="DF558" s="7">
        <f t="shared" si="909"/>
        <v>1024.2847489911721</v>
      </c>
      <c r="DG558" s="7">
        <f t="shared" si="910"/>
        <v>237.14224086977765</v>
      </c>
    </row>
    <row r="559" spans="1:111" ht="14.5" x14ac:dyDescent="0.35">
      <c r="A559" s="7">
        <f t="shared" si="927"/>
        <v>132</v>
      </c>
      <c r="B559" s="7">
        <v>3</v>
      </c>
      <c r="C559" s="7">
        <v>0</v>
      </c>
      <c r="D559">
        <v>0.315</v>
      </c>
      <c r="E559" s="22">
        <v>4.5000000000000003E-5</v>
      </c>
      <c r="F559" s="7">
        <f t="shared" si="828"/>
        <v>53.97193322326401</v>
      </c>
      <c r="G559" s="7">
        <f t="shared" si="928"/>
        <v>97.5</v>
      </c>
      <c r="H559" s="7">
        <f t="shared" si="829"/>
        <v>1024.2847489911721</v>
      </c>
      <c r="I559" s="7">
        <f t="shared" si="830"/>
        <v>0</v>
      </c>
      <c r="J559" s="24" t="str">
        <f t="shared" si="831"/>
        <v>YES</v>
      </c>
      <c r="K559" s="24" t="str">
        <f t="shared" si="832"/>
        <v>NO</v>
      </c>
      <c r="L559" s="7">
        <f t="shared" si="833"/>
        <v>27.495932646231399</v>
      </c>
      <c r="M559" s="7">
        <v>9.81</v>
      </c>
      <c r="N559" s="7">
        <f t="shared" si="834"/>
        <v>7.7891625000000006E-2</v>
      </c>
      <c r="O559" s="7">
        <f t="shared" si="835"/>
        <v>268.76358021265332</v>
      </c>
      <c r="P559" s="7">
        <f t="shared" si="836"/>
        <v>769.50743124043879</v>
      </c>
      <c r="Q559" s="7">
        <f t="shared" si="912"/>
        <v>1.8226331229961493E-5</v>
      </c>
      <c r="R559" s="7">
        <f t="shared" si="913"/>
        <v>9.8009638902269187E-5</v>
      </c>
      <c r="S559" s="7">
        <f t="shared" si="837"/>
        <v>1.1286413753668004E-4</v>
      </c>
      <c r="T559" s="7">
        <f t="shared" si="838"/>
        <v>1.6266759026699464</v>
      </c>
      <c r="U559" s="7">
        <f t="shared" si="839"/>
        <v>0</v>
      </c>
      <c r="V559" s="7">
        <f t="shared" si="840"/>
        <v>1.6266759026699464</v>
      </c>
      <c r="W559" s="7">
        <f>Surface_Tension_T(T_ph(F559,H559))</f>
        <v>8.0284399527624714E-2</v>
      </c>
      <c r="X559" s="7">
        <v>57</v>
      </c>
      <c r="Y559" s="7">
        <f t="shared" si="841"/>
        <v>1</v>
      </c>
      <c r="Z559" s="7">
        <f t="shared" si="842"/>
        <v>0</v>
      </c>
      <c r="AA559" s="24">
        <f t="shared" si="843"/>
        <v>769.50743124043879</v>
      </c>
      <c r="AB559" s="24">
        <f t="shared" si="844"/>
        <v>3493561.8623675024</v>
      </c>
      <c r="AC559" s="24">
        <f t="shared" si="845"/>
        <v>2.6899021895374227E-5</v>
      </c>
      <c r="AD559" s="29">
        <f t="shared" si="846"/>
        <v>1.3239680200129141E-2</v>
      </c>
      <c r="AE559" s="24">
        <f t="shared" si="847"/>
        <v>2.7080983888838559</v>
      </c>
      <c r="AF559" s="7">
        <f t="shared" si="848"/>
        <v>2.9067331778808967</v>
      </c>
      <c r="AG559" s="24" t="str">
        <f t="shared" si="849"/>
        <v>NO</v>
      </c>
      <c r="AH559" s="24">
        <f t="shared" si="911"/>
        <v>1.1499999999999999</v>
      </c>
      <c r="AI559" s="24">
        <f t="shared" si="911"/>
        <v>1.1499999999999999</v>
      </c>
      <c r="AJ559" s="24">
        <f t="shared" si="850"/>
        <v>0.27118316384796232</v>
      </c>
      <c r="AK559" s="24">
        <f t="shared" si="851"/>
        <v>0</v>
      </c>
      <c r="AL559" s="24">
        <f t="shared" si="852"/>
        <v>769.50743124043879</v>
      </c>
      <c r="AM559" s="24">
        <f t="shared" si="853"/>
        <v>3493561.8623675024</v>
      </c>
      <c r="AN559" s="24">
        <f t="shared" si="854"/>
        <v>2.6899021895374227E-5</v>
      </c>
      <c r="AO559" s="29">
        <f t="shared" si="855"/>
        <v>1.3239680200129141E-2</v>
      </c>
      <c r="AP559" s="24">
        <f t="shared" si="856"/>
        <v>0.39848287953780198</v>
      </c>
      <c r="AQ559" s="24">
        <f t="shared" si="917"/>
        <v>0.72499999999999998</v>
      </c>
      <c r="AR559" s="24">
        <f t="shared" si="857"/>
        <v>2.7080983888838559</v>
      </c>
      <c r="AS559" s="24">
        <f t="shared" si="858"/>
        <v>1.7568099748835422</v>
      </c>
      <c r="AT559" s="24" t="str">
        <f t="shared" si="859"/>
        <v>NO</v>
      </c>
      <c r="AU559" s="24">
        <f t="shared" si="914"/>
        <v>1.2</v>
      </c>
      <c r="AV559" s="7">
        <f t="shared" si="918"/>
        <v>1</v>
      </c>
      <c r="AW559" s="7">
        <f t="shared" si="919"/>
        <v>0.27118316384796232</v>
      </c>
      <c r="AX559" s="20">
        <f t="shared" si="860"/>
        <v>0.79709657713334336</v>
      </c>
      <c r="AY559" s="24">
        <f t="shared" si="861"/>
        <v>0</v>
      </c>
      <c r="AZ559" s="24">
        <f t="shared" si="862"/>
        <v>769.50743124043879</v>
      </c>
      <c r="BA559" s="24">
        <f t="shared" si="863"/>
        <v>3493561.8623675024</v>
      </c>
      <c r="BB559" s="24">
        <f t="shared" si="864"/>
        <v>2.6899021895374227E-5</v>
      </c>
      <c r="BC559" s="29">
        <f t="shared" si="865"/>
        <v>1.3239680200129141E-2</v>
      </c>
      <c r="BD559" s="24">
        <f t="shared" si="866"/>
        <v>2.7080983888838559</v>
      </c>
      <c r="BE559" s="24" t="str">
        <f t="shared" si="867"/>
        <v>NO</v>
      </c>
      <c r="BF559" s="24">
        <f t="shared" si="915"/>
        <v>1.2</v>
      </c>
      <c r="BG559" s="24">
        <f t="shared" si="868"/>
        <v>1.135771757787162</v>
      </c>
      <c r="BH559" s="7">
        <f t="shared" si="920"/>
        <v>1</v>
      </c>
      <c r="BI559" s="7">
        <f t="shared" si="869"/>
        <v>0.6041666290894353</v>
      </c>
      <c r="BJ559" s="7">
        <f t="shared" si="921"/>
        <v>0.27118316384796232</v>
      </c>
      <c r="BK559" s="20">
        <f t="shared" si="870"/>
        <v>0.79709657713334336</v>
      </c>
      <c r="BL559" s="24">
        <f t="shared" si="871"/>
        <v>0.57247906278572347</v>
      </c>
      <c r="BM559" s="24">
        <f t="shared" si="872"/>
        <v>0</v>
      </c>
      <c r="BN559" s="24">
        <f t="shared" si="873"/>
        <v>769.50743124043879</v>
      </c>
      <c r="BO559" s="24">
        <f t="shared" si="874"/>
        <v>3493561.8623675024</v>
      </c>
      <c r="BP559" s="24">
        <f t="shared" si="875"/>
        <v>2.6899021895374227E-5</v>
      </c>
      <c r="BQ559" s="29">
        <f t="shared" si="876"/>
        <v>1.3239680200129141E-2</v>
      </c>
      <c r="BR559" s="24">
        <f t="shared" si="877"/>
        <v>0.39848287953780198</v>
      </c>
      <c r="BS559" s="24">
        <f t="shared" si="922"/>
        <v>0.72499999999999998</v>
      </c>
      <c r="BT559" s="24">
        <f t="shared" si="878"/>
        <v>2.7080983888838559</v>
      </c>
      <c r="BU559" s="24" t="str">
        <f t="shared" si="879"/>
        <v>NO</v>
      </c>
      <c r="BV559" s="24">
        <f t="shared" si="916"/>
        <v>1.1499999999999999</v>
      </c>
      <c r="BW559" s="24">
        <f t="shared" si="880"/>
        <v>1.1499999999999999</v>
      </c>
      <c r="BX559" s="7">
        <f t="shared" si="923"/>
        <v>1</v>
      </c>
      <c r="BY559" s="7">
        <f t="shared" si="881"/>
        <v>0.6041666290894353</v>
      </c>
      <c r="BZ559" s="24">
        <f t="shared" si="924"/>
        <v>0.27118316384796232</v>
      </c>
      <c r="CA559" s="20">
        <f t="shared" si="882"/>
        <v>0.79709655585241002</v>
      </c>
      <c r="CB559" s="24">
        <f t="shared" si="883"/>
        <v>0.63918680583289156</v>
      </c>
      <c r="CC559" s="24">
        <f t="shared" si="884"/>
        <v>0</v>
      </c>
      <c r="CD559" s="24">
        <f t="shared" si="885"/>
        <v>769.50743124043879</v>
      </c>
      <c r="CE559" s="24">
        <f t="shared" si="886"/>
        <v>3493561.8623675024</v>
      </c>
      <c r="CF559" s="24">
        <f t="shared" si="887"/>
        <v>2.6899021895374227E-5</v>
      </c>
      <c r="CG559" s="29">
        <f t="shared" si="888"/>
        <v>1.3239680200129141E-2</v>
      </c>
      <c r="CH559" s="24">
        <f t="shared" si="889"/>
        <v>0.39848287953780198</v>
      </c>
      <c r="CI559" s="24">
        <f t="shared" si="925"/>
        <v>0.72499999999999998</v>
      </c>
      <c r="CJ559" s="24">
        <f t="shared" si="890"/>
        <v>2.7080983888838559</v>
      </c>
      <c r="CK559" s="24">
        <f t="shared" si="891"/>
        <v>2.9067331778808967</v>
      </c>
      <c r="CL559" s="24">
        <f t="shared" si="926"/>
        <v>1.7568099748835422</v>
      </c>
      <c r="CM559" s="24" t="str">
        <f t="shared" si="892"/>
        <v>NO</v>
      </c>
      <c r="CN559" s="46" t="str">
        <f t="shared" si="893"/>
        <v>COMPRESSED LIQUID</v>
      </c>
      <c r="CO559" s="21" t="b">
        <f t="shared" si="894"/>
        <v>0</v>
      </c>
      <c r="CP559" s="21" t="b">
        <f t="shared" si="895"/>
        <v>0</v>
      </c>
      <c r="CQ559" s="7" t="e">
        <f t="shared" si="896"/>
        <v>#DIV/0!</v>
      </c>
      <c r="CR559" s="7">
        <f>IF(J559="yes",rho_ph(F559,H559),IF(K559="yes",rho_ph(F559,H559),L559*CQ559+P559*(1-CQ559)))</f>
        <v>819.62877344454921</v>
      </c>
      <c r="CS559" s="7" t="e">
        <f t="shared" si="897"/>
        <v>#DIV/0!</v>
      </c>
      <c r="CT559" s="7">
        <f t="shared" si="898"/>
        <v>3721112.6338170883</v>
      </c>
      <c r="CU559" s="7">
        <f t="shared" si="899"/>
        <v>2.6470669866897902E-5</v>
      </c>
      <c r="CV559" s="22">
        <f t="shared" si="900"/>
        <v>1.3216502386226171E-2</v>
      </c>
      <c r="CW559" s="7">
        <f t="shared" si="901"/>
        <v>8.0405582674910284E-2</v>
      </c>
      <c r="CX559" s="7">
        <f t="shared" si="902"/>
        <v>4.5498308557243467E-4</v>
      </c>
      <c r="CY559" s="7">
        <f t="shared" si="903"/>
        <v>0.9995981617368388</v>
      </c>
      <c r="CZ559" s="7">
        <f t="shared" si="904"/>
        <v>8.0893071691913163E-2</v>
      </c>
      <c r="DA559" s="7">
        <f t="shared" si="905"/>
        <v>53.729254008188271</v>
      </c>
      <c r="DB559" s="7">
        <f>rho_ph(DA559,H559)</f>
        <v>819.60329916876128</v>
      </c>
      <c r="DC559" s="7">
        <f t="shared" si="906"/>
        <v>1.5272500691417201</v>
      </c>
      <c r="DD559" s="7">
        <f t="shared" si="907"/>
        <v>-2.9430000000000001E-2</v>
      </c>
      <c r="DE559" s="47">
        <f t="shared" si="908"/>
        <v>0</v>
      </c>
      <c r="DF559" s="7">
        <f t="shared" si="909"/>
        <v>1024.2553189911721</v>
      </c>
      <c r="DG559" s="7">
        <f t="shared" si="910"/>
        <v>237.13668355299302</v>
      </c>
    </row>
    <row r="560" spans="1:111" ht="14.5" x14ac:dyDescent="0.35">
      <c r="A560" s="7">
        <f t="shared" si="927"/>
        <v>129</v>
      </c>
      <c r="B560" s="7">
        <v>3</v>
      </c>
      <c r="C560" s="7">
        <v>0</v>
      </c>
      <c r="D560">
        <v>0.315</v>
      </c>
      <c r="E560" s="22">
        <v>4.5000000000000003E-5</v>
      </c>
      <c r="F560" s="7">
        <f t="shared" si="828"/>
        <v>53.729254008188271</v>
      </c>
      <c r="G560" s="7">
        <f t="shared" si="928"/>
        <v>97.5</v>
      </c>
      <c r="H560" s="7">
        <f t="shared" si="829"/>
        <v>1024.2553189911721</v>
      </c>
      <c r="I560" s="7">
        <f t="shared" si="830"/>
        <v>0</v>
      </c>
      <c r="J560" s="24" t="str">
        <f t="shared" si="831"/>
        <v>YES</v>
      </c>
      <c r="K560" s="24" t="str">
        <f t="shared" si="832"/>
        <v>NO</v>
      </c>
      <c r="L560" s="7">
        <f t="shared" si="833"/>
        <v>27.363907783725409</v>
      </c>
      <c r="M560" s="7">
        <v>9.81</v>
      </c>
      <c r="N560" s="7">
        <f t="shared" si="834"/>
        <v>7.7891625000000006E-2</v>
      </c>
      <c r="O560" s="7">
        <f t="shared" si="835"/>
        <v>268.47695635700541</v>
      </c>
      <c r="P560" s="7">
        <f t="shared" si="836"/>
        <v>769.98064752791993</v>
      </c>
      <c r="Q560" s="7">
        <f t="shared" si="912"/>
        <v>1.8214658121636048E-5</v>
      </c>
      <c r="R560" s="7">
        <f t="shared" si="913"/>
        <v>9.8127385685384228E-5</v>
      </c>
      <c r="S560" s="7">
        <f t="shared" si="837"/>
        <v>1.1286054629706188E-4</v>
      </c>
      <c r="T560" s="7">
        <f t="shared" si="838"/>
        <v>1.6256761768533718</v>
      </c>
      <c r="U560" s="7">
        <f t="shared" si="839"/>
        <v>0</v>
      </c>
      <c r="V560" s="7">
        <f t="shared" si="840"/>
        <v>1.6256761768533718</v>
      </c>
      <c r="W560" s="7">
        <f>Surface_Tension_T(T_ph(F560,H560))</f>
        <v>8.0285053054038602E-2</v>
      </c>
      <c r="X560" s="7">
        <v>58</v>
      </c>
      <c r="Y560" s="7">
        <f t="shared" si="841"/>
        <v>1</v>
      </c>
      <c r="Z560" s="7">
        <f t="shared" si="842"/>
        <v>0</v>
      </c>
      <c r="AA560" s="24">
        <f t="shared" si="843"/>
        <v>769.98064752791993</v>
      </c>
      <c r="AB560" s="24">
        <f t="shared" si="844"/>
        <v>3493673.0280332752</v>
      </c>
      <c r="AC560" s="24">
        <f t="shared" si="845"/>
        <v>2.6898799716821254E-5</v>
      </c>
      <c r="AD560" s="29">
        <f t="shared" si="846"/>
        <v>1.3239668192177211E-2</v>
      </c>
      <c r="AE560" s="24">
        <f t="shared" si="847"/>
        <v>2.7081886289308517</v>
      </c>
      <c r="AF560" s="7">
        <f t="shared" si="848"/>
        <v>2.9143368312690336</v>
      </c>
      <c r="AG560" s="24" t="str">
        <f t="shared" si="849"/>
        <v>NO</v>
      </c>
      <c r="AH560" s="24">
        <f t="shared" si="911"/>
        <v>1.1499999999999999</v>
      </c>
      <c r="AI560" s="24">
        <f t="shared" si="911"/>
        <v>1.1499999999999999</v>
      </c>
      <c r="AJ560" s="24">
        <f t="shared" si="850"/>
        <v>0.27115563621474109</v>
      </c>
      <c r="AK560" s="24">
        <f t="shared" si="851"/>
        <v>0</v>
      </c>
      <c r="AL560" s="24">
        <f t="shared" si="852"/>
        <v>769.98064752791993</v>
      </c>
      <c r="AM560" s="24">
        <f t="shared" si="853"/>
        <v>3493673.0280332752</v>
      </c>
      <c r="AN560" s="24">
        <f t="shared" si="854"/>
        <v>2.6898799716821254E-5</v>
      </c>
      <c r="AO560" s="29">
        <f t="shared" si="855"/>
        <v>1.3239668192177211E-2</v>
      </c>
      <c r="AP560" s="24">
        <f t="shared" si="856"/>
        <v>0.39817309538894385</v>
      </c>
      <c r="AQ560" s="24">
        <f t="shared" si="917"/>
        <v>0.72499999999999998</v>
      </c>
      <c r="AR560" s="24">
        <f t="shared" si="857"/>
        <v>2.7081886289308517</v>
      </c>
      <c r="AS560" s="24">
        <f t="shared" si="858"/>
        <v>1.7557302710016418</v>
      </c>
      <c r="AT560" s="24" t="str">
        <f t="shared" si="859"/>
        <v>NO</v>
      </c>
      <c r="AU560" s="24">
        <f t="shared" si="914"/>
        <v>1.2</v>
      </c>
      <c r="AV560" s="7">
        <f t="shared" si="918"/>
        <v>1</v>
      </c>
      <c r="AW560" s="7">
        <f t="shared" si="919"/>
        <v>0.27115563621474109</v>
      </c>
      <c r="AX560" s="20">
        <f t="shared" si="860"/>
        <v>0.79665678508425675</v>
      </c>
      <c r="AY560" s="24">
        <f t="shared" si="861"/>
        <v>0</v>
      </c>
      <c r="AZ560" s="24">
        <f t="shared" si="862"/>
        <v>769.98064752791993</v>
      </c>
      <c r="BA560" s="24">
        <f t="shared" si="863"/>
        <v>3493673.0280332752</v>
      </c>
      <c r="BB560" s="24">
        <f t="shared" si="864"/>
        <v>2.6898799716821254E-5</v>
      </c>
      <c r="BC560" s="29">
        <f t="shared" si="865"/>
        <v>1.3239668192177211E-2</v>
      </c>
      <c r="BD560" s="24">
        <f t="shared" si="866"/>
        <v>2.7081886289308517</v>
      </c>
      <c r="BE560" s="24" t="str">
        <f t="shared" si="867"/>
        <v>NO</v>
      </c>
      <c r="BF560" s="24">
        <f t="shared" si="915"/>
        <v>1.2</v>
      </c>
      <c r="BG560" s="24">
        <f t="shared" si="868"/>
        <v>1.1357874152418665</v>
      </c>
      <c r="BH560" s="7">
        <f t="shared" si="920"/>
        <v>1</v>
      </c>
      <c r="BI560" s="7">
        <f t="shared" si="869"/>
        <v>0.60422722181533339</v>
      </c>
      <c r="BJ560" s="7">
        <f t="shared" si="921"/>
        <v>0.27115563621474109</v>
      </c>
      <c r="BK560" s="20">
        <f t="shared" si="870"/>
        <v>0.79665678508425675</v>
      </c>
      <c r="BL560" s="24">
        <f t="shared" si="871"/>
        <v>0.5725312697507241</v>
      </c>
      <c r="BM560" s="24">
        <f t="shared" si="872"/>
        <v>0</v>
      </c>
      <c r="BN560" s="24">
        <f t="shared" si="873"/>
        <v>769.98064752791993</v>
      </c>
      <c r="BO560" s="24">
        <f t="shared" si="874"/>
        <v>3493673.0280332752</v>
      </c>
      <c r="BP560" s="24">
        <f t="shared" si="875"/>
        <v>2.6898799716821254E-5</v>
      </c>
      <c r="BQ560" s="29">
        <f t="shared" si="876"/>
        <v>1.3239668192177211E-2</v>
      </c>
      <c r="BR560" s="24">
        <f t="shared" si="877"/>
        <v>0.39817309538894385</v>
      </c>
      <c r="BS560" s="24">
        <f t="shared" si="922"/>
        <v>0.72499999999999998</v>
      </c>
      <c r="BT560" s="24">
        <f t="shared" si="878"/>
        <v>2.7081886289308517</v>
      </c>
      <c r="BU560" s="24" t="str">
        <f t="shared" si="879"/>
        <v>NO</v>
      </c>
      <c r="BV560" s="24">
        <f t="shared" si="916"/>
        <v>1.1499999999999999</v>
      </c>
      <c r="BW560" s="24">
        <f t="shared" si="880"/>
        <v>1.1499999999999999</v>
      </c>
      <c r="BX560" s="7">
        <f t="shared" si="923"/>
        <v>1</v>
      </c>
      <c r="BY560" s="7">
        <f t="shared" si="881"/>
        <v>0.60422722181533339</v>
      </c>
      <c r="BZ560" s="24">
        <f t="shared" si="924"/>
        <v>0.27115563621474109</v>
      </c>
      <c r="CA560" s="20">
        <f t="shared" si="882"/>
        <v>0.79665676381510353</v>
      </c>
      <c r="CB560" s="24">
        <f t="shared" si="883"/>
        <v>0.63925666625785937</v>
      </c>
      <c r="CC560" s="24">
        <f t="shared" si="884"/>
        <v>0</v>
      </c>
      <c r="CD560" s="24">
        <f t="shared" si="885"/>
        <v>769.98064752791993</v>
      </c>
      <c r="CE560" s="24">
        <f t="shared" si="886"/>
        <v>3493673.0280332752</v>
      </c>
      <c r="CF560" s="24">
        <f t="shared" si="887"/>
        <v>2.6898799716821254E-5</v>
      </c>
      <c r="CG560" s="29">
        <f t="shared" si="888"/>
        <v>1.3239668192177211E-2</v>
      </c>
      <c r="CH560" s="24">
        <f t="shared" si="889"/>
        <v>0.39817309538894385</v>
      </c>
      <c r="CI560" s="24">
        <f t="shared" si="925"/>
        <v>0.72499999999999998</v>
      </c>
      <c r="CJ560" s="24">
        <f t="shared" si="890"/>
        <v>2.7081886289308517</v>
      </c>
      <c r="CK560" s="24">
        <f t="shared" si="891"/>
        <v>2.9143368312690336</v>
      </c>
      <c r="CL560" s="24">
        <f t="shared" si="926"/>
        <v>1.7557302710016418</v>
      </c>
      <c r="CM560" s="24" t="str">
        <f t="shared" si="892"/>
        <v>NO</v>
      </c>
      <c r="CN560" s="46" t="str">
        <f t="shared" si="893"/>
        <v>COMPRESSED LIQUID</v>
      </c>
      <c r="CO560" s="21" t="b">
        <f t="shared" si="894"/>
        <v>0</v>
      </c>
      <c r="CP560" s="21" t="b">
        <f t="shared" si="895"/>
        <v>0</v>
      </c>
      <c r="CQ560" s="7" t="e">
        <f t="shared" si="896"/>
        <v>#DIV/0!</v>
      </c>
      <c r="CR560" s="7">
        <f>IF(J560="yes",rho_ph(F560,H560),IF(K560="yes",rho_ph(F560,H560),L560*CQ560+P560*(1-CQ560)))</f>
        <v>819.61219434288898</v>
      </c>
      <c r="CS560" s="7" t="e">
        <f t="shared" si="897"/>
        <v>#DIV/0!</v>
      </c>
      <c r="CT560" s="7">
        <f t="shared" si="898"/>
        <v>3718868.8131529796</v>
      </c>
      <c r="CU560" s="7">
        <f t="shared" si="899"/>
        <v>2.6474650618500469E-5</v>
      </c>
      <c r="CV560" s="22">
        <f t="shared" si="900"/>
        <v>1.3216718020098307E-2</v>
      </c>
      <c r="CW560" s="7">
        <f t="shared" si="901"/>
        <v>8.0403956265037421E-2</v>
      </c>
      <c r="CX560" s="7">
        <f t="shared" si="902"/>
        <v>4.544222306571852E-4</v>
      </c>
      <c r="CY560" s="7">
        <f t="shared" si="903"/>
        <v>0.99959685091027362</v>
      </c>
      <c r="CZ560" s="7">
        <f t="shared" si="904"/>
        <v>8.08909896245288E-2</v>
      </c>
      <c r="DA560" s="7">
        <f t="shared" si="905"/>
        <v>53.486581039314686</v>
      </c>
      <c r="DB560" s="7">
        <f>rho_ph(DA560,H560)</f>
        <v>819.58671713780006</v>
      </c>
      <c r="DC560" s="7">
        <f t="shared" si="906"/>
        <v>1.5272809687492936</v>
      </c>
      <c r="DD560" s="7">
        <f t="shared" si="907"/>
        <v>-2.9430000000000001E-2</v>
      </c>
      <c r="DE560" s="47">
        <f t="shared" si="908"/>
        <v>0</v>
      </c>
      <c r="DF560" s="7">
        <f t="shared" si="909"/>
        <v>1024.225888991172</v>
      </c>
      <c r="DG560" s="7">
        <f t="shared" si="910"/>
        <v>237.13112571071275</v>
      </c>
    </row>
    <row r="561" spans="1:111" ht="14.5" x14ac:dyDescent="0.35">
      <c r="A561" s="7">
        <f t="shared" si="927"/>
        <v>126</v>
      </c>
      <c r="B561" s="7">
        <v>3</v>
      </c>
      <c r="C561" s="7">
        <v>0</v>
      </c>
      <c r="D561">
        <v>0.315</v>
      </c>
      <c r="E561" s="22">
        <v>4.5000000000000003E-5</v>
      </c>
      <c r="F561" s="7">
        <f t="shared" si="828"/>
        <v>53.486581039314686</v>
      </c>
      <c r="G561" s="7">
        <f t="shared" si="928"/>
        <v>97.5</v>
      </c>
      <c r="H561" s="7">
        <f t="shared" si="829"/>
        <v>1024.225888991172</v>
      </c>
      <c r="I561" s="7">
        <f t="shared" si="830"/>
        <v>0</v>
      </c>
      <c r="J561" s="24" t="str">
        <f t="shared" si="831"/>
        <v>YES</v>
      </c>
      <c r="K561" s="24" t="str">
        <f t="shared" si="832"/>
        <v>NO</v>
      </c>
      <c r="L561" s="7">
        <f t="shared" si="833"/>
        <v>27.232014632483818</v>
      </c>
      <c r="M561" s="7">
        <v>9.81</v>
      </c>
      <c r="N561" s="7">
        <f t="shared" si="834"/>
        <v>7.7891625000000006E-2</v>
      </c>
      <c r="O561" s="7">
        <f t="shared" si="835"/>
        <v>268.18934966273662</v>
      </c>
      <c r="P561" s="7">
        <f t="shared" si="836"/>
        <v>770.45466529975408</v>
      </c>
      <c r="Q561" s="7">
        <f t="shared" si="912"/>
        <v>1.820296281940788E-5</v>
      </c>
      <c r="R561" s="7">
        <f t="shared" si="913"/>
        <v>9.8245701871955607E-5</v>
      </c>
      <c r="S561" s="7">
        <f t="shared" si="837"/>
        <v>1.1285695485428289E-4</v>
      </c>
      <c r="T561" s="7">
        <f t="shared" si="838"/>
        <v>1.6246759889983524</v>
      </c>
      <c r="U561" s="7">
        <f t="shared" si="839"/>
        <v>0</v>
      </c>
      <c r="V561" s="7">
        <f t="shared" si="840"/>
        <v>1.6246759889983524</v>
      </c>
      <c r="W561" s="7">
        <f>Surface_Tension_T(T_ph(F561,H561))</f>
        <v>8.0285706622696837E-2</v>
      </c>
      <c r="X561" s="7">
        <v>59</v>
      </c>
      <c r="Y561" s="7">
        <f t="shared" si="841"/>
        <v>1</v>
      </c>
      <c r="Z561" s="7">
        <f t="shared" si="842"/>
        <v>0</v>
      </c>
      <c r="AA561" s="24">
        <f t="shared" si="843"/>
        <v>770.45466529975408</v>
      </c>
      <c r="AB561" s="24">
        <f t="shared" si="844"/>
        <v>3493784.2070632689</v>
      </c>
      <c r="AC561" s="24">
        <f t="shared" si="845"/>
        <v>2.6898577524978882E-5</v>
      </c>
      <c r="AD561" s="29">
        <f t="shared" si="846"/>
        <v>1.3239656183491983E-2</v>
      </c>
      <c r="AE561" s="24">
        <f t="shared" si="847"/>
        <v>2.7082782422999534</v>
      </c>
      <c r="AF561" s="7">
        <f t="shared" si="848"/>
        <v>2.9219874920065081</v>
      </c>
      <c r="AG561" s="24" t="str">
        <f t="shared" si="849"/>
        <v>NO</v>
      </c>
      <c r="AH561" s="24">
        <f t="shared" si="911"/>
        <v>1.1499999999999999</v>
      </c>
      <c r="AI561" s="24">
        <f t="shared" si="911"/>
        <v>1.1499999999999999</v>
      </c>
      <c r="AJ561" s="24">
        <f t="shared" si="850"/>
        <v>0.27112803764681459</v>
      </c>
      <c r="AK561" s="24">
        <f t="shared" si="851"/>
        <v>0</v>
      </c>
      <c r="AL561" s="24">
        <f t="shared" si="852"/>
        <v>770.45466529975408</v>
      </c>
      <c r="AM561" s="24">
        <f t="shared" si="853"/>
        <v>3493784.2070632689</v>
      </c>
      <c r="AN561" s="24">
        <f t="shared" si="854"/>
        <v>2.6898577524978882E-5</v>
      </c>
      <c r="AO561" s="29">
        <f t="shared" si="855"/>
        <v>1.3239656183491983E-2</v>
      </c>
      <c r="AP561" s="24">
        <f t="shared" si="856"/>
        <v>0.39786334674279594</v>
      </c>
      <c r="AQ561" s="24">
        <f t="shared" si="917"/>
        <v>0.72499999999999998</v>
      </c>
      <c r="AR561" s="24">
        <f t="shared" si="857"/>
        <v>2.7082782422999534</v>
      </c>
      <c r="AS561" s="24">
        <f t="shared" si="858"/>
        <v>1.7546500681182207</v>
      </c>
      <c r="AT561" s="24" t="str">
        <f t="shared" si="859"/>
        <v>NO</v>
      </c>
      <c r="AU561" s="24">
        <f t="shared" si="914"/>
        <v>1.2</v>
      </c>
      <c r="AV561" s="7">
        <f t="shared" si="918"/>
        <v>1</v>
      </c>
      <c r="AW561" s="7">
        <f t="shared" si="919"/>
        <v>0.27112803764681459</v>
      </c>
      <c r="AX561" s="20">
        <f t="shared" si="860"/>
        <v>0.79621676882214476</v>
      </c>
      <c r="AY561" s="24">
        <f t="shared" si="861"/>
        <v>0</v>
      </c>
      <c r="AZ561" s="24">
        <f t="shared" si="862"/>
        <v>770.45466529975408</v>
      </c>
      <c r="BA561" s="24">
        <f t="shared" si="863"/>
        <v>3493784.2070632689</v>
      </c>
      <c r="BB561" s="24">
        <f t="shared" si="864"/>
        <v>2.6898577524978882E-5</v>
      </c>
      <c r="BC561" s="29">
        <f t="shared" si="865"/>
        <v>1.3239656183491983E-2</v>
      </c>
      <c r="BD561" s="24">
        <f t="shared" si="866"/>
        <v>2.7082782422999534</v>
      </c>
      <c r="BE561" s="24" t="str">
        <f t="shared" si="867"/>
        <v>NO</v>
      </c>
      <c r="BF561" s="24">
        <f t="shared" si="915"/>
        <v>1.2</v>
      </c>
      <c r="BG561" s="24">
        <f t="shared" si="868"/>
        <v>1.1358030386671976</v>
      </c>
      <c r="BH561" s="7">
        <f t="shared" si="920"/>
        <v>1</v>
      </c>
      <c r="BI561" s="7">
        <f t="shared" si="869"/>
        <v>0.60428769201570909</v>
      </c>
      <c r="BJ561" s="7">
        <f t="shared" si="921"/>
        <v>0.27112803764681459</v>
      </c>
      <c r="BK561" s="20">
        <f t="shared" si="870"/>
        <v>0.79621676882214476</v>
      </c>
      <c r="BL561" s="24">
        <f t="shared" si="871"/>
        <v>0.5725833590997178</v>
      </c>
      <c r="BM561" s="24">
        <f t="shared" si="872"/>
        <v>0</v>
      </c>
      <c r="BN561" s="24">
        <f t="shared" si="873"/>
        <v>770.45466529975408</v>
      </c>
      <c r="BO561" s="24">
        <f t="shared" si="874"/>
        <v>3493784.2070632689</v>
      </c>
      <c r="BP561" s="24">
        <f t="shared" si="875"/>
        <v>2.6898577524978882E-5</v>
      </c>
      <c r="BQ561" s="29">
        <f t="shared" si="876"/>
        <v>1.3239656183491983E-2</v>
      </c>
      <c r="BR561" s="24">
        <f t="shared" si="877"/>
        <v>0.39786334674279594</v>
      </c>
      <c r="BS561" s="24">
        <f t="shared" si="922"/>
        <v>0.72499999999999998</v>
      </c>
      <c r="BT561" s="24">
        <f t="shared" si="878"/>
        <v>2.7082782422999534</v>
      </c>
      <c r="BU561" s="24" t="str">
        <f t="shared" si="879"/>
        <v>NO</v>
      </c>
      <c r="BV561" s="24">
        <f t="shared" si="916"/>
        <v>1.1499999999999999</v>
      </c>
      <c r="BW561" s="24">
        <f t="shared" si="880"/>
        <v>1.1499999999999999</v>
      </c>
      <c r="BX561" s="7">
        <f t="shared" si="923"/>
        <v>1</v>
      </c>
      <c r="BY561" s="7">
        <f t="shared" si="881"/>
        <v>0.60428769201570909</v>
      </c>
      <c r="BZ561" s="24">
        <f t="shared" si="924"/>
        <v>0.27112803764681459</v>
      </c>
      <c r="CA561" s="20">
        <f t="shared" si="882"/>
        <v>0.79621674756477778</v>
      </c>
      <c r="CB561" s="24">
        <f t="shared" si="883"/>
        <v>0.63932639873145114</v>
      </c>
      <c r="CC561" s="24">
        <f t="shared" si="884"/>
        <v>0</v>
      </c>
      <c r="CD561" s="24">
        <f t="shared" si="885"/>
        <v>770.45466529975408</v>
      </c>
      <c r="CE561" s="24">
        <f t="shared" si="886"/>
        <v>3493784.2070632689</v>
      </c>
      <c r="CF561" s="24">
        <f t="shared" si="887"/>
        <v>2.6898577524978882E-5</v>
      </c>
      <c r="CG561" s="29">
        <f t="shared" si="888"/>
        <v>1.3239656183491983E-2</v>
      </c>
      <c r="CH561" s="24">
        <f t="shared" si="889"/>
        <v>0.39786334674279594</v>
      </c>
      <c r="CI561" s="24">
        <f t="shared" si="925"/>
        <v>0.72499999999999998</v>
      </c>
      <c r="CJ561" s="24">
        <f t="shared" si="890"/>
        <v>2.7082782422999534</v>
      </c>
      <c r="CK561" s="24">
        <f t="shared" si="891"/>
        <v>2.9219874920065081</v>
      </c>
      <c r="CL561" s="24">
        <f t="shared" si="926"/>
        <v>1.7546500681182207</v>
      </c>
      <c r="CM561" s="24" t="str">
        <f t="shared" si="892"/>
        <v>NO</v>
      </c>
      <c r="CN561" s="46" t="str">
        <f t="shared" si="893"/>
        <v>COMPRESSED LIQUID</v>
      </c>
      <c r="CO561" s="21" t="b">
        <f t="shared" si="894"/>
        <v>0</v>
      </c>
      <c r="CP561" s="21" t="b">
        <f t="shared" si="895"/>
        <v>0</v>
      </c>
      <c r="CQ561" s="7" t="e">
        <f t="shared" si="896"/>
        <v>#DIV/0!</v>
      </c>
      <c r="CR561" s="7">
        <f>IF(J561="yes",rho_ph(F561,H561),IF(K561="yes",rho_ph(F561,H561),L561*CQ561+P561*(1-CQ561)))</f>
        <v>819.59561310379559</v>
      </c>
      <c r="CS561" s="7" t="e">
        <f t="shared" si="897"/>
        <v>#DIV/0!</v>
      </c>
      <c r="CT561" s="7">
        <f t="shared" si="898"/>
        <v>3716623.8822453036</v>
      </c>
      <c r="CU561" s="7">
        <f t="shared" si="899"/>
        <v>2.6478637904694961E-5</v>
      </c>
      <c r="CV561" s="22">
        <f t="shared" si="900"/>
        <v>1.3216934003649577E-2</v>
      </c>
      <c r="CW561" s="7">
        <f t="shared" si="901"/>
        <v>8.0402329645482357E-2</v>
      </c>
      <c r="CX561" s="7">
        <f t="shared" si="902"/>
        <v>4.5386147619720868E-4</v>
      </c>
      <c r="CY561" s="7">
        <f t="shared" si="903"/>
        <v>0.99959552814063402</v>
      </c>
      <c r="CZ561" s="7">
        <f t="shared" si="904"/>
        <v>8.0888908408865784E-2</v>
      </c>
      <c r="DA561" s="7">
        <f t="shared" si="905"/>
        <v>53.243914314088087</v>
      </c>
      <c r="DB561" s="7">
        <f>rho_ph(DA561,H561)</f>
        <v>819.57013296790865</v>
      </c>
      <c r="DC561" s="7">
        <f t="shared" si="906"/>
        <v>1.5273118735932343</v>
      </c>
      <c r="DD561" s="7">
        <f t="shared" si="907"/>
        <v>-2.9430000000000001E-2</v>
      </c>
      <c r="DE561" s="47">
        <f t="shared" si="908"/>
        <v>0</v>
      </c>
      <c r="DF561" s="7">
        <f t="shared" si="909"/>
        <v>1024.196458991172</v>
      </c>
      <c r="DG561" s="7">
        <f t="shared" si="910"/>
        <v>237.12556734282538</v>
      </c>
    </row>
    <row r="562" spans="1:111" ht="14.5" x14ac:dyDescent="0.35">
      <c r="A562" s="7">
        <f t="shared" si="927"/>
        <v>123</v>
      </c>
      <c r="B562" s="7">
        <v>3</v>
      </c>
      <c r="C562" s="7">
        <v>0</v>
      </c>
      <c r="D562">
        <v>0.315</v>
      </c>
      <c r="E562" s="22">
        <v>4.5000000000000003E-5</v>
      </c>
      <c r="F562" s="7">
        <f t="shared" si="828"/>
        <v>53.243914314088087</v>
      </c>
      <c r="G562" s="7">
        <f t="shared" si="928"/>
        <v>97.5</v>
      </c>
      <c r="H562" s="7">
        <f t="shared" si="829"/>
        <v>1024.196458991172</v>
      </c>
      <c r="I562" s="7">
        <f t="shared" si="830"/>
        <v>0</v>
      </c>
      <c r="J562" s="24" t="str">
        <f t="shared" si="831"/>
        <v>YES</v>
      </c>
      <c r="K562" s="24" t="str">
        <f t="shared" si="832"/>
        <v>NO</v>
      </c>
      <c r="L562" s="7">
        <f t="shared" si="833"/>
        <v>27.100252718091362</v>
      </c>
      <c r="M562" s="7">
        <v>9.81</v>
      </c>
      <c r="N562" s="7">
        <f t="shared" si="834"/>
        <v>7.7891625000000006E-2</v>
      </c>
      <c r="O562" s="7">
        <f t="shared" si="835"/>
        <v>267.90075225122348</v>
      </c>
      <c r="P562" s="7">
        <f t="shared" si="836"/>
        <v>770.92949232405329</v>
      </c>
      <c r="Q562" s="7">
        <f t="shared" si="912"/>
        <v>1.8191245050764541E-5</v>
      </c>
      <c r="R562" s="7">
        <f t="shared" si="913"/>
        <v>9.8364593683906502E-5</v>
      </c>
      <c r="S562" s="7">
        <f t="shared" si="837"/>
        <v>1.1285336320816294E-4</v>
      </c>
      <c r="T562" s="7">
        <f t="shared" si="838"/>
        <v>1.62367532671602</v>
      </c>
      <c r="U562" s="7">
        <f t="shared" si="839"/>
        <v>0</v>
      </c>
      <c r="V562" s="7">
        <f t="shared" si="840"/>
        <v>1.62367532671602</v>
      </c>
      <c r="W562" s="7">
        <f>Surface_Tension_T(T_ph(F562,H562))</f>
        <v>8.0286360233606829E-2</v>
      </c>
      <c r="X562" s="7">
        <v>60</v>
      </c>
      <c r="Y562" s="7">
        <f t="shared" si="841"/>
        <v>1</v>
      </c>
      <c r="Z562" s="7">
        <f t="shared" si="842"/>
        <v>0</v>
      </c>
      <c r="AA562" s="24">
        <f t="shared" si="843"/>
        <v>770.92949232405329</v>
      </c>
      <c r="AB562" s="24">
        <f t="shared" si="844"/>
        <v>3493895.3994649355</v>
      </c>
      <c r="AC562" s="24">
        <f t="shared" si="845"/>
        <v>2.6898355319835856E-5</v>
      </c>
      <c r="AD562" s="29">
        <f t="shared" si="846"/>
        <v>1.3239644174072859E-2</v>
      </c>
      <c r="AE562" s="24">
        <f t="shared" si="847"/>
        <v>2.7083672284942</v>
      </c>
      <c r="AF562" s="7">
        <f t="shared" si="848"/>
        <v>2.9296856866281162</v>
      </c>
      <c r="AG562" s="24" t="str">
        <f t="shared" si="849"/>
        <v>NO</v>
      </c>
      <c r="AH562" s="24">
        <f t="shared" si="911"/>
        <v>1.1499999999999999</v>
      </c>
      <c r="AI562" s="24">
        <f t="shared" si="911"/>
        <v>1.1499999999999999</v>
      </c>
      <c r="AJ562" s="24">
        <f t="shared" si="850"/>
        <v>0.27110036767287099</v>
      </c>
      <c r="AK562" s="24">
        <f t="shared" si="851"/>
        <v>0</v>
      </c>
      <c r="AL562" s="24">
        <f t="shared" si="852"/>
        <v>770.92949232405329</v>
      </c>
      <c r="AM562" s="24">
        <f t="shared" si="853"/>
        <v>3493895.3994649355</v>
      </c>
      <c r="AN562" s="24">
        <f t="shared" si="854"/>
        <v>2.6898355319835856E-5</v>
      </c>
      <c r="AO562" s="29">
        <f t="shared" si="855"/>
        <v>1.3239644174072859E-2</v>
      </c>
      <c r="AP562" s="24">
        <f t="shared" si="856"/>
        <v>0.39755362985497505</v>
      </c>
      <c r="AQ562" s="24">
        <f t="shared" si="917"/>
        <v>0.72499999999999998</v>
      </c>
      <c r="AR562" s="24">
        <f t="shared" si="857"/>
        <v>2.7083672284942</v>
      </c>
      <c r="AS562" s="24">
        <f t="shared" si="858"/>
        <v>1.7535693528533016</v>
      </c>
      <c r="AT562" s="24" t="str">
        <f t="shared" si="859"/>
        <v>NO</v>
      </c>
      <c r="AU562" s="24">
        <f t="shared" si="914"/>
        <v>1.2</v>
      </c>
      <c r="AV562" s="7">
        <f t="shared" si="918"/>
        <v>1</v>
      </c>
      <c r="AW562" s="7">
        <f t="shared" si="919"/>
        <v>0.27110036767287099</v>
      </c>
      <c r="AX562" s="20">
        <f t="shared" si="860"/>
        <v>0.79577652285012213</v>
      </c>
      <c r="AY562" s="24">
        <f t="shared" si="861"/>
        <v>0</v>
      </c>
      <c r="AZ562" s="24">
        <f t="shared" si="862"/>
        <v>770.92949232405329</v>
      </c>
      <c r="BA562" s="24">
        <f t="shared" si="863"/>
        <v>3493895.3994649355</v>
      </c>
      <c r="BB562" s="24">
        <f t="shared" si="864"/>
        <v>2.6898355319835856E-5</v>
      </c>
      <c r="BC562" s="29">
        <f t="shared" si="865"/>
        <v>1.3239644174072859E-2</v>
      </c>
      <c r="BD562" s="24">
        <f t="shared" si="866"/>
        <v>2.7083672284942</v>
      </c>
      <c r="BE562" s="24" t="str">
        <f t="shared" si="867"/>
        <v>NO</v>
      </c>
      <c r="BF562" s="24">
        <f t="shared" si="915"/>
        <v>1.2</v>
      </c>
      <c r="BG562" s="24">
        <f t="shared" si="868"/>
        <v>1.1358186283629257</v>
      </c>
      <c r="BH562" s="7">
        <f t="shared" si="920"/>
        <v>1</v>
      </c>
      <c r="BI562" s="7">
        <f t="shared" si="869"/>
        <v>0.60434804005720988</v>
      </c>
      <c r="BJ562" s="7">
        <f t="shared" si="921"/>
        <v>0.27110036767287099</v>
      </c>
      <c r="BK562" s="20">
        <f t="shared" si="870"/>
        <v>0.79577652285012213</v>
      </c>
      <c r="BL562" s="24">
        <f t="shared" si="871"/>
        <v>0.57263533111960963</v>
      </c>
      <c r="BM562" s="24">
        <f t="shared" si="872"/>
        <v>0</v>
      </c>
      <c r="BN562" s="24">
        <f t="shared" si="873"/>
        <v>770.92949232405329</v>
      </c>
      <c r="BO562" s="24">
        <f t="shared" si="874"/>
        <v>3493895.3994649355</v>
      </c>
      <c r="BP562" s="24">
        <f t="shared" si="875"/>
        <v>2.6898355319835856E-5</v>
      </c>
      <c r="BQ562" s="29">
        <f t="shared" si="876"/>
        <v>1.3239644174072859E-2</v>
      </c>
      <c r="BR562" s="24">
        <f t="shared" si="877"/>
        <v>0.39755362985497505</v>
      </c>
      <c r="BS562" s="24">
        <f t="shared" si="922"/>
        <v>0.72499999999999998</v>
      </c>
      <c r="BT562" s="24">
        <f t="shared" si="878"/>
        <v>2.7083672284942</v>
      </c>
      <c r="BU562" s="24" t="str">
        <f t="shared" si="879"/>
        <v>NO</v>
      </c>
      <c r="BV562" s="24">
        <f t="shared" si="916"/>
        <v>1.1499999999999999</v>
      </c>
      <c r="BW562" s="24">
        <f t="shared" si="880"/>
        <v>1.1499999999999999</v>
      </c>
      <c r="BX562" s="7">
        <f t="shared" si="923"/>
        <v>1</v>
      </c>
      <c r="BY562" s="7">
        <f t="shared" si="881"/>
        <v>0.60434804005720988</v>
      </c>
      <c r="BZ562" s="24">
        <f t="shared" si="924"/>
        <v>0.27110036767287099</v>
      </c>
      <c r="CA562" s="20">
        <f t="shared" si="882"/>
        <v>0.79577650160454727</v>
      </c>
      <c r="CB562" s="24">
        <f t="shared" si="883"/>
        <v>0.63939600370844352</v>
      </c>
      <c r="CC562" s="24">
        <f t="shared" si="884"/>
        <v>0</v>
      </c>
      <c r="CD562" s="24">
        <f t="shared" si="885"/>
        <v>770.92949232405329</v>
      </c>
      <c r="CE562" s="24">
        <f t="shared" si="886"/>
        <v>3493895.3994649355</v>
      </c>
      <c r="CF562" s="24">
        <f t="shared" si="887"/>
        <v>2.6898355319835856E-5</v>
      </c>
      <c r="CG562" s="29">
        <f t="shared" si="888"/>
        <v>1.3239644174072859E-2</v>
      </c>
      <c r="CH562" s="24">
        <f t="shared" si="889"/>
        <v>0.39755362985497505</v>
      </c>
      <c r="CI562" s="24">
        <f t="shared" si="925"/>
        <v>0.72499999999999998</v>
      </c>
      <c r="CJ562" s="24">
        <f t="shared" si="890"/>
        <v>2.7083672284942</v>
      </c>
      <c r="CK562" s="24">
        <f t="shared" si="891"/>
        <v>2.9296856866281162</v>
      </c>
      <c r="CL562" s="24">
        <f t="shared" si="926"/>
        <v>1.7535693528533016</v>
      </c>
      <c r="CM562" s="24" t="str">
        <f t="shared" si="892"/>
        <v>NO</v>
      </c>
      <c r="CN562" s="46" t="str">
        <f t="shared" si="893"/>
        <v>COMPRESSED LIQUID</v>
      </c>
      <c r="CO562" s="21" t="b">
        <f t="shared" si="894"/>
        <v>0</v>
      </c>
      <c r="CP562" s="21" t="b">
        <f t="shared" si="895"/>
        <v>0</v>
      </c>
      <c r="CQ562" s="7" t="e">
        <f t="shared" si="896"/>
        <v>#DIV/0!</v>
      </c>
      <c r="CR562" s="7">
        <f>IF(J562="yes",rho_ph(F562,H562),IF(K562="yes",rho_ph(F562,H562),L562*CQ562+P562*(1-CQ562)))</f>
        <v>819.57902972603733</v>
      </c>
      <c r="CS562" s="7" t="e">
        <f t="shared" si="897"/>
        <v>#DIV/0!</v>
      </c>
      <c r="CT562" s="7">
        <f t="shared" si="898"/>
        <v>3714377.8127171206</v>
      </c>
      <c r="CU562" s="7">
        <f t="shared" si="899"/>
        <v>2.6482631790747209E-5</v>
      </c>
      <c r="CV562" s="22">
        <f t="shared" si="900"/>
        <v>1.3217150340388508E-2</v>
      </c>
      <c r="CW562" s="7">
        <f t="shared" si="901"/>
        <v>8.040070281612427E-2</v>
      </c>
      <c r="CX562" s="7">
        <f t="shared" si="902"/>
        <v>4.5330081583074564E-4</v>
      </c>
      <c r="CY562" s="7">
        <f t="shared" si="903"/>
        <v>0.99959419327083232</v>
      </c>
      <c r="CZ562" s="7">
        <f t="shared" si="904"/>
        <v>8.0886828051079163E-2</v>
      </c>
      <c r="DA562" s="7">
        <f t="shared" si="905"/>
        <v>53.001253829934846</v>
      </c>
      <c r="DB562" s="7">
        <f>rho_ph(DA562,H562)</f>
        <v>819.5535466578508</v>
      </c>
      <c r="DC562" s="7">
        <f t="shared" si="906"/>
        <v>1.5273427836764053</v>
      </c>
      <c r="DD562" s="7">
        <f t="shared" si="907"/>
        <v>-2.9430000000000001E-2</v>
      </c>
      <c r="DE562" s="47">
        <f t="shared" si="908"/>
        <v>0</v>
      </c>
      <c r="DF562" s="7">
        <f t="shared" si="909"/>
        <v>1024.1670289911719</v>
      </c>
      <c r="DG562" s="7">
        <f t="shared" si="910"/>
        <v>237.12000844921829</v>
      </c>
    </row>
    <row r="563" spans="1:111" ht="14.5" x14ac:dyDescent="0.35">
      <c r="A563" s="7">
        <f t="shared" si="927"/>
        <v>120</v>
      </c>
      <c r="B563" s="7">
        <v>3</v>
      </c>
      <c r="C563" s="7">
        <v>0</v>
      </c>
      <c r="D563">
        <v>0.315</v>
      </c>
      <c r="E563" s="22">
        <v>4.5000000000000003E-5</v>
      </c>
      <c r="F563" s="7">
        <f t="shared" si="828"/>
        <v>53.001253829934846</v>
      </c>
      <c r="G563" s="7">
        <f t="shared" si="928"/>
        <v>97.5</v>
      </c>
      <c r="H563" s="7">
        <f t="shared" si="829"/>
        <v>1024.1670289911719</v>
      </c>
      <c r="I563" s="7">
        <f t="shared" si="830"/>
        <v>0</v>
      </c>
      <c r="J563" s="24" t="str">
        <f t="shared" si="831"/>
        <v>YES</v>
      </c>
      <c r="K563" s="24" t="str">
        <f t="shared" si="832"/>
        <v>NO</v>
      </c>
      <c r="L563" s="7">
        <f t="shared" si="833"/>
        <v>26.968621566487997</v>
      </c>
      <c r="M563" s="7">
        <v>9.81</v>
      </c>
      <c r="N563" s="7">
        <f t="shared" si="834"/>
        <v>7.7891625000000006E-2</v>
      </c>
      <c r="O563" s="7">
        <f t="shared" si="835"/>
        <v>267.61115614357186</v>
      </c>
      <c r="P563" s="7">
        <f t="shared" si="836"/>
        <v>771.40513645616215</v>
      </c>
      <c r="Q563" s="7">
        <f t="shared" si="912"/>
        <v>1.8179504540369123E-5</v>
      </c>
      <c r="R563" s="7">
        <f t="shared" si="913"/>
        <v>9.8484067436687081E-5</v>
      </c>
      <c r="S563" s="7">
        <f t="shared" si="837"/>
        <v>1.1284977135852069E-4</v>
      </c>
      <c r="T563" s="7">
        <f t="shared" si="838"/>
        <v>1.6226741775077707</v>
      </c>
      <c r="U563" s="7">
        <f t="shared" si="839"/>
        <v>0</v>
      </c>
      <c r="V563" s="7">
        <f t="shared" si="840"/>
        <v>1.6226741775077707</v>
      </c>
      <c r="W563" s="7">
        <f>Surface_Tension_T(T_ph(F563,H563))</f>
        <v>8.0287013886776046E-2</v>
      </c>
      <c r="X563" s="7">
        <v>61</v>
      </c>
      <c r="Y563" s="7">
        <f t="shared" si="841"/>
        <v>1</v>
      </c>
      <c r="Z563" s="7">
        <f t="shared" si="842"/>
        <v>0</v>
      </c>
      <c r="AA563" s="24">
        <f t="shared" si="843"/>
        <v>771.40513645616215</v>
      </c>
      <c r="AB563" s="24">
        <f t="shared" si="844"/>
        <v>3494006.6052457667</v>
      </c>
      <c r="AC563" s="24">
        <f t="shared" si="845"/>
        <v>2.6898133101380766E-5</v>
      </c>
      <c r="AD563" s="29">
        <f t="shared" si="846"/>
        <v>1.3239632163919206E-2</v>
      </c>
      <c r="AE563" s="24">
        <f t="shared" si="847"/>
        <v>2.7084555869899654</v>
      </c>
      <c r="AF563" s="7">
        <f t="shared" si="848"/>
        <v>2.9374319499329915</v>
      </c>
      <c r="AG563" s="24" t="str">
        <f t="shared" si="849"/>
        <v>NO</v>
      </c>
      <c r="AH563" s="24">
        <f t="shared" si="911"/>
        <v>1.1499999999999999</v>
      </c>
      <c r="AI563" s="24">
        <f t="shared" si="911"/>
        <v>1.1499999999999999</v>
      </c>
      <c r="AJ563" s="24">
        <f t="shared" si="850"/>
        <v>0.2710726258154138</v>
      </c>
      <c r="AK563" s="24">
        <f t="shared" si="851"/>
        <v>0</v>
      </c>
      <c r="AL563" s="24">
        <f t="shared" si="852"/>
        <v>771.40513645616215</v>
      </c>
      <c r="AM563" s="24">
        <f t="shared" si="853"/>
        <v>3494006.6052457667</v>
      </c>
      <c r="AN563" s="24">
        <f t="shared" si="854"/>
        <v>2.6898133101380766E-5</v>
      </c>
      <c r="AO563" s="29">
        <f t="shared" si="855"/>
        <v>1.3239632163919206E-2</v>
      </c>
      <c r="AP563" s="24">
        <f t="shared" si="856"/>
        <v>0.39724394095579724</v>
      </c>
      <c r="AQ563" s="24">
        <f t="shared" si="917"/>
        <v>0.72499999999999998</v>
      </c>
      <c r="AR563" s="24">
        <f t="shared" si="857"/>
        <v>2.7084555869899654</v>
      </c>
      <c r="AS563" s="24">
        <f t="shared" si="858"/>
        <v>1.7524881117083924</v>
      </c>
      <c r="AT563" s="24" t="str">
        <f t="shared" si="859"/>
        <v>NO</v>
      </c>
      <c r="AU563" s="24">
        <f t="shared" si="914"/>
        <v>1.2</v>
      </c>
      <c r="AV563" s="7">
        <f t="shared" si="918"/>
        <v>1</v>
      </c>
      <c r="AW563" s="7">
        <f t="shared" si="919"/>
        <v>0.2710726258154138</v>
      </c>
      <c r="AX563" s="20">
        <f t="shared" si="860"/>
        <v>0.79533604162189031</v>
      </c>
      <c r="AY563" s="24">
        <f t="shared" si="861"/>
        <v>0</v>
      </c>
      <c r="AZ563" s="24">
        <f t="shared" si="862"/>
        <v>771.40513645616215</v>
      </c>
      <c r="BA563" s="24">
        <f t="shared" si="863"/>
        <v>3494006.6052457667</v>
      </c>
      <c r="BB563" s="24">
        <f t="shared" si="864"/>
        <v>2.6898133101380766E-5</v>
      </c>
      <c r="BC563" s="29">
        <f t="shared" si="865"/>
        <v>1.3239632163919206E-2</v>
      </c>
      <c r="BD563" s="24">
        <f t="shared" si="866"/>
        <v>2.7084555869899654</v>
      </c>
      <c r="BE563" s="24" t="str">
        <f t="shared" si="867"/>
        <v>NO</v>
      </c>
      <c r="BF563" s="24">
        <f t="shared" si="915"/>
        <v>1.2</v>
      </c>
      <c r="BG563" s="24">
        <f t="shared" si="868"/>
        <v>1.1358341846280622</v>
      </c>
      <c r="BH563" s="7">
        <f t="shared" si="920"/>
        <v>1</v>
      </c>
      <c r="BI563" s="7">
        <f t="shared" si="869"/>
        <v>0.60440826630484323</v>
      </c>
      <c r="BJ563" s="7">
        <f t="shared" si="921"/>
        <v>0.2710726258154138</v>
      </c>
      <c r="BK563" s="20">
        <f t="shared" si="870"/>
        <v>0.79533604162189031</v>
      </c>
      <c r="BL563" s="24">
        <f t="shared" si="871"/>
        <v>0.57268718609523195</v>
      </c>
      <c r="BM563" s="24">
        <f t="shared" si="872"/>
        <v>0</v>
      </c>
      <c r="BN563" s="24">
        <f t="shared" si="873"/>
        <v>771.40513645616215</v>
      </c>
      <c r="BO563" s="24">
        <f t="shared" si="874"/>
        <v>3494006.6052457667</v>
      </c>
      <c r="BP563" s="24">
        <f t="shared" si="875"/>
        <v>2.6898133101380766E-5</v>
      </c>
      <c r="BQ563" s="29">
        <f t="shared" si="876"/>
        <v>1.3239632163919206E-2</v>
      </c>
      <c r="BR563" s="24">
        <f t="shared" si="877"/>
        <v>0.39724394095579724</v>
      </c>
      <c r="BS563" s="24">
        <f t="shared" si="922"/>
        <v>0.72499999999999998</v>
      </c>
      <c r="BT563" s="24">
        <f t="shared" si="878"/>
        <v>2.7084555869899654</v>
      </c>
      <c r="BU563" s="24" t="str">
        <f t="shared" si="879"/>
        <v>NO</v>
      </c>
      <c r="BV563" s="24">
        <f t="shared" si="916"/>
        <v>1.1499999999999999</v>
      </c>
      <c r="BW563" s="24">
        <f t="shared" si="880"/>
        <v>1.1499999999999999</v>
      </c>
      <c r="BX563" s="7">
        <f t="shared" si="923"/>
        <v>1</v>
      </c>
      <c r="BY563" s="7">
        <f t="shared" si="881"/>
        <v>0.60440826630484323</v>
      </c>
      <c r="BZ563" s="24">
        <f t="shared" si="924"/>
        <v>0.2710726258154138</v>
      </c>
      <c r="CA563" s="20">
        <f t="shared" si="882"/>
        <v>0.79533602038811391</v>
      </c>
      <c r="CB563" s="24">
        <f t="shared" si="883"/>
        <v>0.63946548164245054</v>
      </c>
      <c r="CC563" s="24">
        <f t="shared" si="884"/>
        <v>0</v>
      </c>
      <c r="CD563" s="24">
        <f t="shared" si="885"/>
        <v>771.40513645616215</v>
      </c>
      <c r="CE563" s="24">
        <f t="shared" si="886"/>
        <v>3494006.6052457667</v>
      </c>
      <c r="CF563" s="24">
        <f t="shared" si="887"/>
        <v>2.6898133101380766E-5</v>
      </c>
      <c r="CG563" s="29">
        <f t="shared" si="888"/>
        <v>1.3239632163919206E-2</v>
      </c>
      <c r="CH563" s="24">
        <f t="shared" si="889"/>
        <v>0.39724394095579724</v>
      </c>
      <c r="CI563" s="24">
        <f t="shared" si="925"/>
        <v>0.72499999999999998</v>
      </c>
      <c r="CJ563" s="24">
        <f t="shared" si="890"/>
        <v>2.7084555869899654</v>
      </c>
      <c r="CK563" s="24">
        <f t="shared" si="891"/>
        <v>2.9374319499329915</v>
      </c>
      <c r="CL563" s="24">
        <f t="shared" si="926"/>
        <v>1.7524881117083924</v>
      </c>
      <c r="CM563" s="24" t="str">
        <f t="shared" si="892"/>
        <v>NO</v>
      </c>
      <c r="CN563" s="46" t="str">
        <f t="shared" si="893"/>
        <v>COMPRESSED LIQUID</v>
      </c>
      <c r="CO563" s="21" t="b">
        <f t="shared" si="894"/>
        <v>0</v>
      </c>
      <c r="CP563" s="21" t="b">
        <f t="shared" si="895"/>
        <v>0</v>
      </c>
      <c r="CQ563" s="7" t="e">
        <f t="shared" si="896"/>
        <v>#DIV/0!</v>
      </c>
      <c r="CR563" s="7">
        <f>IF(J563="yes",rho_ph(F563,H563),IF(K563="yes",rho_ph(F563,H563),L563*CQ563+P563*(1-CQ563)))</f>
        <v>819.56244420837606</v>
      </c>
      <c r="CS563" s="7" t="e">
        <f t="shared" si="897"/>
        <v>#DIV/0!</v>
      </c>
      <c r="CT563" s="7">
        <f t="shared" si="898"/>
        <v>3712130.5759391491</v>
      </c>
      <c r="CU563" s="7">
        <f t="shared" si="899"/>
        <v>2.6486632342650691E-5</v>
      </c>
      <c r="CV563" s="22">
        <f t="shared" si="900"/>
        <v>1.3217367033862646E-2</v>
      </c>
      <c r="CW563" s="7">
        <f t="shared" si="901"/>
        <v>8.0399075776841702E-2</v>
      </c>
      <c r="CX563" s="7">
        <f t="shared" si="902"/>
        <v>4.5274024315293071E-4</v>
      </c>
      <c r="CY563" s="7">
        <f t="shared" si="903"/>
        <v>0.99959284614095112</v>
      </c>
      <c r="CZ563" s="7">
        <f t="shared" si="904"/>
        <v>8.0884748557508032E-2</v>
      </c>
      <c r="DA563" s="7">
        <f t="shared" si="905"/>
        <v>52.758599584262321</v>
      </c>
      <c r="DB563" s="7">
        <f>rho_ph(DA563,H563)</f>
        <v>819.53695820638904</v>
      </c>
      <c r="DC563" s="7">
        <f t="shared" si="906"/>
        <v>1.5273736990016737</v>
      </c>
      <c r="DD563" s="7">
        <f t="shared" si="907"/>
        <v>-2.9430000000000001E-2</v>
      </c>
      <c r="DE563" s="47">
        <f t="shared" si="908"/>
        <v>0</v>
      </c>
      <c r="DF563" s="7">
        <f t="shared" si="909"/>
        <v>1024.1375989911719</v>
      </c>
      <c r="DG563" s="7">
        <f t="shared" si="910"/>
        <v>237.11444902977837</v>
      </c>
    </row>
    <row r="564" spans="1:111" ht="14.5" x14ac:dyDescent="0.35">
      <c r="A564" s="7">
        <f t="shared" si="927"/>
        <v>117</v>
      </c>
      <c r="B564" s="7">
        <v>3</v>
      </c>
      <c r="C564" s="7">
        <v>0</v>
      </c>
      <c r="D564">
        <v>0.315</v>
      </c>
      <c r="E564" s="22">
        <v>4.5000000000000003E-5</v>
      </c>
      <c r="F564" s="7">
        <f t="shared" si="828"/>
        <v>52.758599584262321</v>
      </c>
      <c r="G564" s="7">
        <f t="shared" si="928"/>
        <v>97.5</v>
      </c>
      <c r="H564" s="7">
        <f t="shared" si="829"/>
        <v>1024.1375989911719</v>
      </c>
      <c r="I564" s="7">
        <f t="shared" si="830"/>
        <v>0</v>
      </c>
      <c r="J564" s="24" t="str">
        <f t="shared" si="831"/>
        <v>YES</v>
      </c>
      <c r="K564" s="24" t="str">
        <f t="shared" si="832"/>
        <v>NO</v>
      </c>
      <c r="L564" s="7">
        <f t="shared" si="833"/>
        <v>26.837120703940315</v>
      </c>
      <c r="M564" s="7">
        <v>9.81</v>
      </c>
      <c r="N564" s="7">
        <f t="shared" si="834"/>
        <v>7.7891625000000006E-2</v>
      </c>
      <c r="O564" s="7">
        <f t="shared" si="835"/>
        <v>267.32055325888166</v>
      </c>
      <c r="P564" s="7">
        <f t="shared" si="836"/>
        <v>771.88160564015141</v>
      </c>
      <c r="Q564" s="7">
        <f t="shared" si="912"/>
        <v>1.8167741010022396E-5</v>
      </c>
      <c r="R564" s="7">
        <f t="shared" si="913"/>
        <v>9.8604129541128685E-5</v>
      </c>
      <c r="S564" s="7">
        <f t="shared" si="837"/>
        <v>1.128461793051756E-4</v>
      </c>
      <c r="T564" s="7">
        <f t="shared" si="838"/>
        <v>1.6216725287632119</v>
      </c>
      <c r="U564" s="7">
        <f t="shared" si="839"/>
        <v>0</v>
      </c>
      <c r="V564" s="7">
        <f t="shared" si="840"/>
        <v>1.6216725287632119</v>
      </c>
      <c r="W564" s="7">
        <f>Surface_Tension_T(T_ph(F564,H564))</f>
        <v>8.0287667582212119E-2</v>
      </c>
      <c r="X564" s="7">
        <v>62</v>
      </c>
      <c r="Y564" s="7">
        <f t="shared" si="841"/>
        <v>1</v>
      </c>
      <c r="Z564" s="7">
        <f t="shared" si="842"/>
        <v>0</v>
      </c>
      <c r="AA564" s="24">
        <f t="shared" si="843"/>
        <v>771.88160564015141</v>
      </c>
      <c r="AB564" s="24">
        <f t="shared" si="844"/>
        <v>3494117.8244132339</v>
      </c>
      <c r="AC564" s="24">
        <f t="shared" si="845"/>
        <v>2.6897910869602329E-5</v>
      </c>
      <c r="AD564" s="29">
        <f t="shared" si="846"/>
        <v>1.3239620153030422E-2</v>
      </c>
      <c r="AE564" s="24">
        <f t="shared" si="847"/>
        <v>2.7085433172366202</v>
      </c>
      <c r="AF564" s="7">
        <f t="shared" si="848"/>
        <v>2.9452268251534646</v>
      </c>
      <c r="AG564" s="24" t="str">
        <f t="shared" si="849"/>
        <v>NO</v>
      </c>
      <c r="AH564" s="24">
        <f t="shared" si="911"/>
        <v>1.1499999999999999</v>
      </c>
      <c r="AI564" s="24">
        <f t="shared" si="911"/>
        <v>1.1499999999999999</v>
      </c>
      <c r="AJ564" s="24">
        <f t="shared" si="850"/>
        <v>0.27104481159066413</v>
      </c>
      <c r="AK564" s="24">
        <f t="shared" si="851"/>
        <v>0</v>
      </c>
      <c r="AL564" s="24">
        <f t="shared" si="852"/>
        <v>771.88160564015141</v>
      </c>
      <c r="AM564" s="24">
        <f t="shared" si="853"/>
        <v>3494117.8244132339</v>
      </c>
      <c r="AN564" s="24">
        <f t="shared" si="854"/>
        <v>2.6897910869602329E-5</v>
      </c>
      <c r="AO564" s="29">
        <f t="shared" si="855"/>
        <v>1.3239620153030422E-2</v>
      </c>
      <c r="AP564" s="24">
        <f t="shared" si="856"/>
        <v>0.39693427624973043</v>
      </c>
      <c r="AQ564" s="24">
        <f t="shared" si="917"/>
        <v>0.72499999999999998</v>
      </c>
      <c r="AR564" s="24">
        <f t="shared" si="857"/>
        <v>2.7085433172366202</v>
      </c>
      <c r="AS564" s="24">
        <f t="shared" si="858"/>
        <v>1.7514063310642689</v>
      </c>
      <c r="AT564" s="24" t="str">
        <f t="shared" si="859"/>
        <v>NO</v>
      </c>
      <c r="AU564" s="24">
        <f t="shared" si="914"/>
        <v>1.2</v>
      </c>
      <c r="AV564" s="7">
        <f t="shared" si="918"/>
        <v>1</v>
      </c>
      <c r="AW564" s="7">
        <f t="shared" si="919"/>
        <v>0.27104481159066413</v>
      </c>
      <c r="AX564" s="20">
        <f t="shared" si="860"/>
        <v>0.79489531954082016</v>
      </c>
      <c r="AY564" s="24">
        <f t="shared" si="861"/>
        <v>0</v>
      </c>
      <c r="AZ564" s="24">
        <f t="shared" si="862"/>
        <v>771.88160564015141</v>
      </c>
      <c r="BA564" s="24">
        <f t="shared" si="863"/>
        <v>3494117.8244132339</v>
      </c>
      <c r="BB564" s="24">
        <f t="shared" si="864"/>
        <v>2.6897910869602329E-5</v>
      </c>
      <c r="BC564" s="29">
        <f t="shared" si="865"/>
        <v>1.3239620153030422E-2</v>
      </c>
      <c r="BD564" s="24">
        <f t="shared" si="866"/>
        <v>2.7085433172366202</v>
      </c>
      <c r="BE564" s="24" t="str">
        <f t="shared" si="867"/>
        <v>NO</v>
      </c>
      <c r="BF564" s="24">
        <f t="shared" si="915"/>
        <v>1.2</v>
      </c>
      <c r="BG564" s="24">
        <f t="shared" si="868"/>
        <v>1.1358497077608884</v>
      </c>
      <c r="BH564" s="7">
        <f t="shared" si="920"/>
        <v>1</v>
      </c>
      <c r="BI564" s="7">
        <f t="shared" si="869"/>
        <v>0.6044683711219887</v>
      </c>
      <c r="BJ564" s="7">
        <f t="shared" si="921"/>
        <v>0.27104481159066413</v>
      </c>
      <c r="BK564" s="20">
        <f t="shared" si="870"/>
        <v>0.79489531954082016</v>
      </c>
      <c r="BL564" s="24">
        <f t="shared" si="871"/>
        <v>0.57273892430934681</v>
      </c>
      <c r="BM564" s="24">
        <f t="shared" si="872"/>
        <v>0</v>
      </c>
      <c r="BN564" s="24">
        <f t="shared" si="873"/>
        <v>771.88160564015141</v>
      </c>
      <c r="BO564" s="24">
        <f t="shared" si="874"/>
        <v>3494117.8244132339</v>
      </c>
      <c r="BP564" s="24">
        <f t="shared" si="875"/>
        <v>2.6897910869602329E-5</v>
      </c>
      <c r="BQ564" s="29">
        <f t="shared" si="876"/>
        <v>1.3239620153030422E-2</v>
      </c>
      <c r="BR564" s="24">
        <f t="shared" si="877"/>
        <v>0.39693427624973043</v>
      </c>
      <c r="BS564" s="24">
        <f t="shared" si="922"/>
        <v>0.72499999999999998</v>
      </c>
      <c r="BT564" s="24">
        <f t="shared" si="878"/>
        <v>2.7085433172366202</v>
      </c>
      <c r="BU564" s="24" t="str">
        <f t="shared" si="879"/>
        <v>NO</v>
      </c>
      <c r="BV564" s="24">
        <f t="shared" si="916"/>
        <v>1.1499999999999999</v>
      </c>
      <c r="BW564" s="24">
        <f t="shared" si="880"/>
        <v>1.1499999999999999</v>
      </c>
      <c r="BX564" s="7">
        <f t="shared" si="923"/>
        <v>1</v>
      </c>
      <c r="BY564" s="7">
        <f t="shared" si="881"/>
        <v>0.6044683711219887</v>
      </c>
      <c r="BZ564" s="24">
        <f t="shared" si="924"/>
        <v>0.27104481159066413</v>
      </c>
      <c r="CA564" s="20">
        <f t="shared" si="882"/>
        <v>0.79489529831884864</v>
      </c>
      <c r="CB564" s="24">
        <f t="shared" si="883"/>
        <v>0.63953483298594849</v>
      </c>
      <c r="CC564" s="24">
        <f t="shared" si="884"/>
        <v>0</v>
      </c>
      <c r="CD564" s="24">
        <f t="shared" si="885"/>
        <v>771.88160564015141</v>
      </c>
      <c r="CE564" s="24">
        <f t="shared" si="886"/>
        <v>3494117.8244132339</v>
      </c>
      <c r="CF564" s="24">
        <f t="shared" si="887"/>
        <v>2.6897910869602329E-5</v>
      </c>
      <c r="CG564" s="29">
        <f t="shared" si="888"/>
        <v>1.3239620153030422E-2</v>
      </c>
      <c r="CH564" s="24">
        <f t="shared" si="889"/>
        <v>0.39693427624973043</v>
      </c>
      <c r="CI564" s="24">
        <f t="shared" si="925"/>
        <v>0.72499999999999998</v>
      </c>
      <c r="CJ564" s="24">
        <f t="shared" si="890"/>
        <v>2.7085433172366202</v>
      </c>
      <c r="CK564" s="24">
        <f t="shared" si="891"/>
        <v>2.9452268251534646</v>
      </c>
      <c r="CL564" s="24">
        <f t="shared" si="926"/>
        <v>1.7514063310642689</v>
      </c>
      <c r="CM564" s="24" t="str">
        <f t="shared" si="892"/>
        <v>NO</v>
      </c>
      <c r="CN564" s="46" t="str">
        <f t="shared" si="893"/>
        <v>COMPRESSED LIQUID</v>
      </c>
      <c r="CO564" s="21" t="b">
        <f t="shared" si="894"/>
        <v>0</v>
      </c>
      <c r="CP564" s="21" t="b">
        <f t="shared" si="895"/>
        <v>0</v>
      </c>
      <c r="CQ564" s="7" t="e">
        <f t="shared" si="896"/>
        <v>#DIV/0!</v>
      </c>
      <c r="CR564" s="7">
        <f>IF(J564="yes",rho_ph(F564,H564),IF(K564="yes",rho_ph(F564,H564),L564*CQ564+P564*(1-CQ564)))</f>
        <v>819.54585654957634</v>
      </c>
      <c r="CS564" s="7" t="e">
        <f t="shared" si="897"/>
        <v>#DIV/0!</v>
      </c>
      <c r="CT564" s="7">
        <f t="shared" si="898"/>
        <v>3709882.1430250299</v>
      </c>
      <c r="CU564" s="7">
        <f t="shared" si="899"/>
        <v>2.6490639627138949E-5</v>
      </c>
      <c r="CV564" s="22">
        <f t="shared" si="900"/>
        <v>1.3217584087659284E-2</v>
      </c>
      <c r="CW564" s="7">
        <f t="shared" si="901"/>
        <v>8.0397448527513446E-2</v>
      </c>
      <c r="CX564" s="7">
        <f t="shared" si="902"/>
        <v>4.5217975171487902E-4</v>
      </c>
      <c r="CY564" s="7">
        <f t="shared" si="903"/>
        <v>0.9995914865881792</v>
      </c>
      <c r="CZ564" s="7">
        <f t="shared" si="904"/>
        <v>8.0882669934680518E-2</v>
      </c>
      <c r="DA564" s="7">
        <f t="shared" si="905"/>
        <v>52.515951574458278</v>
      </c>
      <c r="DB564" s="7">
        <f>rho_ph(DA564,H564)</f>
        <v>819.5203676122818</v>
      </c>
      <c r="DC564" s="7">
        <f t="shared" si="906"/>
        <v>1.5274046195719142</v>
      </c>
      <c r="DD564" s="7">
        <f t="shared" si="907"/>
        <v>-2.9430000000000001E-2</v>
      </c>
      <c r="DE564" s="47">
        <f t="shared" si="908"/>
        <v>0</v>
      </c>
      <c r="DF564" s="7">
        <f t="shared" si="909"/>
        <v>1024.1081689911719</v>
      </c>
      <c r="DG564" s="7">
        <f t="shared" si="910"/>
        <v>237.10888908439398</v>
      </c>
    </row>
    <row r="565" spans="1:111" ht="14.5" x14ac:dyDescent="0.35">
      <c r="A565" s="7">
        <f t="shared" si="927"/>
        <v>114</v>
      </c>
      <c r="B565" s="7">
        <v>3</v>
      </c>
      <c r="C565" s="7">
        <v>0</v>
      </c>
      <c r="D565">
        <v>0.315</v>
      </c>
      <c r="E565" s="22">
        <v>4.5000000000000003E-5</v>
      </c>
      <c r="F565" s="7">
        <f t="shared" si="828"/>
        <v>52.515951574458278</v>
      </c>
      <c r="G565" s="7">
        <f t="shared" si="928"/>
        <v>97.5</v>
      </c>
      <c r="H565" s="7">
        <f t="shared" si="829"/>
        <v>1024.1081689911719</v>
      </c>
      <c r="I565" s="7">
        <f t="shared" si="830"/>
        <v>0</v>
      </c>
      <c r="J565" s="24" t="str">
        <f t="shared" si="831"/>
        <v>YES</v>
      </c>
      <c r="K565" s="24" t="str">
        <f t="shared" si="832"/>
        <v>NO</v>
      </c>
      <c r="L565" s="7">
        <f t="shared" si="833"/>
        <v>26.70574965701465</v>
      </c>
      <c r="M565" s="7">
        <v>9.81</v>
      </c>
      <c r="N565" s="7">
        <f t="shared" si="834"/>
        <v>7.7891625000000006E-2</v>
      </c>
      <c r="O565" s="7">
        <f t="shared" si="835"/>
        <v>267.02893541245805</v>
      </c>
      <c r="P565" s="7">
        <f t="shared" si="836"/>
        <v>772.35890791036115</v>
      </c>
      <c r="Q565" s="7">
        <f t="shared" si="912"/>
        <v>1.8155954178622187E-5</v>
      </c>
      <c r="R565" s="7">
        <f t="shared" si="913"/>
        <v>9.872478650534738E-5</v>
      </c>
      <c r="S565" s="7">
        <f t="shared" si="837"/>
        <v>1.1284258704794511E-4</v>
      </c>
      <c r="T565" s="7">
        <f t="shared" si="838"/>
        <v>1.6206703677580263</v>
      </c>
      <c r="U565" s="7">
        <f t="shared" si="839"/>
        <v>0</v>
      </c>
      <c r="V565" s="7">
        <f t="shared" si="840"/>
        <v>1.6206703677580263</v>
      </c>
      <c r="W565" s="7">
        <f>Surface_Tension_T(T_ph(F565,H565))</f>
        <v>8.0288321319922404E-2</v>
      </c>
      <c r="X565" s="7">
        <v>63</v>
      </c>
      <c r="Y565" s="7">
        <f t="shared" si="841"/>
        <v>1</v>
      </c>
      <c r="Z565" s="7">
        <f t="shared" si="842"/>
        <v>0</v>
      </c>
      <c r="AA565" s="24">
        <f t="shared" si="843"/>
        <v>772.35890791036115</v>
      </c>
      <c r="AB565" s="24">
        <f t="shared" si="844"/>
        <v>3494229.0569748692</v>
      </c>
      <c r="AC565" s="24">
        <f t="shared" si="845"/>
        <v>2.6897688624489097E-5</v>
      </c>
      <c r="AD565" s="29">
        <f t="shared" si="846"/>
        <v>1.3239608141405885E-2</v>
      </c>
      <c r="AE565" s="24">
        <f t="shared" si="847"/>
        <v>2.7086304186562469</v>
      </c>
      <c r="AF565" s="7">
        <f t="shared" si="848"/>
        <v>2.953070864128073</v>
      </c>
      <c r="AG565" s="24" t="str">
        <f t="shared" si="849"/>
        <v>NO</v>
      </c>
      <c r="AH565" s="24">
        <f t="shared" si="911"/>
        <v>1.1499999999999999</v>
      </c>
      <c r="AI565" s="24">
        <f t="shared" si="911"/>
        <v>1.1499999999999999</v>
      </c>
      <c r="AJ565" s="24">
        <f t="shared" si="850"/>
        <v>0.27101692450845766</v>
      </c>
      <c r="AK565" s="24">
        <f t="shared" si="851"/>
        <v>0</v>
      </c>
      <c r="AL565" s="24">
        <f t="shared" si="852"/>
        <v>772.35890791036115</v>
      </c>
      <c r="AM565" s="24">
        <f t="shared" si="853"/>
        <v>3494229.0569748692</v>
      </c>
      <c r="AN565" s="24">
        <f t="shared" si="854"/>
        <v>2.6897688624489097E-5</v>
      </c>
      <c r="AO565" s="29">
        <f t="shared" si="855"/>
        <v>1.3239608141405885E-2</v>
      </c>
      <c r="AP565" s="24">
        <f t="shared" si="856"/>
        <v>0.39662463191482289</v>
      </c>
      <c r="AQ565" s="24">
        <f t="shared" si="917"/>
        <v>0.72499999999999998</v>
      </c>
      <c r="AR565" s="24">
        <f t="shared" si="857"/>
        <v>2.7086304186562469</v>
      </c>
      <c r="AS565" s="24">
        <f t="shared" si="858"/>
        <v>1.7503239971786686</v>
      </c>
      <c r="AT565" s="24" t="str">
        <f t="shared" si="859"/>
        <v>NO</v>
      </c>
      <c r="AU565" s="24">
        <f t="shared" si="914"/>
        <v>1.2</v>
      </c>
      <c r="AV565" s="7">
        <f t="shared" si="918"/>
        <v>1</v>
      </c>
      <c r="AW565" s="7">
        <f t="shared" si="919"/>
        <v>0.27101692450845766</v>
      </c>
      <c r="AX565" s="20">
        <f t="shared" si="860"/>
        <v>0.79445435095899608</v>
      </c>
      <c r="AY565" s="24">
        <f t="shared" si="861"/>
        <v>0</v>
      </c>
      <c r="AZ565" s="24">
        <f t="shared" si="862"/>
        <v>772.35890791036115</v>
      </c>
      <c r="BA565" s="24">
        <f t="shared" si="863"/>
        <v>3494229.0569748692</v>
      </c>
      <c r="BB565" s="24">
        <f t="shared" si="864"/>
        <v>2.6897688624489097E-5</v>
      </c>
      <c r="BC565" s="29">
        <f t="shared" si="865"/>
        <v>1.3239608141405885E-2</v>
      </c>
      <c r="BD565" s="24">
        <f t="shared" si="866"/>
        <v>2.7086304186562469</v>
      </c>
      <c r="BE565" s="24" t="str">
        <f t="shared" si="867"/>
        <v>NO</v>
      </c>
      <c r="BF565" s="24">
        <f t="shared" si="915"/>
        <v>1.2</v>
      </c>
      <c r="BG565" s="24">
        <f t="shared" si="868"/>
        <v>1.1358651980589862</v>
      </c>
      <c r="BH565" s="7">
        <f t="shared" si="920"/>
        <v>1</v>
      </c>
      <c r="BI565" s="7">
        <f t="shared" si="869"/>
        <v>0.60452835487041101</v>
      </c>
      <c r="BJ565" s="7">
        <f t="shared" si="921"/>
        <v>0.27101692450845766</v>
      </c>
      <c r="BK565" s="20">
        <f t="shared" si="870"/>
        <v>0.79445435095899608</v>
      </c>
      <c r="BL565" s="24">
        <f t="shared" si="871"/>
        <v>0.57279054604264723</v>
      </c>
      <c r="BM565" s="24">
        <f t="shared" si="872"/>
        <v>0</v>
      </c>
      <c r="BN565" s="24">
        <f t="shared" si="873"/>
        <v>772.35890791036115</v>
      </c>
      <c r="BO565" s="24">
        <f t="shared" si="874"/>
        <v>3494229.0569748692</v>
      </c>
      <c r="BP565" s="24">
        <f t="shared" si="875"/>
        <v>2.6897688624489097E-5</v>
      </c>
      <c r="BQ565" s="29">
        <f t="shared" si="876"/>
        <v>1.3239608141405885E-2</v>
      </c>
      <c r="BR565" s="24">
        <f t="shared" si="877"/>
        <v>0.39662463191482289</v>
      </c>
      <c r="BS565" s="24">
        <f t="shared" si="922"/>
        <v>0.72499999999999998</v>
      </c>
      <c r="BT565" s="24">
        <f t="shared" si="878"/>
        <v>2.7086304186562469</v>
      </c>
      <c r="BU565" s="24" t="str">
        <f t="shared" si="879"/>
        <v>NO</v>
      </c>
      <c r="BV565" s="24">
        <f t="shared" si="916"/>
        <v>1.1499999999999999</v>
      </c>
      <c r="BW565" s="24">
        <f t="shared" si="880"/>
        <v>1.1499999999999999</v>
      </c>
      <c r="BX565" s="7">
        <f t="shared" si="923"/>
        <v>1</v>
      </c>
      <c r="BY565" s="7">
        <f t="shared" si="881"/>
        <v>0.60452835487041101</v>
      </c>
      <c r="BZ565" s="24">
        <f t="shared" si="924"/>
        <v>0.27101692450845766</v>
      </c>
      <c r="CA565" s="20">
        <f t="shared" si="882"/>
        <v>0.7944543297488359</v>
      </c>
      <c r="CB565" s="24">
        <f t="shared" si="883"/>
        <v>0.63960405819030008</v>
      </c>
      <c r="CC565" s="24">
        <f t="shared" si="884"/>
        <v>0</v>
      </c>
      <c r="CD565" s="24">
        <f t="shared" si="885"/>
        <v>772.35890791036115</v>
      </c>
      <c r="CE565" s="24">
        <f t="shared" si="886"/>
        <v>3494229.0569748692</v>
      </c>
      <c r="CF565" s="24">
        <f t="shared" si="887"/>
        <v>2.6897688624489097E-5</v>
      </c>
      <c r="CG565" s="29">
        <f t="shared" si="888"/>
        <v>1.3239608141405885E-2</v>
      </c>
      <c r="CH565" s="24">
        <f t="shared" si="889"/>
        <v>0.39662463191482289</v>
      </c>
      <c r="CI565" s="24">
        <f t="shared" si="925"/>
        <v>0.72499999999999998</v>
      </c>
      <c r="CJ565" s="24">
        <f t="shared" si="890"/>
        <v>2.7086304186562469</v>
      </c>
      <c r="CK565" s="24">
        <f t="shared" si="891"/>
        <v>2.953070864128073</v>
      </c>
      <c r="CL565" s="24">
        <f t="shared" si="926"/>
        <v>1.7503239971786686</v>
      </c>
      <c r="CM565" s="24" t="str">
        <f t="shared" si="892"/>
        <v>NO</v>
      </c>
      <c r="CN565" s="46" t="str">
        <f t="shared" si="893"/>
        <v>COMPRESSED LIQUID</v>
      </c>
      <c r="CO565" s="21" t="b">
        <f t="shared" si="894"/>
        <v>0</v>
      </c>
      <c r="CP565" s="21" t="b">
        <f t="shared" si="895"/>
        <v>0</v>
      </c>
      <c r="CQ565" s="7" t="e">
        <f t="shared" si="896"/>
        <v>#DIV/0!</v>
      </c>
      <c r="CR565" s="7">
        <f>IF(J565="yes",rho_ph(F565,H565),IF(K565="yes",rho_ph(F565,H565),L565*CQ565+P565*(1-CQ565)))</f>
        <v>819.52926674839603</v>
      </c>
      <c r="CS565" s="7" t="e">
        <f t="shared" si="897"/>
        <v>#DIV/0!</v>
      </c>
      <c r="CT565" s="7">
        <f t="shared" si="898"/>
        <v>3707632.484826474</v>
      </c>
      <c r="CU565" s="7">
        <f t="shared" si="899"/>
        <v>2.6494653711698519E-5</v>
      </c>
      <c r="CV565" s="22">
        <f t="shared" si="900"/>
        <v>1.32178015054061E-2</v>
      </c>
      <c r="CW565" s="7">
        <f t="shared" si="901"/>
        <v>8.0395821068017667E-2</v>
      </c>
      <c r="CX565" s="7">
        <f t="shared" si="902"/>
        <v>4.5161933502271622E-4</v>
      </c>
      <c r="CY565" s="7">
        <f t="shared" si="903"/>
        <v>0.99959011444674595</v>
      </c>
      <c r="CZ565" s="7">
        <f t="shared" si="904"/>
        <v>8.0880592189317424E-2</v>
      </c>
      <c r="DA565" s="7">
        <f t="shared" si="905"/>
        <v>52.273309797890327</v>
      </c>
      <c r="DB565" s="7">
        <f>rho_ph(DA565,H565)</f>
        <v>819.503774874285</v>
      </c>
      <c r="DC565" s="7">
        <f t="shared" si="906"/>
        <v>1.5274355453900064</v>
      </c>
      <c r="DD565" s="7">
        <f t="shared" si="907"/>
        <v>-2.9430000000000001E-2</v>
      </c>
      <c r="DE565" s="47">
        <f t="shared" si="908"/>
        <v>0</v>
      </c>
      <c r="DF565" s="7">
        <f t="shared" si="909"/>
        <v>1024.0787389911718</v>
      </c>
      <c r="DG565" s="7">
        <f t="shared" si="910"/>
        <v>237.10332861295274</v>
      </c>
    </row>
    <row r="566" spans="1:111" ht="14.5" x14ac:dyDescent="0.35">
      <c r="A566" s="7">
        <f t="shared" si="927"/>
        <v>111</v>
      </c>
      <c r="B566" s="7">
        <v>3</v>
      </c>
      <c r="C566" s="7">
        <v>0</v>
      </c>
      <c r="D566">
        <v>0.315</v>
      </c>
      <c r="E566" s="22">
        <v>4.5000000000000003E-5</v>
      </c>
      <c r="F566" s="7">
        <f t="shared" si="828"/>
        <v>52.273309797890327</v>
      </c>
      <c r="G566" s="7">
        <f t="shared" si="928"/>
        <v>97.5</v>
      </c>
      <c r="H566" s="7">
        <f t="shared" si="829"/>
        <v>1024.0787389911718</v>
      </c>
      <c r="I566" s="7">
        <f t="shared" si="830"/>
        <v>0</v>
      </c>
      <c r="J566" s="24" t="str">
        <f t="shared" si="831"/>
        <v>YES</v>
      </c>
      <c r="K566" s="24" t="str">
        <f t="shared" si="832"/>
        <v>NO</v>
      </c>
      <c r="L566" s="7">
        <f t="shared" si="833"/>
        <v>26.574507952547744</v>
      </c>
      <c r="M566" s="7">
        <v>9.81</v>
      </c>
      <c r="N566" s="7">
        <f t="shared" si="834"/>
        <v>7.7891625000000006E-2</v>
      </c>
      <c r="O566" s="7">
        <f t="shared" si="835"/>
        <v>266.73629431399843</v>
      </c>
      <c r="P566" s="7">
        <f t="shared" si="836"/>
        <v>772.83705139296035</v>
      </c>
      <c r="Q566" s="7">
        <f t="shared" si="912"/>
        <v>1.8144143762122772E-5</v>
      </c>
      <c r="R566" s="7">
        <f t="shared" si="913"/>
        <v>9.8846044936693061E-5</v>
      </c>
      <c r="S566" s="7">
        <f t="shared" si="837"/>
        <v>1.1283899458664649E-4</v>
      </c>
      <c r="T566" s="7">
        <f t="shared" si="838"/>
        <v>1.6196676816518305</v>
      </c>
      <c r="U566" s="7">
        <f t="shared" si="839"/>
        <v>0</v>
      </c>
      <c r="V566" s="7">
        <f t="shared" si="840"/>
        <v>1.6196676816518305</v>
      </c>
      <c r="W566" s="7">
        <f>Surface_Tension_T(T_ph(F566,H566))</f>
        <v>8.0288975099914409E-2</v>
      </c>
      <c r="X566" s="7">
        <v>64</v>
      </c>
      <c r="Y566" s="7">
        <f t="shared" si="841"/>
        <v>1</v>
      </c>
      <c r="Z566" s="7">
        <f t="shared" si="842"/>
        <v>0</v>
      </c>
      <c r="AA566" s="24">
        <f t="shared" si="843"/>
        <v>772.83705139296035</v>
      </c>
      <c r="AB566" s="24">
        <f t="shared" si="844"/>
        <v>3494340.302938215</v>
      </c>
      <c r="AC566" s="24">
        <f t="shared" si="845"/>
        <v>2.6897466366029599E-5</v>
      </c>
      <c r="AD566" s="29">
        <f t="shared" si="846"/>
        <v>1.3239596129044979E-2</v>
      </c>
      <c r="AE566" s="24">
        <f t="shared" si="847"/>
        <v>2.7087168906433021</v>
      </c>
      <c r="AF566" s="7">
        <f t="shared" si="848"/>
        <v>2.9609646274790391</v>
      </c>
      <c r="AG566" s="24" t="str">
        <f t="shared" si="849"/>
        <v>NO</v>
      </c>
      <c r="AH566" s="24">
        <f t="shared" si="911"/>
        <v>1.1499999999999999</v>
      </c>
      <c r="AI566" s="24">
        <f t="shared" si="911"/>
        <v>1.1499999999999999</v>
      </c>
      <c r="AJ566" s="24">
        <f t="shared" si="850"/>
        <v>0.27098896407214312</v>
      </c>
      <c r="AK566" s="24">
        <f t="shared" si="851"/>
        <v>0</v>
      </c>
      <c r="AL566" s="24">
        <f t="shared" si="852"/>
        <v>772.83705139296035</v>
      </c>
      <c r="AM566" s="24">
        <f t="shared" si="853"/>
        <v>3494340.302938215</v>
      </c>
      <c r="AN566" s="24">
        <f t="shared" si="854"/>
        <v>2.6897466366029599E-5</v>
      </c>
      <c r="AO566" s="29">
        <f t="shared" si="855"/>
        <v>1.3239596129044979E-2</v>
      </c>
      <c r="AP566" s="24">
        <f t="shared" si="856"/>
        <v>0.39631500410213216</v>
      </c>
      <c r="AQ566" s="24">
        <f t="shared" si="917"/>
        <v>0.72499999999999998</v>
      </c>
      <c r="AR566" s="24">
        <f t="shared" si="857"/>
        <v>2.7087168906433021</v>
      </c>
      <c r="AS566" s="24">
        <f t="shared" si="858"/>
        <v>1.7492410961839771</v>
      </c>
      <c r="AT566" s="24" t="str">
        <f t="shared" si="859"/>
        <v>NO</v>
      </c>
      <c r="AU566" s="24">
        <f t="shared" si="914"/>
        <v>1.2</v>
      </c>
      <c r="AV566" s="7">
        <f t="shared" si="918"/>
        <v>1</v>
      </c>
      <c r="AW566" s="7">
        <f t="shared" si="919"/>
        <v>0.27098896407214312</v>
      </c>
      <c r="AX566" s="20">
        <f t="shared" si="860"/>
        <v>0.79401313017625863</v>
      </c>
      <c r="AY566" s="24">
        <f t="shared" si="861"/>
        <v>0</v>
      </c>
      <c r="AZ566" s="24">
        <f t="shared" si="862"/>
        <v>772.83705139296035</v>
      </c>
      <c r="BA566" s="24">
        <f t="shared" si="863"/>
        <v>3494340.302938215</v>
      </c>
      <c r="BB566" s="24">
        <f t="shared" si="864"/>
        <v>2.6897466366029599E-5</v>
      </c>
      <c r="BC566" s="29">
        <f t="shared" si="865"/>
        <v>1.3239596129044979E-2</v>
      </c>
      <c r="BD566" s="24">
        <f t="shared" si="866"/>
        <v>2.7087168906433021</v>
      </c>
      <c r="BE566" s="24" t="str">
        <f t="shared" si="867"/>
        <v>NO</v>
      </c>
      <c r="BF566" s="24">
        <f t="shared" si="915"/>
        <v>1.2</v>
      </c>
      <c r="BG566" s="24">
        <f t="shared" si="868"/>
        <v>1.1358806558192667</v>
      </c>
      <c r="BH566" s="7">
        <f t="shared" si="920"/>
        <v>1</v>
      </c>
      <c r="BI566" s="7">
        <f t="shared" si="869"/>
        <v>0.60458821791027217</v>
      </c>
      <c r="BJ566" s="7">
        <f t="shared" si="921"/>
        <v>0.27098896407214312</v>
      </c>
      <c r="BK566" s="20">
        <f t="shared" si="870"/>
        <v>0.79401313017625863</v>
      </c>
      <c r="BL566" s="24">
        <f t="shared" si="871"/>
        <v>0.57284205157375845</v>
      </c>
      <c r="BM566" s="24">
        <f t="shared" si="872"/>
        <v>0</v>
      </c>
      <c r="BN566" s="24">
        <f t="shared" si="873"/>
        <v>772.83705139296035</v>
      </c>
      <c r="BO566" s="24">
        <f t="shared" si="874"/>
        <v>3494340.302938215</v>
      </c>
      <c r="BP566" s="24">
        <f t="shared" si="875"/>
        <v>2.6897466366029599E-5</v>
      </c>
      <c r="BQ566" s="29">
        <f t="shared" si="876"/>
        <v>1.3239596129044979E-2</v>
      </c>
      <c r="BR566" s="24">
        <f t="shared" si="877"/>
        <v>0.39631500410213216</v>
      </c>
      <c r="BS566" s="24">
        <f t="shared" si="922"/>
        <v>0.72499999999999998</v>
      </c>
      <c r="BT566" s="24">
        <f t="shared" si="878"/>
        <v>2.7087168906433021</v>
      </c>
      <c r="BU566" s="24" t="str">
        <f t="shared" si="879"/>
        <v>NO</v>
      </c>
      <c r="BV566" s="24">
        <f t="shared" si="916"/>
        <v>1.1499999999999999</v>
      </c>
      <c r="BW566" s="24">
        <f t="shared" si="880"/>
        <v>1.1499999999999999</v>
      </c>
      <c r="BX566" s="7">
        <f t="shared" si="923"/>
        <v>1</v>
      </c>
      <c r="BY566" s="7">
        <f t="shared" si="881"/>
        <v>0.60458821791027217</v>
      </c>
      <c r="BZ566" s="24">
        <f t="shared" si="924"/>
        <v>0.27098896407214312</v>
      </c>
      <c r="CA566" s="20">
        <f t="shared" si="882"/>
        <v>0.79401310897791655</v>
      </c>
      <c r="CB566" s="24">
        <f t="shared" si="883"/>
        <v>0.63967315770577926</v>
      </c>
      <c r="CC566" s="24">
        <f t="shared" si="884"/>
        <v>0</v>
      </c>
      <c r="CD566" s="24">
        <f t="shared" si="885"/>
        <v>772.83705139296035</v>
      </c>
      <c r="CE566" s="24">
        <f t="shared" si="886"/>
        <v>3494340.302938215</v>
      </c>
      <c r="CF566" s="24">
        <f t="shared" si="887"/>
        <v>2.6897466366029599E-5</v>
      </c>
      <c r="CG566" s="29">
        <f t="shared" si="888"/>
        <v>1.3239596129044979E-2</v>
      </c>
      <c r="CH566" s="24">
        <f t="shared" si="889"/>
        <v>0.39631500410213216</v>
      </c>
      <c r="CI566" s="24">
        <f t="shared" si="925"/>
        <v>0.72499999999999998</v>
      </c>
      <c r="CJ566" s="24">
        <f t="shared" si="890"/>
        <v>2.7087168906433021</v>
      </c>
      <c r="CK566" s="24">
        <f t="shared" si="891"/>
        <v>2.9609646274790391</v>
      </c>
      <c r="CL566" s="24">
        <f t="shared" si="926"/>
        <v>1.7492410961839771</v>
      </c>
      <c r="CM566" s="24" t="str">
        <f t="shared" si="892"/>
        <v>NO</v>
      </c>
      <c r="CN566" s="46" t="str">
        <f t="shared" si="893"/>
        <v>COMPRESSED LIQUID</v>
      </c>
      <c r="CO566" s="21" t="b">
        <f t="shared" si="894"/>
        <v>0</v>
      </c>
      <c r="CP566" s="21" t="b">
        <f t="shared" si="895"/>
        <v>0</v>
      </c>
      <c r="CQ566" s="7" t="e">
        <f t="shared" si="896"/>
        <v>#DIV/0!</v>
      </c>
      <c r="CR566" s="7">
        <f>IF(J566="yes",rho_ph(F566,H566),IF(K566="yes",rho_ph(F566,H566),L566*CQ566+P566*(1-CQ566)))</f>
        <v>819.51267480359058</v>
      </c>
      <c r="CS566" s="7" t="e">
        <f t="shared" si="897"/>
        <v>#DIV/0!</v>
      </c>
      <c r="CT566" s="7">
        <f t="shared" si="898"/>
        <v>3705381.5719283083</v>
      </c>
      <c r="CU566" s="7">
        <f t="shared" si="899"/>
        <v>2.6498674664581962E-5</v>
      </c>
      <c r="CV566" s="22">
        <f t="shared" si="900"/>
        <v>1.3218019290771888E-2</v>
      </c>
      <c r="CW566" s="7">
        <f t="shared" si="901"/>
        <v>8.0394193398232242E-2</v>
      </c>
      <c r="CX566" s="7">
        <f t="shared" si="902"/>
        <v>4.5105898653662345E-4</v>
      </c>
      <c r="CY566" s="7">
        <f t="shared" si="903"/>
        <v>0.99958872954785316</v>
      </c>
      <c r="CZ566" s="7">
        <f t="shared" si="904"/>
        <v>8.0878515328336911E-2</v>
      </c>
      <c r="DA566" s="7">
        <f t="shared" si="905"/>
        <v>52.030674251905317</v>
      </c>
      <c r="DB566" s="7">
        <f>rho_ph(DA566,H566)</f>
        <v>819.48717999115252</v>
      </c>
      <c r="DC566" s="7">
        <f t="shared" si="906"/>
        <v>1.5274664764588346</v>
      </c>
      <c r="DD566" s="7">
        <f t="shared" si="907"/>
        <v>-2.9430000000000001E-2</v>
      </c>
      <c r="DE566" s="47">
        <f t="shared" si="908"/>
        <v>0</v>
      </c>
      <c r="DF566" s="7">
        <f t="shared" si="909"/>
        <v>1024.0493089911718</v>
      </c>
      <c r="DG566" s="7">
        <f t="shared" si="910"/>
        <v>237.09776761534096</v>
      </c>
    </row>
    <row r="567" spans="1:111" ht="14.5" x14ac:dyDescent="0.35">
      <c r="A567" s="7">
        <f t="shared" si="927"/>
        <v>108</v>
      </c>
      <c r="B567" s="7">
        <v>3</v>
      </c>
      <c r="C567" s="7">
        <v>0</v>
      </c>
      <c r="D567">
        <v>0.315</v>
      </c>
      <c r="E567" s="22">
        <v>4.5000000000000003E-5</v>
      </c>
      <c r="F567" s="7">
        <f t="shared" si="828"/>
        <v>52.030674251905317</v>
      </c>
      <c r="G567" s="7">
        <f t="shared" si="928"/>
        <v>97.5</v>
      </c>
      <c r="H567" s="7">
        <f t="shared" si="829"/>
        <v>1024.0493089911718</v>
      </c>
      <c r="I567" s="7">
        <f t="shared" si="830"/>
        <v>0</v>
      </c>
      <c r="J567" s="24" t="str">
        <f t="shared" si="831"/>
        <v>YES</v>
      </c>
      <c r="K567" s="24" t="str">
        <f t="shared" si="832"/>
        <v>NO</v>
      </c>
      <c r="L567" s="7">
        <f t="shared" si="833"/>
        <v>26.443395117618959</v>
      </c>
      <c r="M567" s="7">
        <v>9.81</v>
      </c>
      <c r="N567" s="7">
        <f t="shared" si="834"/>
        <v>7.7891625000000006E-2</v>
      </c>
      <c r="O567" s="7">
        <f t="shared" si="835"/>
        <v>266.44262156572461</v>
      </c>
      <c r="P567" s="7">
        <f t="shared" si="836"/>
        <v>773.31604430755817</v>
      </c>
      <c r="Q567" s="7">
        <f t="shared" si="912"/>
        <v>1.8132309473491936E-5</v>
      </c>
      <c r="R567" s="7">
        <f t="shared" si="913"/>
        <v>9.8967911543747767E-5</v>
      </c>
      <c r="S567" s="7">
        <f t="shared" si="837"/>
        <v>1.1283540192109713E-4</v>
      </c>
      <c r="T567" s="7">
        <f t="shared" si="838"/>
        <v>1.6186644574859474</v>
      </c>
      <c r="U567" s="7">
        <f t="shared" si="839"/>
        <v>0</v>
      </c>
      <c r="V567" s="7">
        <f t="shared" si="840"/>
        <v>1.6186644574859474</v>
      </c>
      <c r="W567" s="7">
        <f>Surface_Tension_T(T_ph(F567,H567))</f>
        <v>8.0289628922195766E-2</v>
      </c>
      <c r="X567" s="7">
        <v>65</v>
      </c>
      <c r="Y567" s="7">
        <f t="shared" si="841"/>
        <v>1</v>
      </c>
      <c r="Z567" s="7">
        <f t="shared" si="842"/>
        <v>0</v>
      </c>
      <c r="AA567" s="24">
        <f t="shared" si="843"/>
        <v>773.31604430755817</v>
      </c>
      <c r="AB567" s="24">
        <f t="shared" si="844"/>
        <v>3494451.5623108083</v>
      </c>
      <c r="AC567" s="24">
        <f t="shared" si="845"/>
        <v>2.6897244094212396E-5</v>
      </c>
      <c r="AD567" s="29">
        <f t="shared" si="846"/>
        <v>1.3239584115947067E-2</v>
      </c>
      <c r="AE567" s="24">
        <f t="shared" si="847"/>
        <v>2.7088027325642967</v>
      </c>
      <c r="AF567" s="7">
        <f t="shared" si="848"/>
        <v>2.9689086847941666</v>
      </c>
      <c r="AG567" s="24" t="str">
        <f t="shared" si="849"/>
        <v>NO</v>
      </c>
      <c r="AH567" s="24">
        <f t="shared" si="911"/>
        <v>1.1499999999999999</v>
      </c>
      <c r="AI567" s="24">
        <f t="shared" si="911"/>
        <v>1.1499999999999999</v>
      </c>
      <c r="AJ567" s="24">
        <f t="shared" si="850"/>
        <v>0.27096092977847525</v>
      </c>
      <c r="AK567" s="24">
        <f t="shared" si="851"/>
        <v>0</v>
      </c>
      <c r="AL567" s="24">
        <f t="shared" si="852"/>
        <v>773.31604430755817</v>
      </c>
      <c r="AM567" s="24">
        <f t="shared" si="853"/>
        <v>3494451.5623108083</v>
      </c>
      <c r="AN567" s="24">
        <f t="shared" si="854"/>
        <v>2.6897244094212396E-5</v>
      </c>
      <c r="AO567" s="29">
        <f t="shared" si="855"/>
        <v>1.3239584115947067E-2</v>
      </c>
      <c r="AP567" s="24">
        <f t="shared" si="856"/>
        <v>0.39600538893513049</v>
      </c>
      <c r="AQ567" s="24">
        <f t="shared" si="917"/>
        <v>0.72499999999999998</v>
      </c>
      <c r="AR567" s="24">
        <f t="shared" si="857"/>
        <v>2.7088027325642967</v>
      </c>
      <c r="AS567" s="24">
        <f t="shared" si="858"/>
        <v>1.7481576140848234</v>
      </c>
      <c r="AT567" s="24" t="str">
        <f t="shared" si="859"/>
        <v>NO</v>
      </c>
      <c r="AU567" s="24">
        <f t="shared" si="914"/>
        <v>1.2</v>
      </c>
      <c r="AV567" s="7">
        <f t="shared" si="918"/>
        <v>1</v>
      </c>
      <c r="AW567" s="7">
        <f t="shared" si="919"/>
        <v>0.27096092977847525</v>
      </c>
      <c r="AX567" s="20">
        <f t="shared" si="860"/>
        <v>0.79357165143920849</v>
      </c>
      <c r="AY567" s="24">
        <f t="shared" si="861"/>
        <v>0</v>
      </c>
      <c r="AZ567" s="24">
        <f t="shared" si="862"/>
        <v>773.31604430755817</v>
      </c>
      <c r="BA567" s="24">
        <f t="shared" si="863"/>
        <v>3494451.5623108083</v>
      </c>
      <c r="BB567" s="24">
        <f t="shared" si="864"/>
        <v>2.6897244094212396E-5</v>
      </c>
      <c r="BC567" s="29">
        <f t="shared" si="865"/>
        <v>1.3239584115947067E-2</v>
      </c>
      <c r="BD567" s="24">
        <f t="shared" si="866"/>
        <v>2.7088027325642967</v>
      </c>
      <c r="BE567" s="24" t="str">
        <f t="shared" si="867"/>
        <v>NO</v>
      </c>
      <c r="BF567" s="24">
        <f t="shared" si="915"/>
        <v>1.2</v>
      </c>
      <c r="BG567" s="24">
        <f t="shared" si="868"/>
        <v>1.1358960813380019</v>
      </c>
      <c r="BH567" s="7">
        <f t="shared" si="920"/>
        <v>1</v>
      </c>
      <c r="BI567" s="7">
        <f t="shared" si="869"/>
        <v>0.60464796060014425</v>
      </c>
      <c r="BJ567" s="7">
        <f t="shared" si="921"/>
        <v>0.27096092977847525</v>
      </c>
      <c r="BK567" s="20">
        <f t="shared" si="870"/>
        <v>0.79357165143920849</v>
      </c>
      <c r="BL567" s="24">
        <f t="shared" si="871"/>
        <v>0.57289344117923979</v>
      </c>
      <c r="BM567" s="24">
        <f t="shared" si="872"/>
        <v>0</v>
      </c>
      <c r="BN567" s="24">
        <f t="shared" si="873"/>
        <v>773.31604430755817</v>
      </c>
      <c r="BO567" s="24">
        <f t="shared" si="874"/>
        <v>3494451.5623108083</v>
      </c>
      <c r="BP567" s="24">
        <f t="shared" si="875"/>
        <v>2.6897244094212396E-5</v>
      </c>
      <c r="BQ567" s="29">
        <f t="shared" si="876"/>
        <v>1.3239584115947067E-2</v>
      </c>
      <c r="BR567" s="24">
        <f t="shared" si="877"/>
        <v>0.39600538893513049</v>
      </c>
      <c r="BS567" s="24">
        <f t="shared" si="922"/>
        <v>0.72499999999999998</v>
      </c>
      <c r="BT567" s="24">
        <f t="shared" si="878"/>
        <v>2.7088027325642967</v>
      </c>
      <c r="BU567" s="24" t="str">
        <f t="shared" si="879"/>
        <v>NO</v>
      </c>
      <c r="BV567" s="24">
        <f t="shared" si="916"/>
        <v>1.1499999999999999</v>
      </c>
      <c r="BW567" s="24">
        <f t="shared" si="880"/>
        <v>1.1499999999999999</v>
      </c>
      <c r="BX567" s="7">
        <f t="shared" si="923"/>
        <v>1</v>
      </c>
      <c r="BY567" s="7">
        <f t="shared" si="881"/>
        <v>0.60464796060014425</v>
      </c>
      <c r="BZ567" s="24">
        <f t="shared" si="924"/>
        <v>0.27096092977847525</v>
      </c>
      <c r="CA567" s="20">
        <f t="shared" si="882"/>
        <v>0.7935716302526914</v>
      </c>
      <c r="CB567" s="24">
        <f t="shared" si="883"/>
        <v>0.63974213198159613</v>
      </c>
      <c r="CC567" s="24">
        <f t="shared" si="884"/>
        <v>0</v>
      </c>
      <c r="CD567" s="24">
        <f t="shared" si="885"/>
        <v>773.31604430755817</v>
      </c>
      <c r="CE567" s="24">
        <f t="shared" si="886"/>
        <v>3494451.5623108083</v>
      </c>
      <c r="CF567" s="24">
        <f t="shared" si="887"/>
        <v>2.6897244094212396E-5</v>
      </c>
      <c r="CG567" s="29">
        <f t="shared" si="888"/>
        <v>1.3239584115947067E-2</v>
      </c>
      <c r="CH567" s="24">
        <f t="shared" si="889"/>
        <v>0.39600538893513049</v>
      </c>
      <c r="CI567" s="24">
        <f t="shared" si="925"/>
        <v>0.72499999999999998</v>
      </c>
      <c r="CJ567" s="24">
        <f t="shared" si="890"/>
        <v>2.7088027325642967</v>
      </c>
      <c r="CK567" s="24">
        <f t="shared" si="891"/>
        <v>2.9689086847941666</v>
      </c>
      <c r="CL567" s="24">
        <f t="shared" si="926"/>
        <v>1.7481576140848234</v>
      </c>
      <c r="CM567" s="24" t="str">
        <f t="shared" si="892"/>
        <v>NO</v>
      </c>
      <c r="CN567" s="46" t="str">
        <f t="shared" si="893"/>
        <v>COMPRESSED LIQUID</v>
      </c>
      <c r="CO567" s="21" t="b">
        <f t="shared" si="894"/>
        <v>0</v>
      </c>
      <c r="CP567" s="21" t="b">
        <f t="shared" si="895"/>
        <v>0</v>
      </c>
      <c r="CQ567" s="7" t="e">
        <f t="shared" si="896"/>
        <v>#DIV/0!</v>
      </c>
      <c r="CR567" s="7">
        <f>IF(J567="yes",rho_ph(F567,H567),IF(K567="yes",rho_ph(F567,H567),L567*CQ567+P567*(1-CQ567)))</f>
        <v>819.49608071391515</v>
      </c>
      <c r="CS567" s="7" t="e">
        <f t="shared" si="897"/>
        <v>#DIV/0!</v>
      </c>
      <c r="CT567" s="7">
        <f t="shared" si="898"/>
        <v>3703129.3746433607</v>
      </c>
      <c r="CU567" s="7">
        <f t="shared" si="899"/>
        <v>2.6502702554821419E-5</v>
      </c>
      <c r="CV567" s="22">
        <f t="shared" si="900"/>
        <v>1.3218237447467295E-2</v>
      </c>
      <c r="CW567" s="7">
        <f t="shared" si="901"/>
        <v>8.0392565518035086E-2</v>
      </c>
      <c r="CX567" s="7">
        <f t="shared" si="902"/>
        <v>4.5049869966983625E-4</v>
      </c>
      <c r="CY567" s="7">
        <f t="shared" si="903"/>
        <v>0.99958733171960623</v>
      </c>
      <c r="CZ567" s="7">
        <f t="shared" si="904"/>
        <v>8.0876439358859506E-2</v>
      </c>
      <c r="DA567" s="7">
        <f t="shared" si="905"/>
        <v>51.788044933828736</v>
      </c>
      <c r="DB567" s="7">
        <f>rho_ph(DA567,H567)</f>
        <v>819.47058296163425</v>
      </c>
      <c r="DC567" s="7">
        <f t="shared" si="906"/>
        <v>1.527497412781291</v>
      </c>
      <c r="DD567" s="7">
        <f t="shared" si="907"/>
        <v>-2.9430000000000001E-2</v>
      </c>
      <c r="DE567" s="47">
        <f t="shared" si="908"/>
        <v>0</v>
      </c>
      <c r="DF567" s="7">
        <f t="shared" si="909"/>
        <v>1024.0198789911717</v>
      </c>
      <c r="DG567" s="7">
        <f t="shared" si="910"/>
        <v>237.09220609144717</v>
      </c>
    </row>
    <row r="568" spans="1:111" ht="14.5" x14ac:dyDescent="0.35">
      <c r="A568" s="7">
        <f t="shared" si="927"/>
        <v>105</v>
      </c>
      <c r="B568" s="7">
        <v>3</v>
      </c>
      <c r="C568" s="7">
        <v>0</v>
      </c>
      <c r="D568">
        <v>0.315</v>
      </c>
      <c r="E568" s="22">
        <v>4.5000000000000003E-5</v>
      </c>
      <c r="F568" s="7">
        <f t="shared" ref="F568:F603" si="929">DA567</f>
        <v>51.788044933828736</v>
      </c>
      <c r="G568" s="7">
        <f t="shared" si="928"/>
        <v>97.5</v>
      </c>
      <c r="H568" s="7">
        <f t="shared" ref="H568:H603" si="930">DF567</f>
        <v>1024.0198789911717</v>
      </c>
      <c r="I568" s="7">
        <f t="shared" ref="I568:I603" si="931">x_ph(F568,H568)</f>
        <v>0</v>
      </c>
      <c r="J568" s="24" t="str">
        <f t="shared" ref="J568:J603" si="932">IF(I568&lt;0.0001,"YES","NO")</f>
        <v>YES</v>
      </c>
      <c r="K568" s="24" t="str">
        <f t="shared" ref="K568:K603" si="933">IF(I568&gt;0.9999,"YES","NO")</f>
        <v>NO</v>
      </c>
      <c r="L568" s="7">
        <f t="shared" ref="L568:L603" si="934">rhoV_p(F568)</f>
        <v>26.312410679520678</v>
      </c>
      <c r="M568" s="7">
        <v>9.81</v>
      </c>
      <c r="N568" s="7">
        <f t="shared" ref="N568:N603" si="935">3.14/4 *D568*D568</f>
        <v>7.7891625000000006E-2</v>
      </c>
      <c r="O568" s="7">
        <f t="shared" ref="O568:O603" si="936">Tsat_p(F568)</f>
        <v>266.14790866048406</v>
      </c>
      <c r="P568" s="7">
        <f t="shared" ref="P568:P603" si="937">rhoL_P(F568)</f>
        <v>773.79589496883489</v>
      </c>
      <c r="Q568" s="7">
        <f t="shared" si="912"/>
        <v>1.8120451022666974E-5</v>
      </c>
      <c r="R568" s="7">
        <f t="shared" si="913"/>
        <v>9.9090393138373542E-5</v>
      </c>
      <c r="S568" s="7">
        <f t="shared" ref="S568:S603" si="938">mixvisco(F568,H568)</f>
        <v>1.1283180905111262E-4</v>
      </c>
      <c r="T568" s="7">
        <f t="shared" ref="T568:T603" si="939">(G568*(1-I568))/(N568*P568)</f>
        <v>1.6176606821811677</v>
      </c>
      <c r="U568" s="7">
        <f t="shared" ref="U568:U603" si="940">I568*G568/(N568*L568)</f>
        <v>0</v>
      </c>
      <c r="V568" s="7">
        <f t="shared" ref="V568:V603" si="941">T568+U568</f>
        <v>1.6176606821811677</v>
      </c>
      <c r="W568" s="7">
        <f>Surface_Tension_T(T_ph(F568,H568))</f>
        <v>8.0290282786773831E-2</v>
      </c>
      <c r="X568" s="7">
        <v>66</v>
      </c>
      <c r="Y568" s="7">
        <f t="shared" ref="Y568:Y603" si="942">IF($DK$12*(1-EXP(-0.1*AF568/(U568-AF568)))+$DK$13*(EXP(-0.1*AF568/(U568-AF568)))&lt;1,1,$DK$12*(1-EXP(-0.1*AF568/(U568-AF568)))+$DK$13*(EXP(-0.1*AF568/(U568-AF568))))</f>
        <v>1</v>
      </c>
      <c r="Z568" s="7">
        <f t="shared" ref="Z568:Z603" si="943">$U568/((Y568*$V568) )</f>
        <v>0</v>
      </c>
      <c r="AA568" s="24">
        <f t="shared" ref="AA568:AA603" si="944">$L568*Z568+$P568*(1-Z568)</f>
        <v>773.79589496883489</v>
      </c>
      <c r="AB568" s="24">
        <f t="shared" ref="AB568:AB603" si="945">($D568*AA568*$V568)/$S568</f>
        <v>3494562.8351002471</v>
      </c>
      <c r="AC568" s="24">
        <f t="shared" ref="AC568:AC603" si="946">(($E568/$D568)^1.1098)/2.8257+(7.149/AB568)^0.8981</f>
        <v>2.6897021809025946E-5</v>
      </c>
      <c r="AD568" s="29">
        <f t="shared" ref="AD568:AD603" si="947">4/(4*LOG($E568/$D568/3.7065-5.0452/AB568*LOG(AC568)))^2</f>
        <v>1.3239572102111538E-2</v>
      </c>
      <c r="AE568" s="24">
        <f t="shared" ref="AE568:AE603" si="948">((0.725+4.15*(($U568/$V568)^0.5))/(2*(AD568/6.5617/$D568)^0.4*(0.0283*$P568/$W568)^0.6*(4.3055*$W568/($M568*($P568-$L568)))^0.5))^(1/1.2)*0.3048</f>
        <v>2.7088879437574507</v>
      </c>
      <c r="AF568" s="7">
        <f t="shared" ref="AF568:AF603" si="949">3.1*COS(RADIANS(C568))^0.25*((M568*W568*(P568-L568)/(L568^2))^0.25)</f>
        <v>2.9769036148134269</v>
      </c>
      <c r="AG568" s="24" t="str">
        <f t="shared" ref="AG568:AG603" si="950">IF(AND(Z568&gt;0.7,U568&gt;AF568),"ANNULAR","NO")</f>
        <v>NO</v>
      </c>
      <c r="AH568" s="24">
        <f t="shared" si="911"/>
        <v>1.1499999999999999</v>
      </c>
      <c r="AI568" s="24">
        <f t="shared" si="911"/>
        <v>1.1499999999999999</v>
      </c>
      <c r="AJ568" s="24">
        <f t="shared" ref="AJ568:AJ603" si="951">1.53*((W568)*(M568)*((P568-L568)/(P568^2)))^0.25</f>
        <v>0.27093282111750711</v>
      </c>
      <c r="AK568" s="24">
        <f t="shared" ref="AK568:AK603" si="952">U568/((AI568*V568) +AJ568)</f>
        <v>0</v>
      </c>
      <c r="AL568" s="24">
        <f t="shared" ref="AL568:AL603" si="953">L568*AK568+P568*(1-AK568)</f>
        <v>773.79589496883489</v>
      </c>
      <c r="AM568" s="24">
        <f t="shared" ref="AM568:AM603" si="954">(D568*AL568*V568)/S568</f>
        <v>3494562.8351002471</v>
      </c>
      <c r="AN568" s="24">
        <f t="shared" ref="AN568:AN603" si="955">((E568/D568)^1.1098)/2.8257+(7.149/AM568)^0.8981</f>
        <v>2.6897021809025946E-5</v>
      </c>
      <c r="AO568" s="29">
        <f t="shared" ref="AO568:AO603" si="956">4/(4*LOG($E568/$D568/3.7065-5.0452/AM568*LOG(AN568)))^2</f>
        <v>1.3239572102111538E-2</v>
      </c>
      <c r="AP568" s="24">
        <f t="shared" ref="AP568:AP603" si="957">(2*(AO568/6.5617/$D568)^0.4*(0.0283*$P568/$W568)^0.6*(4.3055*$W568/($M568*($P568-$L568)))^0.5)*(V568/0.30148)^1.2</f>
        <v>0.3956957825091092</v>
      </c>
      <c r="AQ568" s="24">
        <f t="shared" si="917"/>
        <v>0.72499999999999998</v>
      </c>
      <c r="AR568" s="24">
        <f t="shared" ref="AR568:AR603" si="958">((0.725+4.15*(($U568/$V568)^0.5))/(2*(AO568/6.5617/$D568)^0.4*(0.0283*$P568/$W568)^0.6*(4.3055*$W568/($M568*($P568-$L568)))^0.5))^(1/1.2)*0.3048</f>
        <v>2.7088879437574507</v>
      </c>
      <c r="AS568" s="24">
        <f t="shared" ref="AS568:AS603" si="959">1.08*T568</f>
        <v>1.7470735367556611</v>
      </c>
      <c r="AT568" s="24" t="str">
        <f t="shared" ref="AT568:AT603" si="960">IF(AND(AP568&gt;AQ568,U568&lt;AS568,AK568&lt;0.52),"DISPERSED BUBBLY","NO")</f>
        <v>NO</v>
      </c>
      <c r="AU568" s="24">
        <f t="shared" si="914"/>
        <v>1.2</v>
      </c>
      <c r="AV568" s="7">
        <f t="shared" si="918"/>
        <v>1</v>
      </c>
      <c r="AW568" s="7">
        <f t="shared" si="919"/>
        <v>0.27093282111750711</v>
      </c>
      <c r="AX568" s="20">
        <f t="shared" ref="AX568:AX603" si="961">((0.43*$T568)+(0.36*$AW568))*COS(RADIANS(C568))</f>
        <v>0.79312990894020463</v>
      </c>
      <c r="AY568" s="24">
        <f t="shared" ref="AY568:AY603" si="962">$U568/((AU568*$V568) +AW568)</f>
        <v>0</v>
      </c>
      <c r="AZ568" s="24">
        <f t="shared" ref="AZ568:AZ603" si="963">$L568*AY568+$P568*(1-AY568)</f>
        <v>773.79589496883489</v>
      </c>
      <c r="BA568" s="24">
        <f t="shared" ref="BA568:BA603" si="964">($D568*AZ568*$V568)/$S568</f>
        <v>3494562.8351002471</v>
      </c>
      <c r="BB568" s="24">
        <f t="shared" ref="BB568:BB603" si="965">(($E568/$D568)^1.1098)/2.8257+(7.149/BA568)^0.8981</f>
        <v>2.6897021809025946E-5</v>
      </c>
      <c r="BC568" s="29">
        <f t="shared" ref="BC568:BC603" si="966">4/(4*LOG($E568/$D568/3.7065-5.0452/BA568*LOG(BB568)))^2</f>
        <v>1.3239572102111538E-2</v>
      </c>
      <c r="BD568" s="24">
        <f t="shared" ref="BD568:BD603" si="967">((0.725+4.15*(($U568/$V568)^0.5))/(2*(BC568/6.5617/$D568)^0.4*(0.0283*$P568/$W568)^0.6*(4.3055*$W568/($M568*($P568-$L568)))^0.5))^(1/1.2)*0.3048</f>
        <v>2.7088879437574507</v>
      </c>
      <c r="BE568" s="24" t="str">
        <f t="shared" ref="BE568:BE603" si="968">IF(AND(U568&lt;AX568,AY568&lt;=0.25,AY568&gt;0),"BUBBLY","NO")</f>
        <v>NO</v>
      </c>
      <c r="BF568" s="24">
        <f t="shared" si="915"/>
        <v>1.2</v>
      </c>
      <c r="BG568" s="24">
        <f t="shared" ref="BG568:BG603" si="969">BF568*(1-EXP(-0.1*BT568/(V568-BT568)))+BV568*(EXP(-0.1*BT568/(V568-BT568)))</f>
        <v>1.1359114749108545</v>
      </c>
      <c r="BH568" s="7">
        <f t="shared" si="920"/>
        <v>1</v>
      </c>
      <c r="BI568" s="7">
        <f t="shared" ref="BI568:BI603" si="970">0.35*($M568*$D568*($P568-$L568)/($P568*BH568))^0.5</f>
        <v>0.60470758329702179</v>
      </c>
      <c r="BJ568" s="7">
        <f t="shared" si="921"/>
        <v>0.27093282111750711</v>
      </c>
      <c r="BK568" s="20">
        <f t="shared" ref="BK568:BK603" si="971">((0.43*$T568)+(0.36*$BJ568))*COS(RADIANS(C568))</f>
        <v>0.79312990894020463</v>
      </c>
      <c r="BL568" s="24">
        <f t="shared" ref="BL568:BL603" si="972">BJ568*(1-EXP(-0.1*BK568/ABS($U568-BK568)))+BI568*(EXP(-0.1*BK568/ABS($U568-BK568)))</f>
        <v>0.57294471513358558</v>
      </c>
      <c r="BM568" s="24">
        <f t="shared" ref="BM568:BM603" si="973">$U568/((1.2*$V568) +BL568)</f>
        <v>0</v>
      </c>
      <c r="BN568" s="24">
        <f t="shared" ref="BN568:BN603" si="974">$L568*BM568+$P568*(1-BM568)</f>
        <v>773.79589496883489</v>
      </c>
      <c r="BO568" s="24">
        <f t="shared" ref="BO568:BO603" si="975">($D568*BN568*$V568)/$S568</f>
        <v>3494562.8351002471</v>
      </c>
      <c r="BP568" s="24">
        <f t="shared" ref="BP568:BP603" si="976">(($E568/$D568)^1.1098)/2.8257+(7.149/BO568)^0.8981</f>
        <v>2.6897021809025946E-5</v>
      </c>
      <c r="BQ568" s="29">
        <f t="shared" ref="BQ568:BQ603" si="977">4/(4*LOG($E568/$D568/3.7065-5.0452/BO568*LOG(BP568)))^2</f>
        <v>1.3239572102111538E-2</v>
      </c>
      <c r="BR568" s="24">
        <f t="shared" ref="BR568:BR603" si="978">(2*(BQ568/6.5617/$D568)^0.4*(0.0283*$P568/$W568)^0.6*(4.3055*$W568/($M568*($P568-$L568)))^0.5)*(V568/0.30148)^1.2</f>
        <v>0.3956957825091092</v>
      </c>
      <c r="BS568" s="24">
        <f t="shared" si="922"/>
        <v>0.72499999999999998</v>
      </c>
      <c r="BT568" s="24">
        <f t="shared" ref="BT568:BT603" si="979">((0.725+4.15*(($U568/$V568)^0.5))/(2*(BQ568/6.5617/$D568)^0.4*(0.0283*$P568/$W568)^0.6*(4.3055*$W568/($M568*($P568-$L568)))^0.5))^(1/1.2)*0.3048</f>
        <v>2.7088879437574507</v>
      </c>
      <c r="BU568" s="24" t="str">
        <f t="shared" ref="BU568:BU603" si="980">IF(AND(BR568&lt;BS568,BM568&gt;0.25,BM568&lt;=0.52),"SLUG","NO")</f>
        <v>NO</v>
      </c>
      <c r="BV568" s="24">
        <f t="shared" si="916"/>
        <v>1.1499999999999999</v>
      </c>
      <c r="BW568" s="24">
        <f t="shared" ref="BW568:BW603" si="981">IF(BF568*(1-EXP(-0.1*CJ568/(V568-CJ568)))+BV568*(EXP(-0.1*CJ568/(V568-CJ568)))&lt;BV568,BV568,BF568*(1-EXP(-0.1*CJ568/(V568-CJ568)))+BV568*(EXP(-0.1*CJ568/(V568-CJ568))))</f>
        <v>1.1499999999999999</v>
      </c>
      <c r="BX568" s="7">
        <f t="shared" si="923"/>
        <v>1</v>
      </c>
      <c r="BY568" s="7">
        <f t="shared" ref="BY568:BY603" si="982">0.35*($M568*$D568*($P568-$L568)/($P568*BX568))^0.5</f>
        <v>0.60470758329702179</v>
      </c>
      <c r="BZ568" s="24">
        <f t="shared" si="924"/>
        <v>0.27093282111750711</v>
      </c>
      <c r="CA568" s="20">
        <f t="shared" ref="CA568:CA603" si="983">((0.43*$T568)+(0.36*$AW568))*COS(RADIANS(AO568))</f>
        <v>0.7931298877655194</v>
      </c>
      <c r="CB568" s="24">
        <f t="shared" ref="CB568:CB603" si="984">BZ568*(1-EXP(-0.1*CA568/($U568-CA568)))+BY568*(EXP(-0.1*CA568/($U568-CA568)))</f>
        <v>0.6398109814659223</v>
      </c>
      <c r="CC568" s="24">
        <f t="shared" ref="CC568:CC603" si="985">$U568/((BV568*$V568) +CB568)</f>
        <v>0</v>
      </c>
      <c r="CD568" s="24">
        <f t="shared" ref="CD568:CD603" si="986">$L568*CC568+$P568*(1-CC568)</f>
        <v>773.79589496883489</v>
      </c>
      <c r="CE568" s="24">
        <f t="shared" ref="CE568:CE603" si="987">($D568*CD568*$V568)/$S568</f>
        <v>3494562.8351002471</v>
      </c>
      <c r="CF568" s="24">
        <f t="shared" ref="CF568:CF603" si="988">(($E568/$D568)^1.1098)/2.8257+(7.149/CE568)^0.8981</f>
        <v>2.6897021809025946E-5</v>
      </c>
      <c r="CG568" s="29">
        <f t="shared" ref="CG568:CG603" si="989">4/(4*LOG($E568/$D568/3.7065-5.0452/CE568*LOG(CF568)))^2</f>
        <v>1.3239572102111538E-2</v>
      </c>
      <c r="CH568" s="24">
        <f t="shared" ref="CH568:CH603" si="990">(2*(CG568/6.5617/$D568)^0.4*(0.0283*$P568/$W568)^0.6*(4.3055*$W568/($M568*($P568-$L568)))^0.5)*(V568/0.30148)^1.2</f>
        <v>0.3956957825091092</v>
      </c>
      <c r="CI568" s="24">
        <f t="shared" si="925"/>
        <v>0.72499999999999998</v>
      </c>
      <c r="CJ568" s="24">
        <f t="shared" ref="CJ568:CJ603" si="991">((0.725+4.15*(($U568/$V568)^0.5))/(2*(CG568/6.5617/$D568)^0.4*(0.0283*$P568/$W568)^0.6*(4.3055*$W568/($M568*($P568-$L568)))^0.5))^(1/1.2)*0.3048</f>
        <v>2.7088879437574507</v>
      </c>
      <c r="CK568" s="24">
        <f t="shared" ref="CK568:CK603" si="992">3.1*((M568*W568*(P568-L568)/(L568^2))^0.25)</f>
        <v>2.9769036148134269</v>
      </c>
      <c r="CL568" s="24">
        <f t="shared" si="926"/>
        <v>1.7470735367556611</v>
      </c>
      <c r="CM568" s="24" t="str">
        <f t="shared" ref="CM568:CM603" si="993">IF(AND(U568&gt;CL568,CC568&gt;0.52,CC568&lt;0.7),"CHURN","NO")</f>
        <v>NO</v>
      </c>
      <c r="CN568" s="46" t="str">
        <f t="shared" ref="CN568:CN603" si="994">IF(J568="NO",IF(AG568&lt;&gt;"NO",AG568,IF(AT568&lt;&gt;"NO",AT568,IF(BE568&lt;&gt;"NO",BE568,IF(BU568&lt;&gt;"NO",BU568,IF(CM568&lt;&gt;"NO",CM568,"ANNULAR"))))),"COMPRESSED LIQUID")</f>
        <v>COMPRESSED LIQUID</v>
      </c>
      <c r="CO568" s="21" t="b">
        <f t="shared" ref="CO568:CO603" si="995">IF(CN568=$J$2,1,IF(CN568=$K$2,1,IF(CN568=$AG$2,Y568,IF(CN568=$AT$2,AI568,IF(CN568=$BE$2,AU568,IF(CN568=$BU$2,BF568,IF(CN568=$CM$2,BW568)))))))</f>
        <v>0</v>
      </c>
      <c r="CP568" s="21" t="b">
        <f t="shared" ref="CP568:CP603" si="996">IF(CN568=$J$2,0,IF(CN568=$K$2,0,IF(CN568=$AG$2,0,IF(CN568=$AT$2,AJ568,IF(CN568=$BE$2,AW568,IF(CN568=$BU$2,BL568,IF(CN568=$CM$2,CB568)))))))</f>
        <v>0</v>
      </c>
      <c r="CQ568" s="7" t="e">
        <f t="shared" ref="CQ568:CQ603" si="997">U568/(CO568*V568+CP568)</f>
        <v>#DIV/0!</v>
      </c>
      <c r="CR568" s="7">
        <f>IF(J568="yes",rho_ph(F568,H568),IF(K568="yes",rho_ph(F568,H568),L568*CQ568+P568*(1-CQ568)))</f>
        <v>819.47948447811916</v>
      </c>
      <c r="CS568" s="7" t="e">
        <f t="shared" ref="CS568:CS603" si="998">Q568*CQ568+R568*(1-CQ568)</f>
        <v>#DIV/0!</v>
      </c>
      <c r="CT568" s="7">
        <f t="shared" ref="CT568:CT603" si="999">(D568*CR568*V568)/S568</f>
        <v>3700875.8630073676</v>
      </c>
      <c r="CU568" s="7">
        <f t="shared" ref="CU568:CU603" si="1000">((E568/D568)^1.1098)/2.8257+(7.149/CT568)^0.8981</f>
        <v>2.6506737452242071E-5</v>
      </c>
      <c r="CV568" s="22">
        <f t="shared" ref="CV568:CV603" si="1001">4/(4*LOG(E568/D568/3.7065-5.0452/CT568*LOG(CU568)))^2</f>
        <v>1.3218455979245492E-2</v>
      </c>
      <c r="CW568" s="7">
        <f t="shared" ref="CW568:CW603" si="1002">(M568*CR568)*0.00001*COS(RADIANS(C568))</f>
        <v>8.0390937427303508E-2</v>
      </c>
      <c r="CX568" s="7">
        <f t="shared" ref="CX568:CX603" si="1003">+((CV568*V568*V568*CR568)/(2*D568))*0.00001</f>
        <v>4.4993846778763793E-4</v>
      </c>
      <c r="CY568" s="7">
        <f t="shared" ref="CY568:CY603" si="1004">1-((CR568*V568^2*0.00001)/F568)</f>
        <v>0.99958592078694242</v>
      </c>
      <c r="CZ568" s="7">
        <f t="shared" ref="CZ568:CZ603" si="1005">(CW568+CX568)/CY568</f>
        <v>8.0874364288212139E-2</v>
      </c>
      <c r="DA568" s="7">
        <f t="shared" ref="DA568:DA603" si="1006">F568-CZ568*(A568-A569)</f>
        <v>51.545421840964103</v>
      </c>
      <c r="DB568" s="7">
        <f>rho_ph(DA568,H568)</f>
        <v>819.45398378447794</v>
      </c>
      <c r="DC568" s="7">
        <f t="shared" ref="DC568:DC603" si="1007">G568/(DB568*N568)</f>
        <v>1.527528354360272</v>
      </c>
      <c r="DD568" s="7">
        <f t="shared" ref="DD568:DD603" si="1008">-M568*B568*COS(RADIANS(C568))/10^3</f>
        <v>-2.9430000000000001E-2</v>
      </c>
      <c r="DE568" s="47">
        <f t="shared" ref="DE568:DE603" si="1009">IF(J568="YES",0,0.5*(V568^2-DC568^2)/10^3)</f>
        <v>0</v>
      </c>
      <c r="DF568" s="7">
        <f t="shared" ref="DF568:DF603" si="1010">H568+DD568</f>
        <v>1023.9904489911717</v>
      </c>
      <c r="DG568" s="7">
        <f t="shared" ref="DG568:DG603" si="1011">T_ph(DA568,DF568)</f>
        <v>237.08664404115871</v>
      </c>
    </row>
    <row r="569" spans="1:111" ht="14.5" x14ac:dyDescent="0.35">
      <c r="A569" s="7">
        <f t="shared" si="927"/>
        <v>102</v>
      </c>
      <c r="B569" s="7">
        <v>3</v>
      </c>
      <c r="C569" s="7">
        <v>0</v>
      </c>
      <c r="D569">
        <v>0.315</v>
      </c>
      <c r="E569" s="22">
        <v>4.5000000000000003E-5</v>
      </c>
      <c r="F569" s="7">
        <f t="shared" si="929"/>
        <v>51.545421840964103</v>
      </c>
      <c r="G569" s="7">
        <f t="shared" si="928"/>
        <v>97.5</v>
      </c>
      <c r="H569" s="7">
        <f t="shared" si="930"/>
        <v>1023.9904489911717</v>
      </c>
      <c r="I569" s="7">
        <f t="shared" si="931"/>
        <v>0</v>
      </c>
      <c r="J569" s="24" t="str">
        <f t="shared" si="932"/>
        <v>YES</v>
      </c>
      <c r="K569" s="24" t="str">
        <f t="shared" si="933"/>
        <v>NO</v>
      </c>
      <c r="L569" s="7">
        <f t="shared" si="934"/>
        <v>26.181554165728464</v>
      </c>
      <c r="M569" s="7">
        <v>9.81</v>
      </c>
      <c r="N569" s="7">
        <f t="shared" si="935"/>
        <v>7.7891625000000006E-2</v>
      </c>
      <c r="O569" s="7">
        <f t="shared" si="936"/>
        <v>265.85214697980712</v>
      </c>
      <c r="P569" s="7">
        <f t="shared" si="937"/>
        <v>774.27661178821097</v>
      </c>
      <c r="Q569" s="7">
        <f t="shared" si="912"/>
        <v>1.8108568116509653E-5</v>
      </c>
      <c r="R569" s="7">
        <f t="shared" si="913"/>
        <v>9.9213496637808447E-5</v>
      </c>
      <c r="S569" s="7">
        <f t="shared" si="938"/>
        <v>1.1282821597650811E-4</v>
      </c>
      <c r="T569" s="7">
        <f t="shared" si="939"/>
        <v>1.6166563425354539</v>
      </c>
      <c r="U569" s="7">
        <f t="shared" si="940"/>
        <v>0</v>
      </c>
      <c r="V569" s="7">
        <f t="shared" si="941"/>
        <v>1.6166563425354539</v>
      </c>
      <c r="W569" s="7">
        <f>Surface_Tension_T(T_ph(F569,H569))</f>
        <v>8.0290936693656154E-2</v>
      </c>
      <c r="X569" s="7">
        <v>67</v>
      </c>
      <c r="Y569" s="7">
        <f t="shared" si="942"/>
        <v>1</v>
      </c>
      <c r="Z569" s="7">
        <f t="shared" si="943"/>
        <v>0</v>
      </c>
      <c r="AA569" s="24">
        <f t="shared" si="944"/>
        <v>774.27661178821097</v>
      </c>
      <c r="AB569" s="24">
        <f t="shared" si="945"/>
        <v>3494674.1213141433</v>
      </c>
      <c r="AC569" s="24">
        <f t="shared" si="946"/>
        <v>2.6896799510458656E-5</v>
      </c>
      <c r="AD569" s="29">
        <f t="shared" si="947"/>
        <v>1.3239560087537759E-2</v>
      </c>
      <c r="AE569" s="24">
        <f t="shared" si="948"/>
        <v>2.7089725235323563</v>
      </c>
      <c r="AF569" s="7">
        <f t="shared" si="949"/>
        <v>2.9849500056203349</v>
      </c>
      <c r="AG569" s="24" t="str">
        <f t="shared" si="950"/>
        <v>NO</v>
      </c>
      <c r="AH569" s="24">
        <f t="shared" ref="AH569:AI603" si="1012">VLOOKUP($AJ$1,$DJ$10:$DK$14,2,FALSE)</f>
        <v>1.1499999999999999</v>
      </c>
      <c r="AI569" s="24">
        <f t="shared" si="1012"/>
        <v>1.1499999999999999</v>
      </c>
      <c r="AJ569" s="24">
        <f t="shared" si="951"/>
        <v>0.27090463757248029</v>
      </c>
      <c r="AK569" s="24">
        <f t="shared" si="952"/>
        <v>0</v>
      </c>
      <c r="AL569" s="24">
        <f t="shared" si="953"/>
        <v>774.27661178821097</v>
      </c>
      <c r="AM569" s="24">
        <f t="shared" si="954"/>
        <v>3494674.1213141433</v>
      </c>
      <c r="AN569" s="24">
        <f t="shared" si="955"/>
        <v>2.6896799510458656E-5</v>
      </c>
      <c r="AO569" s="29">
        <f t="shared" si="956"/>
        <v>1.3239560087537759E-2</v>
      </c>
      <c r="AP569" s="24">
        <f t="shared" si="957"/>
        <v>0.39538618089056776</v>
      </c>
      <c r="AQ569" s="24">
        <f t="shared" si="917"/>
        <v>0.72499999999999998</v>
      </c>
      <c r="AR569" s="24">
        <f t="shared" si="958"/>
        <v>2.7089725235323563</v>
      </c>
      <c r="AS569" s="24">
        <f t="shared" si="959"/>
        <v>1.7459888499382903</v>
      </c>
      <c r="AT569" s="24" t="str">
        <f t="shared" si="960"/>
        <v>NO</v>
      </c>
      <c r="AU569" s="24">
        <f t="shared" si="914"/>
        <v>1.2</v>
      </c>
      <c r="AV569" s="7">
        <f t="shared" si="918"/>
        <v>1</v>
      </c>
      <c r="AW569" s="7">
        <f t="shared" si="919"/>
        <v>0.27090463757248029</v>
      </c>
      <c r="AX569" s="20">
        <f t="shared" si="961"/>
        <v>0.792687896816338</v>
      </c>
      <c r="AY569" s="24">
        <f t="shared" si="962"/>
        <v>0</v>
      </c>
      <c r="AZ569" s="24">
        <f t="shared" si="963"/>
        <v>774.27661178821097</v>
      </c>
      <c r="BA569" s="24">
        <f t="shared" si="964"/>
        <v>3494674.1213141433</v>
      </c>
      <c r="BB569" s="24">
        <f t="shared" si="965"/>
        <v>2.6896799510458656E-5</v>
      </c>
      <c r="BC569" s="29">
        <f t="shared" si="966"/>
        <v>1.3239560087537759E-2</v>
      </c>
      <c r="BD569" s="24">
        <f t="shared" si="967"/>
        <v>2.7089725235323563</v>
      </c>
      <c r="BE569" s="24" t="str">
        <f t="shared" si="968"/>
        <v>NO</v>
      </c>
      <c r="BF569" s="24">
        <f t="shared" si="915"/>
        <v>1.2</v>
      </c>
      <c r="BG569" s="24">
        <f t="shared" si="969"/>
        <v>1.135926836832909</v>
      </c>
      <c r="BH569" s="7">
        <f t="shared" si="920"/>
        <v>1</v>
      </c>
      <c r="BI569" s="7">
        <f t="shared" si="970"/>
        <v>0.60476708635633469</v>
      </c>
      <c r="BJ569" s="7">
        <f t="shared" si="921"/>
        <v>0.27090463757248029</v>
      </c>
      <c r="BK569" s="20">
        <f t="shared" si="971"/>
        <v>0.792687896816338</v>
      </c>
      <c r="BL569" s="24">
        <f t="shared" si="972"/>
        <v>0.57299587370922589</v>
      </c>
      <c r="BM569" s="24">
        <f t="shared" si="973"/>
        <v>0</v>
      </c>
      <c r="BN569" s="24">
        <f t="shared" si="974"/>
        <v>774.27661178821097</v>
      </c>
      <c r="BO569" s="24">
        <f t="shared" si="975"/>
        <v>3494674.1213141433</v>
      </c>
      <c r="BP569" s="24">
        <f t="shared" si="976"/>
        <v>2.6896799510458656E-5</v>
      </c>
      <c r="BQ569" s="29">
        <f t="shared" si="977"/>
        <v>1.3239560087537759E-2</v>
      </c>
      <c r="BR569" s="24">
        <f t="shared" si="978"/>
        <v>0.39538618089056776</v>
      </c>
      <c r="BS569" s="24">
        <f t="shared" si="922"/>
        <v>0.72499999999999998</v>
      </c>
      <c r="BT569" s="24">
        <f t="shared" si="979"/>
        <v>2.7089725235323563</v>
      </c>
      <c r="BU569" s="24" t="str">
        <f t="shared" si="980"/>
        <v>NO</v>
      </c>
      <c r="BV569" s="24">
        <f t="shared" si="916"/>
        <v>1.1499999999999999</v>
      </c>
      <c r="BW569" s="24">
        <f t="shared" si="981"/>
        <v>1.1499999999999999</v>
      </c>
      <c r="BX569" s="7">
        <f t="shared" si="923"/>
        <v>1</v>
      </c>
      <c r="BY569" s="7">
        <f t="shared" si="982"/>
        <v>0.60476708635633469</v>
      </c>
      <c r="BZ569" s="24">
        <f t="shared" si="924"/>
        <v>0.27090463757248029</v>
      </c>
      <c r="CA569" s="20">
        <f t="shared" si="983"/>
        <v>0.79268787565349186</v>
      </c>
      <c r="CB569" s="24">
        <f t="shared" si="984"/>
        <v>0.63987970660591664</v>
      </c>
      <c r="CC569" s="24">
        <f t="shared" si="985"/>
        <v>0</v>
      </c>
      <c r="CD569" s="24">
        <f t="shared" si="986"/>
        <v>774.27661178821097</v>
      </c>
      <c r="CE569" s="24">
        <f t="shared" si="987"/>
        <v>3494674.1213141433</v>
      </c>
      <c r="CF569" s="24">
        <f t="shared" si="988"/>
        <v>2.6896799510458656E-5</v>
      </c>
      <c r="CG569" s="29">
        <f t="shared" si="989"/>
        <v>1.3239560087537759E-2</v>
      </c>
      <c r="CH569" s="24">
        <f t="shared" si="990"/>
        <v>0.39538618089056776</v>
      </c>
      <c r="CI569" s="24">
        <f t="shared" si="925"/>
        <v>0.72499999999999998</v>
      </c>
      <c r="CJ569" s="24">
        <f t="shared" si="991"/>
        <v>2.7089725235323563</v>
      </c>
      <c r="CK569" s="24">
        <f t="shared" si="992"/>
        <v>2.9849500056203349</v>
      </c>
      <c r="CL569" s="24">
        <f t="shared" si="926"/>
        <v>1.7459888499382903</v>
      </c>
      <c r="CM569" s="24" t="str">
        <f t="shared" si="993"/>
        <v>NO</v>
      </c>
      <c r="CN569" s="46" t="str">
        <f t="shared" si="994"/>
        <v>COMPRESSED LIQUID</v>
      </c>
      <c r="CO569" s="21" t="b">
        <f t="shared" si="995"/>
        <v>0</v>
      </c>
      <c r="CP569" s="21" t="b">
        <f t="shared" si="996"/>
        <v>0</v>
      </c>
      <c r="CQ569" s="7" t="e">
        <f t="shared" si="997"/>
        <v>#DIV/0!</v>
      </c>
      <c r="CR569" s="7">
        <f>IF(J569="yes",rho_ph(F569,H569),IF(K569="yes",rho_ph(F569,H569),L569*CQ569+P569*(1-CQ569)))</f>
        <v>819.46288609495014</v>
      </c>
      <c r="CS569" s="7" t="e">
        <f t="shared" si="998"/>
        <v>#DIV/0!</v>
      </c>
      <c r="CT569" s="7">
        <f t="shared" si="999"/>
        <v>3698621.0067736739</v>
      </c>
      <c r="CU569" s="7">
        <f t="shared" si="1000"/>
        <v>2.6510779427476254E-5</v>
      </c>
      <c r="CV569" s="22">
        <f t="shared" si="1001"/>
        <v>1.3218674889902991E-2</v>
      </c>
      <c r="CW569" s="7">
        <f t="shared" si="1002"/>
        <v>8.0389309125914618E-2</v>
      </c>
      <c r="CX569" s="7">
        <f t="shared" si="1003"/>
        <v>4.4937828420633534E-4</v>
      </c>
      <c r="CY569" s="7">
        <f t="shared" si="1004"/>
        <v>0.99958449657155724</v>
      </c>
      <c r="CZ569" s="7">
        <f t="shared" si="1005"/>
        <v>8.0872290123933474E-2</v>
      </c>
      <c r="DA569" s="7">
        <f t="shared" si="1006"/>
        <v>51.302804970592305</v>
      </c>
      <c r="DB569" s="7">
        <f>rho_ph(DA569,H569)</f>
        <v>819.43738245842826</v>
      </c>
      <c r="DC569" s="7">
        <f t="shared" si="1007"/>
        <v>1.5275593011986806</v>
      </c>
      <c r="DD569" s="7">
        <f t="shared" si="1008"/>
        <v>-2.9430000000000001E-2</v>
      </c>
      <c r="DE569" s="47">
        <f t="shared" si="1009"/>
        <v>0</v>
      </c>
      <c r="DF569" s="7">
        <f t="shared" si="1010"/>
        <v>1023.9610189911716</v>
      </c>
      <c r="DG569" s="7">
        <f t="shared" si="1011"/>
        <v>237.08108146436251</v>
      </c>
    </row>
    <row r="570" spans="1:111" ht="14.5" x14ac:dyDescent="0.35">
      <c r="A570" s="7">
        <f t="shared" si="927"/>
        <v>99</v>
      </c>
      <c r="B570" s="7">
        <v>3</v>
      </c>
      <c r="C570" s="7">
        <v>0</v>
      </c>
      <c r="D570">
        <v>0.315</v>
      </c>
      <c r="E570" s="22">
        <v>4.5000000000000003E-5</v>
      </c>
      <c r="F570" s="7">
        <f t="shared" si="929"/>
        <v>51.302804970592305</v>
      </c>
      <c r="G570" s="7">
        <f t="shared" si="928"/>
        <v>97.5</v>
      </c>
      <c r="H570" s="7">
        <f t="shared" si="930"/>
        <v>1023.9610189911716</v>
      </c>
      <c r="I570" s="7">
        <f t="shared" si="931"/>
        <v>0</v>
      </c>
      <c r="J570" s="24" t="str">
        <f t="shared" si="932"/>
        <v>YES</v>
      </c>
      <c r="K570" s="24" t="str">
        <f t="shared" si="933"/>
        <v>NO</v>
      </c>
      <c r="L570" s="7">
        <f t="shared" si="934"/>
        <v>26.05082510387215</v>
      </c>
      <c r="M570" s="7">
        <v>9.81</v>
      </c>
      <c r="N570" s="7">
        <f t="shared" si="935"/>
        <v>7.7891625000000006E-2</v>
      </c>
      <c r="O570" s="7">
        <f t="shared" si="936"/>
        <v>265.5553277919098</v>
      </c>
      <c r="P570" s="7">
        <f t="shared" si="937"/>
        <v>774.75820327557381</v>
      </c>
      <c r="Q570" s="7">
        <f t="shared" si="912"/>
        <v>1.8096660458758736E-5</v>
      </c>
      <c r="R570" s="7">
        <f t="shared" si="913"/>
        <v>9.933722906682222E-5</v>
      </c>
      <c r="S570" s="7">
        <f t="shared" si="938"/>
        <v>1.1282462269709871E-4</v>
      </c>
      <c r="T570" s="7">
        <f t="shared" si="939"/>
        <v>1.6156514252215557</v>
      </c>
      <c r="U570" s="7">
        <f t="shared" si="940"/>
        <v>0</v>
      </c>
      <c r="V570" s="7">
        <f t="shared" si="941"/>
        <v>1.6156514252215557</v>
      </c>
      <c r="W570" s="7">
        <f>Surface_Tension_T(T_ph(F570,H570))</f>
        <v>8.0291590642850255E-2</v>
      </c>
      <c r="X570" s="7">
        <v>68</v>
      </c>
      <c r="Y570" s="7">
        <f t="shared" si="942"/>
        <v>1</v>
      </c>
      <c r="Z570" s="7">
        <f t="shared" si="943"/>
        <v>0</v>
      </c>
      <c r="AA570" s="24">
        <f t="shared" si="944"/>
        <v>774.75820327557381</v>
      </c>
      <c r="AB570" s="24">
        <f t="shared" si="945"/>
        <v>3494785.4209601115</v>
      </c>
      <c r="AC570" s="24">
        <f t="shared" si="946"/>
        <v>2.6896577198498925E-5</v>
      </c>
      <c r="AD570" s="29">
        <f t="shared" si="947"/>
        <v>1.3239548072225099E-2</v>
      </c>
      <c r="AE570" s="24">
        <f t="shared" si="948"/>
        <v>2.7090564711696064</v>
      </c>
      <c r="AF570" s="7">
        <f t="shared" si="949"/>
        <v>2.9930484548381822</v>
      </c>
      <c r="AG570" s="24" t="str">
        <f t="shared" si="950"/>
        <v>NO</v>
      </c>
      <c r="AH570" s="24">
        <f t="shared" si="1012"/>
        <v>1.1499999999999999</v>
      </c>
      <c r="AI570" s="24">
        <f t="shared" si="1012"/>
        <v>1.1499999999999999</v>
      </c>
      <c r="AJ570" s="24">
        <f t="shared" si="951"/>
        <v>0.27087637861971037</v>
      </c>
      <c r="AK570" s="24">
        <f t="shared" si="952"/>
        <v>0</v>
      </c>
      <c r="AL570" s="24">
        <f t="shared" si="953"/>
        <v>774.75820327557381</v>
      </c>
      <c r="AM570" s="24">
        <f t="shared" si="954"/>
        <v>3494785.4209601115</v>
      </c>
      <c r="AN570" s="24">
        <f t="shared" si="955"/>
        <v>2.6896577198498925E-5</v>
      </c>
      <c r="AO570" s="29">
        <f t="shared" si="956"/>
        <v>1.3239548072225099E-2</v>
      </c>
      <c r="AP570" s="24">
        <f t="shared" si="957"/>
        <v>0.39507658011657981</v>
      </c>
      <c r="AQ570" s="24">
        <f t="shared" si="917"/>
        <v>0.72499999999999998</v>
      </c>
      <c r="AR570" s="24">
        <f t="shared" si="958"/>
        <v>2.7090564711696064</v>
      </c>
      <c r="AS570" s="24">
        <f t="shared" si="959"/>
        <v>1.7449035392392802</v>
      </c>
      <c r="AT570" s="24" t="str">
        <f t="shared" si="960"/>
        <v>NO</v>
      </c>
      <c r="AU570" s="24">
        <f t="shared" si="914"/>
        <v>1.2</v>
      </c>
      <c r="AV570" s="7">
        <f t="shared" si="918"/>
        <v>1</v>
      </c>
      <c r="AW570" s="7">
        <f t="shared" si="919"/>
        <v>0.27087637861971037</v>
      </c>
      <c r="AX570" s="20">
        <f t="shared" si="961"/>
        <v>0.79224560914836473</v>
      </c>
      <c r="AY570" s="24">
        <f t="shared" si="962"/>
        <v>0</v>
      </c>
      <c r="AZ570" s="24">
        <f t="shared" si="963"/>
        <v>774.75820327557381</v>
      </c>
      <c r="BA570" s="24">
        <f t="shared" si="964"/>
        <v>3494785.4209601115</v>
      </c>
      <c r="BB570" s="24">
        <f t="shared" si="965"/>
        <v>2.6896577198498925E-5</v>
      </c>
      <c r="BC570" s="29">
        <f t="shared" si="966"/>
        <v>1.3239548072225099E-2</v>
      </c>
      <c r="BD570" s="24">
        <f t="shared" si="967"/>
        <v>2.7090564711696064</v>
      </c>
      <c r="BE570" s="24" t="str">
        <f t="shared" si="968"/>
        <v>NO</v>
      </c>
      <c r="BF570" s="24">
        <f t="shared" si="915"/>
        <v>1.2</v>
      </c>
      <c r="BG570" s="24">
        <f t="shared" si="969"/>
        <v>1.1359421673987016</v>
      </c>
      <c r="BH570" s="7">
        <f t="shared" si="920"/>
        <v>1</v>
      </c>
      <c r="BI570" s="7">
        <f t="shared" si="970"/>
        <v>0.60482647013196034</v>
      </c>
      <c r="BJ570" s="7">
        <f t="shared" si="921"/>
        <v>0.27087637861971037</v>
      </c>
      <c r="BK570" s="20">
        <f t="shared" si="971"/>
        <v>0.79224560914836473</v>
      </c>
      <c r="BL570" s="24">
        <f t="shared" si="972"/>
        <v>0.573046917176527</v>
      </c>
      <c r="BM570" s="24">
        <f t="shared" si="973"/>
        <v>0</v>
      </c>
      <c r="BN570" s="24">
        <f t="shared" si="974"/>
        <v>774.75820327557381</v>
      </c>
      <c r="BO570" s="24">
        <f t="shared" si="975"/>
        <v>3494785.4209601115</v>
      </c>
      <c r="BP570" s="24">
        <f t="shared" si="976"/>
        <v>2.6896577198498925E-5</v>
      </c>
      <c r="BQ570" s="29">
        <f t="shared" si="977"/>
        <v>1.3239548072225099E-2</v>
      </c>
      <c r="BR570" s="24">
        <f t="shared" si="978"/>
        <v>0.39507658011657981</v>
      </c>
      <c r="BS570" s="24">
        <f t="shared" si="922"/>
        <v>0.72499999999999998</v>
      </c>
      <c r="BT570" s="24">
        <f t="shared" si="979"/>
        <v>2.7090564711696064</v>
      </c>
      <c r="BU570" s="24" t="str">
        <f t="shared" si="980"/>
        <v>NO</v>
      </c>
      <c r="BV570" s="24">
        <f t="shared" si="916"/>
        <v>1.1499999999999999</v>
      </c>
      <c r="BW570" s="24">
        <f t="shared" si="981"/>
        <v>1.1499999999999999</v>
      </c>
      <c r="BX570" s="7">
        <f t="shared" si="923"/>
        <v>1</v>
      </c>
      <c r="BY570" s="7">
        <f t="shared" si="982"/>
        <v>0.60482647013196034</v>
      </c>
      <c r="BZ570" s="24">
        <f t="shared" si="924"/>
        <v>0.27087637861971037</v>
      </c>
      <c r="CA570" s="20">
        <f t="shared" si="983"/>
        <v>0.792245587997365</v>
      </c>
      <c r="CB570" s="24">
        <f t="shared" si="984"/>
        <v>0.63994830784775025</v>
      </c>
      <c r="CC570" s="24">
        <f t="shared" si="985"/>
        <v>0</v>
      </c>
      <c r="CD570" s="24">
        <f t="shared" si="986"/>
        <v>774.75820327557381</v>
      </c>
      <c r="CE570" s="24">
        <f t="shared" si="987"/>
        <v>3494785.4209601115</v>
      </c>
      <c r="CF570" s="24">
        <f t="shared" si="988"/>
        <v>2.6896577198498925E-5</v>
      </c>
      <c r="CG570" s="29">
        <f t="shared" si="989"/>
        <v>1.3239548072225099E-2</v>
      </c>
      <c r="CH570" s="24">
        <f t="shared" si="990"/>
        <v>0.39507658011657981</v>
      </c>
      <c r="CI570" s="24">
        <f t="shared" si="925"/>
        <v>0.72499999999999998</v>
      </c>
      <c r="CJ570" s="24">
        <f t="shared" si="991"/>
        <v>2.7090564711696064</v>
      </c>
      <c r="CK570" s="24">
        <f t="shared" si="992"/>
        <v>2.9930484548381822</v>
      </c>
      <c r="CL570" s="24">
        <f t="shared" si="926"/>
        <v>1.7449035392392802</v>
      </c>
      <c r="CM570" s="24" t="str">
        <f t="shared" si="993"/>
        <v>NO</v>
      </c>
      <c r="CN570" s="46" t="str">
        <f t="shared" si="994"/>
        <v>COMPRESSED LIQUID</v>
      </c>
      <c r="CO570" s="21" t="b">
        <f t="shared" si="995"/>
        <v>0</v>
      </c>
      <c r="CP570" s="21" t="b">
        <f t="shared" si="996"/>
        <v>0</v>
      </c>
      <c r="CQ570" s="7" t="e">
        <f t="shared" si="997"/>
        <v>#DIV/0!</v>
      </c>
      <c r="CR570" s="7">
        <f>IF(J570="yes",rho_ph(F570,H570),IF(K570="yes",rho_ph(F570,H570),L570*CQ570+P570*(1-CQ570)))</f>
        <v>819.44628556315376</v>
      </c>
      <c r="CS570" s="7" t="e">
        <f t="shared" si="998"/>
        <v>#DIV/0!</v>
      </c>
      <c r="CT570" s="7">
        <f t="shared" si="999"/>
        <v>3696364.7754077469</v>
      </c>
      <c r="CU570" s="7">
        <f t="shared" si="1000"/>
        <v>2.6514828551977852E-5</v>
      </c>
      <c r="CV570" s="22">
        <f t="shared" si="1001"/>
        <v>1.3218894183280394E-2</v>
      </c>
      <c r="CW570" s="7">
        <f t="shared" si="1002"/>
        <v>8.0387680613745391E-2</v>
      </c>
      <c r="CX570" s="7">
        <f t="shared" si="1003"/>
        <v>4.4881814219218709E-4</v>
      </c>
      <c r="CY570" s="7">
        <f t="shared" si="1004"/>
        <v>0.99958305889182975</v>
      </c>
      <c r="CZ570" s="7">
        <f t="shared" si="1005"/>
        <v>8.0870216873778905E-2</v>
      </c>
      <c r="DA570" s="7">
        <f t="shared" si="1006"/>
        <v>51.060194319970968</v>
      </c>
      <c r="DB570" s="7">
        <f>rho_ph(DA570,H570)</f>
        <v>819.42077898222556</v>
      </c>
      <c r="DC570" s="7">
        <f t="shared" si="1007"/>
        <v>1.5275902532994279</v>
      </c>
      <c r="DD570" s="7">
        <f t="shared" si="1008"/>
        <v>-2.9430000000000001E-2</v>
      </c>
      <c r="DE570" s="47">
        <f t="shared" si="1009"/>
        <v>0</v>
      </c>
      <c r="DF570" s="7">
        <f t="shared" si="1010"/>
        <v>1023.9315889911716</v>
      </c>
      <c r="DG570" s="7">
        <f t="shared" si="1011"/>
        <v>237.07551836094621</v>
      </c>
    </row>
    <row r="571" spans="1:111" ht="14.5" x14ac:dyDescent="0.35">
      <c r="A571" s="7">
        <f t="shared" si="927"/>
        <v>96</v>
      </c>
      <c r="B571" s="7">
        <v>3</v>
      </c>
      <c r="C571" s="7">
        <v>0</v>
      </c>
      <c r="D571">
        <v>0.315</v>
      </c>
      <c r="E571" s="22">
        <v>4.5000000000000003E-5</v>
      </c>
      <c r="F571" s="7">
        <f t="shared" si="929"/>
        <v>51.060194319970968</v>
      </c>
      <c r="G571" s="7">
        <f t="shared" si="928"/>
        <v>97.5</v>
      </c>
      <c r="H571" s="7">
        <f t="shared" si="930"/>
        <v>1023.9315889911716</v>
      </c>
      <c r="I571" s="7">
        <f t="shared" si="931"/>
        <v>0</v>
      </c>
      <c r="J571" s="24" t="str">
        <f t="shared" si="932"/>
        <v>YES</v>
      </c>
      <c r="K571" s="24" t="str">
        <f t="shared" si="933"/>
        <v>NO</v>
      </c>
      <c r="L571" s="7">
        <f t="shared" si="934"/>
        <v>25.920223021704821</v>
      </c>
      <c r="M571" s="7">
        <v>9.81</v>
      </c>
      <c r="N571" s="7">
        <f t="shared" si="935"/>
        <v>7.7891625000000006E-2</v>
      </c>
      <c r="O571" s="7">
        <f t="shared" si="936"/>
        <v>265.25744224966479</v>
      </c>
      <c r="P571" s="7">
        <f t="shared" si="937"/>
        <v>775.24067804101173</v>
      </c>
      <c r="Q571" s="7">
        <f t="shared" si="912"/>
        <v>1.8084727749982071E-5</v>
      </c>
      <c r="R571" s="7">
        <f t="shared" si="913"/>
        <v>9.9461597559920493E-5</v>
      </c>
      <c r="S571" s="7">
        <f t="shared" si="938"/>
        <v>1.1282102921269809E-4</v>
      </c>
      <c r="T571" s="7">
        <f t="shared" si="939"/>
        <v>1.6146459167846365</v>
      </c>
      <c r="U571" s="7">
        <f t="shared" si="940"/>
        <v>0</v>
      </c>
      <c r="V571" s="7">
        <f t="shared" si="941"/>
        <v>1.6146459167846365</v>
      </c>
      <c r="W571" s="7">
        <f>Surface_Tension_T(T_ph(F571,H571))</f>
        <v>8.029224463436363E-2</v>
      </c>
      <c r="X571" s="7">
        <v>69</v>
      </c>
      <c r="Y571" s="7">
        <f t="shared" si="942"/>
        <v>1</v>
      </c>
      <c r="Z571" s="7">
        <f t="shared" si="943"/>
        <v>0</v>
      </c>
      <c r="AA571" s="24">
        <f t="shared" si="944"/>
        <v>775.24067804101173</v>
      </c>
      <c r="AB571" s="24">
        <f t="shared" si="945"/>
        <v>3494896.7340458138</v>
      </c>
      <c r="AC571" s="24">
        <f t="shared" si="946"/>
        <v>2.6896354873135087E-5</v>
      </c>
      <c r="AD571" s="29">
        <f t="shared" si="947"/>
        <v>1.3239536056172934E-2</v>
      </c>
      <c r="AE571" s="24">
        <f t="shared" si="948"/>
        <v>2.709139785920458</v>
      </c>
      <c r="AF571" s="7">
        <f t="shared" si="949"/>
        <v>3.0011995698314164</v>
      </c>
      <c r="AG571" s="24" t="str">
        <f t="shared" si="950"/>
        <v>NO</v>
      </c>
      <c r="AH571" s="24">
        <f t="shared" si="1012"/>
        <v>1.1499999999999999</v>
      </c>
      <c r="AI571" s="24">
        <f t="shared" si="1012"/>
        <v>1.1499999999999999</v>
      </c>
      <c r="AJ571" s="24">
        <f t="shared" si="951"/>
        <v>0.27084804372847254</v>
      </c>
      <c r="AK571" s="24">
        <f t="shared" si="952"/>
        <v>0</v>
      </c>
      <c r="AL571" s="24">
        <f t="shared" si="953"/>
        <v>775.24067804101173</v>
      </c>
      <c r="AM571" s="24">
        <f t="shared" si="954"/>
        <v>3494896.7340458138</v>
      </c>
      <c r="AN571" s="24">
        <f t="shared" si="955"/>
        <v>2.6896354873135087E-5</v>
      </c>
      <c r="AO571" s="29">
        <f t="shared" si="956"/>
        <v>1.3239536056172934E-2</v>
      </c>
      <c r="AP571" s="24">
        <f t="shared" si="957"/>
        <v>0.39476697619416051</v>
      </c>
      <c r="AQ571" s="24">
        <f t="shared" si="917"/>
        <v>0.72499999999999998</v>
      </c>
      <c r="AR571" s="24">
        <f t="shared" si="958"/>
        <v>2.709139785920458</v>
      </c>
      <c r="AS571" s="24">
        <f t="shared" si="959"/>
        <v>1.7438175901274076</v>
      </c>
      <c r="AT571" s="24" t="str">
        <f t="shared" si="960"/>
        <v>NO</v>
      </c>
      <c r="AU571" s="24">
        <f t="shared" si="914"/>
        <v>1.2</v>
      </c>
      <c r="AV571" s="7">
        <f t="shared" si="918"/>
        <v>1</v>
      </c>
      <c r="AW571" s="7">
        <f t="shared" si="919"/>
        <v>0.27084804372847254</v>
      </c>
      <c r="AX571" s="20">
        <f t="shared" si="961"/>
        <v>0.79180303995964374</v>
      </c>
      <c r="AY571" s="24">
        <f t="shared" si="962"/>
        <v>0</v>
      </c>
      <c r="AZ571" s="24">
        <f t="shared" si="963"/>
        <v>775.24067804101173</v>
      </c>
      <c r="BA571" s="24">
        <f t="shared" si="964"/>
        <v>3494896.7340458138</v>
      </c>
      <c r="BB571" s="24">
        <f t="shared" si="965"/>
        <v>2.6896354873135087E-5</v>
      </c>
      <c r="BC571" s="29">
        <f t="shared" si="966"/>
        <v>1.3239536056172934E-2</v>
      </c>
      <c r="BD571" s="24">
        <f t="shared" si="967"/>
        <v>2.709139785920458</v>
      </c>
      <c r="BE571" s="24" t="str">
        <f t="shared" si="968"/>
        <v>NO</v>
      </c>
      <c r="BF571" s="24">
        <f t="shared" si="915"/>
        <v>1.2</v>
      </c>
      <c r="BG571" s="24">
        <f t="shared" si="969"/>
        <v>1.1359574669022527</v>
      </c>
      <c r="BH571" s="7">
        <f t="shared" si="920"/>
        <v>1</v>
      </c>
      <c r="BI571" s="7">
        <f t="shared" si="970"/>
        <v>0.60488573497623632</v>
      </c>
      <c r="BJ571" s="7">
        <f t="shared" si="921"/>
        <v>0.27084804372847254</v>
      </c>
      <c r="BK571" s="20">
        <f t="shared" si="971"/>
        <v>0.79180303995964374</v>
      </c>
      <c r="BL571" s="24">
        <f t="shared" si="972"/>
        <v>0.57309784580379219</v>
      </c>
      <c r="BM571" s="24">
        <f t="shared" si="973"/>
        <v>0</v>
      </c>
      <c r="BN571" s="24">
        <f t="shared" si="974"/>
        <v>775.24067804101173</v>
      </c>
      <c r="BO571" s="24">
        <f t="shared" si="975"/>
        <v>3494896.7340458138</v>
      </c>
      <c r="BP571" s="24">
        <f t="shared" si="976"/>
        <v>2.6896354873135087E-5</v>
      </c>
      <c r="BQ571" s="29">
        <f t="shared" si="977"/>
        <v>1.3239536056172934E-2</v>
      </c>
      <c r="BR571" s="24">
        <f t="shared" si="978"/>
        <v>0.39476697619416051</v>
      </c>
      <c r="BS571" s="24">
        <f t="shared" si="922"/>
        <v>0.72499999999999998</v>
      </c>
      <c r="BT571" s="24">
        <f t="shared" si="979"/>
        <v>2.709139785920458</v>
      </c>
      <c r="BU571" s="24" t="str">
        <f t="shared" si="980"/>
        <v>NO</v>
      </c>
      <c r="BV571" s="24">
        <f t="shared" si="916"/>
        <v>1.1499999999999999</v>
      </c>
      <c r="BW571" s="24">
        <f t="shared" si="981"/>
        <v>1.1499999999999999</v>
      </c>
      <c r="BX571" s="7">
        <f t="shared" si="923"/>
        <v>1</v>
      </c>
      <c r="BY571" s="7">
        <f t="shared" si="982"/>
        <v>0.60488573497623632</v>
      </c>
      <c r="BZ571" s="24">
        <f t="shared" si="924"/>
        <v>0.27084804372847254</v>
      </c>
      <c r="CA571" s="20">
        <f t="shared" si="983"/>
        <v>0.79180301882049786</v>
      </c>
      <c r="CB571" s="24">
        <f t="shared" si="984"/>
        <v>0.64001678563663345</v>
      </c>
      <c r="CC571" s="24">
        <f t="shared" si="985"/>
        <v>0</v>
      </c>
      <c r="CD571" s="24">
        <f t="shared" si="986"/>
        <v>775.24067804101173</v>
      </c>
      <c r="CE571" s="24">
        <f t="shared" si="987"/>
        <v>3494896.7340458138</v>
      </c>
      <c r="CF571" s="24">
        <f t="shared" si="988"/>
        <v>2.6896354873135087E-5</v>
      </c>
      <c r="CG571" s="29">
        <f t="shared" si="989"/>
        <v>1.3239536056172934E-2</v>
      </c>
      <c r="CH571" s="24">
        <f t="shared" si="990"/>
        <v>0.39476697619416051</v>
      </c>
      <c r="CI571" s="24">
        <f t="shared" si="925"/>
        <v>0.72499999999999998</v>
      </c>
      <c r="CJ571" s="24">
        <f t="shared" si="991"/>
        <v>2.709139785920458</v>
      </c>
      <c r="CK571" s="24">
        <f t="shared" si="992"/>
        <v>3.0011995698314164</v>
      </c>
      <c r="CL571" s="24">
        <f t="shared" si="926"/>
        <v>1.7438175901274076</v>
      </c>
      <c r="CM571" s="24" t="str">
        <f t="shared" si="993"/>
        <v>NO</v>
      </c>
      <c r="CN571" s="46" t="str">
        <f t="shared" si="994"/>
        <v>COMPRESSED LIQUID</v>
      </c>
      <c r="CO571" s="21" t="b">
        <f t="shared" si="995"/>
        <v>0</v>
      </c>
      <c r="CP571" s="21" t="b">
        <f t="shared" si="996"/>
        <v>0</v>
      </c>
      <c r="CQ571" s="7" t="e">
        <f t="shared" si="997"/>
        <v>#DIV/0!</v>
      </c>
      <c r="CR571" s="7">
        <f>IF(J571="yes",rho_ph(F571,H571),IF(K571="yes",rho_ph(F571,H571),L571*CQ571+P571*(1-CQ571)))</f>
        <v>819.42968288147051</v>
      </c>
      <c r="CS571" s="7" t="e">
        <f t="shared" si="998"/>
        <v>#DIV/0!</v>
      </c>
      <c r="CT571" s="7">
        <f t="shared" si="999"/>
        <v>3694107.1380817639</v>
      </c>
      <c r="CU571" s="7">
        <f t="shared" si="1000"/>
        <v>2.6518884898036803E-5</v>
      </c>
      <c r="CV571" s="22">
        <f t="shared" si="1001"/>
        <v>1.3219113863263165E-2</v>
      </c>
      <c r="CW571" s="7">
        <f t="shared" si="1002"/>
        <v>8.0386051890672272E-2</v>
      </c>
      <c r="CX571" s="7">
        <f t="shared" si="1003"/>
        <v>4.4825803496034217E-4</v>
      </c>
      <c r="CY571" s="7">
        <f t="shared" si="1004"/>
        <v>0.99958160756274383</v>
      </c>
      <c r="CZ571" s="7">
        <f t="shared" si="1005"/>
        <v>8.0868144545725495E-2</v>
      </c>
      <c r="DA571" s="7">
        <f t="shared" si="1006"/>
        <v>50.817589886333792</v>
      </c>
      <c r="DB571" s="7">
        <f>rho_ph(DA571,H571)</f>
        <v>819.40417335461063</v>
      </c>
      <c r="DC571" s="7">
        <f t="shared" si="1007"/>
        <v>1.5276212106654257</v>
      </c>
      <c r="DD571" s="7">
        <f t="shared" si="1008"/>
        <v>-2.9430000000000001E-2</v>
      </c>
      <c r="DE571" s="47">
        <f t="shared" si="1009"/>
        <v>0</v>
      </c>
      <c r="DF571" s="7">
        <f t="shared" si="1010"/>
        <v>1023.9021589911715</v>
      </c>
      <c r="DG571" s="7">
        <f t="shared" si="1011"/>
        <v>237.06995473079695</v>
      </c>
    </row>
    <row r="572" spans="1:111" ht="14.5" x14ac:dyDescent="0.35">
      <c r="A572" s="7">
        <f t="shared" si="927"/>
        <v>93</v>
      </c>
      <c r="B572" s="7">
        <v>3</v>
      </c>
      <c r="C572" s="7">
        <v>0</v>
      </c>
      <c r="D572">
        <v>0.315</v>
      </c>
      <c r="E572" s="22">
        <v>4.5000000000000003E-5</v>
      </c>
      <c r="F572" s="7">
        <f t="shared" si="929"/>
        <v>50.817589886333792</v>
      </c>
      <c r="G572" s="7">
        <f t="shared" si="928"/>
        <v>97.5</v>
      </c>
      <c r="H572" s="7">
        <f t="shared" si="930"/>
        <v>1023.9021589911715</v>
      </c>
      <c r="I572" s="7">
        <f t="shared" si="931"/>
        <v>0</v>
      </c>
      <c r="J572" s="24" t="str">
        <f t="shared" si="932"/>
        <v>YES</v>
      </c>
      <c r="K572" s="24" t="str">
        <f t="shared" si="933"/>
        <v>NO</v>
      </c>
      <c r="L572" s="7">
        <f t="shared" si="934"/>
        <v>25.789747447071989</v>
      </c>
      <c r="M572" s="7">
        <v>9.81</v>
      </c>
      <c r="N572" s="7">
        <f t="shared" si="935"/>
        <v>7.7891625000000006E-2</v>
      </c>
      <c r="O572" s="7">
        <f t="shared" si="936"/>
        <v>264.9584813885217</v>
      </c>
      <c r="P572" s="7">
        <f t="shared" si="937"/>
        <v>775.72404479660634</v>
      </c>
      <c r="Q572" s="7">
        <f t="shared" si="912"/>
        <v>1.8072769687526665E-5</v>
      </c>
      <c r="R572" s="7">
        <f t="shared" si="913"/>
        <v>9.9586609363605519E-5</v>
      </c>
      <c r="S572" s="7">
        <f t="shared" si="938"/>
        <v>1.1281743552311974E-4</v>
      </c>
      <c r="T572" s="7">
        <f t="shared" si="939"/>
        <v>1.6136398036398067</v>
      </c>
      <c r="U572" s="7">
        <f t="shared" si="940"/>
        <v>0</v>
      </c>
      <c r="V572" s="7">
        <f t="shared" si="941"/>
        <v>1.6136398036398067</v>
      </c>
      <c r="W572" s="7">
        <f>Surface_Tension_T(T_ph(F572,H572))</f>
        <v>8.0292898668203785E-2</v>
      </c>
      <c r="X572" s="7">
        <v>70</v>
      </c>
      <c r="Y572" s="7">
        <f t="shared" si="942"/>
        <v>1</v>
      </c>
      <c r="Z572" s="7">
        <f t="shared" si="943"/>
        <v>0</v>
      </c>
      <c r="AA572" s="24">
        <f t="shared" si="944"/>
        <v>775.72404479660634</v>
      </c>
      <c r="AB572" s="24">
        <f t="shared" si="945"/>
        <v>3495008.0605789181</v>
      </c>
      <c r="AC572" s="24">
        <f t="shared" si="946"/>
        <v>2.6896132534355453E-5</v>
      </c>
      <c r="AD572" s="29">
        <f t="shared" si="947"/>
        <v>1.3239524039380618E-2</v>
      </c>
      <c r="AE572" s="24">
        <f t="shared" si="948"/>
        <v>2.7092224670064344</v>
      </c>
      <c r="AF572" s="7">
        <f t="shared" si="949"/>
        <v>3.0094039679122351</v>
      </c>
      <c r="AG572" s="24" t="str">
        <f t="shared" si="950"/>
        <v>NO</v>
      </c>
      <c r="AH572" s="24">
        <f t="shared" si="1012"/>
        <v>1.1499999999999999</v>
      </c>
      <c r="AI572" s="24">
        <f t="shared" si="1012"/>
        <v>1.1499999999999999</v>
      </c>
      <c r="AJ572" s="24">
        <f t="shared" si="951"/>
        <v>0.27081963236088286</v>
      </c>
      <c r="AK572" s="24">
        <f t="shared" si="952"/>
        <v>0</v>
      </c>
      <c r="AL572" s="24">
        <f t="shared" si="953"/>
        <v>775.72404479660634</v>
      </c>
      <c r="AM572" s="24">
        <f t="shared" si="954"/>
        <v>3495008.0605789181</v>
      </c>
      <c r="AN572" s="24">
        <f t="shared" si="955"/>
        <v>2.6896132534355453E-5</v>
      </c>
      <c r="AO572" s="29">
        <f t="shared" si="956"/>
        <v>1.3239524039380618E-2</v>
      </c>
      <c r="AP572" s="24">
        <f t="shared" si="957"/>
        <v>0.39445736509961388</v>
      </c>
      <c r="AQ572" s="24">
        <f t="shared" si="917"/>
        <v>0.72499999999999998</v>
      </c>
      <c r="AR572" s="24">
        <f t="shared" si="958"/>
        <v>2.7092224670064344</v>
      </c>
      <c r="AS572" s="24">
        <f t="shared" si="959"/>
        <v>1.7427309879309913</v>
      </c>
      <c r="AT572" s="24" t="str">
        <f t="shared" si="960"/>
        <v>NO</v>
      </c>
      <c r="AU572" s="24">
        <f t="shared" si="914"/>
        <v>1.2</v>
      </c>
      <c r="AV572" s="7">
        <f t="shared" si="918"/>
        <v>1</v>
      </c>
      <c r="AW572" s="7">
        <f t="shared" si="919"/>
        <v>0.27081963236088286</v>
      </c>
      <c r="AX572" s="20">
        <f t="shared" si="961"/>
        <v>0.79136018321503465</v>
      </c>
      <c r="AY572" s="24">
        <f t="shared" si="962"/>
        <v>0</v>
      </c>
      <c r="AZ572" s="24">
        <f t="shared" si="963"/>
        <v>775.72404479660634</v>
      </c>
      <c r="BA572" s="24">
        <f t="shared" si="964"/>
        <v>3495008.0605789181</v>
      </c>
      <c r="BB572" s="24">
        <f t="shared" si="965"/>
        <v>2.6896132534355453E-5</v>
      </c>
      <c r="BC572" s="29">
        <f t="shared" si="966"/>
        <v>1.3239524039380618E-2</v>
      </c>
      <c r="BD572" s="24">
        <f t="shared" si="967"/>
        <v>2.7092224670064344</v>
      </c>
      <c r="BE572" s="24" t="str">
        <f t="shared" si="968"/>
        <v>NO</v>
      </c>
      <c r="BF572" s="24">
        <f t="shared" si="915"/>
        <v>1.2</v>
      </c>
      <c r="BG572" s="24">
        <f t="shared" si="969"/>
        <v>1.1359727356370974</v>
      </c>
      <c r="BH572" s="7">
        <f t="shared" si="920"/>
        <v>1</v>
      </c>
      <c r="BI572" s="7">
        <f t="shared" si="970"/>
        <v>0.60494488123997292</v>
      </c>
      <c r="BJ572" s="7">
        <f t="shared" si="921"/>
        <v>0.27081963236088286</v>
      </c>
      <c r="BK572" s="20">
        <f t="shared" si="971"/>
        <v>0.79136018321503465</v>
      </c>
      <c r="BL572" s="24">
        <f t="shared" si="972"/>
        <v>0.57314865985726116</v>
      </c>
      <c r="BM572" s="24">
        <f t="shared" si="973"/>
        <v>0</v>
      </c>
      <c r="BN572" s="24">
        <f t="shared" si="974"/>
        <v>775.72404479660634</v>
      </c>
      <c r="BO572" s="24">
        <f t="shared" si="975"/>
        <v>3495008.0605789181</v>
      </c>
      <c r="BP572" s="24">
        <f t="shared" si="976"/>
        <v>2.6896132534355453E-5</v>
      </c>
      <c r="BQ572" s="29">
        <f t="shared" si="977"/>
        <v>1.3239524039380618E-2</v>
      </c>
      <c r="BR572" s="24">
        <f t="shared" si="978"/>
        <v>0.39445736509961388</v>
      </c>
      <c r="BS572" s="24">
        <f t="shared" si="922"/>
        <v>0.72499999999999998</v>
      </c>
      <c r="BT572" s="24">
        <f t="shared" si="979"/>
        <v>2.7092224670064344</v>
      </c>
      <c r="BU572" s="24" t="str">
        <f t="shared" si="980"/>
        <v>NO</v>
      </c>
      <c r="BV572" s="24">
        <f t="shared" si="916"/>
        <v>1.1499999999999999</v>
      </c>
      <c r="BW572" s="24">
        <f t="shared" si="981"/>
        <v>1.1499999999999999</v>
      </c>
      <c r="BX572" s="7">
        <f t="shared" si="923"/>
        <v>1</v>
      </c>
      <c r="BY572" s="7">
        <f t="shared" si="982"/>
        <v>0.60494488123997292</v>
      </c>
      <c r="BZ572" s="24">
        <f t="shared" si="924"/>
        <v>0.27081963236088286</v>
      </c>
      <c r="CA572" s="20">
        <f t="shared" si="983"/>
        <v>0.79136016208775029</v>
      </c>
      <c r="CB572" s="24">
        <f t="shared" si="984"/>
        <v>0.64008514041684117</v>
      </c>
      <c r="CC572" s="24">
        <f t="shared" si="985"/>
        <v>0</v>
      </c>
      <c r="CD572" s="24">
        <f t="shared" si="986"/>
        <v>775.72404479660634</v>
      </c>
      <c r="CE572" s="24">
        <f t="shared" si="987"/>
        <v>3495008.0605789181</v>
      </c>
      <c r="CF572" s="24">
        <f t="shared" si="988"/>
        <v>2.6896132534355453E-5</v>
      </c>
      <c r="CG572" s="29">
        <f t="shared" si="989"/>
        <v>1.3239524039380618E-2</v>
      </c>
      <c r="CH572" s="24">
        <f t="shared" si="990"/>
        <v>0.39445736509961388</v>
      </c>
      <c r="CI572" s="24">
        <f t="shared" si="925"/>
        <v>0.72499999999999998</v>
      </c>
      <c r="CJ572" s="24">
        <f t="shared" si="991"/>
        <v>2.7092224670064344</v>
      </c>
      <c r="CK572" s="24">
        <f t="shared" si="992"/>
        <v>3.0094039679122351</v>
      </c>
      <c r="CL572" s="24">
        <f t="shared" si="926"/>
        <v>1.7427309879309913</v>
      </c>
      <c r="CM572" s="24" t="str">
        <f t="shared" si="993"/>
        <v>NO</v>
      </c>
      <c r="CN572" s="46" t="str">
        <f t="shared" si="994"/>
        <v>COMPRESSED LIQUID</v>
      </c>
      <c r="CO572" s="21" t="b">
        <f t="shared" si="995"/>
        <v>0</v>
      </c>
      <c r="CP572" s="21" t="b">
        <f t="shared" si="996"/>
        <v>0</v>
      </c>
      <c r="CQ572" s="7" t="e">
        <f t="shared" si="997"/>
        <v>#DIV/0!</v>
      </c>
      <c r="CR572" s="7">
        <f>IF(J572="yes",rho_ph(F572,H572),IF(K572="yes",rho_ph(F572,H572),L572*CQ572+P572*(1-CQ572)))</f>
        <v>819.41307804863982</v>
      </c>
      <c r="CS572" s="7" t="e">
        <f t="shared" si="998"/>
        <v>#DIV/0!</v>
      </c>
      <c r="CT572" s="7">
        <f t="shared" si="999"/>
        <v>3691848.0636689262</v>
      </c>
      <c r="CU572" s="7">
        <f t="shared" si="1000"/>
        <v>2.6522948538794057E-5</v>
      </c>
      <c r="CV572" s="22">
        <f t="shared" si="1001"/>
        <v>1.3219333933782431E-2</v>
      </c>
      <c r="CW572" s="7">
        <f t="shared" si="1002"/>
        <v>8.0384422956571583E-2</v>
      </c>
      <c r="CX572" s="7">
        <f t="shared" si="1003"/>
        <v>4.4769795567373778E-4</v>
      </c>
      <c r="CY572" s="7">
        <f t="shared" si="1004"/>
        <v>0.9995801423958095</v>
      </c>
      <c r="CZ572" s="7">
        <f t="shared" si="1005"/>
        <v>8.0866073147977516E-2</v>
      </c>
      <c r="DA572" s="7">
        <f t="shared" si="1006"/>
        <v>50.574991666889858</v>
      </c>
      <c r="DB572" s="7">
        <f>rho_ph(DA572,H572)</f>
        <v>819.38756557431589</v>
      </c>
      <c r="DC572" s="7">
        <f t="shared" si="1007"/>
        <v>1.5276521732996005</v>
      </c>
      <c r="DD572" s="7">
        <f t="shared" si="1008"/>
        <v>-2.9430000000000001E-2</v>
      </c>
      <c r="DE572" s="47">
        <f t="shared" si="1009"/>
        <v>0</v>
      </c>
      <c r="DF572" s="7">
        <f t="shared" si="1010"/>
        <v>1023.8727289911715</v>
      </c>
      <c r="DG572" s="7">
        <f t="shared" si="1011"/>
        <v>237.0643905738022</v>
      </c>
    </row>
    <row r="573" spans="1:111" ht="14.5" x14ac:dyDescent="0.35">
      <c r="A573" s="7">
        <f t="shared" si="927"/>
        <v>90</v>
      </c>
      <c r="B573" s="7">
        <v>3</v>
      </c>
      <c r="C573" s="7">
        <v>0</v>
      </c>
      <c r="D573">
        <v>0.315</v>
      </c>
      <c r="E573" s="22">
        <v>4.5000000000000003E-5</v>
      </c>
      <c r="F573" s="7">
        <f t="shared" si="929"/>
        <v>50.574991666889858</v>
      </c>
      <c r="G573" s="7">
        <f t="shared" si="928"/>
        <v>97.5</v>
      </c>
      <c r="H573" s="7">
        <f t="shared" si="930"/>
        <v>1023.8727289911715</v>
      </c>
      <c r="I573" s="7">
        <f t="shared" si="931"/>
        <v>0</v>
      </c>
      <c r="J573" s="24" t="str">
        <f t="shared" si="932"/>
        <v>YES</v>
      </c>
      <c r="K573" s="24" t="str">
        <f t="shared" si="933"/>
        <v>NO</v>
      </c>
      <c r="L573" s="7">
        <f t="shared" si="934"/>
        <v>25.659397907880908</v>
      </c>
      <c r="M573" s="7">
        <v>9.81</v>
      </c>
      <c r="N573" s="7">
        <f t="shared" si="935"/>
        <v>7.7891625000000006E-2</v>
      </c>
      <c r="O573" s="7">
        <f t="shared" si="936"/>
        <v>264.65843612437368</v>
      </c>
      <c r="P573" s="7">
        <f t="shared" si="937"/>
        <v>776.20831235826427</v>
      </c>
      <c r="Q573" s="7">
        <f t="shared" si="912"/>
        <v>1.8060785965467124E-5</v>
      </c>
      <c r="R573" s="7">
        <f t="shared" si="913"/>
        <v>9.9712271838698507E-5</v>
      </c>
      <c r="S573" s="7">
        <f t="shared" si="938"/>
        <v>1.1281384162817581E-4</v>
      </c>
      <c r="T573" s="7">
        <f t="shared" si="939"/>
        <v>1.6126330720696067</v>
      </c>
      <c r="U573" s="7">
        <f t="shared" si="940"/>
        <v>0</v>
      </c>
      <c r="V573" s="7">
        <f t="shared" si="941"/>
        <v>1.6126330720696067</v>
      </c>
      <c r="W573" s="7">
        <f>Surface_Tension_T(T_ph(F573,H573))</f>
        <v>8.029355274437823E-2</v>
      </c>
      <c r="X573" s="7">
        <v>71</v>
      </c>
      <c r="Y573" s="7">
        <f t="shared" si="942"/>
        <v>1</v>
      </c>
      <c r="Z573" s="7">
        <f t="shared" si="943"/>
        <v>0</v>
      </c>
      <c r="AA573" s="24">
        <f t="shared" si="944"/>
        <v>776.20831235826427</v>
      </c>
      <c r="AB573" s="24">
        <f t="shared" si="945"/>
        <v>3495119.4005671376</v>
      </c>
      <c r="AC573" s="24">
        <f t="shared" si="946"/>
        <v>2.689591018214825E-5</v>
      </c>
      <c r="AD573" s="29">
        <f t="shared" si="947"/>
        <v>1.3239512021847526E-2</v>
      </c>
      <c r="AE573" s="24">
        <f t="shared" si="948"/>
        <v>2.7093045136189526</v>
      </c>
      <c r="AF573" s="7">
        <f t="shared" si="949"/>
        <v>3.0176622765525392</v>
      </c>
      <c r="AG573" s="24" t="str">
        <f t="shared" si="950"/>
        <v>NO</v>
      </c>
      <c r="AH573" s="24">
        <f t="shared" si="1012"/>
        <v>1.1499999999999999</v>
      </c>
      <c r="AI573" s="24">
        <f t="shared" si="1012"/>
        <v>1.1499999999999999</v>
      </c>
      <c r="AJ573" s="24">
        <f t="shared" si="951"/>
        <v>0.27079114397177739</v>
      </c>
      <c r="AK573" s="24">
        <f t="shared" si="952"/>
        <v>0</v>
      </c>
      <c r="AL573" s="24">
        <f t="shared" si="953"/>
        <v>776.20831235826427</v>
      </c>
      <c r="AM573" s="24">
        <f t="shared" si="954"/>
        <v>3495119.4005671376</v>
      </c>
      <c r="AN573" s="24">
        <f t="shared" si="955"/>
        <v>2.689591018214825E-5</v>
      </c>
      <c r="AO573" s="29">
        <f t="shared" si="956"/>
        <v>1.3239512021847526E-2</v>
      </c>
      <c r="AP573" s="24">
        <f t="shared" si="957"/>
        <v>0.39414774277786468</v>
      </c>
      <c r="AQ573" s="24">
        <f t="shared" si="917"/>
        <v>0.72499999999999998</v>
      </c>
      <c r="AR573" s="24">
        <f t="shared" si="958"/>
        <v>2.7093045136189526</v>
      </c>
      <c r="AS573" s="24">
        <f t="shared" si="959"/>
        <v>1.7416437178351754</v>
      </c>
      <c r="AT573" s="24" t="str">
        <f t="shared" si="960"/>
        <v>NO</v>
      </c>
      <c r="AU573" s="24">
        <f t="shared" si="914"/>
        <v>1.2</v>
      </c>
      <c r="AV573" s="7">
        <f t="shared" si="918"/>
        <v>1</v>
      </c>
      <c r="AW573" s="7">
        <f t="shared" si="919"/>
        <v>0.27079114397177739</v>
      </c>
      <c r="AX573" s="20">
        <f t="shared" si="961"/>
        <v>0.79091703281977066</v>
      </c>
      <c r="AY573" s="24">
        <f t="shared" si="962"/>
        <v>0</v>
      </c>
      <c r="AZ573" s="24">
        <f t="shared" si="963"/>
        <v>776.20831235826427</v>
      </c>
      <c r="BA573" s="24">
        <f t="shared" si="964"/>
        <v>3495119.4005671376</v>
      </c>
      <c r="BB573" s="24">
        <f t="shared" si="965"/>
        <v>2.689591018214825E-5</v>
      </c>
      <c r="BC573" s="29">
        <f t="shared" si="966"/>
        <v>1.3239512021847526E-2</v>
      </c>
      <c r="BD573" s="24">
        <f t="shared" si="967"/>
        <v>2.7093045136189526</v>
      </c>
      <c r="BE573" s="24" t="str">
        <f t="shared" si="968"/>
        <v>NO</v>
      </c>
      <c r="BF573" s="24">
        <f t="shared" si="915"/>
        <v>1.2</v>
      </c>
      <c r="BG573" s="24">
        <f t="shared" si="969"/>
        <v>1.1359879738963179</v>
      </c>
      <c r="BH573" s="7">
        <f t="shared" si="920"/>
        <v>1</v>
      </c>
      <c r="BI573" s="7">
        <f t="shared" si="970"/>
        <v>0.6050039092724665</v>
      </c>
      <c r="BJ573" s="7">
        <f t="shared" si="921"/>
        <v>0.27079114397177739</v>
      </c>
      <c r="BK573" s="20">
        <f t="shared" si="971"/>
        <v>0.79091703281977066</v>
      </c>
      <c r="BL573" s="24">
        <f t="shared" si="972"/>
        <v>0.57319935960111101</v>
      </c>
      <c r="BM573" s="24">
        <f t="shared" si="973"/>
        <v>0</v>
      </c>
      <c r="BN573" s="24">
        <f t="shared" si="974"/>
        <v>776.20831235826427</v>
      </c>
      <c r="BO573" s="24">
        <f t="shared" si="975"/>
        <v>3495119.4005671376</v>
      </c>
      <c r="BP573" s="24">
        <f t="shared" si="976"/>
        <v>2.689591018214825E-5</v>
      </c>
      <c r="BQ573" s="29">
        <f t="shared" si="977"/>
        <v>1.3239512021847526E-2</v>
      </c>
      <c r="BR573" s="24">
        <f t="shared" si="978"/>
        <v>0.39414774277786468</v>
      </c>
      <c r="BS573" s="24">
        <f t="shared" si="922"/>
        <v>0.72499999999999998</v>
      </c>
      <c r="BT573" s="24">
        <f t="shared" si="979"/>
        <v>2.7093045136189526</v>
      </c>
      <c r="BU573" s="24" t="str">
        <f t="shared" si="980"/>
        <v>NO</v>
      </c>
      <c r="BV573" s="24">
        <f t="shared" si="916"/>
        <v>1.1499999999999999</v>
      </c>
      <c r="BW573" s="24">
        <f t="shared" si="981"/>
        <v>1.1499999999999999</v>
      </c>
      <c r="BX573" s="7">
        <f t="shared" si="923"/>
        <v>1</v>
      </c>
      <c r="BY573" s="7">
        <f t="shared" si="982"/>
        <v>0.6050039092724665</v>
      </c>
      <c r="BZ573" s="24">
        <f t="shared" si="924"/>
        <v>0.27079114397177739</v>
      </c>
      <c r="CA573" s="20">
        <f t="shared" si="983"/>
        <v>0.79091701170435558</v>
      </c>
      <c r="CB573" s="24">
        <f t="shared" si="984"/>
        <v>0.64015337263174088</v>
      </c>
      <c r="CC573" s="24">
        <f t="shared" si="985"/>
        <v>0</v>
      </c>
      <c r="CD573" s="24">
        <f t="shared" si="986"/>
        <v>776.20831235826427</v>
      </c>
      <c r="CE573" s="24">
        <f t="shared" si="987"/>
        <v>3495119.4005671376</v>
      </c>
      <c r="CF573" s="24">
        <f t="shared" si="988"/>
        <v>2.689591018214825E-5</v>
      </c>
      <c r="CG573" s="29">
        <f t="shared" si="989"/>
        <v>1.3239512021847526E-2</v>
      </c>
      <c r="CH573" s="24">
        <f t="shared" si="990"/>
        <v>0.39414774277786468</v>
      </c>
      <c r="CI573" s="24">
        <f t="shared" si="925"/>
        <v>0.72499999999999998</v>
      </c>
      <c r="CJ573" s="24">
        <f t="shared" si="991"/>
        <v>2.7093045136189526</v>
      </c>
      <c r="CK573" s="24">
        <f t="shared" si="992"/>
        <v>3.0176622765525392</v>
      </c>
      <c r="CL573" s="24">
        <f t="shared" si="926"/>
        <v>1.7416437178351754</v>
      </c>
      <c r="CM573" s="24" t="str">
        <f t="shared" si="993"/>
        <v>NO</v>
      </c>
      <c r="CN573" s="46" t="str">
        <f t="shared" si="994"/>
        <v>COMPRESSED LIQUID</v>
      </c>
      <c r="CO573" s="21" t="b">
        <f t="shared" si="995"/>
        <v>0</v>
      </c>
      <c r="CP573" s="21" t="b">
        <f t="shared" si="996"/>
        <v>0</v>
      </c>
      <c r="CQ573" s="7" t="e">
        <f t="shared" si="997"/>
        <v>#DIV/0!</v>
      </c>
      <c r="CR573" s="7">
        <f>IF(J573="yes",rho_ph(F573,H573),IF(K573="yes",rho_ph(F573,H573),L573*CQ573+P573*(1-CQ573)))</f>
        <v>819.39647106339646</v>
      </c>
      <c r="CS573" s="7" t="e">
        <f t="shared" si="998"/>
        <v>#DIV/0!</v>
      </c>
      <c r="CT573" s="7">
        <f t="shared" si="999"/>
        <v>3689587.5207377053</v>
      </c>
      <c r="CU573" s="7">
        <f t="shared" si="1000"/>
        <v>2.6527019548256933E-5</v>
      </c>
      <c r="CV573" s="22">
        <f t="shared" si="1001"/>
        <v>1.3219554398815815E-2</v>
      </c>
      <c r="CW573" s="7">
        <f t="shared" si="1002"/>
        <v>8.03827938113192E-2</v>
      </c>
      <c r="CX573" s="7">
        <f t="shared" si="1003"/>
        <v>4.4713789744197253E-4</v>
      </c>
      <c r="CY573" s="7">
        <f t="shared" si="1004"/>
        <v>0.99957866319898026</v>
      </c>
      <c r="CZ573" s="7">
        <f t="shared" si="1005"/>
        <v>8.0864002688971787E-2</v>
      </c>
      <c r="DA573" s="7">
        <f t="shared" si="1006"/>
        <v>50.332399658822943</v>
      </c>
      <c r="DB573" s="7">
        <f>rho_ph(DA573,H573)</f>
        <v>819.3709556400737</v>
      </c>
      <c r="DC573" s="7">
        <f t="shared" si="1007"/>
        <v>1.5276831412048806</v>
      </c>
      <c r="DD573" s="7">
        <f t="shared" si="1008"/>
        <v>-2.9430000000000001E-2</v>
      </c>
      <c r="DE573" s="47">
        <f t="shared" si="1009"/>
        <v>0</v>
      </c>
      <c r="DF573" s="7">
        <f t="shared" si="1010"/>
        <v>1023.8432989911714</v>
      </c>
      <c r="DG573" s="7">
        <f t="shared" si="1011"/>
        <v>237.05882588984917</v>
      </c>
    </row>
    <row r="574" spans="1:111" ht="14.5" x14ac:dyDescent="0.35">
      <c r="A574" s="7">
        <f t="shared" si="927"/>
        <v>87</v>
      </c>
      <c r="B574" s="7">
        <v>3</v>
      </c>
      <c r="C574" s="7">
        <v>0</v>
      </c>
      <c r="D574">
        <v>0.315</v>
      </c>
      <c r="E574" s="22">
        <v>4.5000000000000003E-5</v>
      </c>
      <c r="F574" s="7">
        <f t="shared" si="929"/>
        <v>50.332399658822943</v>
      </c>
      <c r="G574" s="7">
        <f t="shared" si="928"/>
        <v>97.5</v>
      </c>
      <c r="H574" s="7">
        <f t="shared" si="930"/>
        <v>1023.8432989911714</v>
      </c>
      <c r="I574" s="7">
        <f t="shared" si="931"/>
        <v>0</v>
      </c>
      <c r="J574" s="24" t="str">
        <f t="shared" si="932"/>
        <v>YES</v>
      </c>
      <c r="K574" s="24" t="str">
        <f t="shared" si="933"/>
        <v>NO</v>
      </c>
      <c r="L574" s="7">
        <f t="shared" si="934"/>
        <v>25.529173932068545</v>
      </c>
      <c r="M574" s="7">
        <v>9.81</v>
      </c>
      <c r="N574" s="7">
        <f t="shared" si="935"/>
        <v>7.7891625000000006E-2</v>
      </c>
      <c r="O574" s="7">
        <f t="shared" si="936"/>
        <v>264.35729725138401</v>
      </c>
      <c r="P574" s="7">
        <f t="shared" si="937"/>
        <v>776.6934896475799</v>
      </c>
      <c r="Q574" s="7">
        <f t="shared" si="912"/>
        <v>1.8048776274552967E-5</v>
      </c>
      <c r="R574" s="7">
        <f t="shared" si="913"/>
        <v>9.9838592462716706E-5</v>
      </c>
      <c r="S574" s="7">
        <f t="shared" si="938"/>
        <v>1.1281024752767818E-4</v>
      </c>
      <c r="T574" s="7">
        <f t="shared" si="939"/>
        <v>1.6116257082214529</v>
      </c>
      <c r="U574" s="7">
        <f t="shared" si="940"/>
        <v>0</v>
      </c>
      <c r="V574" s="7">
        <f t="shared" si="941"/>
        <v>1.6116257082214529</v>
      </c>
      <c r="W574" s="7">
        <f>Surface_Tension_T(T_ph(F574,H574))</f>
        <v>8.0294206862894485E-2</v>
      </c>
      <c r="X574" s="7">
        <v>72</v>
      </c>
      <c r="Y574" s="7">
        <f t="shared" si="942"/>
        <v>1</v>
      </c>
      <c r="Z574" s="7">
        <f t="shared" si="943"/>
        <v>0</v>
      </c>
      <c r="AA574" s="24">
        <f t="shared" si="944"/>
        <v>776.6934896475799</v>
      </c>
      <c r="AB574" s="24">
        <f t="shared" si="945"/>
        <v>3495230.7540181954</v>
      </c>
      <c r="AC574" s="24">
        <f t="shared" si="946"/>
        <v>2.6895687816501691E-5</v>
      </c>
      <c r="AD574" s="29">
        <f t="shared" si="947"/>
        <v>1.3239500003573003E-2</v>
      </c>
      <c r="AE574" s="24">
        <f t="shared" si="948"/>
        <v>2.7093859249189376</v>
      </c>
      <c r="AF574" s="7">
        <f t="shared" si="949"/>
        <v>3.0259751336014875</v>
      </c>
      <c r="AG574" s="24" t="str">
        <f t="shared" si="950"/>
        <v>NO</v>
      </c>
      <c r="AH574" s="24">
        <f t="shared" si="1012"/>
        <v>1.1499999999999999</v>
      </c>
      <c r="AI574" s="24">
        <f t="shared" si="1012"/>
        <v>1.1499999999999999</v>
      </c>
      <c r="AJ574" s="24">
        <f t="shared" si="951"/>
        <v>0.27076257800858849</v>
      </c>
      <c r="AK574" s="24">
        <f t="shared" si="952"/>
        <v>0</v>
      </c>
      <c r="AL574" s="24">
        <f t="shared" si="953"/>
        <v>776.6934896475799</v>
      </c>
      <c r="AM574" s="24">
        <f t="shared" si="954"/>
        <v>3495230.7540181954</v>
      </c>
      <c r="AN574" s="24">
        <f t="shared" si="955"/>
        <v>2.6895687816501691E-5</v>
      </c>
      <c r="AO574" s="29">
        <f t="shared" si="956"/>
        <v>1.3239500003573003E-2</v>
      </c>
      <c r="AP574" s="24">
        <f t="shared" si="957"/>
        <v>0.39383810514178003</v>
      </c>
      <c r="AQ574" s="24">
        <f t="shared" si="917"/>
        <v>0.72499999999999998</v>
      </c>
      <c r="AR574" s="24">
        <f t="shared" si="958"/>
        <v>2.7093859249189376</v>
      </c>
      <c r="AS574" s="24">
        <f t="shared" si="959"/>
        <v>1.7405557648791692</v>
      </c>
      <c r="AT574" s="24" t="str">
        <f t="shared" si="960"/>
        <v>NO</v>
      </c>
      <c r="AU574" s="24">
        <f t="shared" si="914"/>
        <v>1.2</v>
      </c>
      <c r="AV574" s="7">
        <f t="shared" si="918"/>
        <v>1</v>
      </c>
      <c r="AW574" s="7">
        <f t="shared" si="919"/>
        <v>0.27076257800858849</v>
      </c>
      <c r="AX574" s="20">
        <f t="shared" si="961"/>
        <v>0.79047358261831657</v>
      </c>
      <c r="AY574" s="24">
        <f t="shared" si="962"/>
        <v>0</v>
      </c>
      <c r="AZ574" s="24">
        <f t="shared" si="963"/>
        <v>776.6934896475799</v>
      </c>
      <c r="BA574" s="24">
        <f t="shared" si="964"/>
        <v>3495230.7540181954</v>
      </c>
      <c r="BB574" s="24">
        <f t="shared" si="965"/>
        <v>2.6895687816501691E-5</v>
      </c>
      <c r="BC574" s="29">
        <f t="shared" si="966"/>
        <v>1.3239500003573003E-2</v>
      </c>
      <c r="BD574" s="24">
        <f t="shared" si="967"/>
        <v>2.7093859249189376</v>
      </c>
      <c r="BE574" s="24" t="str">
        <f t="shared" si="968"/>
        <v>NO</v>
      </c>
      <c r="BF574" s="24">
        <f t="shared" si="915"/>
        <v>1.2</v>
      </c>
      <c r="BG574" s="24">
        <f t="shared" si="969"/>
        <v>1.1360031819725738</v>
      </c>
      <c r="BH574" s="7">
        <f t="shared" si="920"/>
        <v>1</v>
      </c>
      <c r="BI574" s="7">
        <f t="shared" si="970"/>
        <v>0.60506281942151063</v>
      </c>
      <c r="BJ574" s="7">
        <f t="shared" si="921"/>
        <v>0.27076257800858849</v>
      </c>
      <c r="BK574" s="20">
        <f t="shared" si="971"/>
        <v>0.79047358261831657</v>
      </c>
      <c r="BL574" s="24">
        <f t="shared" si="972"/>
        <v>0.57324994529745488</v>
      </c>
      <c r="BM574" s="24">
        <f t="shared" si="973"/>
        <v>0</v>
      </c>
      <c r="BN574" s="24">
        <f t="shared" si="974"/>
        <v>776.6934896475799</v>
      </c>
      <c r="BO574" s="24">
        <f t="shared" si="975"/>
        <v>3495230.7540181954</v>
      </c>
      <c r="BP574" s="24">
        <f t="shared" si="976"/>
        <v>2.6895687816501691E-5</v>
      </c>
      <c r="BQ574" s="29">
        <f t="shared" si="977"/>
        <v>1.3239500003573003E-2</v>
      </c>
      <c r="BR574" s="24">
        <f t="shared" si="978"/>
        <v>0.39383810514178003</v>
      </c>
      <c r="BS574" s="24">
        <f t="shared" si="922"/>
        <v>0.72499999999999998</v>
      </c>
      <c r="BT574" s="24">
        <f t="shared" si="979"/>
        <v>2.7093859249189376</v>
      </c>
      <c r="BU574" s="24" t="str">
        <f t="shared" si="980"/>
        <v>NO</v>
      </c>
      <c r="BV574" s="24">
        <f t="shared" si="916"/>
        <v>1.1499999999999999</v>
      </c>
      <c r="BW574" s="24">
        <f t="shared" si="981"/>
        <v>1.1499999999999999</v>
      </c>
      <c r="BX574" s="7">
        <f t="shared" si="923"/>
        <v>1</v>
      </c>
      <c r="BY574" s="7">
        <f t="shared" si="982"/>
        <v>0.60506281942151063</v>
      </c>
      <c r="BZ574" s="24">
        <f t="shared" si="924"/>
        <v>0.27076257800858849</v>
      </c>
      <c r="CA574" s="20">
        <f t="shared" si="983"/>
        <v>0.79047356151477877</v>
      </c>
      <c r="CB574" s="24">
        <f t="shared" si="984"/>
        <v>0.64022148272381829</v>
      </c>
      <c r="CC574" s="24">
        <f t="shared" si="985"/>
        <v>0</v>
      </c>
      <c r="CD574" s="24">
        <f t="shared" si="986"/>
        <v>776.6934896475799</v>
      </c>
      <c r="CE574" s="24">
        <f t="shared" si="987"/>
        <v>3495230.7540181954</v>
      </c>
      <c r="CF574" s="24">
        <f t="shared" si="988"/>
        <v>2.6895687816501691E-5</v>
      </c>
      <c r="CG574" s="29">
        <f t="shared" si="989"/>
        <v>1.3239500003573003E-2</v>
      </c>
      <c r="CH574" s="24">
        <f t="shared" si="990"/>
        <v>0.39383810514178003</v>
      </c>
      <c r="CI574" s="24">
        <f t="shared" si="925"/>
        <v>0.72499999999999998</v>
      </c>
      <c r="CJ574" s="24">
        <f t="shared" si="991"/>
        <v>2.7093859249189376</v>
      </c>
      <c r="CK574" s="24">
        <f t="shared" si="992"/>
        <v>3.0259751336014875</v>
      </c>
      <c r="CL574" s="24">
        <f t="shared" si="926"/>
        <v>1.7405557648791692</v>
      </c>
      <c r="CM574" s="24" t="str">
        <f t="shared" si="993"/>
        <v>NO</v>
      </c>
      <c r="CN574" s="46" t="str">
        <f t="shared" si="994"/>
        <v>COMPRESSED LIQUID</v>
      </c>
      <c r="CO574" s="21" t="b">
        <f t="shared" si="995"/>
        <v>0</v>
      </c>
      <c r="CP574" s="21" t="b">
        <f t="shared" si="996"/>
        <v>0</v>
      </c>
      <c r="CQ574" s="7" t="e">
        <f t="shared" si="997"/>
        <v>#DIV/0!</v>
      </c>
      <c r="CR574" s="7">
        <f>IF(J574="yes",rho_ph(F574,H574),IF(K574="yes",rho_ph(F574,H574),L574*CQ574+P574*(1-CQ574)))</f>
        <v>819.37986192447147</v>
      </c>
      <c r="CS574" s="7" t="e">
        <f t="shared" si="998"/>
        <v>#DIV/0!</v>
      </c>
      <c r="CT574" s="7">
        <f t="shared" si="999"/>
        <v>3687325.4775459538</v>
      </c>
      <c r="CU574" s="7">
        <f t="shared" si="1000"/>
        <v>2.6531098001314655E-5</v>
      </c>
      <c r="CV574" s="22">
        <f t="shared" si="1001"/>
        <v>1.3219775262388283E-2</v>
      </c>
      <c r="CW574" s="7">
        <f t="shared" si="1002"/>
        <v>8.0381164454790655E-2</v>
      </c>
      <c r="CX574" s="7">
        <f t="shared" si="1003"/>
        <v>4.4657785332016662E-4</v>
      </c>
      <c r="CY574" s="7">
        <f t="shared" si="1004"/>
        <v>0.99957716977656874</v>
      </c>
      <c r="CZ574" s="7">
        <f t="shared" si="1005"/>
        <v>8.0861933177383299E-2</v>
      </c>
      <c r="DA574" s="7">
        <f t="shared" si="1006"/>
        <v>50.089813859290793</v>
      </c>
      <c r="DB574" s="7">
        <f>rho_ph(DA574,H574)</f>
        <v>819.35434355061284</v>
      </c>
      <c r="DC574" s="7">
        <f t="shared" si="1007"/>
        <v>1.5277141143842008</v>
      </c>
      <c r="DD574" s="7">
        <f t="shared" si="1008"/>
        <v>-2.9430000000000001E-2</v>
      </c>
      <c r="DE574" s="47">
        <f t="shared" si="1009"/>
        <v>0</v>
      </c>
      <c r="DF574" s="7">
        <f t="shared" si="1010"/>
        <v>1023.8138689911714</v>
      </c>
      <c r="DG574" s="7">
        <f t="shared" si="1011"/>
        <v>237.05326067882527</v>
      </c>
    </row>
    <row r="575" spans="1:111" ht="14.5" x14ac:dyDescent="0.35">
      <c r="A575" s="7">
        <f t="shared" si="927"/>
        <v>84</v>
      </c>
      <c r="B575" s="7">
        <v>3</v>
      </c>
      <c r="C575" s="7">
        <v>0</v>
      </c>
      <c r="D575">
        <v>0.315</v>
      </c>
      <c r="E575" s="22">
        <v>4.5000000000000003E-5</v>
      </c>
      <c r="F575" s="7">
        <f t="shared" si="929"/>
        <v>50.089813859290793</v>
      </c>
      <c r="G575" s="7">
        <f t="shared" si="928"/>
        <v>97.5</v>
      </c>
      <c r="H575" s="7">
        <f t="shared" si="930"/>
        <v>1023.8138689911714</v>
      </c>
      <c r="I575" s="7">
        <f t="shared" si="931"/>
        <v>0</v>
      </c>
      <c r="J575" s="24" t="str">
        <f t="shared" si="932"/>
        <v>YES</v>
      </c>
      <c r="K575" s="24" t="str">
        <f t="shared" si="933"/>
        <v>NO</v>
      </c>
      <c r="L575" s="7">
        <f t="shared" si="934"/>
        <v>25.399075047569873</v>
      </c>
      <c r="M575" s="7">
        <v>9.81</v>
      </c>
      <c r="N575" s="7">
        <f t="shared" si="935"/>
        <v>7.7891625000000006E-2</v>
      </c>
      <c r="O575" s="7">
        <f t="shared" si="936"/>
        <v>264.05505543975471</v>
      </c>
      <c r="P575" s="7">
        <f t="shared" si="937"/>
        <v>777.17958569375753</v>
      </c>
      <c r="Q575" s="7">
        <f t="shared" si="912"/>
        <v>1.8036740302153731E-5</v>
      </c>
      <c r="R575" s="7">
        <f t="shared" si="913"/>
        <v>9.9965578832315069E-5</v>
      </c>
      <c r="S575" s="7">
        <f t="shared" si="938"/>
        <v>1.1280665322143742E-4</v>
      </c>
      <c r="T575" s="7">
        <f t="shared" si="939"/>
        <v>1.6106176981049938</v>
      </c>
      <c r="U575" s="7">
        <f t="shared" si="940"/>
        <v>0</v>
      </c>
      <c r="V575" s="7">
        <f t="shared" si="941"/>
        <v>1.6106176981049938</v>
      </c>
      <c r="W575" s="7">
        <f>Surface_Tension_T(T_ph(F575,H575))</f>
        <v>8.0294861023760017E-2</v>
      </c>
      <c r="X575" s="7">
        <v>73</v>
      </c>
      <c r="Y575" s="7">
        <f t="shared" si="942"/>
        <v>1</v>
      </c>
      <c r="Z575" s="7">
        <f t="shared" si="943"/>
        <v>0</v>
      </c>
      <c r="AA575" s="24">
        <f t="shared" si="944"/>
        <v>777.17958569375753</v>
      </c>
      <c r="AB575" s="24">
        <f t="shared" si="945"/>
        <v>3495342.1209398555</v>
      </c>
      <c r="AC575" s="24">
        <f t="shared" si="946"/>
        <v>2.6895465437403922E-5</v>
      </c>
      <c r="AD575" s="29">
        <f t="shared" si="947"/>
        <v>1.3239487984556424E-2</v>
      </c>
      <c r="AE575" s="24">
        <f t="shared" si="948"/>
        <v>2.7094667000364079</v>
      </c>
      <c r="AF575" s="7">
        <f t="shared" si="949"/>
        <v>3.034343187508759</v>
      </c>
      <c r="AG575" s="24" t="str">
        <f t="shared" si="950"/>
        <v>NO</v>
      </c>
      <c r="AH575" s="24">
        <f t="shared" si="1012"/>
        <v>1.1499999999999999</v>
      </c>
      <c r="AI575" s="24">
        <f t="shared" si="1012"/>
        <v>1.1499999999999999</v>
      </c>
      <c r="AJ575" s="24">
        <f t="shared" si="951"/>
        <v>0.27073393391121758</v>
      </c>
      <c r="AK575" s="24">
        <f t="shared" si="952"/>
        <v>0</v>
      </c>
      <c r="AL575" s="24">
        <f t="shared" si="953"/>
        <v>777.17958569375753</v>
      </c>
      <c r="AM575" s="24">
        <f t="shared" si="954"/>
        <v>3495342.1209398555</v>
      </c>
      <c r="AN575" s="24">
        <f t="shared" si="955"/>
        <v>2.6895465437403922E-5</v>
      </c>
      <c r="AO575" s="29">
        <f t="shared" si="956"/>
        <v>1.3239487984556424E-2</v>
      </c>
      <c r="AP575" s="24">
        <f t="shared" si="957"/>
        <v>0.39352844807147008</v>
      </c>
      <c r="AQ575" s="24">
        <f t="shared" si="917"/>
        <v>0.72499999999999998</v>
      </c>
      <c r="AR575" s="24">
        <f t="shared" si="958"/>
        <v>2.7094667000364079</v>
      </c>
      <c r="AS575" s="24">
        <f t="shared" si="959"/>
        <v>1.7394671139533935</v>
      </c>
      <c r="AT575" s="24" t="str">
        <f t="shared" si="960"/>
        <v>NO</v>
      </c>
      <c r="AU575" s="24">
        <f t="shared" si="914"/>
        <v>1.2</v>
      </c>
      <c r="AV575" s="7">
        <f t="shared" si="918"/>
        <v>1</v>
      </c>
      <c r="AW575" s="7">
        <f t="shared" si="919"/>
        <v>0.27073393391121758</v>
      </c>
      <c r="AX575" s="20">
        <f t="shared" si="961"/>
        <v>0.79002982639318564</v>
      </c>
      <c r="AY575" s="24">
        <f t="shared" si="962"/>
        <v>0</v>
      </c>
      <c r="AZ575" s="24">
        <f t="shared" si="963"/>
        <v>777.17958569375753</v>
      </c>
      <c r="BA575" s="24">
        <f t="shared" si="964"/>
        <v>3495342.1209398555</v>
      </c>
      <c r="BB575" s="24">
        <f t="shared" si="965"/>
        <v>2.6895465437403922E-5</v>
      </c>
      <c r="BC575" s="29">
        <f t="shared" si="966"/>
        <v>1.3239487984556424E-2</v>
      </c>
      <c r="BD575" s="24">
        <f t="shared" si="967"/>
        <v>2.7094667000364079</v>
      </c>
      <c r="BE575" s="24" t="str">
        <f t="shared" si="968"/>
        <v>NO</v>
      </c>
      <c r="BF575" s="24">
        <f t="shared" si="915"/>
        <v>1.2</v>
      </c>
      <c r="BG575" s="24">
        <f t="shared" si="969"/>
        <v>1.1360183601581368</v>
      </c>
      <c r="BH575" s="7">
        <f t="shared" si="920"/>
        <v>1</v>
      </c>
      <c r="BI575" s="7">
        <f t="shared" si="970"/>
        <v>0.60512161203341008</v>
      </c>
      <c r="BJ575" s="7">
        <f t="shared" si="921"/>
        <v>0.27073393391121758</v>
      </c>
      <c r="BK575" s="20">
        <f t="shared" si="971"/>
        <v>0.79002982639318564</v>
      </c>
      <c r="BL575" s="24">
        <f t="shared" si="972"/>
        <v>0.57330041720634173</v>
      </c>
      <c r="BM575" s="24">
        <f t="shared" si="973"/>
        <v>0</v>
      </c>
      <c r="BN575" s="24">
        <f t="shared" si="974"/>
        <v>777.17958569375753</v>
      </c>
      <c r="BO575" s="24">
        <f t="shared" si="975"/>
        <v>3495342.1209398555</v>
      </c>
      <c r="BP575" s="24">
        <f t="shared" si="976"/>
        <v>2.6895465437403922E-5</v>
      </c>
      <c r="BQ575" s="29">
        <f t="shared" si="977"/>
        <v>1.3239487984556424E-2</v>
      </c>
      <c r="BR575" s="24">
        <f t="shared" si="978"/>
        <v>0.39352844807147008</v>
      </c>
      <c r="BS575" s="24">
        <f t="shared" si="922"/>
        <v>0.72499999999999998</v>
      </c>
      <c r="BT575" s="24">
        <f t="shared" si="979"/>
        <v>2.7094667000364079</v>
      </c>
      <c r="BU575" s="24" t="str">
        <f t="shared" si="980"/>
        <v>NO</v>
      </c>
      <c r="BV575" s="24">
        <f t="shared" si="916"/>
        <v>1.1499999999999999</v>
      </c>
      <c r="BW575" s="24">
        <f t="shared" si="981"/>
        <v>1.1499999999999999</v>
      </c>
      <c r="BX575" s="7">
        <f t="shared" si="923"/>
        <v>1</v>
      </c>
      <c r="BY575" s="7">
        <f t="shared" si="982"/>
        <v>0.60512161203341008</v>
      </c>
      <c r="BZ575" s="24">
        <f t="shared" si="924"/>
        <v>0.27073393391121758</v>
      </c>
      <c r="CA575" s="20">
        <f t="shared" si="983"/>
        <v>0.79002980530153333</v>
      </c>
      <c r="CB575" s="24">
        <f t="shared" si="984"/>
        <v>0.64028947113470525</v>
      </c>
      <c r="CC575" s="24">
        <f t="shared" si="985"/>
        <v>0</v>
      </c>
      <c r="CD575" s="24">
        <f t="shared" si="986"/>
        <v>777.17958569375753</v>
      </c>
      <c r="CE575" s="24">
        <f t="shared" si="987"/>
        <v>3495342.1209398555</v>
      </c>
      <c r="CF575" s="24">
        <f t="shared" si="988"/>
        <v>2.6895465437403922E-5</v>
      </c>
      <c r="CG575" s="29">
        <f t="shared" si="989"/>
        <v>1.3239487984556424E-2</v>
      </c>
      <c r="CH575" s="24">
        <f t="shared" si="990"/>
        <v>0.39352844807147008</v>
      </c>
      <c r="CI575" s="24">
        <f t="shared" si="925"/>
        <v>0.72499999999999998</v>
      </c>
      <c r="CJ575" s="24">
        <f t="shared" si="991"/>
        <v>2.7094667000364079</v>
      </c>
      <c r="CK575" s="24">
        <f t="shared" si="992"/>
        <v>3.034343187508759</v>
      </c>
      <c r="CL575" s="24">
        <f t="shared" si="926"/>
        <v>1.7394671139533935</v>
      </c>
      <c r="CM575" s="24" t="str">
        <f t="shared" si="993"/>
        <v>NO</v>
      </c>
      <c r="CN575" s="46" t="str">
        <f t="shared" si="994"/>
        <v>COMPRESSED LIQUID</v>
      </c>
      <c r="CO575" s="21" t="b">
        <f t="shared" si="995"/>
        <v>0</v>
      </c>
      <c r="CP575" s="21" t="b">
        <f t="shared" si="996"/>
        <v>0</v>
      </c>
      <c r="CQ575" s="7" t="e">
        <f t="shared" si="997"/>
        <v>#DIV/0!</v>
      </c>
      <c r="CR575" s="7">
        <f>IF(J575="yes",rho_ph(F575,H575),IF(K575="yes",rho_ph(F575,H575),L575*CQ575+P575*(1-CQ575)))</f>
        <v>819.36325063059417</v>
      </c>
      <c r="CS575" s="7" t="e">
        <f t="shared" si="998"/>
        <v>#DIV/0!</v>
      </c>
      <c r="CT575" s="7">
        <f t="shared" si="999"/>
        <v>3685061.9020348759</v>
      </c>
      <c r="CU575" s="7">
        <f t="shared" si="1000"/>
        <v>2.6535183973754446E-5</v>
      </c>
      <c r="CV575" s="22">
        <f t="shared" si="1001"/>
        <v>1.3219996528572978E-2</v>
      </c>
      <c r="CW575" s="7">
        <f t="shared" si="1002"/>
        <v>8.0379534886861295E-2</v>
      </c>
      <c r="CX575" s="7">
        <f t="shared" si="1003"/>
        <v>4.4601781630778026E-4</v>
      </c>
      <c r="CY575" s="7">
        <f t="shared" si="1004"/>
        <v>0.99957566192916014</v>
      </c>
      <c r="CZ575" s="7">
        <f t="shared" si="1005"/>
        <v>8.0859864622131197E-2</v>
      </c>
      <c r="DA575" s="7">
        <f t="shared" si="1006"/>
        <v>49.847234265424397</v>
      </c>
      <c r="DB575" s="7">
        <f>rho_ph(DA575,H575)</f>
        <v>819.3377293046575</v>
      </c>
      <c r="DC575" s="7">
        <f t="shared" si="1007"/>
        <v>1.5277450928405052</v>
      </c>
      <c r="DD575" s="7">
        <f t="shared" si="1008"/>
        <v>-2.9430000000000001E-2</v>
      </c>
      <c r="DE575" s="47">
        <f t="shared" si="1009"/>
        <v>0</v>
      </c>
      <c r="DF575" s="7">
        <f t="shared" si="1010"/>
        <v>1023.7844389911713</v>
      </c>
      <c r="DG575" s="7">
        <f t="shared" si="1011"/>
        <v>237.04769494061719</v>
      </c>
    </row>
    <row r="576" spans="1:111" ht="14.5" x14ac:dyDescent="0.35">
      <c r="A576" s="7">
        <f t="shared" si="927"/>
        <v>81</v>
      </c>
      <c r="B576" s="7">
        <v>3</v>
      </c>
      <c r="C576" s="7">
        <v>0</v>
      </c>
      <c r="D576">
        <v>0.315</v>
      </c>
      <c r="E576" s="22">
        <v>4.5000000000000003E-5</v>
      </c>
      <c r="F576" s="7">
        <f t="shared" si="929"/>
        <v>49.847234265424397</v>
      </c>
      <c r="G576" s="7">
        <f t="shared" si="928"/>
        <v>97.5</v>
      </c>
      <c r="H576" s="7">
        <f t="shared" si="930"/>
        <v>1023.7844389911713</v>
      </c>
      <c r="I576" s="7">
        <f t="shared" si="931"/>
        <v>0</v>
      </c>
      <c r="J576" s="24" t="str">
        <f t="shared" si="932"/>
        <v>YES</v>
      </c>
      <c r="K576" s="24" t="str">
        <f t="shared" si="933"/>
        <v>NO</v>
      </c>
      <c r="L576" s="7">
        <f t="shared" si="934"/>
        <v>25.269100782285452</v>
      </c>
      <c r="M576" s="7">
        <v>9.81</v>
      </c>
      <c r="N576" s="7">
        <f t="shared" si="935"/>
        <v>7.7891625000000006E-2</v>
      </c>
      <c r="O576" s="7">
        <f t="shared" si="936"/>
        <v>263.75170123344606</v>
      </c>
      <c r="P576" s="7">
        <f t="shared" si="937"/>
        <v>777.66660963556228</v>
      </c>
      <c r="Q576" s="7">
        <f t="shared" si="912"/>
        <v>1.8024677732202833E-5</v>
      </c>
      <c r="R576" s="7">
        <f t="shared" si="913"/>
        <v>1.0009323866579163E-4</v>
      </c>
      <c r="S576" s="7">
        <f t="shared" si="938"/>
        <v>1.12803058709264E-4</v>
      </c>
      <c r="T576" s="7">
        <f t="shared" si="939"/>
        <v>1.6096090275894381</v>
      </c>
      <c r="U576" s="7">
        <f t="shared" si="940"/>
        <v>0</v>
      </c>
      <c r="V576" s="7">
        <f t="shared" si="941"/>
        <v>1.6096090275894381</v>
      </c>
      <c r="W576" s="7">
        <f>Surface_Tension_T(T_ph(F576,H576))</f>
        <v>8.0295515226982403E-2</v>
      </c>
      <c r="X576" s="7">
        <v>74</v>
      </c>
      <c r="Y576" s="7">
        <f t="shared" si="942"/>
        <v>1</v>
      </c>
      <c r="Z576" s="7">
        <f t="shared" si="943"/>
        <v>0</v>
      </c>
      <c r="AA576" s="24">
        <f t="shared" si="944"/>
        <v>777.66660963556228</v>
      </c>
      <c r="AB576" s="24">
        <f t="shared" si="945"/>
        <v>3495453.5013398887</v>
      </c>
      <c r="AC576" s="24">
        <f t="shared" si="946"/>
        <v>2.6895243044843033E-5</v>
      </c>
      <c r="AD576" s="29">
        <f t="shared" si="947"/>
        <v>1.3239475964797128E-2</v>
      </c>
      <c r="AE576" s="24">
        <f t="shared" si="948"/>
        <v>2.7095468380700711</v>
      </c>
      <c r="AF576" s="7">
        <f t="shared" si="949"/>
        <v>3.0427670975537251</v>
      </c>
      <c r="AG576" s="24" t="str">
        <f t="shared" si="950"/>
        <v>NO</v>
      </c>
      <c r="AH576" s="24">
        <f t="shared" si="1012"/>
        <v>1.1499999999999999</v>
      </c>
      <c r="AI576" s="24">
        <f t="shared" si="1012"/>
        <v>1.1499999999999999</v>
      </c>
      <c r="AJ576" s="24">
        <f t="shared" si="951"/>
        <v>0.27070521111190621</v>
      </c>
      <c r="AK576" s="24">
        <f t="shared" si="952"/>
        <v>0</v>
      </c>
      <c r="AL576" s="24">
        <f t="shared" si="953"/>
        <v>777.66660963556228</v>
      </c>
      <c r="AM576" s="24">
        <f t="shared" si="954"/>
        <v>3495453.5013398887</v>
      </c>
      <c r="AN576" s="24">
        <f t="shared" si="955"/>
        <v>2.6895243044843033E-5</v>
      </c>
      <c r="AO576" s="29">
        <f t="shared" si="956"/>
        <v>1.3239475964797128E-2</v>
      </c>
      <c r="AP576" s="24">
        <f t="shared" si="957"/>
        <v>0.39321876741358142</v>
      </c>
      <c r="AQ576" s="24">
        <f t="shared" si="917"/>
        <v>0.72499999999999998</v>
      </c>
      <c r="AR576" s="24">
        <f t="shared" si="958"/>
        <v>2.7095468380700711</v>
      </c>
      <c r="AS576" s="24">
        <f t="shared" si="959"/>
        <v>1.7383777497965933</v>
      </c>
      <c r="AT576" s="24" t="str">
        <f t="shared" si="960"/>
        <v>NO</v>
      </c>
      <c r="AU576" s="24">
        <f t="shared" si="914"/>
        <v>1.2</v>
      </c>
      <c r="AV576" s="7">
        <f t="shared" si="918"/>
        <v>1</v>
      </c>
      <c r="AW576" s="7">
        <f t="shared" si="919"/>
        <v>0.27070521111190621</v>
      </c>
      <c r="AX576" s="20">
        <f t="shared" si="961"/>
        <v>0.78958575786374463</v>
      </c>
      <c r="AY576" s="24">
        <f t="shared" si="962"/>
        <v>0</v>
      </c>
      <c r="AZ576" s="24">
        <f t="shared" si="963"/>
        <v>777.66660963556228</v>
      </c>
      <c r="BA576" s="24">
        <f t="shared" si="964"/>
        <v>3495453.5013398887</v>
      </c>
      <c r="BB576" s="24">
        <f t="shared" si="965"/>
        <v>2.6895243044843033E-5</v>
      </c>
      <c r="BC576" s="29">
        <f t="shared" si="966"/>
        <v>1.3239475964797128E-2</v>
      </c>
      <c r="BD576" s="24">
        <f t="shared" si="967"/>
        <v>2.7095468380700711</v>
      </c>
      <c r="BE576" s="24" t="str">
        <f t="shared" si="968"/>
        <v>NO</v>
      </c>
      <c r="BF576" s="24">
        <f t="shared" si="915"/>
        <v>1.2</v>
      </c>
      <c r="BG576" s="24">
        <f t="shared" si="969"/>
        <v>1.1360335087449216</v>
      </c>
      <c r="BH576" s="7">
        <f t="shared" si="920"/>
        <v>1</v>
      </c>
      <c r="BI576" s="7">
        <f t="shared" si="970"/>
        <v>0.60518028745299235</v>
      </c>
      <c r="BJ576" s="7">
        <f t="shared" si="921"/>
        <v>0.27070521111190621</v>
      </c>
      <c r="BK576" s="20">
        <f t="shared" si="971"/>
        <v>0.78958575786374463</v>
      </c>
      <c r="BL576" s="24">
        <f t="shared" si="972"/>
        <v>0.57335077558575498</v>
      </c>
      <c r="BM576" s="24">
        <f t="shared" si="973"/>
        <v>0</v>
      </c>
      <c r="BN576" s="24">
        <f t="shared" si="974"/>
        <v>777.66660963556228</v>
      </c>
      <c r="BO576" s="24">
        <f t="shared" si="975"/>
        <v>3495453.5013398887</v>
      </c>
      <c r="BP576" s="24">
        <f t="shared" si="976"/>
        <v>2.6895243044843033E-5</v>
      </c>
      <c r="BQ576" s="29">
        <f t="shared" si="977"/>
        <v>1.3239475964797128E-2</v>
      </c>
      <c r="BR576" s="24">
        <f t="shared" si="978"/>
        <v>0.39321876741358142</v>
      </c>
      <c r="BS576" s="24">
        <f t="shared" si="922"/>
        <v>0.72499999999999998</v>
      </c>
      <c r="BT576" s="24">
        <f t="shared" si="979"/>
        <v>2.7095468380700711</v>
      </c>
      <c r="BU576" s="24" t="str">
        <f t="shared" si="980"/>
        <v>NO</v>
      </c>
      <c r="BV576" s="24">
        <f t="shared" si="916"/>
        <v>1.1499999999999999</v>
      </c>
      <c r="BW576" s="24">
        <f t="shared" si="981"/>
        <v>1.1499999999999999</v>
      </c>
      <c r="BX576" s="7">
        <f t="shared" si="923"/>
        <v>1</v>
      </c>
      <c r="BY576" s="7">
        <f t="shared" si="982"/>
        <v>0.60518028745299235</v>
      </c>
      <c r="BZ576" s="24">
        <f t="shared" si="924"/>
        <v>0.27070521111190621</v>
      </c>
      <c r="CA576" s="20">
        <f t="shared" si="983"/>
        <v>0.78958573678398591</v>
      </c>
      <c r="CB576" s="24">
        <f t="shared" si="984"/>
        <v>0.6403573383052068</v>
      </c>
      <c r="CC576" s="24">
        <f t="shared" si="985"/>
        <v>0</v>
      </c>
      <c r="CD576" s="24">
        <f t="shared" si="986"/>
        <v>777.66660963556228</v>
      </c>
      <c r="CE576" s="24">
        <f t="shared" si="987"/>
        <v>3495453.5013398887</v>
      </c>
      <c r="CF576" s="24">
        <f t="shared" si="988"/>
        <v>2.6895243044843033E-5</v>
      </c>
      <c r="CG576" s="29">
        <f t="shared" si="989"/>
        <v>1.3239475964797128E-2</v>
      </c>
      <c r="CH576" s="24">
        <f t="shared" si="990"/>
        <v>0.39321876741358142</v>
      </c>
      <c r="CI576" s="24">
        <f t="shared" si="925"/>
        <v>0.72499999999999998</v>
      </c>
      <c r="CJ576" s="24">
        <f t="shared" si="991"/>
        <v>2.7095468380700711</v>
      </c>
      <c r="CK576" s="24">
        <f t="shared" si="992"/>
        <v>3.0427670975537251</v>
      </c>
      <c r="CL576" s="24">
        <f t="shared" si="926"/>
        <v>1.7383777497965933</v>
      </c>
      <c r="CM576" s="24" t="str">
        <f t="shared" si="993"/>
        <v>NO</v>
      </c>
      <c r="CN576" s="46" t="str">
        <f t="shared" si="994"/>
        <v>COMPRESSED LIQUID</v>
      </c>
      <c r="CO576" s="21" t="b">
        <f t="shared" si="995"/>
        <v>0</v>
      </c>
      <c r="CP576" s="21" t="b">
        <f t="shared" si="996"/>
        <v>0</v>
      </c>
      <c r="CQ576" s="7" t="e">
        <f t="shared" si="997"/>
        <v>#DIV/0!</v>
      </c>
      <c r="CR576" s="7">
        <f>IF(J576="yes",rho_ph(F576,H576),IF(K576="yes",rho_ph(F576,H576),L576*CQ576+P576*(1-CQ576)))</f>
        <v>819.34663718048955</v>
      </c>
      <c r="CS576" s="7" t="e">
        <f t="shared" si="998"/>
        <v>#DIV/0!</v>
      </c>
      <c r="CT576" s="7">
        <f t="shared" si="999"/>
        <v>3682796.7618228528</v>
      </c>
      <c r="CU576" s="7">
        <f t="shared" si="1000"/>
        <v>2.6539277542277891E-5</v>
      </c>
      <c r="CV576" s="22">
        <f t="shared" si="1001"/>
        <v>1.3220218201492112E-2</v>
      </c>
      <c r="CW576" s="7">
        <f t="shared" si="1002"/>
        <v>8.0377905107406042E-2</v>
      </c>
      <c r="CX576" s="7">
        <f t="shared" si="1003"/>
        <v>4.4545777934742092E-4</v>
      </c>
      <c r="CY576" s="7">
        <f t="shared" si="1004"/>
        <v>0.99957413945352258</v>
      </c>
      <c r="CZ576" s="7">
        <f t="shared" si="1005"/>
        <v>8.0857797032384632E-2</v>
      </c>
      <c r="DA576" s="7">
        <f t="shared" si="1006"/>
        <v>49.604660874327244</v>
      </c>
      <c r="DB576" s="7">
        <f>rho_ph(DA576,H576)</f>
        <v>819.32111290093019</v>
      </c>
      <c r="DC576" s="7">
        <f t="shared" si="1007"/>
        <v>1.5277760765767414</v>
      </c>
      <c r="DD576" s="7">
        <f t="shared" si="1008"/>
        <v>-2.9430000000000001E-2</v>
      </c>
      <c r="DE576" s="47">
        <f t="shared" si="1009"/>
        <v>0</v>
      </c>
      <c r="DF576" s="7">
        <f t="shared" si="1010"/>
        <v>1023.7550089911713</v>
      </c>
      <c r="DG576" s="7">
        <f t="shared" si="1011"/>
        <v>237.04212867511279</v>
      </c>
    </row>
    <row r="577" spans="1:111" ht="14.5" x14ac:dyDescent="0.35">
      <c r="A577" s="7">
        <f t="shared" si="927"/>
        <v>78</v>
      </c>
      <c r="B577" s="7">
        <v>3</v>
      </c>
      <c r="C577" s="7">
        <v>0</v>
      </c>
      <c r="D577">
        <v>0.315</v>
      </c>
      <c r="E577" s="22">
        <v>4.5000000000000003E-5</v>
      </c>
      <c r="F577" s="7">
        <f t="shared" si="929"/>
        <v>49.604660874327244</v>
      </c>
      <c r="G577" s="7">
        <f t="shared" si="928"/>
        <v>97.5</v>
      </c>
      <c r="H577" s="7">
        <f t="shared" si="930"/>
        <v>1023.7550089911713</v>
      </c>
      <c r="I577" s="7">
        <f t="shared" si="931"/>
        <v>0</v>
      </c>
      <c r="J577" s="24" t="str">
        <f t="shared" si="932"/>
        <v>YES</v>
      </c>
      <c r="K577" s="24" t="str">
        <f t="shared" si="933"/>
        <v>NO</v>
      </c>
      <c r="L577" s="7">
        <f t="shared" si="934"/>
        <v>25.139250664047907</v>
      </c>
      <c r="M577" s="7">
        <v>9.81</v>
      </c>
      <c r="N577" s="7">
        <f t="shared" si="935"/>
        <v>7.7891625000000006E-2</v>
      </c>
      <c r="O577" s="7">
        <f t="shared" si="936"/>
        <v>263.44722504784716</v>
      </c>
      <c r="P577" s="7">
        <f t="shared" si="937"/>
        <v>778.15457072331708</v>
      </c>
      <c r="Q577" s="7">
        <f t="shared" si="912"/>
        <v>1.801258824513981E-5</v>
      </c>
      <c r="R577" s="7">
        <f t="shared" si="913"/>
        <v>1.0022157980565322E-4</v>
      </c>
      <c r="S577" s="7">
        <f t="shared" si="938"/>
        <v>1.1279946399096662E-4</v>
      </c>
      <c r="T577" s="7">
        <f t="shared" si="939"/>
        <v>1.608599682400818</v>
      </c>
      <c r="U577" s="7">
        <f t="shared" si="940"/>
        <v>0</v>
      </c>
      <c r="V577" s="7">
        <f t="shared" si="941"/>
        <v>1.608599682400818</v>
      </c>
      <c r="W577" s="7">
        <f>Surface_Tension_T(T_ph(F577,H577))</f>
        <v>8.0296169472569096E-2</v>
      </c>
      <c r="X577" s="7">
        <v>75</v>
      </c>
      <c r="Y577" s="7">
        <f t="shared" si="942"/>
        <v>1</v>
      </c>
      <c r="Z577" s="7">
        <f t="shared" si="943"/>
        <v>0</v>
      </c>
      <c r="AA577" s="24">
        <f t="shared" si="944"/>
        <v>778.15457072331708</v>
      </c>
      <c r="AB577" s="24">
        <f t="shared" si="945"/>
        <v>3495564.8952261214</v>
      </c>
      <c r="AC577" s="24">
        <f t="shared" si="946"/>
        <v>2.6895020638807076E-5</v>
      </c>
      <c r="AD577" s="29">
        <f t="shared" si="947"/>
        <v>1.3239463944294479E-2</v>
      </c>
      <c r="AE577" s="24">
        <f t="shared" si="948"/>
        <v>2.709626338086903</v>
      </c>
      <c r="AF577" s="7">
        <f t="shared" si="949"/>
        <v>3.0512475340807614</v>
      </c>
      <c r="AG577" s="24" t="str">
        <f t="shared" si="950"/>
        <v>NO</v>
      </c>
      <c r="AH577" s="24">
        <f t="shared" si="1012"/>
        <v>1.1499999999999999</v>
      </c>
      <c r="AI577" s="24">
        <f t="shared" si="1012"/>
        <v>1.1499999999999999</v>
      </c>
      <c r="AJ577" s="24">
        <f t="shared" si="951"/>
        <v>0.27067640903510326</v>
      </c>
      <c r="AK577" s="24">
        <f t="shared" si="952"/>
        <v>0</v>
      </c>
      <c r="AL577" s="24">
        <f t="shared" si="953"/>
        <v>778.15457072331708</v>
      </c>
      <c r="AM577" s="24">
        <f t="shared" si="954"/>
        <v>3495564.8952261214</v>
      </c>
      <c r="AN577" s="24">
        <f t="shared" si="955"/>
        <v>2.6895020638807076E-5</v>
      </c>
      <c r="AO577" s="29">
        <f t="shared" si="956"/>
        <v>1.3239463944294479E-2</v>
      </c>
      <c r="AP577" s="24">
        <f t="shared" si="957"/>
        <v>0.39290905898057032</v>
      </c>
      <c r="AQ577" s="24">
        <f t="shared" si="917"/>
        <v>0.72499999999999998</v>
      </c>
      <c r="AR577" s="24">
        <f t="shared" si="958"/>
        <v>2.709626338086903</v>
      </c>
      <c r="AS577" s="24">
        <f t="shared" si="959"/>
        <v>1.7372876569928835</v>
      </c>
      <c r="AT577" s="24" t="str">
        <f t="shared" si="960"/>
        <v>NO</v>
      </c>
      <c r="AU577" s="24">
        <f t="shared" si="914"/>
        <v>1.2</v>
      </c>
      <c r="AV577" s="7">
        <f t="shared" si="918"/>
        <v>1</v>
      </c>
      <c r="AW577" s="7">
        <f t="shared" si="919"/>
        <v>0.27067640903510326</v>
      </c>
      <c r="AX577" s="20">
        <f t="shared" si="961"/>
        <v>0.78914137068498891</v>
      </c>
      <c r="AY577" s="24">
        <f t="shared" si="962"/>
        <v>0</v>
      </c>
      <c r="AZ577" s="24">
        <f t="shared" si="963"/>
        <v>778.15457072331708</v>
      </c>
      <c r="BA577" s="24">
        <f t="shared" si="964"/>
        <v>3495564.8952261214</v>
      </c>
      <c r="BB577" s="24">
        <f t="shared" si="965"/>
        <v>2.6895020638807076E-5</v>
      </c>
      <c r="BC577" s="29">
        <f t="shared" si="966"/>
        <v>1.3239463944294479E-2</v>
      </c>
      <c r="BD577" s="24">
        <f t="shared" si="967"/>
        <v>2.709626338086903</v>
      </c>
      <c r="BE577" s="24" t="str">
        <f t="shared" si="968"/>
        <v>NO</v>
      </c>
      <c r="BF577" s="24">
        <f t="shared" si="915"/>
        <v>1.2</v>
      </c>
      <c r="BG577" s="24">
        <f t="shared" si="969"/>
        <v>1.1360486280245192</v>
      </c>
      <c r="BH577" s="7">
        <f t="shared" si="920"/>
        <v>1</v>
      </c>
      <c r="BI577" s="7">
        <f t="shared" si="970"/>
        <v>0.60523884602362132</v>
      </c>
      <c r="BJ577" s="7">
        <f t="shared" si="921"/>
        <v>0.27067640903510326</v>
      </c>
      <c r="BK577" s="20">
        <f t="shared" si="971"/>
        <v>0.78914137068498891</v>
      </c>
      <c r="BL577" s="24">
        <f t="shared" si="972"/>
        <v>0.57340102069161236</v>
      </c>
      <c r="BM577" s="24">
        <f t="shared" si="973"/>
        <v>0</v>
      </c>
      <c r="BN577" s="24">
        <f t="shared" si="974"/>
        <v>778.15457072331708</v>
      </c>
      <c r="BO577" s="24">
        <f t="shared" si="975"/>
        <v>3495564.8952261214</v>
      </c>
      <c r="BP577" s="24">
        <f t="shared" si="976"/>
        <v>2.6895020638807076E-5</v>
      </c>
      <c r="BQ577" s="29">
        <f t="shared" si="977"/>
        <v>1.3239463944294479E-2</v>
      </c>
      <c r="BR577" s="24">
        <f t="shared" si="978"/>
        <v>0.39290905898057032</v>
      </c>
      <c r="BS577" s="24">
        <f t="shared" si="922"/>
        <v>0.72499999999999998</v>
      </c>
      <c r="BT577" s="24">
        <f t="shared" si="979"/>
        <v>2.709626338086903</v>
      </c>
      <c r="BU577" s="24" t="str">
        <f t="shared" si="980"/>
        <v>NO</v>
      </c>
      <c r="BV577" s="24">
        <f t="shared" si="916"/>
        <v>1.1499999999999999</v>
      </c>
      <c r="BW577" s="24">
        <f t="shared" si="981"/>
        <v>1.1499999999999999</v>
      </c>
      <c r="BX577" s="7">
        <f t="shared" si="923"/>
        <v>1</v>
      </c>
      <c r="BY577" s="7">
        <f t="shared" si="982"/>
        <v>0.60523884602362132</v>
      </c>
      <c r="BZ577" s="24">
        <f t="shared" si="924"/>
        <v>0.27067640903510326</v>
      </c>
      <c r="CA577" s="20">
        <f t="shared" si="983"/>
        <v>0.78914134961713245</v>
      </c>
      <c r="CB577" s="24">
        <f t="shared" si="984"/>
        <v>0.64042508467532977</v>
      </c>
      <c r="CC577" s="24">
        <f t="shared" si="985"/>
        <v>0</v>
      </c>
      <c r="CD577" s="24">
        <f t="shared" si="986"/>
        <v>778.15457072331708</v>
      </c>
      <c r="CE577" s="24">
        <f t="shared" si="987"/>
        <v>3495564.8952261214</v>
      </c>
      <c r="CF577" s="24">
        <f t="shared" si="988"/>
        <v>2.6895020638807076E-5</v>
      </c>
      <c r="CG577" s="29">
        <f t="shared" si="989"/>
        <v>1.3239463944294479E-2</v>
      </c>
      <c r="CH577" s="24">
        <f t="shared" si="990"/>
        <v>0.39290905898057032</v>
      </c>
      <c r="CI577" s="24">
        <f t="shared" si="925"/>
        <v>0.72499999999999998</v>
      </c>
      <c r="CJ577" s="24">
        <f t="shared" si="991"/>
        <v>2.709626338086903</v>
      </c>
      <c r="CK577" s="24">
        <f t="shared" si="992"/>
        <v>3.0512475340807614</v>
      </c>
      <c r="CL577" s="24">
        <f t="shared" si="926"/>
        <v>1.7372876569928835</v>
      </c>
      <c r="CM577" s="24" t="str">
        <f t="shared" si="993"/>
        <v>NO</v>
      </c>
      <c r="CN577" s="46" t="str">
        <f t="shared" si="994"/>
        <v>COMPRESSED LIQUID</v>
      </c>
      <c r="CO577" s="21" t="b">
        <f t="shared" si="995"/>
        <v>0</v>
      </c>
      <c r="CP577" s="21" t="b">
        <f t="shared" si="996"/>
        <v>0</v>
      </c>
      <c r="CQ577" s="7" t="e">
        <f t="shared" si="997"/>
        <v>#DIV/0!</v>
      </c>
      <c r="CR577" s="7">
        <f>IF(J577="yes",rho_ph(F577,H577),IF(K577="yes",rho_ph(F577,H577),L577*CQ577+P577*(1-CQ577)))</f>
        <v>819.33002157287808</v>
      </c>
      <c r="CS577" s="7" t="e">
        <f t="shared" si="998"/>
        <v>#DIV/0!</v>
      </c>
      <c r="CT577" s="7">
        <f t="shared" si="999"/>
        <v>3680530.0241992068</v>
      </c>
      <c r="CU577" s="7">
        <f t="shared" si="1000"/>
        <v>2.6543378784517508E-5</v>
      </c>
      <c r="CV577" s="22">
        <f t="shared" si="1001"/>
        <v>1.3220440285317877E-2</v>
      </c>
      <c r="CW577" s="7">
        <f t="shared" si="1002"/>
        <v>8.0376275116299356E-2</v>
      </c>
      <c r="CX577" s="7">
        <f t="shared" si="1003"/>
        <v>4.4489773532362505E-4</v>
      </c>
      <c r="CY577" s="7">
        <f t="shared" si="1004"/>
        <v>0.99957260214251542</v>
      </c>
      <c r="CZ577" s="7">
        <f t="shared" si="1005"/>
        <v>8.08557304175688E-2</v>
      </c>
      <c r="DA577" s="7">
        <f t="shared" si="1006"/>
        <v>49.362093683074541</v>
      </c>
      <c r="DB577" s="7">
        <f>rho_ph(DA577,H577)</f>
        <v>819.30449433814692</v>
      </c>
      <c r="DC577" s="7">
        <f t="shared" si="1007"/>
        <v>1.5278070655958704</v>
      </c>
      <c r="DD577" s="7">
        <f t="shared" si="1008"/>
        <v>-2.9430000000000001E-2</v>
      </c>
      <c r="DE577" s="47">
        <f t="shared" si="1009"/>
        <v>0</v>
      </c>
      <c r="DF577" s="7">
        <f t="shared" si="1010"/>
        <v>1023.7255789911712</v>
      </c>
      <c r="DG577" s="7">
        <f t="shared" si="1011"/>
        <v>237.03656188219895</v>
      </c>
    </row>
    <row r="578" spans="1:111" ht="14.5" x14ac:dyDescent="0.35">
      <c r="A578" s="7">
        <f t="shared" si="927"/>
        <v>75</v>
      </c>
      <c r="B578" s="7">
        <v>3</v>
      </c>
      <c r="C578" s="7">
        <v>0</v>
      </c>
      <c r="D578">
        <v>0.315</v>
      </c>
      <c r="E578" s="22">
        <v>4.5000000000000003E-5</v>
      </c>
      <c r="F578" s="7">
        <f t="shared" si="929"/>
        <v>49.362093683074541</v>
      </c>
      <c r="G578" s="7">
        <f t="shared" si="928"/>
        <v>97.5</v>
      </c>
      <c r="H578" s="7">
        <f t="shared" si="930"/>
        <v>1023.7255789911712</v>
      </c>
      <c r="I578" s="7">
        <f t="shared" si="931"/>
        <v>0</v>
      </c>
      <c r="J578" s="24" t="str">
        <f t="shared" si="932"/>
        <v>YES</v>
      </c>
      <c r="K578" s="24" t="str">
        <f t="shared" si="933"/>
        <v>NO</v>
      </c>
      <c r="L578" s="7">
        <f t="shared" si="934"/>
        <v>25.009524220588688</v>
      </c>
      <c r="M578" s="7">
        <v>9.81</v>
      </c>
      <c r="N578" s="7">
        <f t="shared" si="935"/>
        <v>7.7891625000000006E-2</v>
      </c>
      <c r="O578" s="7">
        <f t="shared" si="936"/>
        <v>263.14161716738681</v>
      </c>
      <c r="P578" s="7">
        <f t="shared" si="937"/>
        <v>778.64347832095245</v>
      </c>
      <c r="Q578" s="7">
        <f t="shared" si="912"/>
        <v>1.8000471517850803E-5</v>
      </c>
      <c r="R578" s="7">
        <f t="shared" si="913"/>
        <v>1.0035061022125262E-4</v>
      </c>
      <c r="S578" s="7">
        <f t="shared" si="938"/>
        <v>1.12795869066354E-4</v>
      </c>
      <c r="T578" s="7">
        <f t="shared" si="939"/>
        <v>1.6075896481191776</v>
      </c>
      <c r="U578" s="7">
        <f t="shared" si="940"/>
        <v>0</v>
      </c>
      <c r="V578" s="7">
        <f t="shared" si="941"/>
        <v>1.6075896481191776</v>
      </c>
      <c r="W578" s="7">
        <f>Surface_Tension_T(T_ph(F578,H578))</f>
        <v>8.0296823760527603E-2</v>
      </c>
      <c r="X578" s="7">
        <v>76</v>
      </c>
      <c r="Y578" s="7">
        <f t="shared" si="942"/>
        <v>1</v>
      </c>
      <c r="Z578" s="7">
        <f t="shared" si="943"/>
        <v>0</v>
      </c>
      <c r="AA578" s="24">
        <f t="shared" si="944"/>
        <v>778.64347832095245</v>
      </c>
      <c r="AB578" s="24">
        <f t="shared" si="945"/>
        <v>3495676.3026063805</v>
      </c>
      <c r="AC578" s="24">
        <f t="shared" si="946"/>
        <v>2.6894798219284036E-5</v>
      </c>
      <c r="AD578" s="29">
        <f t="shared" si="947"/>
        <v>1.3239451923047818E-2</v>
      </c>
      <c r="AE578" s="24">
        <f t="shared" si="948"/>
        <v>2.7097051991217089</v>
      </c>
      <c r="AF578" s="7">
        <f t="shared" si="949"/>
        <v>3.0597851787408161</v>
      </c>
      <c r="AG578" s="24" t="str">
        <f t="shared" si="950"/>
        <v>NO</v>
      </c>
      <c r="AH578" s="24">
        <f t="shared" si="1012"/>
        <v>1.1499999999999999</v>
      </c>
      <c r="AI578" s="24">
        <f t="shared" si="1012"/>
        <v>1.1499999999999999</v>
      </c>
      <c r="AJ578" s="24">
        <f t="shared" si="951"/>
        <v>0.27064752709732948</v>
      </c>
      <c r="AK578" s="24">
        <f t="shared" si="952"/>
        <v>0</v>
      </c>
      <c r="AL578" s="24">
        <f t="shared" si="953"/>
        <v>778.64347832095245</v>
      </c>
      <c r="AM578" s="24">
        <f t="shared" si="954"/>
        <v>3495676.3026063805</v>
      </c>
      <c r="AN578" s="24">
        <f t="shared" si="955"/>
        <v>2.6894798219284036E-5</v>
      </c>
      <c r="AO578" s="29">
        <f t="shared" si="956"/>
        <v>1.3239451923047818E-2</v>
      </c>
      <c r="AP578" s="24">
        <f t="shared" si="957"/>
        <v>0.39259931854996327</v>
      </c>
      <c r="AQ578" s="24">
        <f t="shared" si="917"/>
        <v>0.72499999999999998</v>
      </c>
      <c r="AR578" s="24">
        <f t="shared" si="958"/>
        <v>2.7097051991217089</v>
      </c>
      <c r="AS578" s="24">
        <f t="shared" si="959"/>
        <v>1.7361968199687119</v>
      </c>
      <c r="AT578" s="24" t="str">
        <f t="shared" si="960"/>
        <v>NO</v>
      </c>
      <c r="AU578" s="24">
        <f t="shared" si="914"/>
        <v>1.2</v>
      </c>
      <c r="AV578" s="7">
        <f t="shared" si="918"/>
        <v>1</v>
      </c>
      <c r="AW578" s="7">
        <f t="shared" si="919"/>
        <v>0.27064752709732948</v>
      </c>
      <c r="AX578" s="20">
        <f t="shared" si="961"/>
        <v>0.788696658446285</v>
      </c>
      <c r="AY578" s="24">
        <f t="shared" si="962"/>
        <v>0</v>
      </c>
      <c r="AZ578" s="24">
        <f t="shared" si="963"/>
        <v>778.64347832095245</v>
      </c>
      <c r="BA578" s="24">
        <f t="shared" si="964"/>
        <v>3495676.3026063805</v>
      </c>
      <c r="BB578" s="24">
        <f t="shared" si="965"/>
        <v>2.6894798219284036E-5</v>
      </c>
      <c r="BC578" s="29">
        <f t="shared" si="966"/>
        <v>1.3239451923047818E-2</v>
      </c>
      <c r="BD578" s="24">
        <f t="shared" si="967"/>
        <v>2.7097051991217089</v>
      </c>
      <c r="BE578" s="24" t="str">
        <f t="shared" si="968"/>
        <v>NO</v>
      </c>
      <c r="BF578" s="24">
        <f t="shared" si="915"/>
        <v>1.2</v>
      </c>
      <c r="BG578" s="24">
        <f t="shared" si="969"/>
        <v>1.1360637182882294</v>
      </c>
      <c r="BH578" s="7">
        <f t="shared" si="920"/>
        <v>1</v>
      </c>
      <c r="BI578" s="7">
        <f t="shared" si="970"/>
        <v>0.60529728808720928</v>
      </c>
      <c r="BJ578" s="7">
        <f t="shared" si="921"/>
        <v>0.27064752709732948</v>
      </c>
      <c r="BK578" s="20">
        <f t="shared" si="971"/>
        <v>0.788696658446285</v>
      </c>
      <c r="BL578" s="24">
        <f t="shared" si="972"/>
        <v>0.57345115277776326</v>
      </c>
      <c r="BM578" s="24">
        <f t="shared" si="973"/>
        <v>0</v>
      </c>
      <c r="BN578" s="24">
        <f t="shared" si="974"/>
        <v>778.64347832095245</v>
      </c>
      <c r="BO578" s="24">
        <f t="shared" si="975"/>
        <v>3495676.3026063805</v>
      </c>
      <c r="BP578" s="24">
        <f t="shared" si="976"/>
        <v>2.6894798219284036E-5</v>
      </c>
      <c r="BQ578" s="29">
        <f t="shared" si="977"/>
        <v>1.3239451923047818E-2</v>
      </c>
      <c r="BR578" s="24">
        <f t="shared" si="978"/>
        <v>0.39259931854996327</v>
      </c>
      <c r="BS578" s="24">
        <f t="shared" si="922"/>
        <v>0.72499999999999998</v>
      </c>
      <c r="BT578" s="24">
        <f t="shared" si="979"/>
        <v>2.7097051991217089</v>
      </c>
      <c r="BU578" s="24" t="str">
        <f t="shared" si="980"/>
        <v>NO</v>
      </c>
      <c r="BV578" s="24">
        <f t="shared" si="916"/>
        <v>1.1499999999999999</v>
      </c>
      <c r="BW578" s="24">
        <f t="shared" si="981"/>
        <v>1.1499999999999999</v>
      </c>
      <c r="BX578" s="7">
        <f t="shared" si="923"/>
        <v>1</v>
      </c>
      <c r="BY578" s="7">
        <f t="shared" si="982"/>
        <v>0.60529728808720928</v>
      </c>
      <c r="BZ578" s="24">
        <f t="shared" si="924"/>
        <v>0.27064752709732948</v>
      </c>
      <c r="CA578" s="20">
        <f t="shared" si="983"/>
        <v>0.78869663739033935</v>
      </c>
      <c r="CB578" s="24">
        <f t="shared" si="984"/>
        <v>0.64049271068431102</v>
      </c>
      <c r="CC578" s="24">
        <f t="shared" si="985"/>
        <v>0</v>
      </c>
      <c r="CD578" s="24">
        <f t="shared" si="986"/>
        <v>778.64347832095245</v>
      </c>
      <c r="CE578" s="24">
        <f t="shared" si="987"/>
        <v>3495676.3026063805</v>
      </c>
      <c r="CF578" s="24">
        <f t="shared" si="988"/>
        <v>2.6894798219284036E-5</v>
      </c>
      <c r="CG578" s="29">
        <f t="shared" si="989"/>
        <v>1.3239451923047818E-2</v>
      </c>
      <c r="CH578" s="24">
        <f t="shared" si="990"/>
        <v>0.39259931854996327</v>
      </c>
      <c r="CI578" s="24">
        <f t="shared" si="925"/>
        <v>0.72499999999999998</v>
      </c>
      <c r="CJ578" s="24">
        <f t="shared" si="991"/>
        <v>2.7097051991217089</v>
      </c>
      <c r="CK578" s="24">
        <f t="shared" si="992"/>
        <v>3.0597851787408161</v>
      </c>
      <c r="CL578" s="24">
        <f t="shared" si="926"/>
        <v>1.7361968199687119</v>
      </c>
      <c r="CM578" s="24" t="str">
        <f t="shared" si="993"/>
        <v>NO</v>
      </c>
      <c r="CN578" s="46" t="str">
        <f t="shared" si="994"/>
        <v>COMPRESSED LIQUID</v>
      </c>
      <c r="CO578" s="21" t="b">
        <f t="shared" si="995"/>
        <v>0</v>
      </c>
      <c r="CP578" s="21" t="b">
        <f t="shared" si="996"/>
        <v>0</v>
      </c>
      <c r="CQ578" s="7" t="e">
        <f t="shared" si="997"/>
        <v>#DIV/0!</v>
      </c>
      <c r="CR578" s="7">
        <f>IF(J578="yes",rho_ph(F578,H578),IF(K578="yes",rho_ph(F578,H578),L578*CQ578+P578*(1-CQ578)))</f>
        <v>819.31340380647862</v>
      </c>
      <c r="CS578" s="7" t="e">
        <f t="shared" si="998"/>
        <v>#DIV/0!</v>
      </c>
      <c r="CT578" s="7">
        <f t="shared" si="999"/>
        <v>3678261.6561177089</v>
      </c>
      <c r="CU578" s="7">
        <f t="shared" si="1000"/>
        <v>2.6547487779054034E-5</v>
      </c>
      <c r="CV578" s="22">
        <f t="shared" si="1001"/>
        <v>1.3220662784273323E-2</v>
      </c>
      <c r="CW578" s="7">
        <f t="shared" si="1002"/>
        <v>8.037464491341556E-2</v>
      </c>
      <c r="CX578" s="7">
        <f t="shared" si="1003"/>
        <v>4.4433767706160247E-4</v>
      </c>
      <c r="CY578" s="7">
        <f t="shared" si="1004"/>
        <v>0.99957104978499478</v>
      </c>
      <c r="CZ578" s="7">
        <f t="shared" si="1005"/>
        <v>8.0853664787371674E-2</v>
      </c>
      <c r="DA578" s="7">
        <f t="shared" si="1006"/>
        <v>49.119532688712425</v>
      </c>
      <c r="DB578" s="7">
        <f>rho_ph(DA578,H578)</f>
        <v>819.28787361502225</v>
      </c>
      <c r="DC578" s="7">
        <f t="shared" si="1007"/>
        <v>1.5278380599008552</v>
      </c>
      <c r="DD578" s="7">
        <f t="shared" si="1008"/>
        <v>-2.9430000000000001E-2</v>
      </c>
      <c r="DE578" s="47">
        <f t="shared" si="1009"/>
        <v>0</v>
      </c>
      <c r="DF578" s="7">
        <f t="shared" si="1010"/>
        <v>1023.6961489911712</v>
      </c>
      <c r="DG578" s="7">
        <f t="shared" si="1011"/>
        <v>237.03099456176301</v>
      </c>
    </row>
    <row r="579" spans="1:111" ht="14.5" x14ac:dyDescent="0.35">
      <c r="A579" s="7">
        <f t="shared" si="927"/>
        <v>72</v>
      </c>
      <c r="B579" s="7">
        <v>3</v>
      </c>
      <c r="C579" s="7">
        <v>0</v>
      </c>
      <c r="D579">
        <v>0.315</v>
      </c>
      <c r="E579" s="22">
        <v>4.5000000000000003E-5</v>
      </c>
      <c r="F579" s="7">
        <f t="shared" si="929"/>
        <v>49.119532688712425</v>
      </c>
      <c r="G579" s="7">
        <f t="shared" si="928"/>
        <v>97.5</v>
      </c>
      <c r="H579" s="7">
        <f t="shared" si="930"/>
        <v>1023.6961489911712</v>
      </c>
      <c r="I579" s="7">
        <f t="shared" si="931"/>
        <v>0</v>
      </c>
      <c r="J579" s="24" t="str">
        <f t="shared" si="932"/>
        <v>YES</v>
      </c>
      <c r="K579" s="24" t="str">
        <f t="shared" si="933"/>
        <v>NO</v>
      </c>
      <c r="L579" s="7">
        <f t="shared" si="934"/>
        <v>24.879920979504572</v>
      </c>
      <c r="M579" s="7">
        <v>9.81</v>
      </c>
      <c r="N579" s="7">
        <f t="shared" si="935"/>
        <v>7.7891625000000006E-2</v>
      </c>
      <c r="O579" s="7">
        <f t="shared" si="936"/>
        <v>262.83486774308471</v>
      </c>
      <c r="P579" s="7">
        <f t="shared" si="937"/>
        <v>779.1333419081036</v>
      </c>
      <c r="Q579" s="7">
        <f t="shared" ref="Q579:Q603" si="1013">my_ph(F579,hV_p(F579))</f>
        <v>1.7988327223606783E-5</v>
      </c>
      <c r="R579" s="7">
        <f t="shared" ref="R579:R603" si="1014">my_ph(F579,hL_p(F579))</f>
        <v>1.0048033801149603E-4</v>
      </c>
      <c r="S579" s="7">
        <f t="shared" si="938"/>
        <v>1.1279227393523342E-4</v>
      </c>
      <c r="T579" s="7">
        <f t="shared" si="939"/>
        <v>1.6065789101757006</v>
      </c>
      <c r="U579" s="7">
        <f t="shared" si="940"/>
        <v>0</v>
      </c>
      <c r="V579" s="7">
        <f t="shared" si="941"/>
        <v>1.6065789101757006</v>
      </c>
      <c r="W579" s="7">
        <f>Surface_Tension_T(T_ph(F579,H579))</f>
        <v>8.0297478090865446E-2</v>
      </c>
      <c r="X579" s="7">
        <v>77</v>
      </c>
      <c r="Y579" s="7">
        <f t="shared" si="942"/>
        <v>1</v>
      </c>
      <c r="Z579" s="7">
        <f t="shared" si="943"/>
        <v>0</v>
      </c>
      <c r="AA579" s="24">
        <f t="shared" si="944"/>
        <v>779.1333419081036</v>
      </c>
      <c r="AB579" s="24">
        <f t="shared" si="945"/>
        <v>3495787.7234885436</v>
      </c>
      <c r="AC579" s="24">
        <f t="shared" si="946"/>
        <v>2.6894575786261881E-5</v>
      </c>
      <c r="AD579" s="29">
        <f t="shared" si="947"/>
        <v>1.3239439901056494E-2</v>
      </c>
      <c r="AE579" s="24">
        <f t="shared" si="948"/>
        <v>2.7097834201766799</v>
      </c>
      <c r="AF579" s="7">
        <f t="shared" si="949"/>
        <v>3.0683807247394479</v>
      </c>
      <c r="AG579" s="24" t="str">
        <f t="shared" si="950"/>
        <v>NO</v>
      </c>
      <c r="AH579" s="24">
        <f t="shared" si="1012"/>
        <v>1.1499999999999999</v>
      </c>
      <c r="AI579" s="24">
        <f t="shared" si="1012"/>
        <v>1.1499999999999999</v>
      </c>
      <c r="AJ579" s="24">
        <f t="shared" si="951"/>
        <v>0.27061856470703805</v>
      </c>
      <c r="AK579" s="24">
        <f t="shared" si="952"/>
        <v>0</v>
      </c>
      <c r="AL579" s="24">
        <f t="shared" si="953"/>
        <v>779.1333419081036</v>
      </c>
      <c r="AM579" s="24">
        <f t="shared" si="954"/>
        <v>3495787.7234885436</v>
      </c>
      <c r="AN579" s="24">
        <f t="shared" si="955"/>
        <v>2.6894575786261881E-5</v>
      </c>
      <c r="AO579" s="29">
        <f t="shared" si="956"/>
        <v>1.3239439901056494E-2</v>
      </c>
      <c r="AP579" s="24">
        <f t="shared" si="957"/>
        <v>0.39228954186359588</v>
      </c>
      <c r="AQ579" s="24">
        <f t="shared" si="917"/>
        <v>0.72499999999999998</v>
      </c>
      <c r="AR579" s="24">
        <f t="shared" si="958"/>
        <v>2.7097834201766799</v>
      </c>
      <c r="AS579" s="24">
        <f t="shared" si="959"/>
        <v>1.7351052229897568</v>
      </c>
      <c r="AT579" s="24" t="str">
        <f t="shared" si="960"/>
        <v>NO</v>
      </c>
      <c r="AU579" s="24">
        <f t="shared" ref="AU579:AU603" si="1015">VLOOKUP($AW$1,$DJ$10:$DK$14,2,FALSE)</f>
        <v>1.2</v>
      </c>
      <c r="AV579" s="7">
        <f t="shared" si="918"/>
        <v>1</v>
      </c>
      <c r="AW579" s="7">
        <f t="shared" si="919"/>
        <v>0.27061856470703805</v>
      </c>
      <c r="AX579" s="20">
        <f t="shared" si="961"/>
        <v>0.78825161467008498</v>
      </c>
      <c r="AY579" s="24">
        <f t="shared" si="962"/>
        <v>0</v>
      </c>
      <c r="AZ579" s="24">
        <f t="shared" si="963"/>
        <v>779.1333419081036</v>
      </c>
      <c r="BA579" s="24">
        <f t="shared" si="964"/>
        <v>3495787.7234885436</v>
      </c>
      <c r="BB579" s="24">
        <f t="shared" si="965"/>
        <v>2.6894575786261881E-5</v>
      </c>
      <c r="BC579" s="29">
        <f t="shared" si="966"/>
        <v>1.3239439901056494E-2</v>
      </c>
      <c r="BD579" s="24">
        <f t="shared" si="967"/>
        <v>2.7097834201766799</v>
      </c>
      <c r="BE579" s="24" t="str">
        <f t="shared" si="968"/>
        <v>NO</v>
      </c>
      <c r="BF579" s="24">
        <f t="shared" ref="BF579:BF603" si="1016">VLOOKUP($BJ$1,$DJ$10:$DK$14,2,FALSE)</f>
        <v>1.2</v>
      </c>
      <c r="BG579" s="24">
        <f t="shared" si="969"/>
        <v>1.1360787798270957</v>
      </c>
      <c r="BH579" s="7">
        <f t="shared" si="920"/>
        <v>1</v>
      </c>
      <c r="BI579" s="7">
        <f t="shared" si="970"/>
        <v>0.60535561398422955</v>
      </c>
      <c r="BJ579" s="7">
        <f t="shared" si="921"/>
        <v>0.27061856470703805</v>
      </c>
      <c r="BK579" s="20">
        <f t="shared" si="971"/>
        <v>0.78825161467008498</v>
      </c>
      <c r="BL579" s="24">
        <f t="shared" si="972"/>
        <v>0.57350117209598783</v>
      </c>
      <c r="BM579" s="24">
        <f t="shared" si="973"/>
        <v>0</v>
      </c>
      <c r="BN579" s="24">
        <f t="shared" si="974"/>
        <v>779.1333419081036</v>
      </c>
      <c r="BO579" s="24">
        <f t="shared" si="975"/>
        <v>3495787.7234885436</v>
      </c>
      <c r="BP579" s="24">
        <f t="shared" si="976"/>
        <v>2.6894575786261881E-5</v>
      </c>
      <c r="BQ579" s="29">
        <f t="shared" si="977"/>
        <v>1.3239439901056494E-2</v>
      </c>
      <c r="BR579" s="24">
        <f t="shared" si="978"/>
        <v>0.39228954186359588</v>
      </c>
      <c r="BS579" s="24">
        <f t="shared" si="922"/>
        <v>0.72499999999999998</v>
      </c>
      <c r="BT579" s="24">
        <f t="shared" si="979"/>
        <v>2.7097834201766799</v>
      </c>
      <c r="BU579" s="24" t="str">
        <f t="shared" si="980"/>
        <v>NO</v>
      </c>
      <c r="BV579" s="24">
        <f t="shared" ref="BV579:BV603" si="1017">VLOOKUP($BZ$1,$DJ$10:$DK$14,2,FALSE)</f>
        <v>1.1499999999999999</v>
      </c>
      <c r="BW579" s="24">
        <f t="shared" si="981"/>
        <v>1.1499999999999999</v>
      </c>
      <c r="BX579" s="7">
        <f t="shared" si="923"/>
        <v>1</v>
      </c>
      <c r="BY579" s="7">
        <f t="shared" si="982"/>
        <v>0.60535561398422955</v>
      </c>
      <c r="BZ579" s="24">
        <f t="shared" si="924"/>
        <v>0.27061856470703805</v>
      </c>
      <c r="CA579" s="20">
        <f t="shared" si="983"/>
        <v>0.7882515936260589</v>
      </c>
      <c r="CB579" s="24">
        <f t="shared" si="984"/>
        <v>0.64056021677064512</v>
      </c>
      <c r="CC579" s="24">
        <f t="shared" si="985"/>
        <v>0</v>
      </c>
      <c r="CD579" s="24">
        <f t="shared" si="986"/>
        <v>779.1333419081036</v>
      </c>
      <c r="CE579" s="24">
        <f t="shared" si="987"/>
        <v>3495787.7234885436</v>
      </c>
      <c r="CF579" s="24">
        <f t="shared" si="988"/>
        <v>2.6894575786261881E-5</v>
      </c>
      <c r="CG579" s="29">
        <f t="shared" si="989"/>
        <v>1.3239439901056494E-2</v>
      </c>
      <c r="CH579" s="24">
        <f t="shared" si="990"/>
        <v>0.39228954186359588</v>
      </c>
      <c r="CI579" s="24">
        <f t="shared" si="925"/>
        <v>0.72499999999999998</v>
      </c>
      <c r="CJ579" s="24">
        <f t="shared" si="991"/>
        <v>2.7097834201766799</v>
      </c>
      <c r="CK579" s="24">
        <f t="shared" si="992"/>
        <v>3.0683807247394479</v>
      </c>
      <c r="CL579" s="24">
        <f t="shared" si="926"/>
        <v>1.7351052229897568</v>
      </c>
      <c r="CM579" s="24" t="str">
        <f t="shared" si="993"/>
        <v>NO</v>
      </c>
      <c r="CN579" s="46" t="str">
        <f t="shared" si="994"/>
        <v>COMPRESSED LIQUID</v>
      </c>
      <c r="CO579" s="21" t="b">
        <f t="shared" si="995"/>
        <v>0</v>
      </c>
      <c r="CP579" s="21" t="b">
        <f t="shared" si="996"/>
        <v>0</v>
      </c>
      <c r="CQ579" s="7" t="e">
        <f t="shared" si="997"/>
        <v>#DIV/0!</v>
      </c>
      <c r="CR579" s="7">
        <f>IF(J579="yes",rho_ph(F579,H579),IF(K579="yes",rho_ph(F579,H579),L579*CQ579+P579*(1-CQ579)))</f>
        <v>819.29678388000491</v>
      </c>
      <c r="CS579" s="7" t="e">
        <f t="shared" si="998"/>
        <v>#DIV/0!</v>
      </c>
      <c r="CT579" s="7">
        <f t="shared" si="999"/>
        <v>3675991.6241900199</v>
      </c>
      <c r="CU579" s="7">
        <f t="shared" si="1000"/>
        <v>2.6551604605433858E-5</v>
      </c>
      <c r="CV579" s="22">
        <f t="shared" si="1001"/>
        <v>1.3220885702633344E-2</v>
      </c>
      <c r="CW579" s="7">
        <f t="shared" si="1002"/>
        <v>8.0373014498628492E-2</v>
      </c>
      <c r="CX579" s="7">
        <f t="shared" si="1003"/>
        <v>4.4377759732595814E-4</v>
      </c>
      <c r="CY579" s="7">
        <f t="shared" si="1004"/>
        <v>0.99956948216571584</v>
      </c>
      <c r="CZ579" s="7">
        <f t="shared" si="1005"/>
        <v>8.0851600151750191E-2</v>
      </c>
      <c r="DA579" s="7">
        <f t="shared" si="1006"/>
        <v>48.876977888257173</v>
      </c>
      <c r="DB579" s="7">
        <f>rho_ph(DA579,H579)</f>
        <v>819.2712507302665</v>
      </c>
      <c r="DC579" s="7">
        <f t="shared" si="1007"/>
        <v>1.527869059494668</v>
      </c>
      <c r="DD579" s="7">
        <f t="shared" si="1008"/>
        <v>-2.9430000000000001E-2</v>
      </c>
      <c r="DE579" s="47">
        <f t="shared" si="1009"/>
        <v>0</v>
      </c>
      <c r="DF579" s="7">
        <f t="shared" si="1010"/>
        <v>1023.6667189911711</v>
      </c>
      <c r="DG579" s="7">
        <f t="shared" si="1011"/>
        <v>237.02542671369167</v>
      </c>
    </row>
    <row r="580" spans="1:111" ht="14.5" x14ac:dyDescent="0.35">
      <c r="A580" s="7">
        <f t="shared" si="927"/>
        <v>69</v>
      </c>
      <c r="B580" s="7">
        <v>3</v>
      </c>
      <c r="C580" s="7">
        <v>0</v>
      </c>
      <c r="D580">
        <v>0.315</v>
      </c>
      <c r="E580" s="22">
        <v>4.5000000000000003E-5</v>
      </c>
      <c r="F580" s="7">
        <f t="shared" si="929"/>
        <v>48.876977888257173</v>
      </c>
      <c r="G580" s="7">
        <f t="shared" si="928"/>
        <v>97.5</v>
      </c>
      <c r="H580" s="7">
        <f t="shared" si="930"/>
        <v>1023.6667189911711</v>
      </c>
      <c r="I580" s="7">
        <f t="shared" si="931"/>
        <v>0</v>
      </c>
      <c r="J580" s="24" t="str">
        <f t="shared" si="932"/>
        <v>YES</v>
      </c>
      <c r="K580" s="24" t="str">
        <f t="shared" si="933"/>
        <v>NO</v>
      </c>
      <c r="L580" s="7">
        <f t="shared" si="934"/>
        <v>24.750440468222607</v>
      </c>
      <c r="M580" s="7">
        <v>9.81</v>
      </c>
      <c r="N580" s="7">
        <f t="shared" si="935"/>
        <v>7.7891625000000006E-2</v>
      </c>
      <c r="O580" s="7">
        <f t="shared" si="936"/>
        <v>262.52696679005396</v>
      </c>
      <c r="P580" s="7">
        <f t="shared" si="937"/>
        <v>779.62417108225043</v>
      </c>
      <c r="Q580" s="7">
        <f t="shared" si="1013"/>
        <v>1.7976155032000952E-5</v>
      </c>
      <c r="R580" s="7">
        <f t="shared" si="1014"/>
        <v>1.006107714076166E-4</v>
      </c>
      <c r="S580" s="7">
        <f t="shared" si="938"/>
        <v>1.1278867859741144E-4</v>
      </c>
      <c r="T580" s="7">
        <f t="shared" si="939"/>
        <v>1.6055674538497779</v>
      </c>
      <c r="U580" s="7">
        <f t="shared" si="940"/>
        <v>0</v>
      </c>
      <c r="V580" s="7">
        <f t="shared" si="941"/>
        <v>1.6055674538497779</v>
      </c>
      <c r="W580" s="7">
        <f>Surface_Tension_T(T_ph(F580,H580))</f>
        <v>8.0298132463590174E-2</v>
      </c>
      <c r="X580" s="7">
        <v>78</v>
      </c>
      <c r="Y580" s="7">
        <f t="shared" si="942"/>
        <v>1</v>
      </c>
      <c r="Z580" s="7">
        <f t="shared" si="943"/>
        <v>0</v>
      </c>
      <c r="AA580" s="24">
        <f t="shared" si="944"/>
        <v>779.62417108225043</v>
      </c>
      <c r="AB580" s="24">
        <f t="shared" si="945"/>
        <v>3495899.1578805074</v>
      </c>
      <c r="AC580" s="24">
        <f t="shared" si="946"/>
        <v>2.6894353339728431E-5</v>
      </c>
      <c r="AD580" s="29">
        <f t="shared" si="947"/>
        <v>1.3239427878319851E-2</v>
      </c>
      <c r="AE580" s="24">
        <f t="shared" si="948"/>
        <v>2.7098610002209464</v>
      </c>
      <c r="AF580" s="7">
        <f t="shared" si="949"/>
        <v>3.0770348770916343</v>
      </c>
      <c r="AG580" s="24" t="str">
        <f t="shared" si="950"/>
        <v>NO</v>
      </c>
      <c r="AH580" s="24">
        <f t="shared" si="1012"/>
        <v>1.1499999999999999</v>
      </c>
      <c r="AI580" s="24">
        <f t="shared" si="1012"/>
        <v>1.1499999999999999</v>
      </c>
      <c r="AJ580" s="24">
        <f t="shared" si="951"/>
        <v>0.2705895212644725</v>
      </c>
      <c r="AK580" s="24">
        <f t="shared" si="952"/>
        <v>0</v>
      </c>
      <c r="AL580" s="24">
        <f t="shared" si="953"/>
        <v>779.62417108225043</v>
      </c>
      <c r="AM580" s="24">
        <f t="shared" si="954"/>
        <v>3495899.1578805074</v>
      </c>
      <c r="AN580" s="24">
        <f t="shared" si="955"/>
        <v>2.6894353339728431E-5</v>
      </c>
      <c r="AO580" s="29">
        <f t="shared" si="956"/>
        <v>1.3239427878319851E-2</v>
      </c>
      <c r="AP580" s="24">
        <f t="shared" si="957"/>
        <v>0.391979724626838</v>
      </c>
      <c r="AQ580" s="24">
        <f t="shared" ref="AQ580:AQ603" si="1018">(0.725+4.15*(($U580/$V580)^0.5))</f>
        <v>0.72499999999999998</v>
      </c>
      <c r="AR580" s="24">
        <f t="shared" si="958"/>
        <v>2.7098610002209464</v>
      </c>
      <c r="AS580" s="24">
        <f t="shared" si="959"/>
        <v>1.7340128501577603</v>
      </c>
      <c r="AT580" s="24" t="str">
        <f t="shared" si="960"/>
        <v>NO</v>
      </c>
      <c r="AU580" s="24">
        <f t="shared" si="1015"/>
        <v>1.2</v>
      </c>
      <c r="AV580" s="7">
        <f t="shared" ref="AV580:AV603" si="1019">(COS(RADIANS($C580))^0.5)*((1+SIN(RADIANS($C580))^1.2))</f>
        <v>1</v>
      </c>
      <c r="AW580" s="7">
        <f t="shared" ref="AW580:AW603" si="1020">1.53*(($W580)*($M580)*(($P580-$L580)/($P580^2)))^0.25</f>
        <v>0.2705895212644725</v>
      </c>
      <c r="AX580" s="20">
        <f t="shared" si="961"/>
        <v>0.78780623281061457</v>
      </c>
      <c r="AY580" s="24">
        <f t="shared" si="962"/>
        <v>0</v>
      </c>
      <c r="AZ580" s="24">
        <f t="shared" si="963"/>
        <v>779.62417108225043</v>
      </c>
      <c r="BA580" s="24">
        <f t="shared" si="964"/>
        <v>3495899.1578805074</v>
      </c>
      <c r="BB580" s="24">
        <f t="shared" si="965"/>
        <v>2.6894353339728431E-5</v>
      </c>
      <c r="BC580" s="29">
        <f t="shared" si="966"/>
        <v>1.3239427878319851E-2</v>
      </c>
      <c r="BD580" s="24">
        <f t="shared" si="967"/>
        <v>2.7098610002209464</v>
      </c>
      <c r="BE580" s="24" t="str">
        <f t="shared" si="968"/>
        <v>NO</v>
      </c>
      <c r="BF580" s="24">
        <f t="shared" si="1016"/>
        <v>1.2</v>
      </c>
      <c r="BG580" s="24">
        <f t="shared" si="969"/>
        <v>1.1360938129319387</v>
      </c>
      <c r="BH580" s="7">
        <f t="shared" ref="BH580:BH603" si="1021">(COS(RADIANS($C580))^0.5)*((1+SIN(RADIANS($C580))^1.2))</f>
        <v>1</v>
      </c>
      <c r="BI580" s="7">
        <f t="shared" si="970"/>
        <v>0.60541382405372957</v>
      </c>
      <c r="BJ580" s="7">
        <f t="shared" ref="BJ580:BJ603" si="1022">1.53*(($W580)*($M580)*(($P580-$L580)/($P580^2)))^0.25</f>
        <v>0.2705895212644725</v>
      </c>
      <c r="BK580" s="20">
        <f t="shared" si="971"/>
        <v>0.78780623281061457</v>
      </c>
      <c r="BL580" s="24">
        <f t="shared" si="972"/>
        <v>0.57355107889599422</v>
      </c>
      <c r="BM580" s="24">
        <f t="shared" si="973"/>
        <v>0</v>
      </c>
      <c r="BN580" s="24">
        <f t="shared" si="974"/>
        <v>779.62417108225043</v>
      </c>
      <c r="BO580" s="24">
        <f t="shared" si="975"/>
        <v>3495899.1578805074</v>
      </c>
      <c r="BP580" s="24">
        <f t="shared" si="976"/>
        <v>2.6894353339728431E-5</v>
      </c>
      <c r="BQ580" s="29">
        <f t="shared" si="977"/>
        <v>1.3239427878319851E-2</v>
      </c>
      <c r="BR580" s="24">
        <f t="shared" si="978"/>
        <v>0.391979724626838</v>
      </c>
      <c r="BS580" s="24">
        <f t="shared" ref="BS580:BS603" si="1023">(0.725+4.15*(($U580/$V580)^0.5))</f>
        <v>0.72499999999999998</v>
      </c>
      <c r="BT580" s="24">
        <f t="shared" si="979"/>
        <v>2.7098610002209464</v>
      </c>
      <c r="BU580" s="24" t="str">
        <f t="shared" si="980"/>
        <v>NO</v>
      </c>
      <c r="BV580" s="24">
        <f t="shared" si="1017"/>
        <v>1.1499999999999999</v>
      </c>
      <c r="BW580" s="24">
        <f t="shared" si="981"/>
        <v>1.1499999999999999</v>
      </c>
      <c r="BX580" s="7">
        <f t="shared" ref="BX580:BX603" si="1024">(COS(RADIANS($C580))^0.5)*((1+SIN(RADIANS($C580))^1.2))</f>
        <v>1</v>
      </c>
      <c r="BY580" s="7">
        <f t="shared" si="982"/>
        <v>0.60541382405372957</v>
      </c>
      <c r="BZ580" s="24">
        <f t="shared" ref="BZ580:BZ603" si="1025">1.53*(($W580)*($M580)*(($P580-$L580)/($P580^2)))^0.25</f>
        <v>0.2705895212644725</v>
      </c>
      <c r="CA580" s="20">
        <f t="shared" si="983"/>
        <v>0.78780621177851706</v>
      </c>
      <c r="CB580" s="24">
        <f t="shared" si="984"/>
        <v>0.64062760337211433</v>
      </c>
      <c r="CC580" s="24">
        <f t="shared" si="985"/>
        <v>0</v>
      </c>
      <c r="CD580" s="24">
        <f t="shared" si="986"/>
        <v>779.62417108225043</v>
      </c>
      <c r="CE580" s="24">
        <f t="shared" si="987"/>
        <v>3495899.1578805074</v>
      </c>
      <c r="CF580" s="24">
        <f t="shared" si="988"/>
        <v>2.6894353339728431E-5</v>
      </c>
      <c r="CG580" s="29">
        <f t="shared" si="989"/>
        <v>1.3239427878319851E-2</v>
      </c>
      <c r="CH580" s="24">
        <f t="shared" si="990"/>
        <v>0.391979724626838</v>
      </c>
      <c r="CI580" s="24">
        <f t="shared" ref="CI580:CI603" si="1026">(0.725+4.15*(($U580/$V580)^0.5))</f>
        <v>0.72499999999999998</v>
      </c>
      <c r="CJ580" s="24">
        <f t="shared" si="991"/>
        <v>2.7098610002209464</v>
      </c>
      <c r="CK580" s="24">
        <f t="shared" si="992"/>
        <v>3.0770348770916343</v>
      </c>
      <c r="CL580" s="24">
        <f t="shared" ref="CL580:CL603" si="1027">1.08*$T580</f>
        <v>1.7340128501577603</v>
      </c>
      <c r="CM580" s="24" t="str">
        <f t="shared" si="993"/>
        <v>NO</v>
      </c>
      <c r="CN580" s="46" t="str">
        <f t="shared" si="994"/>
        <v>COMPRESSED LIQUID</v>
      </c>
      <c r="CO580" s="21" t="b">
        <f t="shared" si="995"/>
        <v>0</v>
      </c>
      <c r="CP580" s="21" t="b">
        <f t="shared" si="996"/>
        <v>0</v>
      </c>
      <c r="CQ580" s="7" t="e">
        <f t="shared" si="997"/>
        <v>#DIV/0!</v>
      </c>
      <c r="CR580" s="7">
        <f>IF(J580="yes",rho_ph(F580,H580),IF(K580="yes",rho_ph(F580,H580),L580*CQ580+P580*(1-CQ580)))</f>
        <v>819.28016179216695</v>
      </c>
      <c r="CS580" s="7" t="e">
        <f t="shared" si="998"/>
        <v>#DIV/0!</v>
      </c>
      <c r="CT580" s="7">
        <f t="shared" si="999"/>
        <v>3673719.8946789415</v>
      </c>
      <c r="CU580" s="7">
        <f t="shared" si="1000"/>
        <v>2.6555729344186979E-5</v>
      </c>
      <c r="CV580" s="22">
        <f t="shared" si="1001"/>
        <v>1.3221109044725619E-2</v>
      </c>
      <c r="CW580" s="7">
        <f t="shared" si="1002"/>
        <v>8.0371383871811586E-2</v>
      </c>
      <c r="CX580" s="7">
        <f t="shared" si="1003"/>
        <v>4.4321748881938475E-4</v>
      </c>
      <c r="CY580" s="7">
        <f t="shared" si="1004"/>
        <v>0.99956789906523291</v>
      </c>
      <c r="CZ580" s="7">
        <f t="shared" si="1005"/>
        <v>8.0849536520937154E-2</v>
      </c>
      <c r="DA580" s="7">
        <f t="shared" si="1006"/>
        <v>48.634429278694363</v>
      </c>
      <c r="DB580" s="7">
        <f>rho_ph(DA580,H580)</f>
        <v>819.25462568258524</v>
      </c>
      <c r="DC580" s="7">
        <f t="shared" si="1007"/>
        <v>1.5279000643802902</v>
      </c>
      <c r="DD580" s="7">
        <f t="shared" si="1008"/>
        <v>-2.9430000000000001E-2</v>
      </c>
      <c r="DE580" s="47">
        <f t="shared" si="1009"/>
        <v>0</v>
      </c>
      <c r="DF580" s="7">
        <f t="shared" si="1010"/>
        <v>1023.6372889911711</v>
      </c>
      <c r="DG580" s="7">
        <f t="shared" si="1011"/>
        <v>237.0198583378729</v>
      </c>
    </row>
    <row r="581" spans="1:111" ht="14.5" x14ac:dyDescent="0.35">
      <c r="A581" s="7">
        <f t="shared" ref="A581:A603" si="1028">A580-B580</f>
        <v>66</v>
      </c>
      <c r="B581" s="7">
        <v>3</v>
      </c>
      <c r="C581" s="7">
        <v>0</v>
      </c>
      <c r="D581">
        <v>0.315</v>
      </c>
      <c r="E581" s="22">
        <v>4.5000000000000003E-5</v>
      </c>
      <c r="F581" s="7">
        <f t="shared" si="929"/>
        <v>48.634429278694363</v>
      </c>
      <c r="G581" s="7">
        <f t="shared" ref="G581:G603" si="1029">G580</f>
        <v>97.5</v>
      </c>
      <c r="H581" s="7">
        <f t="shared" si="930"/>
        <v>1023.6372889911711</v>
      </c>
      <c r="I581" s="7">
        <f t="shared" si="931"/>
        <v>0</v>
      </c>
      <c r="J581" s="24" t="str">
        <f t="shared" si="932"/>
        <v>YES</v>
      </c>
      <c r="K581" s="24" t="str">
        <f t="shared" si="933"/>
        <v>NO</v>
      </c>
      <c r="L581" s="7">
        <f t="shared" si="934"/>
        <v>24.621082213965217</v>
      </c>
      <c r="M581" s="7">
        <v>9.81</v>
      </c>
      <c r="N581" s="7">
        <f t="shared" si="935"/>
        <v>7.7891625000000006E-2</v>
      </c>
      <c r="O581" s="7">
        <f t="shared" si="936"/>
        <v>262.21790418493856</v>
      </c>
      <c r="P581" s="7">
        <f t="shared" si="937"/>
        <v>780.11597556090612</v>
      </c>
      <c r="Q581" s="7">
        <f t="shared" si="1013"/>
        <v>1.7963954608883488E-5</v>
      </c>
      <c r="R581" s="7">
        <f t="shared" si="1014"/>
        <v>1.0074191877602618E-4</v>
      </c>
      <c r="S581" s="7">
        <f t="shared" si="938"/>
        <v>1.1278508305269336E-4</v>
      </c>
      <c r="T581" s="7">
        <f t="shared" si="939"/>
        <v>1.6045552642660186</v>
      </c>
      <c r="U581" s="7">
        <f t="shared" si="940"/>
        <v>0</v>
      </c>
      <c r="V581" s="7">
        <f t="shared" si="941"/>
        <v>1.6045552642660186</v>
      </c>
      <c r="W581" s="7">
        <f>Surface_Tension_T(T_ph(F581,H581))</f>
        <v>8.0298786878709186E-2</v>
      </c>
      <c r="X581" s="7">
        <v>79</v>
      </c>
      <c r="Y581" s="7">
        <f t="shared" si="942"/>
        <v>1</v>
      </c>
      <c r="Z581" s="7">
        <f t="shared" si="943"/>
        <v>0</v>
      </c>
      <c r="AA581" s="24">
        <f t="shared" si="944"/>
        <v>780.11597556090612</v>
      </c>
      <c r="AB581" s="24">
        <f t="shared" si="945"/>
        <v>3496010.6057902118</v>
      </c>
      <c r="AC581" s="24">
        <f t="shared" si="946"/>
        <v>2.6894130879671545E-5</v>
      </c>
      <c r="AD581" s="29">
        <f t="shared" si="947"/>
        <v>1.3239415854837233E-2</v>
      </c>
      <c r="AE581" s="24">
        <f t="shared" si="948"/>
        <v>2.7099379381900932</v>
      </c>
      <c r="AF581" s="7">
        <f t="shared" si="949"/>
        <v>3.0857483528834364</v>
      </c>
      <c r="AG581" s="24" t="str">
        <f t="shared" si="950"/>
        <v>NO</v>
      </c>
      <c r="AH581" s="24">
        <f t="shared" si="1012"/>
        <v>1.1499999999999999</v>
      </c>
      <c r="AI581" s="24">
        <f t="shared" si="1012"/>
        <v>1.1499999999999999</v>
      </c>
      <c r="AJ581" s="24">
        <f t="shared" si="951"/>
        <v>0.27056039616152211</v>
      </c>
      <c r="AK581" s="24">
        <f t="shared" si="952"/>
        <v>0</v>
      </c>
      <c r="AL581" s="24">
        <f t="shared" si="953"/>
        <v>780.11597556090612</v>
      </c>
      <c r="AM581" s="24">
        <f t="shared" si="954"/>
        <v>3496010.6057902118</v>
      </c>
      <c r="AN581" s="24">
        <f t="shared" si="955"/>
        <v>2.6894130879671545E-5</v>
      </c>
      <c r="AO581" s="29">
        <f t="shared" si="956"/>
        <v>1.3239415854837233E-2</v>
      </c>
      <c r="AP581" s="24">
        <f t="shared" si="957"/>
        <v>0.3916698625078085</v>
      </c>
      <c r="AQ581" s="24">
        <f t="shared" si="1018"/>
        <v>0.72499999999999998</v>
      </c>
      <c r="AR581" s="24">
        <f t="shared" si="958"/>
        <v>2.7099379381900932</v>
      </c>
      <c r="AS581" s="24">
        <f t="shared" si="959"/>
        <v>1.7329196854073001</v>
      </c>
      <c r="AT581" s="24" t="str">
        <f t="shared" si="960"/>
        <v>NO</v>
      </c>
      <c r="AU581" s="24">
        <f t="shared" si="1015"/>
        <v>1.2</v>
      </c>
      <c r="AV581" s="7">
        <f t="shared" si="1019"/>
        <v>1</v>
      </c>
      <c r="AW581" s="7">
        <f t="shared" si="1020"/>
        <v>0.27056039616152211</v>
      </c>
      <c r="AX581" s="20">
        <f t="shared" si="961"/>
        <v>0.78736050625253595</v>
      </c>
      <c r="AY581" s="24">
        <f t="shared" si="962"/>
        <v>0</v>
      </c>
      <c r="AZ581" s="24">
        <f t="shared" si="963"/>
        <v>780.11597556090612</v>
      </c>
      <c r="BA581" s="24">
        <f t="shared" si="964"/>
        <v>3496010.6057902118</v>
      </c>
      <c r="BB581" s="24">
        <f t="shared" si="965"/>
        <v>2.6894130879671545E-5</v>
      </c>
      <c r="BC581" s="29">
        <f t="shared" si="966"/>
        <v>1.3239415854837233E-2</v>
      </c>
      <c r="BD581" s="24">
        <f t="shared" si="967"/>
        <v>2.7099379381900932</v>
      </c>
      <c r="BE581" s="24" t="str">
        <f t="shared" si="968"/>
        <v>NO</v>
      </c>
      <c r="BF581" s="24">
        <f t="shared" si="1016"/>
        <v>1.2</v>
      </c>
      <c r="BG581" s="24">
        <f t="shared" si="969"/>
        <v>1.1361088178933889</v>
      </c>
      <c r="BH581" s="7">
        <f t="shared" si="1021"/>
        <v>1</v>
      </c>
      <c r="BI581" s="7">
        <f t="shared" si="970"/>
        <v>0.60547191863334338</v>
      </c>
      <c r="BJ581" s="7">
        <f t="shared" si="1022"/>
        <v>0.27056039616152211</v>
      </c>
      <c r="BK581" s="20">
        <f t="shared" si="971"/>
        <v>0.78736050625253595</v>
      </c>
      <c r="BL581" s="24">
        <f t="shared" si="972"/>
        <v>0.5736008734254171</v>
      </c>
      <c r="BM581" s="24">
        <f t="shared" si="973"/>
        <v>0</v>
      </c>
      <c r="BN581" s="24">
        <f t="shared" si="974"/>
        <v>780.11597556090612</v>
      </c>
      <c r="BO581" s="24">
        <f t="shared" si="975"/>
        <v>3496010.6057902118</v>
      </c>
      <c r="BP581" s="24">
        <f t="shared" si="976"/>
        <v>2.6894130879671545E-5</v>
      </c>
      <c r="BQ581" s="29">
        <f t="shared" si="977"/>
        <v>1.3239415854837233E-2</v>
      </c>
      <c r="BR581" s="24">
        <f t="shared" si="978"/>
        <v>0.3916698625078085</v>
      </c>
      <c r="BS581" s="24">
        <f t="shared" si="1023"/>
        <v>0.72499999999999998</v>
      </c>
      <c r="BT581" s="24">
        <f t="shared" si="979"/>
        <v>2.7099379381900932</v>
      </c>
      <c r="BU581" s="24" t="str">
        <f t="shared" si="980"/>
        <v>NO</v>
      </c>
      <c r="BV581" s="24">
        <f t="shared" si="1017"/>
        <v>1.1499999999999999</v>
      </c>
      <c r="BW581" s="24">
        <f t="shared" si="981"/>
        <v>1.1499999999999999</v>
      </c>
      <c r="BX581" s="7">
        <f t="shared" si="1024"/>
        <v>1</v>
      </c>
      <c r="BY581" s="7">
        <f t="shared" si="982"/>
        <v>0.60547191863334338</v>
      </c>
      <c r="BZ581" s="24">
        <f t="shared" si="1025"/>
        <v>0.27056039616152211</v>
      </c>
      <c r="CA581" s="20">
        <f t="shared" si="983"/>
        <v>0.78736048523237623</v>
      </c>
      <c r="CB581" s="24">
        <f t="shared" si="984"/>
        <v>0.64069487092581767</v>
      </c>
      <c r="CC581" s="24">
        <f t="shared" si="985"/>
        <v>0</v>
      </c>
      <c r="CD581" s="24">
        <f t="shared" si="986"/>
        <v>780.11597556090612</v>
      </c>
      <c r="CE581" s="24">
        <f t="shared" si="987"/>
        <v>3496010.6057902118</v>
      </c>
      <c r="CF581" s="24">
        <f t="shared" si="988"/>
        <v>2.6894130879671545E-5</v>
      </c>
      <c r="CG581" s="29">
        <f t="shared" si="989"/>
        <v>1.3239415854837233E-2</v>
      </c>
      <c r="CH581" s="24">
        <f t="shared" si="990"/>
        <v>0.3916698625078085</v>
      </c>
      <c r="CI581" s="24">
        <f t="shared" si="1026"/>
        <v>0.72499999999999998</v>
      </c>
      <c r="CJ581" s="24">
        <f t="shared" si="991"/>
        <v>2.7099379381900932</v>
      </c>
      <c r="CK581" s="24">
        <f t="shared" si="992"/>
        <v>3.0857483528834364</v>
      </c>
      <c r="CL581" s="24">
        <f t="shared" si="1027"/>
        <v>1.7329196854073001</v>
      </c>
      <c r="CM581" s="24" t="str">
        <f t="shared" si="993"/>
        <v>NO</v>
      </c>
      <c r="CN581" s="46" t="str">
        <f t="shared" si="994"/>
        <v>COMPRESSED LIQUID</v>
      </c>
      <c r="CO581" s="21" t="b">
        <f t="shared" si="995"/>
        <v>0</v>
      </c>
      <c r="CP581" s="21" t="b">
        <f t="shared" si="996"/>
        <v>0</v>
      </c>
      <c r="CQ581" s="7" t="e">
        <f t="shared" si="997"/>
        <v>#DIV/0!</v>
      </c>
      <c r="CR581" s="7">
        <f>IF(J581="yes",rho_ph(F581,H581),IF(K581="yes",rho_ph(F581,H581),L581*CQ581+P581*(1-CQ581)))</f>
        <v>819.26353754167098</v>
      </c>
      <c r="CS581" s="7" t="e">
        <f t="shared" si="998"/>
        <v>#DIV/0!</v>
      </c>
      <c r="CT581" s="7">
        <f t="shared" si="999"/>
        <v>3671446.4334915741</v>
      </c>
      <c r="CU581" s="7">
        <f t="shared" si="1000"/>
        <v>2.6559862076845213E-5</v>
      </c>
      <c r="CV581" s="22">
        <f t="shared" si="1001"/>
        <v>1.3221332814931585E-2</v>
      </c>
      <c r="CW581" s="7">
        <f t="shared" si="1002"/>
        <v>8.0369753032837929E-2</v>
      </c>
      <c r="CX581" s="7">
        <f t="shared" si="1003"/>
        <v>4.4265734418133475E-4</v>
      </c>
      <c r="CY581" s="7">
        <f t="shared" si="1004"/>
        <v>0.99956630025979598</v>
      </c>
      <c r="CZ581" s="7">
        <f t="shared" si="1005"/>
        <v>8.0847473905448206E-2</v>
      </c>
      <c r="DA581" s="7">
        <f t="shared" si="1006"/>
        <v>48.391886856978019</v>
      </c>
      <c r="DB581" s="7">
        <f>rho_ph(DA581,H581)</f>
        <v>819.23799847068199</v>
      </c>
      <c r="DC581" s="7">
        <f t="shared" si="1007"/>
        <v>1.5279310745607078</v>
      </c>
      <c r="DD581" s="7">
        <f t="shared" si="1008"/>
        <v>-2.9430000000000001E-2</v>
      </c>
      <c r="DE581" s="47">
        <f t="shared" si="1009"/>
        <v>0</v>
      </c>
      <c r="DF581" s="7">
        <f t="shared" si="1010"/>
        <v>1023.607858991171</v>
      </c>
      <c r="DG581" s="7">
        <f t="shared" si="1011"/>
        <v>237.01428943419313</v>
      </c>
    </row>
    <row r="582" spans="1:111" ht="14.5" x14ac:dyDescent="0.35">
      <c r="A582" s="7">
        <f t="shared" si="1028"/>
        <v>63</v>
      </c>
      <c r="B582" s="7">
        <v>3</v>
      </c>
      <c r="C582" s="7">
        <v>0</v>
      </c>
      <c r="D582">
        <v>0.315</v>
      </c>
      <c r="E582" s="22">
        <v>4.5000000000000003E-5</v>
      </c>
      <c r="F582" s="7">
        <f t="shared" si="929"/>
        <v>48.391886856978019</v>
      </c>
      <c r="G582" s="7">
        <f t="shared" si="1029"/>
        <v>97.5</v>
      </c>
      <c r="H582" s="7">
        <f t="shared" si="930"/>
        <v>1023.607858991171</v>
      </c>
      <c r="I582" s="7">
        <f t="shared" si="931"/>
        <v>0</v>
      </c>
      <c r="J582" s="24" t="str">
        <f t="shared" si="932"/>
        <v>YES</v>
      </c>
      <c r="K582" s="24" t="str">
        <f t="shared" si="933"/>
        <v>NO</v>
      </c>
      <c r="L582" s="7">
        <f t="shared" si="934"/>
        <v>24.491845743715263</v>
      </c>
      <c r="M582" s="7">
        <v>9.81</v>
      </c>
      <c r="N582" s="7">
        <f t="shared" si="935"/>
        <v>7.7891625000000006E-2</v>
      </c>
      <c r="O582" s="7">
        <f t="shared" si="936"/>
        <v>261.90766966328465</v>
      </c>
      <c r="P582" s="7">
        <f t="shared" si="937"/>
        <v>780.60876518387317</v>
      </c>
      <c r="Q582" s="7">
        <f t="shared" si="1013"/>
        <v>1.7951725616294638E-5</v>
      </c>
      <c r="R582" s="7">
        <f t="shared" si="1014"/>
        <v>1.0087378862124353E-4</v>
      </c>
      <c r="S582" s="7">
        <f t="shared" si="938"/>
        <v>1.1278148730088427E-4</v>
      </c>
      <c r="T582" s="7">
        <f t="shared" si="939"/>
        <v>1.6035423263911521</v>
      </c>
      <c r="U582" s="7">
        <f t="shared" si="940"/>
        <v>0</v>
      </c>
      <c r="V582" s="7">
        <f t="shared" si="941"/>
        <v>1.6035423263911521</v>
      </c>
      <c r="W582" s="7">
        <f>Surface_Tension_T(T_ph(F582,H582))</f>
        <v>8.0299441336230126E-2</v>
      </c>
      <c r="X582" s="7">
        <v>80</v>
      </c>
      <c r="Y582" s="7">
        <f t="shared" si="942"/>
        <v>1</v>
      </c>
      <c r="Z582" s="7">
        <f t="shared" si="943"/>
        <v>0</v>
      </c>
      <c r="AA582" s="24">
        <f t="shared" si="944"/>
        <v>780.60876518387317</v>
      </c>
      <c r="AB582" s="24">
        <f t="shared" si="945"/>
        <v>3496122.0672256052</v>
      </c>
      <c r="AC582" s="24">
        <f t="shared" si="946"/>
        <v>2.6893908406078988E-5</v>
      </c>
      <c r="AD582" s="29">
        <f t="shared" si="947"/>
        <v>1.3239403830607961E-2</v>
      </c>
      <c r="AE582" s="24">
        <f t="shared" si="948"/>
        <v>2.7100142329856967</v>
      </c>
      <c r="AF582" s="7">
        <f t="shared" si="949"/>
        <v>3.0945218815408047</v>
      </c>
      <c r="AG582" s="24" t="str">
        <f t="shared" si="950"/>
        <v>NO</v>
      </c>
      <c r="AH582" s="24">
        <f t="shared" si="1012"/>
        <v>1.1499999999999999</v>
      </c>
      <c r="AI582" s="24">
        <f t="shared" si="1012"/>
        <v>1.1499999999999999</v>
      </c>
      <c r="AJ582" s="24">
        <f t="shared" si="951"/>
        <v>0.27053118878157129</v>
      </c>
      <c r="AK582" s="24">
        <f t="shared" si="952"/>
        <v>0</v>
      </c>
      <c r="AL582" s="24">
        <f t="shared" si="953"/>
        <v>780.60876518387317</v>
      </c>
      <c r="AM582" s="24">
        <f t="shared" si="954"/>
        <v>3496122.0672256052</v>
      </c>
      <c r="AN582" s="24">
        <f t="shared" si="955"/>
        <v>2.6893908406078988E-5</v>
      </c>
      <c r="AO582" s="29">
        <f t="shared" si="956"/>
        <v>1.3239403830607961E-2</v>
      </c>
      <c r="AP582" s="24">
        <f t="shared" si="957"/>
        <v>0.39135995113655414</v>
      </c>
      <c r="AQ582" s="24">
        <f t="shared" si="1018"/>
        <v>0.72499999999999998</v>
      </c>
      <c r="AR582" s="24">
        <f t="shared" si="958"/>
        <v>2.7100142329856967</v>
      </c>
      <c r="AS582" s="24">
        <f t="shared" si="959"/>
        <v>1.7318257125024443</v>
      </c>
      <c r="AT582" s="24" t="str">
        <f t="shared" si="960"/>
        <v>NO</v>
      </c>
      <c r="AU582" s="24">
        <f t="shared" si="1015"/>
        <v>1.2</v>
      </c>
      <c r="AV582" s="7">
        <f t="shared" si="1019"/>
        <v>1</v>
      </c>
      <c r="AW582" s="7">
        <f t="shared" si="1020"/>
        <v>0.27053118878157129</v>
      </c>
      <c r="AX582" s="20">
        <f t="shared" si="961"/>
        <v>0.78691442830956104</v>
      </c>
      <c r="AY582" s="24">
        <f t="shared" si="962"/>
        <v>0</v>
      </c>
      <c r="AZ582" s="24">
        <f t="shared" si="963"/>
        <v>780.60876518387317</v>
      </c>
      <c r="BA582" s="24">
        <f t="shared" si="964"/>
        <v>3496122.0672256052</v>
      </c>
      <c r="BB582" s="24">
        <f t="shared" si="965"/>
        <v>2.6893908406078988E-5</v>
      </c>
      <c r="BC582" s="29">
        <f t="shared" si="966"/>
        <v>1.3239403830607961E-2</v>
      </c>
      <c r="BD582" s="24">
        <f t="shared" si="967"/>
        <v>2.7100142329856967</v>
      </c>
      <c r="BE582" s="24" t="str">
        <f t="shared" si="968"/>
        <v>NO</v>
      </c>
      <c r="BF582" s="24">
        <f t="shared" si="1016"/>
        <v>1.2</v>
      </c>
      <c r="BG582" s="24">
        <f t="shared" si="969"/>
        <v>1.1361237950019236</v>
      </c>
      <c r="BH582" s="7">
        <f t="shared" si="1021"/>
        <v>1</v>
      </c>
      <c r="BI582" s="7">
        <f t="shared" si="970"/>
        <v>0.60552989805930391</v>
      </c>
      <c r="BJ582" s="7">
        <f t="shared" si="1022"/>
        <v>0.27053118878157129</v>
      </c>
      <c r="BK582" s="20">
        <f t="shared" si="971"/>
        <v>0.78691442830956104</v>
      </c>
      <c r="BL582" s="24">
        <f t="shared" si="972"/>
        <v>0.57365055592981395</v>
      </c>
      <c r="BM582" s="24">
        <f t="shared" si="973"/>
        <v>0</v>
      </c>
      <c r="BN582" s="24">
        <f t="shared" si="974"/>
        <v>780.60876518387317</v>
      </c>
      <c r="BO582" s="24">
        <f t="shared" si="975"/>
        <v>3496122.0672256052</v>
      </c>
      <c r="BP582" s="24">
        <f t="shared" si="976"/>
        <v>2.6893908406078988E-5</v>
      </c>
      <c r="BQ582" s="29">
        <f t="shared" si="977"/>
        <v>1.3239403830607961E-2</v>
      </c>
      <c r="BR582" s="24">
        <f t="shared" si="978"/>
        <v>0.39135995113655414</v>
      </c>
      <c r="BS582" s="24">
        <f t="shared" si="1023"/>
        <v>0.72499999999999998</v>
      </c>
      <c r="BT582" s="24">
        <f t="shared" si="979"/>
        <v>2.7100142329856967</v>
      </c>
      <c r="BU582" s="24" t="str">
        <f t="shared" si="980"/>
        <v>NO</v>
      </c>
      <c r="BV582" s="24">
        <f t="shared" si="1017"/>
        <v>1.1499999999999999</v>
      </c>
      <c r="BW582" s="24">
        <f t="shared" si="981"/>
        <v>1.1499999999999999</v>
      </c>
      <c r="BX582" s="7">
        <f t="shared" si="1024"/>
        <v>1</v>
      </c>
      <c r="BY582" s="7">
        <f t="shared" si="982"/>
        <v>0.60552989805930391</v>
      </c>
      <c r="BZ582" s="24">
        <f t="shared" si="1025"/>
        <v>0.27053118878157129</v>
      </c>
      <c r="CA582" s="20">
        <f t="shared" si="983"/>
        <v>0.78691440730134843</v>
      </c>
      <c r="CB582" s="24">
        <f t="shared" si="984"/>
        <v>0.64076201986820003</v>
      </c>
      <c r="CC582" s="24">
        <f t="shared" si="985"/>
        <v>0</v>
      </c>
      <c r="CD582" s="24">
        <f t="shared" si="986"/>
        <v>780.60876518387317</v>
      </c>
      <c r="CE582" s="24">
        <f t="shared" si="987"/>
        <v>3496122.0672256052</v>
      </c>
      <c r="CF582" s="24">
        <f t="shared" si="988"/>
        <v>2.6893908406078988E-5</v>
      </c>
      <c r="CG582" s="29">
        <f t="shared" si="989"/>
        <v>1.3239403830607961E-2</v>
      </c>
      <c r="CH582" s="24">
        <f t="shared" si="990"/>
        <v>0.39135995113655414</v>
      </c>
      <c r="CI582" s="24">
        <f t="shared" si="1026"/>
        <v>0.72499999999999998</v>
      </c>
      <c r="CJ582" s="24">
        <f t="shared" si="991"/>
        <v>2.7100142329856967</v>
      </c>
      <c r="CK582" s="24">
        <f t="shared" si="992"/>
        <v>3.0945218815408047</v>
      </c>
      <c r="CL582" s="24">
        <f t="shared" si="1027"/>
        <v>1.7318257125024443</v>
      </c>
      <c r="CM582" s="24" t="str">
        <f t="shared" si="993"/>
        <v>NO</v>
      </c>
      <c r="CN582" s="46" t="str">
        <f t="shared" si="994"/>
        <v>COMPRESSED LIQUID</v>
      </c>
      <c r="CO582" s="21" t="b">
        <f t="shared" si="995"/>
        <v>0</v>
      </c>
      <c r="CP582" s="21" t="b">
        <f t="shared" si="996"/>
        <v>0</v>
      </c>
      <c r="CQ582" s="7" t="e">
        <f t="shared" si="997"/>
        <v>#DIV/0!</v>
      </c>
      <c r="CR582" s="7">
        <f>IF(J582="yes",rho_ph(F582,H582),IF(K582="yes",rho_ph(F582,H582),L582*CQ582+P582*(1-CQ582)))</f>
        <v>819.24691112721996</v>
      </c>
      <c r="CS582" s="7" t="e">
        <f t="shared" si="998"/>
        <v>#DIV/0!</v>
      </c>
      <c r="CT582" s="7">
        <f t="shared" si="999"/>
        <v>3669171.2061721794</v>
      </c>
      <c r="CU582" s="7">
        <f t="shared" si="1000"/>
        <v>2.656400288596121E-5</v>
      </c>
      <c r="CV582" s="22">
        <f t="shared" si="1001"/>
        <v>1.3221557017687464E-2</v>
      </c>
      <c r="CW582" s="7">
        <f t="shared" si="1002"/>
        <v>8.036812198158029E-2</v>
      </c>
      <c r="CX582" s="7">
        <f t="shared" si="1003"/>
        <v>4.4209715598663986E-4</v>
      </c>
      <c r="CY582" s="7">
        <f t="shared" si="1004"/>
        <v>0.999564685521245</v>
      </c>
      <c r="CZ582" s="7">
        <f t="shared" si="1005"/>
        <v>8.0845412316089049E-2</v>
      </c>
      <c r="DA582" s="7">
        <f t="shared" si="1006"/>
        <v>48.14935062002975</v>
      </c>
      <c r="DB582" s="7">
        <f>rho_ph(DA582,H582)</f>
        <v>819.2213690932532</v>
      </c>
      <c r="DC582" s="7">
        <f t="shared" si="1007"/>
        <v>1.5279620900389199</v>
      </c>
      <c r="DD582" s="7">
        <f t="shared" si="1008"/>
        <v>-2.9430000000000001E-2</v>
      </c>
      <c r="DE582" s="47">
        <f t="shared" si="1009"/>
        <v>0</v>
      </c>
      <c r="DF582" s="7">
        <f t="shared" si="1010"/>
        <v>1023.578428991171</v>
      </c>
      <c r="DG582" s="7">
        <f t="shared" si="1011"/>
        <v>237.00872000253958</v>
      </c>
    </row>
    <row r="583" spans="1:111" ht="14.5" x14ac:dyDescent="0.35">
      <c r="A583" s="7">
        <f t="shared" si="1028"/>
        <v>60</v>
      </c>
      <c r="B583" s="7">
        <v>3</v>
      </c>
      <c r="C583" s="7">
        <v>0</v>
      </c>
      <c r="D583">
        <v>0.315</v>
      </c>
      <c r="E583" s="22">
        <v>4.5000000000000003E-5</v>
      </c>
      <c r="F583" s="7">
        <f t="shared" si="929"/>
        <v>48.14935062002975</v>
      </c>
      <c r="G583" s="7">
        <f t="shared" si="1029"/>
        <v>97.5</v>
      </c>
      <c r="H583" s="7">
        <f t="shared" si="930"/>
        <v>1023.578428991171</v>
      </c>
      <c r="I583" s="7">
        <f t="shared" si="931"/>
        <v>0</v>
      </c>
      <c r="J583" s="24" t="str">
        <f t="shared" si="932"/>
        <v>YES</v>
      </c>
      <c r="K583" s="24" t="str">
        <f t="shared" si="933"/>
        <v>NO</v>
      </c>
      <c r="L583" s="7">
        <f t="shared" si="934"/>
        <v>24.362730584179118</v>
      </c>
      <c r="M583" s="7">
        <v>9.81</v>
      </c>
      <c r="N583" s="7">
        <f t="shared" si="935"/>
        <v>7.7891625000000006E-2</v>
      </c>
      <c r="O583" s="7">
        <f t="shared" si="936"/>
        <v>261.59625281686158</v>
      </c>
      <c r="P583" s="7">
        <f t="shared" si="937"/>
        <v>781.10254991552665</v>
      </c>
      <c r="Q583" s="7">
        <f t="shared" si="1013"/>
        <v>1.793946771239626E-5</v>
      </c>
      <c r="R583" s="7">
        <f t="shared" si="1014"/>
        <v>1.0100638958889491E-4</v>
      </c>
      <c r="S583" s="7">
        <f t="shared" si="938"/>
        <v>1.127778913417876E-4</v>
      </c>
      <c r="T583" s="7">
        <f t="shared" si="939"/>
        <v>1.6025286250309174</v>
      </c>
      <c r="U583" s="7">
        <f t="shared" si="940"/>
        <v>0</v>
      </c>
      <c r="V583" s="7">
        <f t="shared" si="941"/>
        <v>1.6025286250309174</v>
      </c>
      <c r="W583" s="7">
        <f>Surface_Tension_T(T_ph(F583,H583))</f>
        <v>8.0300095836160421E-2</v>
      </c>
      <c r="X583" s="7">
        <v>81</v>
      </c>
      <c r="Y583" s="7">
        <f t="shared" si="942"/>
        <v>1</v>
      </c>
      <c r="Z583" s="7">
        <f t="shared" si="943"/>
        <v>0</v>
      </c>
      <c r="AA583" s="24">
        <f t="shared" si="944"/>
        <v>781.10254991552665</v>
      </c>
      <c r="AB583" s="24">
        <f t="shared" si="945"/>
        <v>3496233.5421946887</v>
      </c>
      <c r="AC583" s="24">
        <f t="shared" si="946"/>
        <v>2.689368591893844E-5</v>
      </c>
      <c r="AD583" s="29">
        <f t="shared" si="947"/>
        <v>1.3239391805631388E-2</v>
      </c>
      <c r="AE583" s="24">
        <f t="shared" si="948"/>
        <v>2.7100898834748248</v>
      </c>
      <c r="AF583" s="7">
        <f t="shared" si="949"/>
        <v>3.1033562051058019</v>
      </c>
      <c r="AG583" s="24" t="str">
        <f t="shared" si="950"/>
        <v>NO</v>
      </c>
      <c r="AH583" s="24">
        <f t="shared" si="1012"/>
        <v>1.1499999999999999</v>
      </c>
      <c r="AI583" s="24">
        <f t="shared" si="1012"/>
        <v>1.1499999999999999</v>
      </c>
      <c r="AJ583" s="24">
        <f t="shared" si="951"/>
        <v>0.27050189849934836</v>
      </c>
      <c r="AK583" s="24">
        <f t="shared" si="952"/>
        <v>0</v>
      </c>
      <c r="AL583" s="24">
        <f t="shared" si="953"/>
        <v>781.10254991552665</v>
      </c>
      <c r="AM583" s="24">
        <f t="shared" si="954"/>
        <v>3496233.5421946887</v>
      </c>
      <c r="AN583" s="24">
        <f t="shared" si="955"/>
        <v>2.689368591893844E-5</v>
      </c>
      <c r="AO583" s="29">
        <f t="shared" si="956"/>
        <v>1.3239391805631388E-2</v>
      </c>
      <c r="AP583" s="24">
        <f t="shared" si="957"/>
        <v>0.39104998610423469</v>
      </c>
      <c r="AQ583" s="24">
        <f t="shared" si="1018"/>
        <v>0.72499999999999998</v>
      </c>
      <c r="AR583" s="24">
        <f t="shared" si="958"/>
        <v>2.7100898834748248</v>
      </c>
      <c r="AS583" s="24">
        <f t="shared" si="959"/>
        <v>1.7307309150333909</v>
      </c>
      <c r="AT583" s="24" t="str">
        <f t="shared" si="960"/>
        <v>NO</v>
      </c>
      <c r="AU583" s="24">
        <f t="shared" si="1015"/>
        <v>1.2</v>
      </c>
      <c r="AV583" s="7">
        <f t="shared" si="1019"/>
        <v>1</v>
      </c>
      <c r="AW583" s="7">
        <f t="shared" si="1020"/>
        <v>0.27050189849934836</v>
      </c>
      <c r="AX583" s="20">
        <f t="shared" si="961"/>
        <v>0.78646799222305985</v>
      </c>
      <c r="AY583" s="24">
        <f t="shared" si="962"/>
        <v>0</v>
      </c>
      <c r="AZ583" s="24">
        <f t="shared" si="963"/>
        <v>781.10254991552665</v>
      </c>
      <c r="BA583" s="24">
        <f t="shared" si="964"/>
        <v>3496233.5421946887</v>
      </c>
      <c r="BB583" s="24">
        <f t="shared" si="965"/>
        <v>2.689368591893844E-5</v>
      </c>
      <c r="BC583" s="29">
        <f t="shared" si="966"/>
        <v>1.3239391805631388E-2</v>
      </c>
      <c r="BD583" s="24">
        <f t="shared" si="967"/>
        <v>2.7100898834748248</v>
      </c>
      <c r="BE583" s="24" t="str">
        <f t="shared" si="968"/>
        <v>NO</v>
      </c>
      <c r="BF583" s="24">
        <f t="shared" si="1016"/>
        <v>1.2</v>
      </c>
      <c r="BG583" s="24">
        <f t="shared" si="969"/>
        <v>1.1361387445479012</v>
      </c>
      <c r="BH583" s="7">
        <f t="shared" si="1021"/>
        <v>1</v>
      </c>
      <c r="BI583" s="7">
        <f t="shared" si="970"/>
        <v>0.6055877626664572</v>
      </c>
      <c r="BJ583" s="7">
        <f t="shared" si="1022"/>
        <v>0.27050189849934836</v>
      </c>
      <c r="BK583" s="20">
        <f t="shared" si="971"/>
        <v>0.78646799222305985</v>
      </c>
      <c r="BL583" s="24">
        <f t="shared" si="972"/>
        <v>0.57370012665266334</v>
      </c>
      <c r="BM583" s="24">
        <f t="shared" si="973"/>
        <v>0</v>
      </c>
      <c r="BN583" s="24">
        <f t="shared" si="974"/>
        <v>781.10254991552665</v>
      </c>
      <c r="BO583" s="24">
        <f t="shared" si="975"/>
        <v>3496233.5421946887</v>
      </c>
      <c r="BP583" s="24">
        <f t="shared" si="976"/>
        <v>2.689368591893844E-5</v>
      </c>
      <c r="BQ583" s="29">
        <f t="shared" si="977"/>
        <v>1.3239391805631388E-2</v>
      </c>
      <c r="BR583" s="24">
        <f t="shared" si="978"/>
        <v>0.39104998610423469</v>
      </c>
      <c r="BS583" s="24">
        <f t="shared" si="1023"/>
        <v>0.72499999999999998</v>
      </c>
      <c r="BT583" s="24">
        <f t="shared" si="979"/>
        <v>2.7100898834748248</v>
      </c>
      <c r="BU583" s="24" t="str">
        <f t="shared" si="980"/>
        <v>NO</v>
      </c>
      <c r="BV583" s="24">
        <f t="shared" si="1017"/>
        <v>1.1499999999999999</v>
      </c>
      <c r="BW583" s="24">
        <f t="shared" si="981"/>
        <v>1.1499999999999999</v>
      </c>
      <c r="BX583" s="7">
        <f t="shared" si="1024"/>
        <v>1</v>
      </c>
      <c r="BY583" s="7">
        <f t="shared" si="982"/>
        <v>0.6055877626664572</v>
      </c>
      <c r="BZ583" s="24">
        <f t="shared" si="1025"/>
        <v>0.27050189849934836</v>
      </c>
      <c r="CA583" s="20">
        <f t="shared" si="983"/>
        <v>0.78646797122680379</v>
      </c>
      <c r="CB583" s="24">
        <f t="shared" si="984"/>
        <v>0.64082905063508377</v>
      </c>
      <c r="CC583" s="24">
        <f t="shared" si="985"/>
        <v>0</v>
      </c>
      <c r="CD583" s="24">
        <f t="shared" si="986"/>
        <v>781.10254991552665</v>
      </c>
      <c r="CE583" s="24">
        <f t="shared" si="987"/>
        <v>3496233.5421946887</v>
      </c>
      <c r="CF583" s="24">
        <f t="shared" si="988"/>
        <v>2.689368591893844E-5</v>
      </c>
      <c r="CG583" s="29">
        <f t="shared" si="989"/>
        <v>1.3239391805631388E-2</v>
      </c>
      <c r="CH583" s="24">
        <f t="shared" si="990"/>
        <v>0.39104998610423469</v>
      </c>
      <c r="CI583" s="24">
        <f t="shared" si="1026"/>
        <v>0.72499999999999998</v>
      </c>
      <c r="CJ583" s="24">
        <f t="shared" si="991"/>
        <v>2.7100898834748248</v>
      </c>
      <c r="CK583" s="24">
        <f t="shared" si="992"/>
        <v>3.1033562051058019</v>
      </c>
      <c r="CL583" s="24">
        <f t="shared" si="1027"/>
        <v>1.7307309150333909</v>
      </c>
      <c r="CM583" s="24" t="str">
        <f t="shared" si="993"/>
        <v>NO</v>
      </c>
      <c r="CN583" s="46" t="str">
        <f t="shared" si="994"/>
        <v>COMPRESSED LIQUID</v>
      </c>
      <c r="CO583" s="21" t="b">
        <f t="shared" si="995"/>
        <v>0</v>
      </c>
      <c r="CP583" s="21" t="b">
        <f t="shared" si="996"/>
        <v>0</v>
      </c>
      <c r="CQ583" s="7" t="e">
        <f t="shared" si="997"/>
        <v>#DIV/0!</v>
      </c>
      <c r="CR583" s="7">
        <f>IF(J583="yes",rho_ph(F583,H583),IF(K583="yes",rho_ph(F583,H583),L583*CQ583+P583*(1-CQ583)))</f>
        <v>819.23028254751193</v>
      </c>
      <c r="CS583" s="7" t="e">
        <f t="shared" si="998"/>
        <v>#DIV/0!</v>
      </c>
      <c r="CT583" s="7">
        <f t="shared" si="999"/>
        <v>3666894.177895078</v>
      </c>
      <c r="CU583" s="7">
        <f t="shared" si="1000"/>
        <v>2.6568151855127398E-5</v>
      </c>
      <c r="CV583" s="22">
        <f t="shared" si="1001"/>
        <v>1.3221781657485283E-2</v>
      </c>
      <c r="CW583" s="7">
        <f t="shared" si="1002"/>
        <v>8.0366490717910938E-2</v>
      </c>
      <c r="CX583" s="7">
        <f t="shared" si="1003"/>
        <v>4.4153691674413072E-4</v>
      </c>
      <c r="CY583" s="7">
        <f t="shared" si="1004"/>
        <v>0.99956305461689965</v>
      </c>
      <c r="CZ583" s="7">
        <f t="shared" si="1005"/>
        <v>8.0843351763962693E-2</v>
      </c>
      <c r="DA583" s="7">
        <f t="shared" si="1006"/>
        <v>47.906820564737863</v>
      </c>
      <c r="DB583" s="7">
        <f>rho_ph(DA583,H583)</f>
        <v>819.20473754899456</v>
      </c>
      <c r="DC583" s="7">
        <f t="shared" si="1007"/>
        <v>1.5279931108179281</v>
      </c>
      <c r="DD583" s="7">
        <f t="shared" si="1008"/>
        <v>-2.9430000000000001E-2</v>
      </c>
      <c r="DE583" s="47">
        <f t="shared" si="1009"/>
        <v>0</v>
      </c>
      <c r="DF583" s="7">
        <f t="shared" si="1010"/>
        <v>1023.5489989911709</v>
      </c>
      <c r="DG583" s="7">
        <f t="shared" si="1011"/>
        <v>237.00315004280026</v>
      </c>
    </row>
    <row r="584" spans="1:111" ht="14.5" x14ac:dyDescent="0.35">
      <c r="A584" s="7">
        <f t="shared" si="1028"/>
        <v>57</v>
      </c>
      <c r="B584" s="7">
        <v>3</v>
      </c>
      <c r="C584" s="7">
        <v>0</v>
      </c>
      <c r="D584">
        <v>0.315</v>
      </c>
      <c r="E584" s="22">
        <v>4.5000000000000003E-5</v>
      </c>
      <c r="F584" s="7">
        <f t="shared" si="929"/>
        <v>47.906820564737863</v>
      </c>
      <c r="G584" s="7">
        <f t="shared" si="1029"/>
        <v>97.5</v>
      </c>
      <c r="H584" s="7">
        <f t="shared" si="930"/>
        <v>1023.5489989911709</v>
      </c>
      <c r="I584" s="7">
        <f t="shared" si="931"/>
        <v>0</v>
      </c>
      <c r="J584" s="24" t="str">
        <f t="shared" si="932"/>
        <v>YES</v>
      </c>
      <c r="K584" s="24" t="str">
        <f t="shared" si="933"/>
        <v>NO</v>
      </c>
      <c r="L584" s="7">
        <f t="shared" si="934"/>
        <v>24.233736261750924</v>
      </c>
      <c r="M584" s="7">
        <v>9.81</v>
      </c>
      <c r="N584" s="7">
        <f t="shared" si="935"/>
        <v>7.7891625000000006E-2</v>
      </c>
      <c r="O584" s="7">
        <f t="shared" si="936"/>
        <v>261.28364309090284</v>
      </c>
      <c r="P584" s="7">
        <f t="shared" si="937"/>
        <v>781.59733984717786</v>
      </c>
      <c r="Q584" s="7">
        <f t="shared" si="1013"/>
        <v>1.7927180551400921E-5</v>
      </c>
      <c r="R584" s="7">
        <f t="shared" si="1014"/>
        <v>1.0113973046880406E-4</v>
      </c>
      <c r="S584" s="7">
        <f t="shared" si="938"/>
        <v>1.1277429517520561E-4</v>
      </c>
      <c r="T584" s="7">
        <f t="shared" si="939"/>
        <v>1.6015141448268226</v>
      </c>
      <c r="U584" s="7">
        <f t="shared" si="940"/>
        <v>0</v>
      </c>
      <c r="V584" s="7">
        <f t="shared" si="941"/>
        <v>1.6015141448268226</v>
      </c>
      <c r="W584" s="7">
        <f>Surface_Tension_T(T_ph(F584,H584))</f>
        <v>8.0300750378507493E-2</v>
      </c>
      <c r="X584" s="7">
        <v>82</v>
      </c>
      <c r="Y584" s="7">
        <f t="shared" si="942"/>
        <v>1</v>
      </c>
      <c r="Z584" s="7">
        <f t="shared" si="943"/>
        <v>0</v>
      </c>
      <c r="AA584" s="24">
        <f t="shared" si="944"/>
        <v>781.59733984717786</v>
      </c>
      <c r="AB584" s="24">
        <f t="shared" si="945"/>
        <v>3496345.0307055041</v>
      </c>
      <c r="AC584" s="24">
        <f t="shared" si="946"/>
        <v>2.6893463418237549E-5</v>
      </c>
      <c r="AD584" s="29">
        <f t="shared" si="947"/>
        <v>1.3239379779906831E-2</v>
      </c>
      <c r="AE584" s="24">
        <f t="shared" si="948"/>
        <v>2.710164888489532</v>
      </c>
      <c r="AF584" s="7">
        <f t="shared" si="949"/>
        <v>3.1122520785203616</v>
      </c>
      <c r="AG584" s="24" t="str">
        <f t="shared" si="950"/>
        <v>NO</v>
      </c>
      <c r="AH584" s="24">
        <f t="shared" si="1012"/>
        <v>1.1499999999999999</v>
      </c>
      <c r="AI584" s="24">
        <f t="shared" si="1012"/>
        <v>1.1499999999999999</v>
      </c>
      <c r="AJ584" s="24">
        <f t="shared" si="951"/>
        <v>0.27047252468076849</v>
      </c>
      <c r="AK584" s="24">
        <f t="shared" si="952"/>
        <v>0</v>
      </c>
      <c r="AL584" s="24">
        <f t="shared" si="953"/>
        <v>781.59733984717786</v>
      </c>
      <c r="AM584" s="24">
        <f t="shared" si="954"/>
        <v>3496345.0307055041</v>
      </c>
      <c r="AN584" s="24">
        <f t="shared" si="955"/>
        <v>2.6893463418237549E-5</v>
      </c>
      <c r="AO584" s="29">
        <f t="shared" si="956"/>
        <v>1.3239379779906831E-2</v>
      </c>
      <c r="AP584" s="24">
        <f t="shared" si="957"/>
        <v>0.39073996296226443</v>
      </c>
      <c r="AQ584" s="24">
        <f t="shared" si="1018"/>
        <v>0.72499999999999998</v>
      </c>
      <c r="AR584" s="24">
        <f t="shared" si="958"/>
        <v>2.710164888489532</v>
      </c>
      <c r="AS584" s="24">
        <f t="shared" si="959"/>
        <v>1.7296352764129685</v>
      </c>
      <c r="AT584" s="24" t="str">
        <f t="shared" si="960"/>
        <v>NO</v>
      </c>
      <c r="AU584" s="24">
        <f t="shared" si="1015"/>
        <v>1.2</v>
      </c>
      <c r="AV584" s="7">
        <f t="shared" si="1019"/>
        <v>1</v>
      </c>
      <c r="AW584" s="7">
        <f t="shared" si="1020"/>
        <v>0.27047252468076849</v>
      </c>
      <c r="AX584" s="20">
        <f t="shared" si="961"/>
        <v>0.78602119116061042</v>
      </c>
      <c r="AY584" s="24">
        <f t="shared" si="962"/>
        <v>0</v>
      </c>
      <c r="AZ584" s="24">
        <f t="shared" si="963"/>
        <v>781.59733984717786</v>
      </c>
      <c r="BA584" s="24">
        <f t="shared" si="964"/>
        <v>3496345.0307055041</v>
      </c>
      <c r="BB584" s="24">
        <f t="shared" si="965"/>
        <v>2.6893463418237549E-5</v>
      </c>
      <c r="BC584" s="29">
        <f t="shared" si="966"/>
        <v>1.3239379779906831E-2</v>
      </c>
      <c r="BD584" s="24">
        <f t="shared" si="967"/>
        <v>2.710164888489532</v>
      </c>
      <c r="BE584" s="24" t="str">
        <f t="shared" si="968"/>
        <v>NO</v>
      </c>
      <c r="BF584" s="24">
        <f t="shared" si="1016"/>
        <v>1.2</v>
      </c>
      <c r="BG584" s="24">
        <f t="shared" si="969"/>
        <v>1.136153666821595</v>
      </c>
      <c r="BH584" s="7">
        <f t="shared" si="1021"/>
        <v>1</v>
      </c>
      <c r="BI584" s="7">
        <f t="shared" si="970"/>
        <v>0.60564551278827294</v>
      </c>
      <c r="BJ584" s="7">
        <f t="shared" si="1022"/>
        <v>0.27047252468076849</v>
      </c>
      <c r="BK584" s="20">
        <f t="shared" si="971"/>
        <v>0.78602119116061042</v>
      </c>
      <c r="BL584" s="24">
        <f t="shared" si="972"/>
        <v>0.57374958583536018</v>
      </c>
      <c r="BM584" s="24">
        <f t="shared" si="973"/>
        <v>0</v>
      </c>
      <c r="BN584" s="24">
        <f t="shared" si="974"/>
        <v>781.59733984717786</v>
      </c>
      <c r="BO584" s="24">
        <f t="shared" si="975"/>
        <v>3496345.0307055041</v>
      </c>
      <c r="BP584" s="24">
        <f t="shared" si="976"/>
        <v>2.6893463418237549E-5</v>
      </c>
      <c r="BQ584" s="29">
        <f t="shared" si="977"/>
        <v>1.3239379779906831E-2</v>
      </c>
      <c r="BR584" s="24">
        <f t="shared" si="978"/>
        <v>0.39073996296226443</v>
      </c>
      <c r="BS584" s="24">
        <f t="shared" si="1023"/>
        <v>0.72499999999999998</v>
      </c>
      <c r="BT584" s="24">
        <f t="shared" si="979"/>
        <v>2.710164888489532</v>
      </c>
      <c r="BU584" s="24" t="str">
        <f t="shared" si="980"/>
        <v>NO</v>
      </c>
      <c r="BV584" s="24">
        <f t="shared" si="1017"/>
        <v>1.1499999999999999</v>
      </c>
      <c r="BW584" s="24">
        <f t="shared" si="981"/>
        <v>1.1499999999999999</v>
      </c>
      <c r="BX584" s="7">
        <f t="shared" si="1024"/>
        <v>1</v>
      </c>
      <c r="BY584" s="7">
        <f t="shared" si="982"/>
        <v>0.60564551278827294</v>
      </c>
      <c r="BZ584" s="24">
        <f t="shared" si="1025"/>
        <v>0.27047252468076849</v>
      </c>
      <c r="CA584" s="20">
        <f t="shared" si="983"/>
        <v>0.78602117017632067</v>
      </c>
      <c r="CB584" s="24">
        <f t="shared" si="984"/>
        <v>0.64089596366169743</v>
      </c>
      <c r="CC584" s="24">
        <f t="shared" si="985"/>
        <v>0</v>
      </c>
      <c r="CD584" s="24">
        <f t="shared" si="986"/>
        <v>781.59733984717786</v>
      </c>
      <c r="CE584" s="24">
        <f t="shared" si="987"/>
        <v>3496345.0307055041</v>
      </c>
      <c r="CF584" s="24">
        <f t="shared" si="988"/>
        <v>2.6893463418237549E-5</v>
      </c>
      <c r="CG584" s="29">
        <f t="shared" si="989"/>
        <v>1.3239379779906831E-2</v>
      </c>
      <c r="CH584" s="24">
        <f t="shared" si="990"/>
        <v>0.39073996296226443</v>
      </c>
      <c r="CI584" s="24">
        <f t="shared" si="1026"/>
        <v>0.72499999999999998</v>
      </c>
      <c r="CJ584" s="24">
        <f t="shared" si="991"/>
        <v>2.710164888489532</v>
      </c>
      <c r="CK584" s="24">
        <f t="shared" si="992"/>
        <v>3.1122520785203616</v>
      </c>
      <c r="CL584" s="24">
        <f t="shared" si="1027"/>
        <v>1.7296352764129685</v>
      </c>
      <c r="CM584" s="24" t="str">
        <f t="shared" si="993"/>
        <v>NO</v>
      </c>
      <c r="CN584" s="46" t="str">
        <f t="shared" si="994"/>
        <v>COMPRESSED LIQUID</v>
      </c>
      <c r="CO584" s="21" t="b">
        <f t="shared" si="995"/>
        <v>0</v>
      </c>
      <c r="CP584" s="21" t="b">
        <f t="shared" si="996"/>
        <v>0</v>
      </c>
      <c r="CQ584" s="7" t="e">
        <f t="shared" si="997"/>
        <v>#DIV/0!</v>
      </c>
      <c r="CR584" s="7">
        <f>IF(J584="yes",rho_ph(F584,H584),IF(K584="yes",rho_ph(F584,H584),L584*CQ584+P584*(1-CQ584)))</f>
        <v>819.21365180123985</v>
      </c>
      <c r="CS584" s="7" t="e">
        <f t="shared" si="998"/>
        <v>#DIV/0!</v>
      </c>
      <c r="CT584" s="7">
        <f t="shared" si="999"/>
        <v>3664615.3134571938</v>
      </c>
      <c r="CU584" s="7">
        <f t="shared" si="1000"/>
        <v>2.6572309068995781E-5</v>
      </c>
      <c r="CV584" s="22">
        <f t="shared" si="1001"/>
        <v>1.3222006738873927E-2</v>
      </c>
      <c r="CW584" s="7">
        <f t="shared" si="1002"/>
        <v>8.0364859241701642E-2</v>
      </c>
      <c r="CX584" s="7">
        <f t="shared" si="1003"/>
        <v>4.4097661889519289E-4</v>
      </c>
      <c r="CY584" s="7">
        <f t="shared" si="1004"/>
        <v>0.99956140730944754</v>
      </c>
      <c r="CZ584" s="7">
        <f t="shared" si="1005"/>
        <v>8.0841292260477093E-2</v>
      </c>
      <c r="DA584" s="7">
        <f t="shared" si="1006"/>
        <v>47.66429668795643</v>
      </c>
      <c r="DB584" s="7">
        <f>rho_ph(DA584,H584)</f>
        <v>819.18810383659343</v>
      </c>
      <c r="DC584" s="7">
        <f t="shared" si="1007"/>
        <v>1.5280241369007499</v>
      </c>
      <c r="DD584" s="7">
        <f t="shared" si="1008"/>
        <v>-2.9430000000000001E-2</v>
      </c>
      <c r="DE584" s="47">
        <f t="shared" si="1009"/>
        <v>0</v>
      </c>
      <c r="DF584" s="7">
        <f t="shared" si="1010"/>
        <v>1023.5195689911709</v>
      </c>
      <c r="DG584" s="7">
        <f t="shared" si="1011"/>
        <v>236.99757955486064</v>
      </c>
    </row>
    <row r="585" spans="1:111" ht="14.5" x14ac:dyDescent="0.35">
      <c r="A585" s="7">
        <f t="shared" si="1028"/>
        <v>54</v>
      </c>
      <c r="B585" s="7">
        <v>3</v>
      </c>
      <c r="C585" s="7">
        <v>0</v>
      </c>
      <c r="D585">
        <v>0.315</v>
      </c>
      <c r="E585" s="22">
        <v>4.5000000000000003E-5</v>
      </c>
      <c r="F585" s="7">
        <f t="shared" si="929"/>
        <v>47.66429668795643</v>
      </c>
      <c r="G585" s="7">
        <f t="shared" si="1029"/>
        <v>97.5</v>
      </c>
      <c r="H585" s="7">
        <f t="shared" si="930"/>
        <v>1023.5195689911709</v>
      </c>
      <c r="I585" s="7">
        <f t="shared" si="931"/>
        <v>0</v>
      </c>
      <c r="J585" s="24" t="str">
        <f t="shared" si="932"/>
        <v>YES</v>
      </c>
      <c r="K585" s="24" t="str">
        <f t="shared" si="933"/>
        <v>NO</v>
      </c>
      <c r="L585" s="7">
        <f t="shared" si="934"/>
        <v>24.104862302474803</v>
      </c>
      <c r="M585" s="7">
        <v>9.81</v>
      </c>
      <c r="N585" s="7">
        <f t="shared" si="935"/>
        <v>7.7891625000000006E-2</v>
      </c>
      <c r="O585" s="7">
        <f t="shared" si="936"/>
        <v>260.96982978129256</v>
      </c>
      <c r="P585" s="7">
        <f t="shared" si="937"/>
        <v>782.09314519947327</v>
      </c>
      <c r="Q585" s="7">
        <f t="shared" si="1013"/>
        <v>1.7914863783499255E-5</v>
      </c>
      <c r="R585" s="7">
        <f t="shared" si="1014"/>
        <v>1.0127382019815899E-4</v>
      </c>
      <c r="S585" s="7">
        <f t="shared" si="938"/>
        <v>1.1277069880094076E-4</v>
      </c>
      <c r="T585" s="7">
        <f t="shared" si="939"/>
        <v>1.6004988702528722</v>
      </c>
      <c r="U585" s="7">
        <f t="shared" si="940"/>
        <v>0</v>
      </c>
      <c r="V585" s="7">
        <f t="shared" si="941"/>
        <v>1.6004988702528722</v>
      </c>
      <c r="W585" s="7">
        <f>Surface_Tension_T(T_ph(F585,H585))</f>
        <v>8.0301404963279061E-2</v>
      </c>
      <c r="X585" s="7">
        <v>83</v>
      </c>
      <c r="Y585" s="7">
        <f t="shared" si="942"/>
        <v>1</v>
      </c>
      <c r="Z585" s="7">
        <f t="shared" si="943"/>
        <v>0</v>
      </c>
      <c r="AA585" s="24">
        <f t="shared" si="944"/>
        <v>782.09314519947327</v>
      </c>
      <c r="AB585" s="24">
        <f t="shared" si="945"/>
        <v>3496456.5327660851</v>
      </c>
      <c r="AC585" s="24">
        <f t="shared" si="946"/>
        <v>2.6893240903963917E-5</v>
      </c>
      <c r="AD585" s="29">
        <f t="shared" si="947"/>
        <v>1.3239367753433625E-2</v>
      </c>
      <c r="AE585" s="24">
        <f t="shared" si="948"/>
        <v>2.7102392468263456</v>
      </c>
      <c r="AF585" s="7">
        <f t="shared" si="949"/>
        <v>3.1212102699179809</v>
      </c>
      <c r="AG585" s="24" t="str">
        <f t="shared" si="950"/>
        <v>NO</v>
      </c>
      <c r="AH585" s="24">
        <f t="shared" si="1012"/>
        <v>1.1499999999999999</v>
      </c>
      <c r="AI585" s="24">
        <f t="shared" si="1012"/>
        <v>1.1499999999999999</v>
      </c>
      <c r="AJ585" s="24">
        <f t="shared" si="951"/>
        <v>0.27044306668277435</v>
      </c>
      <c r="AK585" s="24">
        <f t="shared" si="952"/>
        <v>0</v>
      </c>
      <c r="AL585" s="24">
        <f t="shared" si="953"/>
        <v>782.09314519947327</v>
      </c>
      <c r="AM585" s="24">
        <f t="shared" si="954"/>
        <v>3496456.5327660851</v>
      </c>
      <c r="AN585" s="24">
        <f t="shared" si="955"/>
        <v>2.6893240903963917E-5</v>
      </c>
      <c r="AO585" s="29">
        <f t="shared" si="956"/>
        <v>1.3239367753433625E-2</v>
      </c>
      <c r="AP585" s="24">
        <f t="shared" si="957"/>
        <v>0.39042987722145495</v>
      </c>
      <c r="AQ585" s="24">
        <f t="shared" si="1018"/>
        <v>0.72499999999999998</v>
      </c>
      <c r="AR585" s="24">
        <f t="shared" si="958"/>
        <v>2.7102392468263456</v>
      </c>
      <c r="AS585" s="24">
        <f t="shared" si="959"/>
        <v>1.728538779873102</v>
      </c>
      <c r="AT585" s="24" t="str">
        <f t="shared" si="960"/>
        <v>NO</v>
      </c>
      <c r="AU585" s="24">
        <f t="shared" si="1015"/>
        <v>1.2</v>
      </c>
      <c r="AV585" s="7">
        <f t="shared" si="1019"/>
        <v>1</v>
      </c>
      <c r="AW585" s="7">
        <f t="shared" si="1020"/>
        <v>0.27044306668277435</v>
      </c>
      <c r="AX585" s="20">
        <f t="shared" si="961"/>
        <v>0.78557401821453376</v>
      </c>
      <c r="AY585" s="24">
        <f t="shared" si="962"/>
        <v>0</v>
      </c>
      <c r="AZ585" s="24">
        <f t="shared" si="963"/>
        <v>782.09314519947327</v>
      </c>
      <c r="BA585" s="24">
        <f t="shared" si="964"/>
        <v>3496456.5327660851</v>
      </c>
      <c r="BB585" s="24">
        <f t="shared" si="965"/>
        <v>2.6893240903963917E-5</v>
      </c>
      <c r="BC585" s="29">
        <f t="shared" si="966"/>
        <v>1.3239367753433625E-2</v>
      </c>
      <c r="BD585" s="24">
        <f t="shared" si="967"/>
        <v>2.7102392468263456</v>
      </c>
      <c r="BE585" s="24" t="str">
        <f t="shared" si="968"/>
        <v>NO</v>
      </c>
      <c r="BF585" s="24">
        <f t="shared" si="1016"/>
        <v>1.2</v>
      </c>
      <c r="BG585" s="24">
        <f t="shared" si="969"/>
        <v>1.1361685621132322</v>
      </c>
      <c r="BH585" s="7">
        <f t="shared" si="1021"/>
        <v>1</v>
      </c>
      <c r="BI585" s="7">
        <f t="shared" si="970"/>
        <v>0.6057031487568596</v>
      </c>
      <c r="BJ585" s="7">
        <f t="shared" si="1022"/>
        <v>0.27044306668277435</v>
      </c>
      <c r="BK585" s="20">
        <f t="shared" si="971"/>
        <v>0.78557401821453376</v>
      </c>
      <c r="BL585" s="24">
        <f t="shared" si="972"/>
        <v>0.57379893371721358</v>
      </c>
      <c r="BM585" s="24">
        <f t="shared" si="973"/>
        <v>0</v>
      </c>
      <c r="BN585" s="24">
        <f t="shared" si="974"/>
        <v>782.09314519947327</v>
      </c>
      <c r="BO585" s="24">
        <f t="shared" si="975"/>
        <v>3496456.5327660851</v>
      </c>
      <c r="BP585" s="24">
        <f t="shared" si="976"/>
        <v>2.6893240903963917E-5</v>
      </c>
      <c r="BQ585" s="29">
        <f t="shared" si="977"/>
        <v>1.3239367753433625E-2</v>
      </c>
      <c r="BR585" s="24">
        <f t="shared" si="978"/>
        <v>0.39042987722145495</v>
      </c>
      <c r="BS585" s="24">
        <f t="shared" si="1023"/>
        <v>0.72499999999999998</v>
      </c>
      <c r="BT585" s="24">
        <f t="shared" si="979"/>
        <v>2.7102392468263456</v>
      </c>
      <c r="BU585" s="24" t="str">
        <f t="shared" si="980"/>
        <v>NO</v>
      </c>
      <c r="BV585" s="24">
        <f t="shared" si="1017"/>
        <v>1.1499999999999999</v>
      </c>
      <c r="BW585" s="24">
        <f t="shared" si="981"/>
        <v>1.1499999999999999</v>
      </c>
      <c r="BX585" s="7">
        <f t="shared" si="1024"/>
        <v>1</v>
      </c>
      <c r="BY585" s="7">
        <f t="shared" si="982"/>
        <v>0.6057031487568596</v>
      </c>
      <c r="BZ585" s="24">
        <f t="shared" si="1025"/>
        <v>0.27044306668277435</v>
      </c>
      <c r="CA585" s="20">
        <f t="shared" si="983"/>
        <v>0.78557399724222032</v>
      </c>
      <c r="CB585" s="24">
        <f t="shared" si="984"/>
        <v>0.64096275938270819</v>
      </c>
      <c r="CC585" s="24">
        <f t="shared" si="985"/>
        <v>0</v>
      </c>
      <c r="CD585" s="24">
        <f t="shared" si="986"/>
        <v>782.09314519947327</v>
      </c>
      <c r="CE585" s="24">
        <f t="shared" si="987"/>
        <v>3496456.5327660851</v>
      </c>
      <c r="CF585" s="24">
        <f t="shared" si="988"/>
        <v>2.6893240903963917E-5</v>
      </c>
      <c r="CG585" s="29">
        <f t="shared" si="989"/>
        <v>1.3239367753433625E-2</v>
      </c>
      <c r="CH585" s="24">
        <f t="shared" si="990"/>
        <v>0.39042987722145495</v>
      </c>
      <c r="CI585" s="24">
        <f t="shared" si="1026"/>
        <v>0.72499999999999998</v>
      </c>
      <c r="CJ585" s="24">
        <f t="shared" si="991"/>
        <v>2.7102392468263456</v>
      </c>
      <c r="CK585" s="24">
        <f t="shared" si="992"/>
        <v>3.1212102699179809</v>
      </c>
      <c r="CL585" s="24">
        <f t="shared" si="1027"/>
        <v>1.728538779873102</v>
      </c>
      <c r="CM585" s="24" t="str">
        <f t="shared" si="993"/>
        <v>NO</v>
      </c>
      <c r="CN585" s="46" t="str">
        <f t="shared" si="994"/>
        <v>COMPRESSED LIQUID</v>
      </c>
      <c r="CO585" s="21" t="b">
        <f t="shared" si="995"/>
        <v>0</v>
      </c>
      <c r="CP585" s="21" t="b">
        <f t="shared" si="996"/>
        <v>0</v>
      </c>
      <c r="CQ585" s="7" t="e">
        <f t="shared" si="997"/>
        <v>#DIV/0!</v>
      </c>
      <c r="CR585" s="7">
        <f>IF(J585="yes",rho_ph(F585,H585),IF(K585="yes",rho_ph(F585,H585),L585*CQ585+P585*(1-CQ585)))</f>
        <v>819.19701888709562</v>
      </c>
      <c r="CS585" s="7" t="e">
        <f t="shared" si="998"/>
        <v>#DIV/0!</v>
      </c>
      <c r="CT585" s="7">
        <f t="shared" si="999"/>
        <v>3662334.5772705246</v>
      </c>
      <c r="CU585" s="7">
        <f t="shared" si="1000"/>
        <v>2.6576474613298123E-5</v>
      </c>
      <c r="CV585" s="22">
        <f t="shared" si="1001"/>
        <v>1.3222232266460243E-2</v>
      </c>
      <c r="CW585" s="7">
        <f t="shared" si="1002"/>
        <v>8.0363227552824087E-2</v>
      </c>
      <c r="CX585" s="7">
        <f t="shared" si="1003"/>
        <v>4.4041625481231953E-4</v>
      </c>
      <c r="CY585" s="7">
        <f t="shared" si="1004"/>
        <v>0.9995597433568274</v>
      </c>
      <c r="CZ585" s="7">
        <f t="shared" si="1005"/>
        <v>8.0839233817353487E-2</v>
      </c>
      <c r="DA585" s="7">
        <f t="shared" si="1006"/>
        <v>47.421778986504371</v>
      </c>
      <c r="DB585" s="7">
        <f>rho_ph(DA585,H585)</f>
        <v>819.17146795473798</v>
      </c>
      <c r="DC585" s="7">
        <f t="shared" si="1007"/>
        <v>1.5280551682904018</v>
      </c>
      <c r="DD585" s="7">
        <f t="shared" si="1008"/>
        <v>-2.9430000000000001E-2</v>
      </c>
      <c r="DE585" s="47">
        <f t="shared" si="1009"/>
        <v>0</v>
      </c>
      <c r="DF585" s="7">
        <f t="shared" si="1010"/>
        <v>1023.4901389911709</v>
      </c>
      <c r="DG585" s="7">
        <f t="shared" si="1011"/>
        <v>236.99200853860947</v>
      </c>
    </row>
    <row r="586" spans="1:111" ht="14.5" x14ac:dyDescent="0.35">
      <c r="A586" s="7">
        <f t="shared" si="1028"/>
        <v>51</v>
      </c>
      <c r="B586" s="7">
        <v>3</v>
      </c>
      <c r="C586" s="7">
        <v>0</v>
      </c>
      <c r="D586">
        <v>0.315</v>
      </c>
      <c r="E586" s="22">
        <v>4.5000000000000003E-5</v>
      </c>
      <c r="F586" s="7">
        <f t="shared" si="929"/>
        <v>47.421778986504371</v>
      </c>
      <c r="G586" s="7">
        <f t="shared" si="1029"/>
        <v>97.5</v>
      </c>
      <c r="H586" s="7">
        <f t="shared" si="930"/>
        <v>1023.4901389911709</v>
      </c>
      <c r="I586" s="7">
        <f t="shared" si="931"/>
        <v>0</v>
      </c>
      <c r="J586" s="24" t="str">
        <f t="shared" si="932"/>
        <v>YES</v>
      </c>
      <c r="K586" s="24" t="str">
        <f t="shared" si="933"/>
        <v>NO</v>
      </c>
      <c r="L586" s="7">
        <f t="shared" si="934"/>
        <v>23.976108232007064</v>
      </c>
      <c r="M586" s="7">
        <v>9.81</v>
      </c>
      <c r="N586" s="7">
        <f t="shared" si="935"/>
        <v>7.7891625000000006E-2</v>
      </c>
      <c r="O586" s="7">
        <f t="shared" si="936"/>
        <v>260.65480203167817</v>
      </c>
      <c r="P586" s="7">
        <f t="shared" si="937"/>
        <v>782.58997632486148</v>
      </c>
      <c r="Q586" s="7">
        <f t="shared" si="1013"/>
        <v>1.7902517054785339E-5</v>
      </c>
      <c r="R586" s="7">
        <f t="shared" si="1014"/>
        <v>1.014086678647661E-4</v>
      </c>
      <c r="S586" s="7">
        <f t="shared" si="938"/>
        <v>1.1276710221879286E-4</v>
      </c>
      <c r="T586" s="7">
        <f t="shared" si="939"/>
        <v>1.5994827856121969</v>
      </c>
      <c r="U586" s="7">
        <f t="shared" si="940"/>
        <v>0</v>
      </c>
      <c r="V586" s="7">
        <f t="shared" si="941"/>
        <v>1.5994827856121969</v>
      </c>
      <c r="W586" s="7">
        <f>Surface_Tension_T(T_ph(F586,H586))</f>
        <v>8.0302059590482394E-2</v>
      </c>
      <c r="X586" s="7">
        <v>84</v>
      </c>
      <c r="Y586" s="7">
        <f t="shared" si="942"/>
        <v>1</v>
      </c>
      <c r="Z586" s="7">
        <f t="shared" si="943"/>
        <v>0</v>
      </c>
      <c r="AA586" s="24">
        <f t="shared" si="944"/>
        <v>782.58997632486148</v>
      </c>
      <c r="AB586" s="24">
        <f t="shared" si="945"/>
        <v>3496568.0483845524</v>
      </c>
      <c r="AC586" s="24">
        <f t="shared" si="946"/>
        <v>2.6893018376105001E-5</v>
      </c>
      <c r="AD586" s="29">
        <f t="shared" si="947"/>
        <v>1.3239355726211082E-2</v>
      </c>
      <c r="AE586" s="24">
        <f t="shared" si="948"/>
        <v>2.7103129572457347</v>
      </c>
      <c r="AF586" s="7">
        <f t="shared" si="949"/>
        <v>3.130231560923495</v>
      </c>
      <c r="AG586" s="24" t="str">
        <f t="shared" si="950"/>
        <v>NO</v>
      </c>
      <c r="AH586" s="24">
        <f t="shared" si="1012"/>
        <v>1.1499999999999999</v>
      </c>
      <c r="AI586" s="24">
        <f t="shared" si="1012"/>
        <v>1.1499999999999999</v>
      </c>
      <c r="AJ586" s="24">
        <f t="shared" si="951"/>
        <v>0.2704135238531718</v>
      </c>
      <c r="AK586" s="24">
        <f t="shared" si="952"/>
        <v>0</v>
      </c>
      <c r="AL586" s="24">
        <f t="shared" si="953"/>
        <v>782.58997632486148</v>
      </c>
      <c r="AM586" s="24">
        <f t="shared" si="954"/>
        <v>3496568.0483845524</v>
      </c>
      <c r="AN586" s="24">
        <f t="shared" si="955"/>
        <v>2.6893018376105001E-5</v>
      </c>
      <c r="AO586" s="29">
        <f t="shared" si="956"/>
        <v>1.3239355726211082E-2</v>
      </c>
      <c r="AP586" s="24">
        <f t="shared" si="957"/>
        <v>0.39011972435112735</v>
      </c>
      <c r="AQ586" s="24">
        <f t="shared" si="1018"/>
        <v>0.72499999999999998</v>
      </c>
      <c r="AR586" s="24">
        <f t="shared" si="958"/>
        <v>2.7103129572457347</v>
      </c>
      <c r="AS586" s="24">
        <f t="shared" si="959"/>
        <v>1.7274414084611729</v>
      </c>
      <c r="AT586" s="24" t="str">
        <f t="shared" si="960"/>
        <v>NO</v>
      </c>
      <c r="AU586" s="24">
        <f t="shared" si="1015"/>
        <v>1.2</v>
      </c>
      <c r="AV586" s="7">
        <f t="shared" si="1019"/>
        <v>1</v>
      </c>
      <c r="AW586" s="7">
        <f t="shared" si="1020"/>
        <v>0.2704135238531718</v>
      </c>
      <c r="AX586" s="20">
        <f t="shared" si="961"/>
        <v>0.78512646640038652</v>
      </c>
      <c r="AY586" s="24">
        <f t="shared" si="962"/>
        <v>0</v>
      </c>
      <c r="AZ586" s="24">
        <f t="shared" si="963"/>
        <v>782.58997632486148</v>
      </c>
      <c r="BA586" s="24">
        <f t="shared" si="964"/>
        <v>3496568.0483845524</v>
      </c>
      <c r="BB586" s="24">
        <f t="shared" si="965"/>
        <v>2.6893018376105001E-5</v>
      </c>
      <c r="BC586" s="29">
        <f t="shared" si="966"/>
        <v>1.3239355726211082E-2</v>
      </c>
      <c r="BD586" s="24">
        <f t="shared" si="967"/>
        <v>2.7103129572457347</v>
      </c>
      <c r="BE586" s="24" t="str">
        <f t="shared" si="968"/>
        <v>NO</v>
      </c>
      <c r="BF586" s="24">
        <f t="shared" si="1016"/>
        <v>1.2</v>
      </c>
      <c r="BG586" s="24">
        <f t="shared" si="969"/>
        <v>1.1361834307130279</v>
      </c>
      <c r="BH586" s="7">
        <f t="shared" si="1021"/>
        <v>1</v>
      </c>
      <c r="BI586" s="7">
        <f t="shared" si="970"/>
        <v>0.60576067090297536</v>
      </c>
      <c r="BJ586" s="7">
        <f t="shared" si="1022"/>
        <v>0.2704135238531718</v>
      </c>
      <c r="BK586" s="20">
        <f t="shared" si="971"/>
        <v>0.78512646640038652</v>
      </c>
      <c r="BL586" s="24">
        <f t="shared" si="972"/>
        <v>0.57384817053544124</v>
      </c>
      <c r="BM586" s="24">
        <f t="shared" si="973"/>
        <v>0</v>
      </c>
      <c r="BN586" s="24">
        <f t="shared" si="974"/>
        <v>782.58997632486148</v>
      </c>
      <c r="BO586" s="24">
        <f t="shared" si="975"/>
        <v>3496568.0483845524</v>
      </c>
      <c r="BP586" s="24">
        <f t="shared" si="976"/>
        <v>2.6893018376105001E-5</v>
      </c>
      <c r="BQ586" s="29">
        <f t="shared" si="977"/>
        <v>1.3239355726211082E-2</v>
      </c>
      <c r="BR586" s="24">
        <f t="shared" si="978"/>
        <v>0.39011972435112735</v>
      </c>
      <c r="BS586" s="24">
        <f t="shared" si="1023"/>
        <v>0.72499999999999998</v>
      </c>
      <c r="BT586" s="24">
        <f t="shared" si="979"/>
        <v>2.7103129572457347</v>
      </c>
      <c r="BU586" s="24" t="str">
        <f t="shared" si="980"/>
        <v>NO</v>
      </c>
      <c r="BV586" s="24">
        <f t="shared" si="1017"/>
        <v>1.1499999999999999</v>
      </c>
      <c r="BW586" s="24">
        <f t="shared" si="981"/>
        <v>1.1499999999999999</v>
      </c>
      <c r="BX586" s="7">
        <f t="shared" si="1024"/>
        <v>1</v>
      </c>
      <c r="BY586" s="7">
        <f t="shared" si="982"/>
        <v>0.60576067090297536</v>
      </c>
      <c r="BZ586" s="24">
        <f t="shared" si="1025"/>
        <v>0.2704135238531718</v>
      </c>
      <c r="CA586" s="20">
        <f t="shared" si="983"/>
        <v>0.78512644544005927</v>
      </c>
      <c r="CB586" s="24">
        <f t="shared" si="984"/>
        <v>0.64102943823225245</v>
      </c>
      <c r="CC586" s="24">
        <f t="shared" si="985"/>
        <v>0</v>
      </c>
      <c r="CD586" s="24">
        <f t="shared" si="986"/>
        <v>782.58997632486148</v>
      </c>
      <c r="CE586" s="24">
        <f t="shared" si="987"/>
        <v>3496568.0483845524</v>
      </c>
      <c r="CF586" s="24">
        <f t="shared" si="988"/>
        <v>2.6893018376105001E-5</v>
      </c>
      <c r="CG586" s="29">
        <f t="shared" si="989"/>
        <v>1.3239355726211082E-2</v>
      </c>
      <c r="CH586" s="24">
        <f t="shared" si="990"/>
        <v>0.39011972435112735</v>
      </c>
      <c r="CI586" s="24">
        <f t="shared" si="1026"/>
        <v>0.72499999999999998</v>
      </c>
      <c r="CJ586" s="24">
        <f t="shared" si="991"/>
        <v>2.7103129572457347</v>
      </c>
      <c r="CK586" s="24">
        <f t="shared" si="992"/>
        <v>3.130231560923495</v>
      </c>
      <c r="CL586" s="24">
        <f t="shared" si="1027"/>
        <v>1.7274414084611729</v>
      </c>
      <c r="CM586" s="24" t="str">
        <f t="shared" si="993"/>
        <v>NO</v>
      </c>
      <c r="CN586" s="46" t="str">
        <f t="shared" si="994"/>
        <v>COMPRESSED LIQUID</v>
      </c>
      <c r="CO586" s="21" t="b">
        <f t="shared" si="995"/>
        <v>0</v>
      </c>
      <c r="CP586" s="21" t="b">
        <f t="shared" si="996"/>
        <v>0</v>
      </c>
      <c r="CQ586" s="7" t="e">
        <f t="shared" si="997"/>
        <v>#DIV/0!</v>
      </c>
      <c r="CR586" s="7">
        <f>IF(J586="yes",rho_ph(F586,H586),IF(K586="yes",rho_ph(F586,H586),L586*CQ586+P586*(1-CQ586)))</f>
        <v>819.18038380376311</v>
      </c>
      <c r="CS586" s="7" t="e">
        <f t="shared" si="998"/>
        <v>#DIV/0!</v>
      </c>
      <c r="CT586" s="7">
        <f t="shared" si="999"/>
        <v>3660051.9333544634</v>
      </c>
      <c r="CU586" s="7">
        <f t="shared" si="1000"/>
        <v>2.6580648574866339E-5</v>
      </c>
      <c r="CV586" s="22">
        <f t="shared" si="1001"/>
        <v>1.3222458244910102E-2</v>
      </c>
      <c r="CW586" s="7">
        <f t="shared" si="1002"/>
        <v>8.036159565114917E-2</v>
      </c>
      <c r="CX586" s="7">
        <f t="shared" si="1003"/>
        <v>4.3985581679760862E-4</v>
      </c>
      <c r="CY586" s="7">
        <f t="shared" si="1004"/>
        <v>0.99955806251210966</v>
      </c>
      <c r="CZ586" s="7">
        <f t="shared" si="1005"/>
        <v>8.0837176446633754E-2</v>
      </c>
      <c r="DA586" s="7">
        <f t="shared" si="1006"/>
        <v>47.179267457164471</v>
      </c>
      <c r="DB586" s="7">
        <f>rho_ph(DA586,H586)</f>
        <v>819.1548299021066</v>
      </c>
      <c r="DC586" s="7">
        <f t="shared" si="1007"/>
        <v>1.5280862049899189</v>
      </c>
      <c r="DD586" s="7">
        <f t="shared" si="1008"/>
        <v>-2.9430000000000001E-2</v>
      </c>
      <c r="DE586" s="47">
        <f t="shared" si="1009"/>
        <v>0</v>
      </c>
      <c r="DF586" s="7">
        <f t="shared" si="1010"/>
        <v>1023.4607089911708</v>
      </c>
      <c r="DG586" s="7">
        <f t="shared" si="1011"/>
        <v>236.98643699393267</v>
      </c>
    </row>
    <row r="587" spans="1:111" ht="14.5" x14ac:dyDescent="0.35">
      <c r="A587" s="7">
        <f t="shared" si="1028"/>
        <v>48</v>
      </c>
      <c r="B587" s="7">
        <v>3</v>
      </c>
      <c r="C587" s="7">
        <v>0</v>
      </c>
      <c r="D587">
        <v>0.315</v>
      </c>
      <c r="E587" s="22">
        <v>4.5000000000000003E-5</v>
      </c>
      <c r="F587" s="7">
        <f t="shared" si="929"/>
        <v>47.179267457164471</v>
      </c>
      <c r="G587" s="7">
        <f t="shared" si="1029"/>
        <v>97.5</v>
      </c>
      <c r="H587" s="7">
        <f t="shared" si="930"/>
        <v>1023.4607089911708</v>
      </c>
      <c r="I587" s="7">
        <f t="shared" si="931"/>
        <v>0</v>
      </c>
      <c r="J587" s="24" t="str">
        <f t="shared" si="932"/>
        <v>YES</v>
      </c>
      <c r="K587" s="24" t="str">
        <f t="shared" si="933"/>
        <v>NO</v>
      </c>
      <c r="L587" s="7">
        <f t="shared" si="934"/>
        <v>23.847473575578789</v>
      </c>
      <c r="M587" s="7">
        <v>9.81</v>
      </c>
      <c r="N587" s="7">
        <f t="shared" si="935"/>
        <v>7.7891625000000006E-2</v>
      </c>
      <c r="O587" s="7">
        <f t="shared" si="936"/>
        <v>260.33854883050401</v>
      </c>
      <c r="P587" s="7">
        <f t="shared" si="937"/>
        <v>783.08784371012587</v>
      </c>
      <c r="Q587" s="7">
        <f t="shared" si="1013"/>
        <v>1.7890140007179502E-5</v>
      </c>
      <c r="R587" s="7">
        <f t="shared" si="1014"/>
        <v>1.0154428271039882E-4</v>
      </c>
      <c r="S587" s="7">
        <f t="shared" si="938"/>
        <v>1.1276350542856181E-4</v>
      </c>
      <c r="T587" s="7">
        <f t="shared" si="939"/>
        <v>1.5984658750335889</v>
      </c>
      <c r="U587" s="7">
        <f t="shared" si="940"/>
        <v>0</v>
      </c>
      <c r="V587" s="7">
        <f t="shared" si="941"/>
        <v>1.5984658750335889</v>
      </c>
      <c r="W587" s="7">
        <f>Surface_Tension_T(T_ph(F587,H587))</f>
        <v>8.0302714260125155E-2</v>
      </c>
      <c r="X587" s="7">
        <v>85</v>
      </c>
      <c r="Y587" s="7">
        <f t="shared" si="942"/>
        <v>1</v>
      </c>
      <c r="Z587" s="7">
        <f t="shared" si="943"/>
        <v>0</v>
      </c>
      <c r="AA587" s="24">
        <f t="shared" si="944"/>
        <v>783.08784371012587</v>
      </c>
      <c r="AB587" s="24">
        <f t="shared" si="945"/>
        <v>3496679.5775690242</v>
      </c>
      <c r="AC587" s="24">
        <f t="shared" si="946"/>
        <v>2.6892795834648276E-5</v>
      </c>
      <c r="AD587" s="29">
        <f t="shared" si="947"/>
        <v>1.3239343698238532E-2</v>
      </c>
      <c r="AE587" s="24">
        <f t="shared" si="948"/>
        <v>2.7103860184715627</v>
      </c>
      <c r="AF587" s="7">
        <f t="shared" si="949"/>
        <v>3.139316746961188</v>
      </c>
      <c r="AG587" s="24" t="str">
        <f t="shared" si="950"/>
        <v>NO</v>
      </c>
      <c r="AH587" s="24">
        <f t="shared" si="1012"/>
        <v>1.1499999999999999</v>
      </c>
      <c r="AI587" s="24">
        <f t="shared" si="1012"/>
        <v>1.1499999999999999</v>
      </c>
      <c r="AJ587" s="24">
        <f t="shared" si="951"/>
        <v>0.27038389553046177</v>
      </c>
      <c r="AK587" s="24">
        <f t="shared" si="952"/>
        <v>0</v>
      </c>
      <c r="AL587" s="24">
        <f t="shared" si="953"/>
        <v>783.08784371012587</v>
      </c>
      <c r="AM587" s="24">
        <f t="shared" si="954"/>
        <v>3496679.5775690242</v>
      </c>
      <c r="AN587" s="24">
        <f t="shared" si="955"/>
        <v>2.6892795834648276E-5</v>
      </c>
      <c r="AO587" s="29">
        <f t="shared" si="956"/>
        <v>1.3239343698238532E-2</v>
      </c>
      <c r="AP587" s="24">
        <f t="shared" si="957"/>
        <v>0.38980949977819995</v>
      </c>
      <c r="AQ587" s="24">
        <f t="shared" si="1018"/>
        <v>0.72499999999999998</v>
      </c>
      <c r="AR587" s="24">
        <f t="shared" si="958"/>
        <v>2.7103860184715627</v>
      </c>
      <c r="AS587" s="24">
        <f t="shared" si="959"/>
        <v>1.7263431450362763</v>
      </c>
      <c r="AT587" s="24" t="str">
        <f t="shared" si="960"/>
        <v>NO</v>
      </c>
      <c r="AU587" s="24">
        <f t="shared" si="1015"/>
        <v>1.2</v>
      </c>
      <c r="AV587" s="7">
        <f t="shared" si="1019"/>
        <v>1</v>
      </c>
      <c r="AW587" s="7">
        <f t="shared" si="1020"/>
        <v>0.27038389553046177</v>
      </c>
      <c r="AX587" s="20">
        <f t="shared" si="961"/>
        <v>0.78467852865540944</v>
      </c>
      <c r="AY587" s="24">
        <f t="shared" si="962"/>
        <v>0</v>
      </c>
      <c r="AZ587" s="24">
        <f t="shared" si="963"/>
        <v>783.08784371012587</v>
      </c>
      <c r="BA587" s="24">
        <f t="shared" si="964"/>
        <v>3496679.5775690242</v>
      </c>
      <c r="BB587" s="24">
        <f t="shared" si="965"/>
        <v>2.6892795834648276E-5</v>
      </c>
      <c r="BC587" s="29">
        <f t="shared" si="966"/>
        <v>1.3239343698238532E-2</v>
      </c>
      <c r="BD587" s="24">
        <f t="shared" si="967"/>
        <v>2.7103860184715627</v>
      </c>
      <c r="BE587" s="24" t="str">
        <f t="shared" si="968"/>
        <v>NO</v>
      </c>
      <c r="BF587" s="24">
        <f t="shared" si="1016"/>
        <v>1.2</v>
      </c>
      <c r="BG587" s="24">
        <f t="shared" si="969"/>
        <v>1.1361982729112221</v>
      </c>
      <c r="BH587" s="7">
        <f t="shared" si="1021"/>
        <v>1</v>
      </c>
      <c r="BI587" s="7">
        <f t="shared" si="970"/>
        <v>0.60581807955604239</v>
      </c>
      <c r="BJ587" s="7">
        <f t="shared" si="1022"/>
        <v>0.27038389553046177</v>
      </c>
      <c r="BK587" s="20">
        <f t="shared" si="971"/>
        <v>0.78467852865540944</v>
      </c>
      <c r="BL587" s="24">
        <f t="shared" si="972"/>
        <v>0.57389729652516708</v>
      </c>
      <c r="BM587" s="24">
        <f t="shared" si="973"/>
        <v>0</v>
      </c>
      <c r="BN587" s="24">
        <f t="shared" si="974"/>
        <v>783.08784371012587</v>
      </c>
      <c r="BO587" s="24">
        <f t="shared" si="975"/>
        <v>3496679.5775690242</v>
      </c>
      <c r="BP587" s="24">
        <f t="shared" si="976"/>
        <v>2.6892795834648276E-5</v>
      </c>
      <c r="BQ587" s="29">
        <f t="shared" si="977"/>
        <v>1.3239343698238532E-2</v>
      </c>
      <c r="BR587" s="24">
        <f t="shared" si="978"/>
        <v>0.38980949977819995</v>
      </c>
      <c r="BS587" s="24">
        <f t="shared" si="1023"/>
        <v>0.72499999999999998</v>
      </c>
      <c r="BT587" s="24">
        <f t="shared" si="979"/>
        <v>2.7103860184715627</v>
      </c>
      <c r="BU587" s="24" t="str">
        <f t="shared" si="980"/>
        <v>NO</v>
      </c>
      <c r="BV587" s="24">
        <f t="shared" si="1017"/>
        <v>1.1499999999999999</v>
      </c>
      <c r="BW587" s="24">
        <f t="shared" si="981"/>
        <v>1.1499999999999999</v>
      </c>
      <c r="BX587" s="7">
        <f t="shared" si="1024"/>
        <v>1</v>
      </c>
      <c r="BY587" s="7">
        <f t="shared" si="982"/>
        <v>0.60581807955604239</v>
      </c>
      <c r="BZ587" s="24">
        <f t="shared" si="1025"/>
        <v>0.27038389553046177</v>
      </c>
      <c r="CA587" s="20">
        <f t="shared" si="983"/>
        <v>0.78467850770707881</v>
      </c>
      <c r="CB587" s="24">
        <f t="shared" si="984"/>
        <v>0.64109600064396854</v>
      </c>
      <c r="CC587" s="24">
        <f t="shared" si="985"/>
        <v>0</v>
      </c>
      <c r="CD587" s="24">
        <f t="shared" si="986"/>
        <v>783.08784371012587</v>
      </c>
      <c r="CE587" s="24">
        <f t="shared" si="987"/>
        <v>3496679.5775690242</v>
      </c>
      <c r="CF587" s="24">
        <f t="shared" si="988"/>
        <v>2.6892795834648276E-5</v>
      </c>
      <c r="CG587" s="29">
        <f t="shared" si="989"/>
        <v>1.3239343698238532E-2</v>
      </c>
      <c r="CH587" s="24">
        <f t="shared" si="990"/>
        <v>0.38980949977819995</v>
      </c>
      <c r="CI587" s="24">
        <f t="shared" si="1026"/>
        <v>0.72499999999999998</v>
      </c>
      <c r="CJ587" s="24">
        <f t="shared" si="991"/>
        <v>2.7103860184715627</v>
      </c>
      <c r="CK587" s="24">
        <f t="shared" si="992"/>
        <v>3.139316746961188</v>
      </c>
      <c r="CL587" s="24">
        <f t="shared" si="1027"/>
        <v>1.7263431450362763</v>
      </c>
      <c r="CM587" s="24" t="str">
        <f t="shared" si="993"/>
        <v>NO</v>
      </c>
      <c r="CN587" s="46" t="str">
        <f t="shared" si="994"/>
        <v>COMPRESSED LIQUID</v>
      </c>
      <c r="CO587" s="21" t="b">
        <f t="shared" si="995"/>
        <v>0</v>
      </c>
      <c r="CP587" s="21" t="b">
        <f t="shared" si="996"/>
        <v>0</v>
      </c>
      <c r="CQ587" s="7" t="e">
        <f t="shared" si="997"/>
        <v>#DIV/0!</v>
      </c>
      <c r="CR587" s="7">
        <f>IF(J587="yes",rho_ph(F587,H587),IF(K587="yes",rho_ph(F587,H587),L587*CQ587+P587*(1-CQ587)))</f>
        <v>819.16374654992421</v>
      </c>
      <c r="CS587" s="7" t="e">
        <f t="shared" si="998"/>
        <v>#DIV/0!</v>
      </c>
      <c r="CT587" s="7">
        <f t="shared" si="999"/>
        <v>3657767.3453277871</v>
      </c>
      <c r="CU587" s="7">
        <f t="shared" si="1000"/>
        <v>2.6584831041653904E-5</v>
      </c>
      <c r="CV587" s="22">
        <f t="shared" si="1001"/>
        <v>1.3222684678949581E-2</v>
      </c>
      <c r="CW587" s="7">
        <f t="shared" si="1002"/>
        <v>8.0359963536547577E-2</v>
      </c>
      <c r="CX587" s="7">
        <f t="shared" si="1003"/>
        <v>4.3929529708122933E-4</v>
      </c>
      <c r="CY587" s="7">
        <f t="shared" si="1004"/>
        <v>0.99955636452337338</v>
      </c>
      <c r="CZ587" s="7">
        <f t="shared" si="1005"/>
        <v>8.0835120160689458E-2</v>
      </c>
      <c r="DA587" s="7">
        <f t="shared" si="1006"/>
        <v>46.936762096682401</v>
      </c>
      <c r="DB587" s="7">
        <f>rho_ph(DA587,H587)</f>
        <v>819.13818967737689</v>
      </c>
      <c r="DC587" s="7">
        <f t="shared" si="1007"/>
        <v>1.5281172470023385</v>
      </c>
      <c r="DD587" s="7">
        <f t="shared" si="1008"/>
        <v>-2.9430000000000001E-2</v>
      </c>
      <c r="DE587" s="47">
        <f t="shared" si="1009"/>
        <v>0</v>
      </c>
      <c r="DF587" s="7">
        <f t="shared" si="1010"/>
        <v>1023.4312789911708</v>
      </c>
      <c r="DG587" s="7">
        <f t="shared" si="1011"/>
        <v>236.9808649207182</v>
      </c>
    </row>
    <row r="588" spans="1:111" ht="14.5" x14ac:dyDescent="0.35">
      <c r="A588" s="7">
        <f t="shared" si="1028"/>
        <v>45</v>
      </c>
      <c r="B588" s="7">
        <v>3</v>
      </c>
      <c r="C588" s="7">
        <v>0</v>
      </c>
      <c r="D588">
        <v>0.315</v>
      </c>
      <c r="E588" s="22">
        <v>4.5000000000000003E-5</v>
      </c>
      <c r="F588" s="7">
        <f t="shared" si="929"/>
        <v>46.936762096682401</v>
      </c>
      <c r="G588" s="7">
        <f t="shared" si="1029"/>
        <v>97.5</v>
      </c>
      <c r="H588" s="7">
        <f t="shared" si="930"/>
        <v>1023.4312789911708</v>
      </c>
      <c r="I588" s="7">
        <f t="shared" si="931"/>
        <v>0</v>
      </c>
      <c r="J588" s="24" t="str">
        <f t="shared" si="932"/>
        <v>YES</v>
      </c>
      <c r="K588" s="24" t="str">
        <f t="shared" si="933"/>
        <v>NO</v>
      </c>
      <c r="L588" s="7">
        <f t="shared" si="934"/>
        <v>23.718957857955548</v>
      </c>
      <c r="M588" s="7">
        <v>9.81</v>
      </c>
      <c r="N588" s="7">
        <f t="shared" si="935"/>
        <v>7.7891625000000006E-2</v>
      </c>
      <c r="O588" s="7">
        <f t="shared" si="936"/>
        <v>260.02105900799108</v>
      </c>
      <c r="P588" s="7">
        <f t="shared" si="937"/>
        <v>783.58675797895762</v>
      </c>
      <c r="Q588" s="7">
        <f t="shared" si="1013"/>
        <v>1.7877732278349752E-5</v>
      </c>
      <c r="R588" s="7">
        <f t="shared" si="1014"/>
        <v>1.0168067413422934E-4</v>
      </c>
      <c r="S588" s="7">
        <f t="shared" si="938"/>
        <v>1.127599084300454E-4</v>
      </c>
      <c r="T588" s="7">
        <f t="shared" si="939"/>
        <v>1.5974481224679995</v>
      </c>
      <c r="U588" s="7">
        <f t="shared" si="940"/>
        <v>0</v>
      </c>
      <c r="V588" s="7">
        <f t="shared" si="941"/>
        <v>1.5974481224679995</v>
      </c>
      <c r="W588" s="7">
        <f>Surface_Tension_T(T_ph(F588,H588))</f>
        <v>8.0303368972214739E-2</v>
      </c>
      <c r="X588" s="7">
        <v>86</v>
      </c>
      <c r="Y588" s="7">
        <f t="shared" si="942"/>
        <v>1</v>
      </c>
      <c r="Z588" s="7">
        <f t="shared" si="943"/>
        <v>0</v>
      </c>
      <c r="AA588" s="24">
        <f t="shared" si="944"/>
        <v>783.58675797895762</v>
      </c>
      <c r="AB588" s="24">
        <f t="shared" si="945"/>
        <v>3496791.1203276874</v>
      </c>
      <c r="AC588" s="24">
        <f t="shared" si="946"/>
        <v>2.689257327958108E-5</v>
      </c>
      <c r="AD588" s="29">
        <f t="shared" si="947"/>
        <v>1.3239331669515284E-2</v>
      </c>
      <c r="AE588" s="24">
        <f t="shared" si="948"/>
        <v>2.7104584291905263</v>
      </c>
      <c r="AF588" s="7">
        <f t="shared" si="949"/>
        <v>3.148466637571691</v>
      </c>
      <c r="AG588" s="24" t="str">
        <f t="shared" si="950"/>
        <v>NO</v>
      </c>
      <c r="AH588" s="24">
        <f t="shared" si="1012"/>
        <v>1.1499999999999999</v>
      </c>
      <c r="AI588" s="24">
        <f t="shared" si="1012"/>
        <v>1.1499999999999999</v>
      </c>
      <c r="AJ588" s="24">
        <f t="shared" si="951"/>
        <v>0.2703541810436691</v>
      </c>
      <c r="AK588" s="24">
        <f t="shared" si="952"/>
        <v>0</v>
      </c>
      <c r="AL588" s="24">
        <f t="shared" si="953"/>
        <v>783.58675797895762</v>
      </c>
      <c r="AM588" s="24">
        <f t="shared" si="954"/>
        <v>3496791.1203276874</v>
      </c>
      <c r="AN588" s="24">
        <f t="shared" si="955"/>
        <v>2.689257327958108E-5</v>
      </c>
      <c r="AO588" s="29">
        <f t="shared" si="956"/>
        <v>1.3239331669515284E-2</v>
      </c>
      <c r="AP588" s="24">
        <f t="shared" si="957"/>
        <v>0.38949919888627049</v>
      </c>
      <c r="AQ588" s="24">
        <f t="shared" si="1018"/>
        <v>0.72499999999999998</v>
      </c>
      <c r="AR588" s="24">
        <f t="shared" si="958"/>
        <v>2.7104584291905263</v>
      </c>
      <c r="AS588" s="24">
        <f t="shared" si="959"/>
        <v>1.7252439722654396</v>
      </c>
      <c r="AT588" s="24" t="str">
        <f t="shared" si="960"/>
        <v>NO</v>
      </c>
      <c r="AU588" s="24">
        <f t="shared" si="1015"/>
        <v>1.2</v>
      </c>
      <c r="AV588" s="7">
        <f t="shared" si="1019"/>
        <v>1</v>
      </c>
      <c r="AW588" s="7">
        <f t="shared" si="1020"/>
        <v>0.2703541810436691</v>
      </c>
      <c r="AX588" s="20">
        <f t="shared" si="961"/>
        <v>0.78423019783696069</v>
      </c>
      <c r="AY588" s="24">
        <f t="shared" si="962"/>
        <v>0</v>
      </c>
      <c r="AZ588" s="24">
        <f t="shared" si="963"/>
        <v>783.58675797895762</v>
      </c>
      <c r="BA588" s="24">
        <f t="shared" si="964"/>
        <v>3496791.1203276874</v>
      </c>
      <c r="BB588" s="24">
        <f t="shared" si="965"/>
        <v>2.689257327958108E-5</v>
      </c>
      <c r="BC588" s="29">
        <f t="shared" si="966"/>
        <v>1.3239331669515284E-2</v>
      </c>
      <c r="BD588" s="24">
        <f t="shared" si="967"/>
        <v>2.7104584291905263</v>
      </c>
      <c r="BE588" s="24" t="str">
        <f t="shared" si="968"/>
        <v>NO</v>
      </c>
      <c r="BF588" s="24">
        <f t="shared" si="1016"/>
        <v>1.2</v>
      </c>
      <c r="BG588" s="24">
        <f t="shared" si="969"/>
        <v>1.1362130889981186</v>
      </c>
      <c r="BH588" s="7">
        <f t="shared" si="1021"/>
        <v>1</v>
      </c>
      <c r="BI588" s="7">
        <f t="shared" si="970"/>
        <v>0.60587537504415878</v>
      </c>
      <c r="BJ588" s="7">
        <f t="shared" si="1022"/>
        <v>0.2703541810436691</v>
      </c>
      <c r="BK588" s="20">
        <f t="shared" si="971"/>
        <v>0.78423019783696069</v>
      </c>
      <c r="BL588" s="24">
        <f t="shared" si="972"/>
        <v>0.57394631191941448</v>
      </c>
      <c r="BM588" s="24">
        <f t="shared" si="973"/>
        <v>0</v>
      </c>
      <c r="BN588" s="24">
        <f t="shared" si="974"/>
        <v>783.58675797895762</v>
      </c>
      <c r="BO588" s="24">
        <f t="shared" si="975"/>
        <v>3496791.1203276874</v>
      </c>
      <c r="BP588" s="24">
        <f t="shared" si="976"/>
        <v>2.689257327958108E-5</v>
      </c>
      <c r="BQ588" s="29">
        <f t="shared" si="977"/>
        <v>1.3239331669515284E-2</v>
      </c>
      <c r="BR588" s="24">
        <f t="shared" si="978"/>
        <v>0.38949919888627049</v>
      </c>
      <c r="BS588" s="24">
        <f t="shared" si="1023"/>
        <v>0.72499999999999998</v>
      </c>
      <c r="BT588" s="24">
        <f t="shared" si="979"/>
        <v>2.7104584291905263</v>
      </c>
      <c r="BU588" s="24" t="str">
        <f t="shared" si="980"/>
        <v>NO</v>
      </c>
      <c r="BV588" s="24">
        <f t="shared" si="1017"/>
        <v>1.1499999999999999</v>
      </c>
      <c r="BW588" s="24">
        <f t="shared" si="981"/>
        <v>1.1499999999999999</v>
      </c>
      <c r="BX588" s="7">
        <f t="shared" si="1024"/>
        <v>1</v>
      </c>
      <c r="BY588" s="7">
        <f t="shared" si="982"/>
        <v>0.60587537504415878</v>
      </c>
      <c r="BZ588" s="24">
        <f t="shared" si="1025"/>
        <v>0.2703541810436691</v>
      </c>
      <c r="CA588" s="20">
        <f t="shared" si="983"/>
        <v>0.78423017690063701</v>
      </c>
      <c r="CB588" s="24">
        <f t="shared" si="984"/>
        <v>0.64116244705102776</v>
      </c>
      <c r="CC588" s="24">
        <f t="shared" si="985"/>
        <v>0</v>
      </c>
      <c r="CD588" s="24">
        <f t="shared" si="986"/>
        <v>783.58675797895762</v>
      </c>
      <c r="CE588" s="24">
        <f t="shared" si="987"/>
        <v>3496791.1203276874</v>
      </c>
      <c r="CF588" s="24">
        <f t="shared" si="988"/>
        <v>2.689257327958108E-5</v>
      </c>
      <c r="CG588" s="29">
        <f t="shared" si="989"/>
        <v>1.3239331669515284E-2</v>
      </c>
      <c r="CH588" s="24">
        <f t="shared" si="990"/>
        <v>0.38949919888627049</v>
      </c>
      <c r="CI588" s="24">
        <f t="shared" si="1026"/>
        <v>0.72499999999999998</v>
      </c>
      <c r="CJ588" s="24">
        <f t="shared" si="991"/>
        <v>2.7104584291905263</v>
      </c>
      <c r="CK588" s="24">
        <f t="shared" si="992"/>
        <v>3.148466637571691</v>
      </c>
      <c r="CL588" s="24">
        <f t="shared" si="1027"/>
        <v>1.7252439722654396</v>
      </c>
      <c r="CM588" s="24" t="str">
        <f t="shared" si="993"/>
        <v>NO</v>
      </c>
      <c r="CN588" s="46" t="str">
        <f t="shared" si="994"/>
        <v>COMPRESSED LIQUID</v>
      </c>
      <c r="CO588" s="21" t="b">
        <f t="shared" si="995"/>
        <v>0</v>
      </c>
      <c r="CP588" s="21" t="b">
        <f t="shared" si="996"/>
        <v>0</v>
      </c>
      <c r="CQ588" s="7" t="e">
        <f t="shared" si="997"/>
        <v>#DIV/0!</v>
      </c>
      <c r="CR588" s="7">
        <f>IF(J588="yes",rho_ph(F588,H588),IF(K588="yes",rho_ph(F588,H588),L588*CQ588+P588*(1-CQ588)))</f>
        <v>819.14710712425392</v>
      </c>
      <c r="CS588" s="7" t="e">
        <f t="shared" si="998"/>
        <v>#DIV/0!</v>
      </c>
      <c r="CT588" s="7">
        <f t="shared" si="999"/>
        <v>3655480.7764006699</v>
      </c>
      <c r="CU588" s="7">
        <f t="shared" si="1000"/>
        <v>2.6589022102757225E-5</v>
      </c>
      <c r="CV588" s="22">
        <f t="shared" si="1001"/>
        <v>1.3222911573366079E-2</v>
      </c>
      <c r="CW588" s="7">
        <f t="shared" si="1002"/>
        <v>8.0358331208889314E-2</v>
      </c>
      <c r="CX588" s="7">
        <f t="shared" si="1003"/>
        <v>4.3873468781986642E-4</v>
      </c>
      <c r="CY588" s="7">
        <f t="shared" si="1004"/>
        <v>0.99955464913357905</v>
      </c>
      <c r="CZ588" s="7">
        <f t="shared" si="1005"/>
        <v>8.0833064972230029E-2</v>
      </c>
      <c r="DA588" s="7">
        <f t="shared" si="1006"/>
        <v>46.694262901765711</v>
      </c>
      <c r="DB588" s="7">
        <f>rho_ph(DA588,H588)</f>
        <v>819.12154727921848</v>
      </c>
      <c r="DC588" s="7">
        <f t="shared" si="1007"/>
        <v>1.5281482943307134</v>
      </c>
      <c r="DD588" s="7">
        <f t="shared" si="1008"/>
        <v>-2.9430000000000001E-2</v>
      </c>
      <c r="DE588" s="47">
        <f t="shared" si="1009"/>
        <v>0</v>
      </c>
      <c r="DF588" s="7">
        <f t="shared" si="1010"/>
        <v>1023.4018489911707</v>
      </c>
      <c r="DG588" s="7">
        <f t="shared" si="1011"/>
        <v>236.97529231885278</v>
      </c>
    </row>
    <row r="589" spans="1:111" ht="14.5" x14ac:dyDescent="0.35">
      <c r="A589" s="7">
        <f t="shared" si="1028"/>
        <v>42</v>
      </c>
      <c r="B589" s="7">
        <v>3</v>
      </c>
      <c r="C589" s="7">
        <v>0</v>
      </c>
      <c r="D589">
        <v>0.315</v>
      </c>
      <c r="E589" s="22">
        <v>4.5000000000000003E-5</v>
      </c>
      <c r="F589" s="7">
        <f t="shared" si="929"/>
        <v>46.694262901765711</v>
      </c>
      <c r="G589" s="7">
        <f t="shared" si="1029"/>
        <v>97.5</v>
      </c>
      <c r="H589" s="7">
        <f t="shared" si="930"/>
        <v>1023.4018489911707</v>
      </c>
      <c r="I589" s="7">
        <f t="shared" si="931"/>
        <v>0</v>
      </c>
      <c r="J589" s="24" t="str">
        <f t="shared" si="932"/>
        <v>YES</v>
      </c>
      <c r="K589" s="24" t="str">
        <f t="shared" si="933"/>
        <v>NO</v>
      </c>
      <c r="L589" s="7">
        <f t="shared" si="934"/>
        <v>23.590560603398863</v>
      </c>
      <c r="M589" s="7">
        <v>9.81</v>
      </c>
      <c r="N589" s="7">
        <f t="shared" si="935"/>
        <v>7.7891625000000006E-2</v>
      </c>
      <c r="O589" s="7">
        <f t="shared" si="936"/>
        <v>259.70232123302117</v>
      </c>
      <c r="P589" s="7">
        <f t="shared" si="937"/>
        <v>784.08672989461354</v>
      </c>
      <c r="Q589" s="7">
        <f t="shared" si="1013"/>
        <v>1.7865293501630209E-5</v>
      </c>
      <c r="R589" s="7">
        <f t="shared" si="1014"/>
        <v>1.0181785169636262E-4</v>
      </c>
      <c r="S589" s="7">
        <f t="shared" si="938"/>
        <v>1.1275631122304128E-4</v>
      </c>
      <c r="T589" s="7">
        <f t="shared" si="939"/>
        <v>1.5964295116849059</v>
      </c>
      <c r="U589" s="7">
        <f t="shared" si="940"/>
        <v>0</v>
      </c>
      <c r="V589" s="7">
        <f t="shared" si="941"/>
        <v>1.5964295116849059</v>
      </c>
      <c r="W589" s="7">
        <f>Surface_Tension_T(T_ph(F589,H589))</f>
        <v>8.0304023726758697E-2</v>
      </c>
      <c r="X589" s="7">
        <v>87</v>
      </c>
      <c r="Y589" s="7">
        <f t="shared" si="942"/>
        <v>1</v>
      </c>
      <c r="Z589" s="7">
        <f t="shared" si="943"/>
        <v>0</v>
      </c>
      <c r="AA589" s="24">
        <f t="shared" si="944"/>
        <v>784.08672989461354</v>
      </c>
      <c r="AB589" s="24">
        <f t="shared" si="945"/>
        <v>3496902.6766687338</v>
      </c>
      <c r="AC589" s="24">
        <f t="shared" si="946"/>
        <v>2.6892350710890775E-5</v>
      </c>
      <c r="AD589" s="29">
        <f t="shared" si="947"/>
        <v>1.3239319640040652E-2</v>
      </c>
      <c r="AE589" s="24">
        <f t="shared" si="948"/>
        <v>2.710530188051588</v>
      </c>
      <c r="AF589" s="7">
        <f t="shared" si="949"/>
        <v>3.1576820567377069</v>
      </c>
      <c r="AG589" s="24" t="str">
        <f t="shared" si="950"/>
        <v>NO</v>
      </c>
      <c r="AH589" s="24">
        <f t="shared" si="1012"/>
        <v>1.1499999999999999</v>
      </c>
      <c r="AI589" s="24">
        <f t="shared" si="1012"/>
        <v>1.1499999999999999</v>
      </c>
      <c r="AJ589" s="24">
        <f t="shared" si="951"/>
        <v>0.27032437971216561</v>
      </c>
      <c r="AK589" s="24">
        <f t="shared" si="952"/>
        <v>0</v>
      </c>
      <c r="AL589" s="24">
        <f t="shared" si="953"/>
        <v>784.08672989461354</v>
      </c>
      <c r="AM589" s="24">
        <f t="shared" si="954"/>
        <v>3496902.6766687338</v>
      </c>
      <c r="AN589" s="24">
        <f t="shared" si="955"/>
        <v>2.6892350710890775E-5</v>
      </c>
      <c r="AO589" s="29">
        <f t="shared" si="956"/>
        <v>1.3239319640040652E-2</v>
      </c>
      <c r="AP589" s="24">
        <f t="shared" si="957"/>
        <v>0.38918881701466029</v>
      </c>
      <c r="AQ589" s="24">
        <f t="shared" si="1018"/>
        <v>0.72499999999999998</v>
      </c>
      <c r="AR589" s="24">
        <f t="shared" si="958"/>
        <v>2.710530188051588</v>
      </c>
      <c r="AS589" s="24">
        <f t="shared" si="959"/>
        <v>1.7241438726196985</v>
      </c>
      <c r="AT589" s="24" t="str">
        <f t="shared" si="960"/>
        <v>NO</v>
      </c>
      <c r="AU589" s="24">
        <f t="shared" si="1015"/>
        <v>1.2</v>
      </c>
      <c r="AV589" s="7">
        <f t="shared" si="1019"/>
        <v>1</v>
      </c>
      <c r="AW589" s="7">
        <f t="shared" si="1020"/>
        <v>0.27032437971216561</v>
      </c>
      <c r="AX589" s="20">
        <f t="shared" si="961"/>
        <v>0.78378146672088911</v>
      </c>
      <c r="AY589" s="24">
        <f t="shared" si="962"/>
        <v>0</v>
      </c>
      <c r="AZ589" s="24">
        <f t="shared" si="963"/>
        <v>784.08672989461354</v>
      </c>
      <c r="BA589" s="24">
        <f t="shared" si="964"/>
        <v>3496902.6766687338</v>
      </c>
      <c r="BB589" s="24">
        <f t="shared" si="965"/>
        <v>2.6892350710890775E-5</v>
      </c>
      <c r="BC589" s="29">
        <f t="shared" si="966"/>
        <v>1.3239319640040652E-2</v>
      </c>
      <c r="BD589" s="24">
        <f t="shared" si="967"/>
        <v>2.710530188051588</v>
      </c>
      <c r="BE589" s="24" t="str">
        <f t="shared" si="968"/>
        <v>NO</v>
      </c>
      <c r="BF589" s="24">
        <f t="shared" si="1016"/>
        <v>1.2</v>
      </c>
      <c r="BG589" s="24">
        <f t="shared" si="969"/>
        <v>1.1362278792641212</v>
      </c>
      <c r="BH589" s="7">
        <f t="shared" si="1021"/>
        <v>1</v>
      </c>
      <c r="BI589" s="7">
        <f t="shared" si="970"/>
        <v>0.60593255769411203</v>
      </c>
      <c r="BJ589" s="7">
        <f t="shared" si="1022"/>
        <v>0.27032437971216561</v>
      </c>
      <c r="BK589" s="20">
        <f t="shared" si="971"/>
        <v>0.78378146672088911</v>
      </c>
      <c r="BL589" s="24">
        <f t="shared" si="972"/>
        <v>0.57399521694910283</v>
      </c>
      <c r="BM589" s="24">
        <f t="shared" si="973"/>
        <v>0</v>
      </c>
      <c r="BN589" s="24">
        <f t="shared" si="974"/>
        <v>784.08672989461354</v>
      </c>
      <c r="BO589" s="24">
        <f t="shared" si="975"/>
        <v>3496902.6766687338</v>
      </c>
      <c r="BP589" s="24">
        <f t="shared" si="976"/>
        <v>2.6892350710890775E-5</v>
      </c>
      <c r="BQ589" s="29">
        <f t="shared" si="977"/>
        <v>1.3239319640040652E-2</v>
      </c>
      <c r="BR589" s="24">
        <f t="shared" si="978"/>
        <v>0.38918881701466029</v>
      </c>
      <c r="BS589" s="24">
        <f t="shared" si="1023"/>
        <v>0.72499999999999998</v>
      </c>
      <c r="BT589" s="24">
        <f t="shared" si="979"/>
        <v>2.710530188051588</v>
      </c>
      <c r="BU589" s="24" t="str">
        <f t="shared" si="980"/>
        <v>NO</v>
      </c>
      <c r="BV589" s="24">
        <f t="shared" si="1017"/>
        <v>1.1499999999999999</v>
      </c>
      <c r="BW589" s="24">
        <f t="shared" si="981"/>
        <v>1.1499999999999999</v>
      </c>
      <c r="BX589" s="7">
        <f t="shared" si="1024"/>
        <v>1</v>
      </c>
      <c r="BY589" s="7">
        <f t="shared" si="982"/>
        <v>0.60593255769411203</v>
      </c>
      <c r="BZ589" s="24">
        <f t="shared" si="1025"/>
        <v>0.27032437971216561</v>
      </c>
      <c r="CA589" s="20">
        <f t="shared" si="983"/>
        <v>0.78378144579658315</v>
      </c>
      <c r="CB589" s="24">
        <f t="shared" si="984"/>
        <v>0.64122877788616872</v>
      </c>
      <c r="CC589" s="24">
        <f t="shared" si="985"/>
        <v>0</v>
      </c>
      <c r="CD589" s="24">
        <f t="shared" si="986"/>
        <v>784.08672989461354</v>
      </c>
      <c r="CE589" s="24">
        <f t="shared" si="987"/>
        <v>3496902.6766687338</v>
      </c>
      <c r="CF589" s="24">
        <f t="shared" si="988"/>
        <v>2.6892350710890775E-5</v>
      </c>
      <c r="CG589" s="29">
        <f t="shared" si="989"/>
        <v>1.3239319640040652E-2</v>
      </c>
      <c r="CH589" s="24">
        <f t="shared" si="990"/>
        <v>0.38918881701466029</v>
      </c>
      <c r="CI589" s="24">
        <f t="shared" si="1026"/>
        <v>0.72499999999999998</v>
      </c>
      <c r="CJ589" s="24">
        <f t="shared" si="991"/>
        <v>2.710530188051588</v>
      </c>
      <c r="CK589" s="24">
        <f t="shared" si="992"/>
        <v>3.1576820567377069</v>
      </c>
      <c r="CL589" s="24">
        <f t="shared" si="1027"/>
        <v>1.7241438726196985</v>
      </c>
      <c r="CM589" s="24" t="str">
        <f t="shared" si="993"/>
        <v>NO</v>
      </c>
      <c r="CN589" s="46" t="str">
        <f t="shared" si="994"/>
        <v>COMPRESSED LIQUID</v>
      </c>
      <c r="CO589" s="21" t="b">
        <f t="shared" si="995"/>
        <v>0</v>
      </c>
      <c r="CP589" s="21" t="b">
        <f t="shared" si="996"/>
        <v>0</v>
      </c>
      <c r="CQ589" s="7" t="e">
        <f t="shared" si="997"/>
        <v>#DIV/0!</v>
      </c>
      <c r="CR589" s="7">
        <f>IF(J589="yes",rho_ph(F589,H589),IF(K589="yes",rho_ph(F589,H589),L589*CQ589+P589*(1-CQ589)))</f>
        <v>819.13046552542505</v>
      </c>
      <c r="CS589" s="7" t="e">
        <f t="shared" si="998"/>
        <v>#DIV/0!</v>
      </c>
      <c r="CT589" s="7">
        <f t="shared" si="999"/>
        <v>3653192.1893662992</v>
      </c>
      <c r="CU589" s="7">
        <f t="shared" si="1000"/>
        <v>2.659322184843791E-5</v>
      </c>
      <c r="CV589" s="22">
        <f t="shared" si="1001"/>
        <v>1.3223138933009537E-2</v>
      </c>
      <c r="CW589" s="7">
        <f t="shared" si="1002"/>
        <v>8.0356698668044207E-2</v>
      </c>
      <c r="CX589" s="7">
        <f t="shared" si="1003"/>
        <v>4.3817398109511236E-4</v>
      </c>
      <c r="CY589" s="7">
        <f t="shared" si="1004"/>
        <v>0.99955291608043784</v>
      </c>
      <c r="CZ589" s="7">
        <f t="shared" si="1005"/>
        <v>8.0831010894312119E-2</v>
      </c>
      <c r="DA589" s="7">
        <f t="shared" si="1006"/>
        <v>46.451769869082774</v>
      </c>
      <c r="DB589" s="7">
        <f>rho_ph(DA589,H589)</f>
        <v>819.10490270630021</v>
      </c>
      <c r="DC589" s="7">
        <f t="shared" si="1007"/>
        <v>1.5281793469780984</v>
      </c>
      <c r="DD589" s="7">
        <f t="shared" si="1008"/>
        <v>-2.9430000000000001E-2</v>
      </c>
      <c r="DE589" s="47">
        <f t="shared" si="1009"/>
        <v>0</v>
      </c>
      <c r="DF589" s="7">
        <f t="shared" si="1010"/>
        <v>1023.3724189911707</v>
      </c>
      <c r="DG589" s="7">
        <f t="shared" si="1011"/>
        <v>236.96971918822334</v>
      </c>
    </row>
    <row r="590" spans="1:111" ht="14.5" x14ac:dyDescent="0.35">
      <c r="A590" s="7">
        <f t="shared" si="1028"/>
        <v>39</v>
      </c>
      <c r="B590" s="7">
        <v>3</v>
      </c>
      <c r="C590" s="7">
        <v>0</v>
      </c>
      <c r="D590">
        <v>0.315</v>
      </c>
      <c r="E590" s="22">
        <v>4.5000000000000003E-5</v>
      </c>
      <c r="F590" s="7">
        <f t="shared" si="929"/>
        <v>46.451769869082774</v>
      </c>
      <c r="G590" s="7">
        <f t="shared" si="1029"/>
        <v>97.5</v>
      </c>
      <c r="H590" s="7">
        <f t="shared" si="930"/>
        <v>1023.3724189911707</v>
      </c>
      <c r="I590" s="7">
        <f t="shared" si="931"/>
        <v>0</v>
      </c>
      <c r="J590" s="24" t="str">
        <f t="shared" si="932"/>
        <v>YES</v>
      </c>
      <c r="K590" s="24" t="str">
        <f t="shared" si="933"/>
        <v>NO</v>
      </c>
      <c r="L590" s="7">
        <f t="shared" si="934"/>
        <v>23.462281335625292</v>
      </c>
      <c r="M590" s="7">
        <v>9.81</v>
      </c>
      <c r="N590" s="7">
        <f t="shared" si="935"/>
        <v>7.7891625000000006E-2</v>
      </c>
      <c r="O590" s="7">
        <f t="shared" si="936"/>
        <v>259.38232400995787</v>
      </c>
      <c r="P590" s="7">
        <f t="shared" si="937"/>
        <v>784.58777036262234</v>
      </c>
      <c r="Q590" s="7">
        <f t="shared" si="1013"/>
        <v>1.7852823305937898E-5</v>
      </c>
      <c r="R590" s="7">
        <f t="shared" si="1014"/>
        <v>1.0195582512146384E-4</v>
      </c>
      <c r="S590" s="7">
        <f t="shared" si="938"/>
        <v>1.1275271380734539E-4</v>
      </c>
      <c r="T590" s="7">
        <f t="shared" si="939"/>
        <v>1.5954100262686242</v>
      </c>
      <c r="U590" s="7">
        <f t="shared" si="940"/>
        <v>0</v>
      </c>
      <c r="V590" s="7">
        <f t="shared" si="941"/>
        <v>1.5954100262686242</v>
      </c>
      <c r="W590" s="7">
        <f>Surface_Tension_T(T_ph(F590,H590))</f>
        <v>8.0304678523764522E-2</v>
      </c>
      <c r="X590" s="7">
        <v>88</v>
      </c>
      <c r="Y590" s="7">
        <f t="shared" si="942"/>
        <v>1</v>
      </c>
      <c r="Z590" s="7">
        <f t="shared" si="943"/>
        <v>0</v>
      </c>
      <c r="AA590" s="24">
        <f t="shared" si="944"/>
        <v>784.58777036262234</v>
      </c>
      <c r="AB590" s="24">
        <f t="shared" si="945"/>
        <v>3497014.2466004123</v>
      </c>
      <c r="AC590" s="24">
        <f t="shared" si="946"/>
        <v>2.6892128128564534E-5</v>
      </c>
      <c r="AD590" s="29">
        <f t="shared" si="947"/>
        <v>1.3239307609813945E-2</v>
      </c>
      <c r="AE590" s="24">
        <f t="shared" si="948"/>
        <v>2.7106012936653876</v>
      </c>
      <c r="AF590" s="7">
        <f t="shared" si="949"/>
        <v>3.1669638432190821</v>
      </c>
      <c r="AG590" s="24" t="str">
        <f t="shared" si="950"/>
        <v>NO</v>
      </c>
      <c r="AH590" s="24">
        <f t="shared" si="1012"/>
        <v>1.1499999999999999</v>
      </c>
      <c r="AI590" s="24">
        <f t="shared" si="1012"/>
        <v>1.1499999999999999</v>
      </c>
      <c r="AJ590" s="24">
        <f t="shared" si="951"/>
        <v>0.27029449084549007</v>
      </c>
      <c r="AK590" s="24">
        <f t="shared" si="952"/>
        <v>0</v>
      </c>
      <c r="AL590" s="24">
        <f t="shared" si="953"/>
        <v>784.58777036262234</v>
      </c>
      <c r="AM590" s="24">
        <f t="shared" si="954"/>
        <v>3497014.2466004123</v>
      </c>
      <c r="AN590" s="24">
        <f t="shared" si="955"/>
        <v>2.6892128128564534E-5</v>
      </c>
      <c r="AO590" s="29">
        <f t="shared" si="956"/>
        <v>1.3239307609813945E-2</v>
      </c>
      <c r="AP590" s="24">
        <f t="shared" si="957"/>
        <v>0.38887834945744681</v>
      </c>
      <c r="AQ590" s="24">
        <f t="shared" si="1018"/>
        <v>0.72499999999999998</v>
      </c>
      <c r="AR590" s="24">
        <f t="shared" si="958"/>
        <v>2.7106012936653876</v>
      </c>
      <c r="AS590" s="24">
        <f t="shared" si="959"/>
        <v>1.7230428283701142</v>
      </c>
      <c r="AT590" s="24" t="str">
        <f t="shared" si="960"/>
        <v>NO</v>
      </c>
      <c r="AU590" s="24">
        <f t="shared" si="1015"/>
        <v>1.2</v>
      </c>
      <c r="AV590" s="7">
        <f t="shared" si="1019"/>
        <v>1</v>
      </c>
      <c r="AW590" s="7">
        <f t="shared" si="1020"/>
        <v>0.27029449084549007</v>
      </c>
      <c r="AX590" s="20">
        <f t="shared" si="961"/>
        <v>0.78333232799988484</v>
      </c>
      <c r="AY590" s="24">
        <f t="shared" si="962"/>
        <v>0</v>
      </c>
      <c r="AZ590" s="24">
        <f t="shared" si="963"/>
        <v>784.58777036262234</v>
      </c>
      <c r="BA590" s="24">
        <f t="shared" si="964"/>
        <v>3497014.2466004123</v>
      </c>
      <c r="BB590" s="24">
        <f t="shared" si="965"/>
        <v>2.6892128128564534E-5</v>
      </c>
      <c r="BC590" s="29">
        <f t="shared" si="966"/>
        <v>1.3239307609813945E-2</v>
      </c>
      <c r="BD590" s="24">
        <f t="shared" si="967"/>
        <v>2.7106012936653876</v>
      </c>
      <c r="BE590" s="24" t="str">
        <f t="shared" si="968"/>
        <v>NO</v>
      </c>
      <c r="BF590" s="24">
        <f t="shared" si="1016"/>
        <v>1.2</v>
      </c>
      <c r="BG590" s="24">
        <f t="shared" si="969"/>
        <v>1.1362426439997733</v>
      </c>
      <c r="BH590" s="7">
        <f t="shared" si="1021"/>
        <v>1</v>
      </c>
      <c r="BI590" s="7">
        <f t="shared" si="970"/>
        <v>0.60598962783139154</v>
      </c>
      <c r="BJ590" s="7">
        <f t="shared" si="1022"/>
        <v>0.27029449084549007</v>
      </c>
      <c r="BK590" s="20">
        <f t="shared" si="971"/>
        <v>0.78333232799988484</v>
      </c>
      <c r="BL590" s="24">
        <f t="shared" si="972"/>
        <v>0.57404401184304099</v>
      </c>
      <c r="BM590" s="24">
        <f t="shared" si="973"/>
        <v>0</v>
      </c>
      <c r="BN590" s="24">
        <f t="shared" si="974"/>
        <v>784.58777036262234</v>
      </c>
      <c r="BO590" s="24">
        <f t="shared" si="975"/>
        <v>3497014.2466004123</v>
      </c>
      <c r="BP590" s="24">
        <f t="shared" si="976"/>
        <v>2.6892128128564534E-5</v>
      </c>
      <c r="BQ590" s="29">
        <f t="shared" si="977"/>
        <v>1.3239307609813945E-2</v>
      </c>
      <c r="BR590" s="24">
        <f t="shared" si="978"/>
        <v>0.38887834945744681</v>
      </c>
      <c r="BS590" s="24">
        <f t="shared" si="1023"/>
        <v>0.72499999999999998</v>
      </c>
      <c r="BT590" s="24">
        <f t="shared" si="979"/>
        <v>2.7106012936653876</v>
      </c>
      <c r="BU590" s="24" t="str">
        <f t="shared" si="980"/>
        <v>NO</v>
      </c>
      <c r="BV590" s="24">
        <f t="shared" si="1017"/>
        <v>1.1499999999999999</v>
      </c>
      <c r="BW590" s="24">
        <f t="shared" si="981"/>
        <v>1.1499999999999999</v>
      </c>
      <c r="BX590" s="7">
        <f t="shared" si="1024"/>
        <v>1</v>
      </c>
      <c r="BY590" s="7">
        <f t="shared" si="982"/>
        <v>0.60598962783139154</v>
      </c>
      <c r="BZ590" s="24">
        <f t="shared" si="1025"/>
        <v>0.27029449084549007</v>
      </c>
      <c r="CA590" s="20">
        <f t="shared" si="983"/>
        <v>0.78333230708760737</v>
      </c>
      <c r="CB590" s="24">
        <f t="shared" si="984"/>
        <v>0.64129499358172914</v>
      </c>
      <c r="CC590" s="24">
        <f t="shared" si="985"/>
        <v>0</v>
      </c>
      <c r="CD590" s="24">
        <f t="shared" si="986"/>
        <v>784.58777036262234</v>
      </c>
      <c r="CE590" s="24">
        <f t="shared" si="987"/>
        <v>3497014.2466004123</v>
      </c>
      <c r="CF590" s="24">
        <f t="shared" si="988"/>
        <v>2.6892128128564534E-5</v>
      </c>
      <c r="CG590" s="29">
        <f t="shared" si="989"/>
        <v>1.3239307609813945E-2</v>
      </c>
      <c r="CH590" s="24">
        <f t="shared" si="990"/>
        <v>0.38887834945744681</v>
      </c>
      <c r="CI590" s="24">
        <f t="shared" si="1026"/>
        <v>0.72499999999999998</v>
      </c>
      <c r="CJ590" s="24">
        <f t="shared" si="991"/>
        <v>2.7106012936653876</v>
      </c>
      <c r="CK590" s="24">
        <f t="shared" si="992"/>
        <v>3.1669638432190821</v>
      </c>
      <c r="CL590" s="24">
        <f t="shared" si="1027"/>
        <v>1.7230428283701142</v>
      </c>
      <c r="CM590" s="24" t="str">
        <f t="shared" si="993"/>
        <v>NO</v>
      </c>
      <c r="CN590" s="46" t="str">
        <f t="shared" si="994"/>
        <v>COMPRESSED LIQUID</v>
      </c>
      <c r="CO590" s="21" t="b">
        <f t="shared" si="995"/>
        <v>0</v>
      </c>
      <c r="CP590" s="21" t="b">
        <f t="shared" si="996"/>
        <v>0</v>
      </c>
      <c r="CQ590" s="7" t="e">
        <f t="shared" si="997"/>
        <v>#DIV/0!</v>
      </c>
      <c r="CR590" s="7">
        <f>IF(J590="yes",rho_ph(F590,H590),IF(K590="yes",rho_ph(F590,H590),L590*CQ590+P590*(1-CQ590)))</f>
        <v>819.11382175210474</v>
      </c>
      <c r="CS590" s="7" t="e">
        <f t="shared" si="998"/>
        <v>#DIV/0!</v>
      </c>
      <c r="CT590" s="7">
        <f t="shared" si="999"/>
        <v>3650901.5465924516</v>
      </c>
      <c r="CU590" s="7">
        <f t="shared" si="1000"/>
        <v>2.6597430370145367E-5</v>
      </c>
      <c r="CV590" s="22">
        <f t="shared" si="1001"/>
        <v>1.3223366762793645E-2</v>
      </c>
      <c r="CW590" s="7">
        <f t="shared" si="1002"/>
        <v>8.0355065913881488E-2</v>
      </c>
      <c r="CX590" s="7">
        <f t="shared" si="1003"/>
        <v>4.3761316891183141E-4</v>
      </c>
      <c r="CY590" s="7">
        <f t="shared" si="1004"/>
        <v>0.99955116509627595</v>
      </c>
      <c r="CZ590" s="7">
        <f t="shared" si="1005"/>
        <v>8.0828957940348597E-2</v>
      </c>
      <c r="DA590" s="7">
        <f t="shared" si="1006"/>
        <v>46.209282995261731</v>
      </c>
      <c r="DB590" s="7">
        <f>rho_ph(DA590,H590)</f>
        <v>819.08825595728354</v>
      </c>
      <c r="DC590" s="7">
        <f t="shared" si="1007"/>
        <v>1.528210404947562</v>
      </c>
      <c r="DD590" s="7">
        <f t="shared" si="1008"/>
        <v>-2.9430000000000001E-2</v>
      </c>
      <c r="DE590" s="47">
        <f t="shared" si="1009"/>
        <v>0</v>
      </c>
      <c r="DF590" s="7">
        <f t="shared" si="1010"/>
        <v>1023.3429889911706</v>
      </c>
      <c r="DG590" s="7">
        <f t="shared" si="1011"/>
        <v>236.96414552871749</v>
      </c>
    </row>
    <row r="591" spans="1:111" ht="14.5" x14ac:dyDescent="0.35">
      <c r="A591" s="7">
        <f t="shared" si="1028"/>
        <v>36</v>
      </c>
      <c r="B591" s="7">
        <v>3</v>
      </c>
      <c r="C591" s="7">
        <v>0</v>
      </c>
      <c r="D591">
        <v>0.315</v>
      </c>
      <c r="E591" s="22">
        <v>4.5000000000000003E-5</v>
      </c>
      <c r="F591" s="7">
        <f t="shared" si="929"/>
        <v>46.209282995261731</v>
      </c>
      <c r="G591" s="7">
        <f t="shared" si="1029"/>
        <v>97.5</v>
      </c>
      <c r="H591" s="7">
        <f t="shared" si="930"/>
        <v>1023.3429889911706</v>
      </c>
      <c r="I591" s="7">
        <f t="shared" si="931"/>
        <v>0</v>
      </c>
      <c r="J591" s="24" t="str">
        <f t="shared" si="932"/>
        <v>YES</v>
      </c>
      <c r="K591" s="24" t="str">
        <f t="shared" si="933"/>
        <v>NO</v>
      </c>
      <c r="L591" s="7">
        <f t="shared" si="934"/>
        <v>23.334119577765914</v>
      </c>
      <c r="M591" s="7">
        <v>9.81</v>
      </c>
      <c r="N591" s="7">
        <f t="shared" si="935"/>
        <v>7.7891625000000006E-2</v>
      </c>
      <c r="O591" s="7">
        <f t="shared" si="936"/>
        <v>259.06105567537963</v>
      </c>
      <c r="P591" s="7">
        <f t="shared" si="937"/>
        <v>785.08989043356746</v>
      </c>
      <c r="Q591" s="7">
        <f t="shared" si="1013"/>
        <v>1.7840321315686821E-5</v>
      </c>
      <c r="R591" s="7">
        <f t="shared" si="1014"/>
        <v>1.0209460430248943E-4</v>
      </c>
      <c r="S591" s="7">
        <f t="shared" si="938"/>
        <v>1.1274911618275249E-4</v>
      </c>
      <c r="T591" s="7">
        <f t="shared" si="939"/>
        <v>1.5943896496145138</v>
      </c>
      <c r="U591" s="7">
        <f t="shared" si="940"/>
        <v>0</v>
      </c>
      <c r="V591" s="7">
        <f t="shared" si="941"/>
        <v>1.5943896496145138</v>
      </c>
      <c r="W591" s="7">
        <f>Surface_Tension_T(T_ph(F591,H591))</f>
        <v>8.0305333363239653E-2</v>
      </c>
      <c r="X591" s="7">
        <v>89</v>
      </c>
      <c r="Y591" s="7">
        <f t="shared" si="942"/>
        <v>1</v>
      </c>
      <c r="Z591" s="7">
        <f t="shared" si="943"/>
        <v>0</v>
      </c>
      <c r="AA591" s="24">
        <f t="shared" si="944"/>
        <v>785.08989043356746</v>
      </c>
      <c r="AB591" s="24">
        <f t="shared" si="945"/>
        <v>3497125.8301310092</v>
      </c>
      <c r="AC591" s="24">
        <f t="shared" si="946"/>
        <v>2.6891905532589529E-5</v>
      </c>
      <c r="AD591" s="29">
        <f t="shared" si="947"/>
        <v>1.3239295578834461E-2</v>
      </c>
      <c r="AE591" s="24">
        <f t="shared" si="948"/>
        <v>2.7106717446036304</v>
      </c>
      <c r="AF591" s="7">
        <f t="shared" si="949"/>
        <v>3.176312850897391</v>
      </c>
      <c r="AG591" s="24" t="str">
        <f t="shared" si="950"/>
        <v>NO</v>
      </c>
      <c r="AH591" s="24">
        <f t="shared" si="1012"/>
        <v>1.1499999999999999</v>
      </c>
      <c r="AI591" s="24">
        <f t="shared" si="1012"/>
        <v>1.1499999999999999</v>
      </c>
      <c r="AJ591" s="24">
        <f t="shared" si="951"/>
        <v>0.27026451374316307</v>
      </c>
      <c r="AK591" s="24">
        <f t="shared" si="952"/>
        <v>0</v>
      </c>
      <c r="AL591" s="24">
        <f t="shared" si="953"/>
        <v>785.08989043356746</v>
      </c>
      <c r="AM591" s="24">
        <f t="shared" si="954"/>
        <v>3497125.8301310092</v>
      </c>
      <c r="AN591" s="24">
        <f t="shared" si="955"/>
        <v>2.6891905532589529E-5</v>
      </c>
      <c r="AO591" s="29">
        <f t="shared" si="956"/>
        <v>1.3239295578834461E-2</v>
      </c>
      <c r="AP591" s="24">
        <f t="shared" si="957"/>
        <v>0.38856779146246889</v>
      </c>
      <c r="AQ591" s="24">
        <f t="shared" si="1018"/>
        <v>0.72499999999999998</v>
      </c>
      <c r="AR591" s="24">
        <f t="shared" si="958"/>
        <v>2.7106717446036304</v>
      </c>
      <c r="AS591" s="24">
        <f t="shared" si="959"/>
        <v>1.7219408215836751</v>
      </c>
      <c r="AT591" s="24" t="str">
        <f t="shared" si="960"/>
        <v>NO</v>
      </c>
      <c r="AU591" s="24">
        <f t="shared" si="1015"/>
        <v>1.2</v>
      </c>
      <c r="AV591" s="7">
        <f t="shared" si="1019"/>
        <v>1</v>
      </c>
      <c r="AW591" s="7">
        <f t="shared" si="1020"/>
        <v>0.27026451374316307</v>
      </c>
      <c r="AX591" s="20">
        <f t="shared" si="961"/>
        <v>0.78288277428177966</v>
      </c>
      <c r="AY591" s="24">
        <f t="shared" si="962"/>
        <v>0</v>
      </c>
      <c r="AZ591" s="24">
        <f t="shared" si="963"/>
        <v>785.08989043356746</v>
      </c>
      <c r="BA591" s="24">
        <f t="shared" si="964"/>
        <v>3497125.8301310092</v>
      </c>
      <c r="BB591" s="24">
        <f t="shared" si="965"/>
        <v>2.6891905532589529E-5</v>
      </c>
      <c r="BC591" s="29">
        <f t="shared" si="966"/>
        <v>1.3239295578834461E-2</v>
      </c>
      <c r="BD591" s="24">
        <f t="shared" si="967"/>
        <v>2.7106717446036304</v>
      </c>
      <c r="BE591" s="24" t="str">
        <f t="shared" si="968"/>
        <v>NO</v>
      </c>
      <c r="BF591" s="24">
        <f t="shared" si="1016"/>
        <v>1.2</v>
      </c>
      <c r="BG591" s="24">
        <f t="shared" si="969"/>
        <v>1.1362573834957959</v>
      </c>
      <c r="BH591" s="7">
        <f t="shared" si="1021"/>
        <v>1</v>
      </c>
      <c r="BI591" s="7">
        <f t="shared" si="970"/>
        <v>0.60604658578020232</v>
      </c>
      <c r="BJ591" s="7">
        <f t="shared" si="1022"/>
        <v>0.27026451374316307</v>
      </c>
      <c r="BK591" s="20">
        <f t="shared" si="971"/>
        <v>0.78288277428177966</v>
      </c>
      <c r="BL591" s="24">
        <f t="shared" si="972"/>
        <v>0.5740926968279223</v>
      </c>
      <c r="BM591" s="24">
        <f t="shared" si="973"/>
        <v>0</v>
      </c>
      <c r="BN591" s="24">
        <f t="shared" si="974"/>
        <v>785.08989043356746</v>
      </c>
      <c r="BO591" s="24">
        <f t="shared" si="975"/>
        <v>3497125.8301310092</v>
      </c>
      <c r="BP591" s="24">
        <f t="shared" si="976"/>
        <v>2.6891905532589529E-5</v>
      </c>
      <c r="BQ591" s="29">
        <f t="shared" si="977"/>
        <v>1.3239295578834461E-2</v>
      </c>
      <c r="BR591" s="24">
        <f t="shared" si="978"/>
        <v>0.38856779146246889</v>
      </c>
      <c r="BS591" s="24">
        <f t="shared" si="1023"/>
        <v>0.72499999999999998</v>
      </c>
      <c r="BT591" s="24">
        <f t="shared" si="979"/>
        <v>2.7106717446036304</v>
      </c>
      <c r="BU591" s="24" t="str">
        <f t="shared" si="980"/>
        <v>NO</v>
      </c>
      <c r="BV591" s="24">
        <f t="shared" si="1017"/>
        <v>1.1499999999999999</v>
      </c>
      <c r="BW591" s="24">
        <f t="shared" si="981"/>
        <v>1.1499999999999999</v>
      </c>
      <c r="BX591" s="7">
        <f t="shared" si="1024"/>
        <v>1</v>
      </c>
      <c r="BY591" s="7">
        <f t="shared" si="982"/>
        <v>0.60604658578020232</v>
      </c>
      <c r="BZ591" s="24">
        <f t="shared" si="1025"/>
        <v>0.27026451374316307</v>
      </c>
      <c r="CA591" s="20">
        <f t="shared" si="983"/>
        <v>0.78288275338154167</v>
      </c>
      <c r="CB591" s="24">
        <f t="shared" si="984"/>
        <v>0.64136109456968105</v>
      </c>
      <c r="CC591" s="24">
        <f t="shared" si="985"/>
        <v>0</v>
      </c>
      <c r="CD591" s="24">
        <f t="shared" si="986"/>
        <v>785.08989043356746</v>
      </c>
      <c r="CE591" s="24">
        <f t="shared" si="987"/>
        <v>3497125.8301310092</v>
      </c>
      <c r="CF591" s="24">
        <f t="shared" si="988"/>
        <v>2.6891905532589529E-5</v>
      </c>
      <c r="CG591" s="29">
        <f t="shared" si="989"/>
        <v>1.3239295578834461E-2</v>
      </c>
      <c r="CH591" s="24">
        <f t="shared" si="990"/>
        <v>0.38856779146246889</v>
      </c>
      <c r="CI591" s="24">
        <f t="shared" si="1026"/>
        <v>0.72499999999999998</v>
      </c>
      <c r="CJ591" s="24">
        <f t="shared" si="991"/>
        <v>2.7106717446036304</v>
      </c>
      <c r="CK591" s="24">
        <f t="shared" si="992"/>
        <v>3.176312850897391</v>
      </c>
      <c r="CL591" s="24">
        <f t="shared" si="1027"/>
        <v>1.7219408215836751</v>
      </c>
      <c r="CM591" s="24" t="str">
        <f t="shared" si="993"/>
        <v>NO</v>
      </c>
      <c r="CN591" s="46" t="str">
        <f t="shared" si="994"/>
        <v>COMPRESSED LIQUID</v>
      </c>
      <c r="CO591" s="21" t="b">
        <f t="shared" si="995"/>
        <v>0</v>
      </c>
      <c r="CP591" s="21" t="b">
        <f t="shared" si="996"/>
        <v>0</v>
      </c>
      <c r="CQ591" s="7" t="e">
        <f t="shared" si="997"/>
        <v>#DIV/0!</v>
      </c>
      <c r="CR591" s="7">
        <f>IF(J591="yes",rho_ph(F591,H591),IF(K591="yes",rho_ph(F591,H591),L591*CQ591+P591*(1-CQ591)))</f>
        <v>819.0971758029541</v>
      </c>
      <c r="CS591" s="7" t="e">
        <f t="shared" si="998"/>
        <v>#DIV/0!</v>
      </c>
      <c r="CT591" s="7">
        <f t="shared" si="999"/>
        <v>3648608.8100127657</v>
      </c>
      <c r="CU591" s="7">
        <f t="shared" si="1000"/>
        <v>2.6601647760540124E-5</v>
      </c>
      <c r="CV591" s="22">
        <f t="shared" si="1001"/>
        <v>1.3223595067697087E-2</v>
      </c>
      <c r="CW591" s="7">
        <f t="shared" si="1002"/>
        <v>8.0353432946269815E-2</v>
      </c>
      <c r="CX591" s="7">
        <f t="shared" si="1003"/>
        <v>4.3705224319647777E-4</v>
      </c>
      <c r="CY591" s="7">
        <f t="shared" si="1004"/>
        <v>0.99954939590789615</v>
      </c>
      <c r="CZ591" s="7">
        <f t="shared" si="1005"/>
        <v>8.0826906124117914E-2</v>
      </c>
      <c r="DA591" s="7">
        <f t="shared" si="1006"/>
        <v>45.966802276889375</v>
      </c>
      <c r="DB591" s="7">
        <f>rho_ph(DA591,H591)</f>
        <v>819.07160703082388</v>
      </c>
      <c r="DC591" s="7">
        <f t="shared" si="1007"/>
        <v>1.5282414682421854</v>
      </c>
      <c r="DD591" s="7">
        <f t="shared" si="1008"/>
        <v>-2.9430000000000001E-2</v>
      </c>
      <c r="DE591" s="47">
        <f t="shared" si="1009"/>
        <v>0</v>
      </c>
      <c r="DF591" s="7">
        <f t="shared" si="1010"/>
        <v>1023.3135589911706</v>
      </c>
      <c r="DG591" s="7">
        <f t="shared" si="1011"/>
        <v>236.95857134022225</v>
      </c>
    </row>
    <row r="592" spans="1:111" ht="14.5" x14ac:dyDescent="0.35">
      <c r="A592" s="7">
        <f t="shared" si="1028"/>
        <v>33</v>
      </c>
      <c r="B592" s="7">
        <v>3</v>
      </c>
      <c r="C592" s="7">
        <v>0</v>
      </c>
      <c r="D592">
        <v>0.315</v>
      </c>
      <c r="E592" s="22">
        <v>4.5000000000000003E-5</v>
      </c>
      <c r="F592" s="7">
        <f t="shared" si="929"/>
        <v>45.966802276889375</v>
      </c>
      <c r="G592" s="7">
        <f t="shared" si="1029"/>
        <v>97.5</v>
      </c>
      <c r="H592" s="7">
        <f t="shared" si="930"/>
        <v>1023.3135589911706</v>
      </c>
      <c r="I592" s="7">
        <f t="shared" si="931"/>
        <v>0</v>
      </c>
      <c r="J592" s="24" t="str">
        <f t="shared" si="932"/>
        <v>YES</v>
      </c>
      <c r="K592" s="24" t="str">
        <f t="shared" si="933"/>
        <v>NO</v>
      </c>
      <c r="L592" s="7">
        <f t="shared" si="934"/>
        <v>23.206074852324836</v>
      </c>
      <c r="M592" s="7">
        <v>9.81</v>
      </c>
      <c r="N592" s="7">
        <f t="shared" si="935"/>
        <v>7.7891625000000006E-2</v>
      </c>
      <c r="O592" s="7">
        <f t="shared" si="936"/>
        <v>258.73850439473222</v>
      </c>
      <c r="P592" s="7">
        <f t="shared" si="937"/>
        <v>785.59310130593792</v>
      </c>
      <c r="Q592" s="7">
        <f t="shared" si="1013"/>
        <v>1.7827787150699697E-5</v>
      </c>
      <c r="R592" s="7">
        <f t="shared" si="1014"/>
        <v>1.0223419930452321E-4</v>
      </c>
      <c r="S592" s="7">
        <f t="shared" si="938"/>
        <v>1.1274551834905596E-4</v>
      </c>
      <c r="T592" s="7">
        <f t="shared" si="939"/>
        <v>1.5933683649250896</v>
      </c>
      <c r="U592" s="7">
        <f t="shared" si="940"/>
        <v>0</v>
      </c>
      <c r="V592" s="7">
        <f t="shared" si="941"/>
        <v>1.5933683649250896</v>
      </c>
      <c r="W592" s="7">
        <f>Surface_Tension_T(T_ph(F592,H592))</f>
        <v>8.030598824519157E-2</v>
      </c>
      <c r="X592" s="7">
        <v>90</v>
      </c>
      <c r="Y592" s="7">
        <f t="shared" si="942"/>
        <v>1</v>
      </c>
      <c r="Z592" s="7">
        <f t="shared" si="943"/>
        <v>0</v>
      </c>
      <c r="AA592" s="24">
        <f t="shared" si="944"/>
        <v>785.59310130593792</v>
      </c>
      <c r="AB592" s="24">
        <f t="shared" si="945"/>
        <v>3497237.4272688543</v>
      </c>
      <c r="AC592" s="24">
        <f t="shared" si="946"/>
        <v>2.6891682922952828E-5</v>
      </c>
      <c r="AD592" s="29">
        <f t="shared" si="947"/>
        <v>1.3239283547101506E-2</v>
      </c>
      <c r="AE592" s="24">
        <f t="shared" si="948"/>
        <v>2.710741539398474</v>
      </c>
      <c r="AF592" s="7">
        <f t="shared" si="949"/>
        <v>3.1857299491304323</v>
      </c>
      <c r="AG592" s="24" t="str">
        <f t="shared" si="950"/>
        <v>NO</v>
      </c>
      <c r="AH592" s="24">
        <f t="shared" si="1012"/>
        <v>1.1499999999999999</v>
      </c>
      <c r="AI592" s="24">
        <f t="shared" si="1012"/>
        <v>1.1499999999999999</v>
      </c>
      <c r="AJ592" s="24">
        <f t="shared" si="951"/>
        <v>0.27023444769449673</v>
      </c>
      <c r="AK592" s="24">
        <f t="shared" si="952"/>
        <v>0</v>
      </c>
      <c r="AL592" s="24">
        <f t="shared" si="953"/>
        <v>785.59310130593792</v>
      </c>
      <c r="AM592" s="24">
        <f t="shared" si="954"/>
        <v>3497237.4272688543</v>
      </c>
      <c r="AN592" s="24">
        <f t="shared" si="955"/>
        <v>2.6891682922952828E-5</v>
      </c>
      <c r="AO592" s="29">
        <f t="shared" si="956"/>
        <v>1.3239283547101506E-2</v>
      </c>
      <c r="AP592" s="24">
        <f t="shared" si="957"/>
        <v>0.38825713823030578</v>
      </c>
      <c r="AQ592" s="24">
        <f t="shared" si="1018"/>
        <v>0.72499999999999998</v>
      </c>
      <c r="AR592" s="24">
        <f t="shared" si="958"/>
        <v>2.710741539398474</v>
      </c>
      <c r="AS592" s="24">
        <f t="shared" si="959"/>
        <v>1.7208378341190969</v>
      </c>
      <c r="AT592" s="24" t="str">
        <f t="shared" si="960"/>
        <v>NO</v>
      </c>
      <c r="AU592" s="24">
        <f t="shared" si="1015"/>
        <v>1.2</v>
      </c>
      <c r="AV592" s="7">
        <f t="shared" si="1019"/>
        <v>1</v>
      </c>
      <c r="AW592" s="7">
        <f t="shared" si="1020"/>
        <v>0.27023444769449673</v>
      </c>
      <c r="AX592" s="20">
        <f t="shared" si="961"/>
        <v>0.7824327980878073</v>
      </c>
      <c r="AY592" s="24">
        <f t="shared" si="962"/>
        <v>0</v>
      </c>
      <c r="AZ592" s="24">
        <f t="shared" si="963"/>
        <v>785.59310130593792</v>
      </c>
      <c r="BA592" s="24">
        <f t="shared" si="964"/>
        <v>3497237.4272688543</v>
      </c>
      <c r="BB592" s="24">
        <f t="shared" si="965"/>
        <v>2.6891682922952828E-5</v>
      </c>
      <c r="BC592" s="29">
        <f t="shared" si="966"/>
        <v>1.3239283547101506E-2</v>
      </c>
      <c r="BD592" s="24">
        <f t="shared" si="967"/>
        <v>2.710741539398474</v>
      </c>
      <c r="BE592" s="24" t="str">
        <f t="shared" si="968"/>
        <v>NO</v>
      </c>
      <c r="BF592" s="24">
        <f t="shared" si="1016"/>
        <v>1.2</v>
      </c>
      <c r="BG592" s="24">
        <f t="shared" si="969"/>
        <v>1.1362720980431271</v>
      </c>
      <c r="BH592" s="7">
        <f t="shared" si="1021"/>
        <v>1</v>
      </c>
      <c r="BI592" s="7">
        <f t="shared" si="970"/>
        <v>0.60610343186347737</v>
      </c>
      <c r="BJ592" s="7">
        <f t="shared" si="1022"/>
        <v>0.27023444769449673</v>
      </c>
      <c r="BK592" s="20">
        <f t="shared" si="971"/>
        <v>0.7824327980878073</v>
      </c>
      <c r="BL592" s="24">
        <f t="shared" si="972"/>
        <v>0.57414127212831778</v>
      </c>
      <c r="BM592" s="24">
        <f t="shared" si="973"/>
        <v>0</v>
      </c>
      <c r="BN592" s="24">
        <f t="shared" si="974"/>
        <v>785.59310130593792</v>
      </c>
      <c r="BO592" s="24">
        <f t="shared" si="975"/>
        <v>3497237.4272688543</v>
      </c>
      <c r="BP592" s="24">
        <f t="shared" si="976"/>
        <v>2.6891682922952828E-5</v>
      </c>
      <c r="BQ592" s="29">
        <f t="shared" si="977"/>
        <v>1.3239283547101506E-2</v>
      </c>
      <c r="BR592" s="24">
        <f t="shared" si="978"/>
        <v>0.38825713823030578</v>
      </c>
      <c r="BS592" s="24">
        <f t="shared" si="1023"/>
        <v>0.72499999999999998</v>
      </c>
      <c r="BT592" s="24">
        <f t="shared" si="979"/>
        <v>2.710741539398474</v>
      </c>
      <c r="BU592" s="24" t="str">
        <f t="shared" si="980"/>
        <v>NO</v>
      </c>
      <c r="BV592" s="24">
        <f t="shared" si="1017"/>
        <v>1.1499999999999999</v>
      </c>
      <c r="BW592" s="24">
        <f t="shared" si="981"/>
        <v>1.1499999999999999</v>
      </c>
      <c r="BX592" s="7">
        <f t="shared" si="1024"/>
        <v>1</v>
      </c>
      <c r="BY592" s="7">
        <f t="shared" si="982"/>
        <v>0.60610343186347737</v>
      </c>
      <c r="BZ592" s="24">
        <f t="shared" si="1025"/>
        <v>0.27023444769449673</v>
      </c>
      <c r="CA592" s="20">
        <f t="shared" si="983"/>
        <v>0.78243277719962012</v>
      </c>
      <c r="CB592" s="24">
        <f t="shared" si="984"/>
        <v>0.64142708128166426</v>
      </c>
      <c r="CC592" s="24">
        <f t="shared" si="985"/>
        <v>0</v>
      </c>
      <c r="CD592" s="24">
        <f t="shared" si="986"/>
        <v>785.59310130593792</v>
      </c>
      <c r="CE592" s="24">
        <f t="shared" si="987"/>
        <v>3497237.4272688543</v>
      </c>
      <c r="CF592" s="24">
        <f t="shared" si="988"/>
        <v>2.6891682922952828E-5</v>
      </c>
      <c r="CG592" s="29">
        <f t="shared" si="989"/>
        <v>1.3239283547101506E-2</v>
      </c>
      <c r="CH592" s="24">
        <f t="shared" si="990"/>
        <v>0.38825713823030578</v>
      </c>
      <c r="CI592" s="24">
        <f t="shared" si="1026"/>
        <v>0.72499999999999998</v>
      </c>
      <c r="CJ592" s="24">
        <f t="shared" si="991"/>
        <v>2.710741539398474</v>
      </c>
      <c r="CK592" s="24">
        <f t="shared" si="992"/>
        <v>3.1857299491304323</v>
      </c>
      <c r="CL592" s="24">
        <f t="shared" si="1027"/>
        <v>1.7208378341190969</v>
      </c>
      <c r="CM592" s="24" t="str">
        <f t="shared" si="993"/>
        <v>NO</v>
      </c>
      <c r="CN592" s="46" t="str">
        <f t="shared" si="994"/>
        <v>COMPRESSED LIQUID</v>
      </c>
      <c r="CO592" s="21" t="b">
        <f t="shared" si="995"/>
        <v>0</v>
      </c>
      <c r="CP592" s="21" t="b">
        <f t="shared" si="996"/>
        <v>0</v>
      </c>
      <c r="CQ592" s="7" t="e">
        <f t="shared" si="997"/>
        <v>#DIV/0!</v>
      </c>
      <c r="CR592" s="7">
        <f>IF(J592="yes",rho_ph(F592,H592),IF(K592="yes",rho_ph(F592,H592),L592*CQ592+P592*(1-CQ592)))</f>
        <v>819.08052767662946</v>
      </c>
      <c r="CS592" s="7" t="e">
        <f t="shared" si="998"/>
        <v>#DIV/0!</v>
      </c>
      <c r="CT592" s="7">
        <f t="shared" si="999"/>
        <v>3646313.9411178278</v>
      </c>
      <c r="CU592" s="7">
        <f t="shared" si="1000"/>
        <v>2.6605874113517632E-5</v>
      </c>
      <c r="CV592" s="22">
        <f t="shared" si="1001"/>
        <v>1.322382385276482E-2</v>
      </c>
      <c r="CW592" s="7">
        <f t="shared" si="1002"/>
        <v>8.0351799765077364E-2</v>
      </c>
      <c r="CX592" s="7">
        <f t="shared" si="1003"/>
        <v>4.3649119579537493E-4</v>
      </c>
      <c r="CY592" s="7">
        <f t="shared" si="1004"/>
        <v>0.99954760823643407</v>
      </c>
      <c r="CZ592" s="7">
        <f t="shared" si="1005"/>
        <v>8.082485545977415E-2</v>
      </c>
      <c r="DA592" s="7">
        <f t="shared" si="1006"/>
        <v>45.724327710510053</v>
      </c>
      <c r="DB592" s="7">
        <f>rho_ph(DA592,H592)</f>
        <v>819.05495592557327</v>
      </c>
      <c r="DC592" s="7">
        <f t="shared" si="1007"/>
        <v>1.528272536865056</v>
      </c>
      <c r="DD592" s="7">
        <f t="shared" si="1008"/>
        <v>-2.9430000000000001E-2</v>
      </c>
      <c r="DE592" s="47">
        <f t="shared" si="1009"/>
        <v>0</v>
      </c>
      <c r="DF592" s="7">
        <f t="shared" si="1010"/>
        <v>1023.2841289911705</v>
      </c>
      <c r="DG592" s="7">
        <f t="shared" si="1011"/>
        <v>236.95299662262437</v>
      </c>
    </row>
    <row r="593" spans="1:111" ht="14.5" x14ac:dyDescent="0.35">
      <c r="A593" s="7">
        <f t="shared" si="1028"/>
        <v>30</v>
      </c>
      <c r="B593" s="7">
        <v>3</v>
      </c>
      <c r="C593" s="7">
        <v>0</v>
      </c>
      <c r="D593">
        <v>0.315</v>
      </c>
      <c r="E593" s="22">
        <v>4.5000000000000003E-5</v>
      </c>
      <c r="F593" s="7">
        <f t="shared" si="929"/>
        <v>45.724327710510053</v>
      </c>
      <c r="G593" s="7">
        <f t="shared" si="1029"/>
        <v>97.5</v>
      </c>
      <c r="H593" s="7">
        <f t="shared" si="930"/>
        <v>1023.2841289911705</v>
      </c>
      <c r="I593" s="7">
        <f t="shared" si="931"/>
        <v>0</v>
      </c>
      <c r="J593" s="24" t="str">
        <f t="shared" si="932"/>
        <v>YES</v>
      </c>
      <c r="K593" s="24" t="str">
        <f t="shared" si="933"/>
        <v>NO</v>
      </c>
      <c r="L593" s="7">
        <f t="shared" si="934"/>
        <v>23.078146681136602</v>
      </c>
      <c r="M593" s="7">
        <v>9.81</v>
      </c>
      <c r="N593" s="7">
        <f t="shared" si="935"/>
        <v>7.7891625000000006E-2</v>
      </c>
      <c r="O593" s="7">
        <f t="shared" si="936"/>
        <v>258.41465815890001</v>
      </c>
      <c r="P593" s="7">
        <f t="shared" si="937"/>
        <v>786.09741432904002</v>
      </c>
      <c r="Q593" s="7">
        <f t="shared" si="1013"/>
        <v>1.7815220426117505E-5</v>
      </c>
      <c r="R593" s="7">
        <f t="shared" si="1014"/>
        <v>1.0237462036871809E-4</v>
      </c>
      <c r="S593" s="7">
        <f t="shared" si="938"/>
        <v>1.1274192030604828E-4</v>
      </c>
      <c r="T593" s="7">
        <f t="shared" si="939"/>
        <v>1.5923461552060607</v>
      </c>
      <c r="U593" s="7">
        <f t="shared" si="940"/>
        <v>0</v>
      </c>
      <c r="V593" s="7">
        <f t="shared" si="941"/>
        <v>1.5923461552060607</v>
      </c>
      <c r="W593" s="7">
        <f>Surface_Tension_T(T_ph(F593,H593))</f>
        <v>8.030664316962785E-2</v>
      </c>
      <c r="X593" s="7">
        <v>91</v>
      </c>
      <c r="Y593" s="7">
        <f t="shared" si="942"/>
        <v>1</v>
      </c>
      <c r="Z593" s="7">
        <f t="shared" si="943"/>
        <v>0</v>
      </c>
      <c r="AA593" s="24">
        <f t="shared" si="944"/>
        <v>786.09741432904002</v>
      </c>
      <c r="AB593" s="24">
        <f t="shared" si="945"/>
        <v>3497349.0380223095</v>
      </c>
      <c r="AC593" s="24">
        <f t="shared" si="946"/>
        <v>2.6891460299641424E-5</v>
      </c>
      <c r="AD593" s="29">
        <f t="shared" si="947"/>
        <v>1.3239271514614372E-2</v>
      </c>
      <c r="AE593" s="24">
        <f t="shared" si="948"/>
        <v>2.7108106765418931</v>
      </c>
      <c r="AF593" s="7">
        <f t="shared" si="949"/>
        <v>3.1952160231169708</v>
      </c>
      <c r="AG593" s="24" t="str">
        <f t="shared" si="950"/>
        <v>NO</v>
      </c>
      <c r="AH593" s="24">
        <f t="shared" si="1012"/>
        <v>1.1499999999999999</v>
      </c>
      <c r="AI593" s="24">
        <f t="shared" si="1012"/>
        <v>1.1499999999999999</v>
      </c>
      <c r="AJ593" s="24">
        <f t="shared" si="951"/>
        <v>0.2702042919784019</v>
      </c>
      <c r="AK593" s="24">
        <f t="shared" si="952"/>
        <v>0</v>
      </c>
      <c r="AL593" s="24">
        <f t="shared" si="953"/>
        <v>786.09741432904002</v>
      </c>
      <c r="AM593" s="24">
        <f t="shared" si="954"/>
        <v>3497349.0380223095</v>
      </c>
      <c r="AN593" s="24">
        <f t="shared" si="955"/>
        <v>2.6891460299641424E-5</v>
      </c>
      <c r="AO593" s="29">
        <f t="shared" si="956"/>
        <v>1.3239271514614372E-2</v>
      </c>
      <c r="AP593" s="24">
        <f t="shared" si="957"/>
        <v>0.38794638491323985</v>
      </c>
      <c r="AQ593" s="24">
        <f t="shared" si="1018"/>
        <v>0.72499999999999998</v>
      </c>
      <c r="AR593" s="24">
        <f t="shared" si="958"/>
        <v>2.7108106765418931</v>
      </c>
      <c r="AS593" s="24">
        <f t="shared" si="959"/>
        <v>1.7197338476225457</v>
      </c>
      <c r="AT593" s="24" t="str">
        <f t="shared" si="960"/>
        <v>NO</v>
      </c>
      <c r="AU593" s="24">
        <f t="shared" si="1015"/>
        <v>1.2</v>
      </c>
      <c r="AV593" s="7">
        <f t="shared" si="1019"/>
        <v>1</v>
      </c>
      <c r="AW593" s="7">
        <f t="shared" si="1020"/>
        <v>0.2702042919784019</v>
      </c>
      <c r="AX593" s="20">
        <f t="shared" si="961"/>
        <v>0.78198239185083074</v>
      </c>
      <c r="AY593" s="24">
        <f t="shared" si="962"/>
        <v>0</v>
      </c>
      <c r="AZ593" s="24">
        <f t="shared" si="963"/>
        <v>786.09741432904002</v>
      </c>
      <c r="BA593" s="24">
        <f t="shared" si="964"/>
        <v>3497349.0380223095</v>
      </c>
      <c r="BB593" s="24">
        <f t="shared" si="965"/>
        <v>2.6891460299641424E-5</v>
      </c>
      <c r="BC593" s="29">
        <f t="shared" si="966"/>
        <v>1.3239271514614372E-2</v>
      </c>
      <c r="BD593" s="24">
        <f t="shared" si="967"/>
        <v>2.7108106765418931</v>
      </c>
      <c r="BE593" s="24" t="str">
        <f t="shared" si="968"/>
        <v>NO</v>
      </c>
      <c r="BF593" s="24">
        <f t="shared" si="1016"/>
        <v>1.2</v>
      </c>
      <c r="BG593" s="24">
        <f t="shared" si="969"/>
        <v>1.1362867879329634</v>
      </c>
      <c r="BH593" s="7">
        <f t="shared" si="1021"/>
        <v>1</v>
      </c>
      <c r="BI593" s="7">
        <f t="shared" si="970"/>
        <v>0.60616016640289083</v>
      </c>
      <c r="BJ593" s="7">
        <f t="shared" si="1022"/>
        <v>0.2702042919784019</v>
      </c>
      <c r="BK593" s="20">
        <f t="shared" si="971"/>
        <v>0.78198239185083074</v>
      </c>
      <c r="BL593" s="24">
        <f t="shared" si="972"/>
        <v>0.5741897379666695</v>
      </c>
      <c r="BM593" s="24">
        <f t="shared" si="973"/>
        <v>0</v>
      </c>
      <c r="BN593" s="24">
        <f t="shared" si="974"/>
        <v>786.09741432904002</v>
      </c>
      <c r="BO593" s="24">
        <f t="shared" si="975"/>
        <v>3497349.0380223095</v>
      </c>
      <c r="BP593" s="24">
        <f t="shared" si="976"/>
        <v>2.6891460299641424E-5</v>
      </c>
      <c r="BQ593" s="29">
        <f t="shared" si="977"/>
        <v>1.3239271514614372E-2</v>
      </c>
      <c r="BR593" s="24">
        <f t="shared" si="978"/>
        <v>0.38794638491323985</v>
      </c>
      <c r="BS593" s="24">
        <f t="shared" si="1023"/>
        <v>0.72499999999999998</v>
      </c>
      <c r="BT593" s="24">
        <f t="shared" si="979"/>
        <v>2.7108106765418931</v>
      </c>
      <c r="BU593" s="24" t="str">
        <f t="shared" si="980"/>
        <v>NO</v>
      </c>
      <c r="BV593" s="24">
        <f t="shared" si="1017"/>
        <v>1.1499999999999999</v>
      </c>
      <c r="BW593" s="24">
        <f t="shared" si="981"/>
        <v>1.1499999999999999</v>
      </c>
      <c r="BX593" s="7">
        <f t="shared" si="1024"/>
        <v>1</v>
      </c>
      <c r="BY593" s="7">
        <f t="shared" si="982"/>
        <v>0.60616016640289083</v>
      </c>
      <c r="BZ593" s="24">
        <f t="shared" si="1025"/>
        <v>0.2702042919784019</v>
      </c>
      <c r="CA593" s="20">
        <f t="shared" si="983"/>
        <v>0.78198237097470569</v>
      </c>
      <c r="CB593" s="24">
        <f t="shared" si="984"/>
        <v>0.64149295414902141</v>
      </c>
      <c r="CC593" s="24">
        <f t="shared" si="985"/>
        <v>0</v>
      </c>
      <c r="CD593" s="24">
        <f t="shared" si="986"/>
        <v>786.09741432904002</v>
      </c>
      <c r="CE593" s="24">
        <f t="shared" si="987"/>
        <v>3497349.0380223095</v>
      </c>
      <c r="CF593" s="24">
        <f t="shared" si="988"/>
        <v>2.6891460299641424E-5</v>
      </c>
      <c r="CG593" s="29">
        <f t="shared" si="989"/>
        <v>1.3239271514614372E-2</v>
      </c>
      <c r="CH593" s="24">
        <f t="shared" si="990"/>
        <v>0.38794638491323985</v>
      </c>
      <c r="CI593" s="24">
        <f t="shared" si="1026"/>
        <v>0.72499999999999998</v>
      </c>
      <c r="CJ593" s="24">
        <f t="shared" si="991"/>
        <v>2.7108106765418931</v>
      </c>
      <c r="CK593" s="24">
        <f t="shared" si="992"/>
        <v>3.1952160231169708</v>
      </c>
      <c r="CL593" s="24">
        <f t="shared" si="1027"/>
        <v>1.7197338476225457</v>
      </c>
      <c r="CM593" s="24" t="str">
        <f t="shared" si="993"/>
        <v>NO</v>
      </c>
      <c r="CN593" s="46" t="str">
        <f t="shared" si="994"/>
        <v>COMPRESSED LIQUID</v>
      </c>
      <c r="CO593" s="21" t="b">
        <f t="shared" si="995"/>
        <v>0</v>
      </c>
      <c r="CP593" s="21" t="b">
        <f t="shared" si="996"/>
        <v>0</v>
      </c>
      <c r="CQ593" s="7" t="e">
        <f t="shared" si="997"/>
        <v>#DIV/0!</v>
      </c>
      <c r="CR593" s="7">
        <f>IF(J593="yes",rho_ph(F593,H593),IF(K593="yes",rho_ph(F593,H593),L593*CQ593+P593*(1-CQ593)))</f>
        <v>819.06387737178375</v>
      </c>
      <c r="CS593" s="7" t="e">
        <f t="shared" si="998"/>
        <v>#DIV/0!</v>
      </c>
      <c r="CT593" s="7">
        <f t="shared" si="999"/>
        <v>3644016.9009460746</v>
      </c>
      <c r="CU593" s="7">
        <f t="shared" si="1000"/>
        <v>2.661010952423258E-5</v>
      </c>
      <c r="CV593" s="22">
        <f t="shared" si="1001"/>
        <v>1.3224053123109383E-2</v>
      </c>
      <c r="CW593" s="7">
        <f t="shared" si="1002"/>
        <v>8.0350166370172005E-2</v>
      </c>
      <c r="CX593" s="7">
        <f t="shared" si="1003"/>
        <v>4.3593001847296384E-4</v>
      </c>
      <c r="CY593" s="7">
        <f t="shared" si="1004"/>
        <v>0.99954580179720953</v>
      </c>
      <c r="CZ593" s="7">
        <f t="shared" si="1005"/>
        <v>8.0822805961857327E-2</v>
      </c>
      <c r="DA593" s="7">
        <f t="shared" si="1006"/>
        <v>45.481859292624485</v>
      </c>
      <c r="DB593" s="7">
        <f>rho_ph(DA593,H593)</f>
        <v>819.03830264017824</v>
      </c>
      <c r="DC593" s="7">
        <f t="shared" si="1007"/>
        <v>1.5283036108192727</v>
      </c>
      <c r="DD593" s="7">
        <f t="shared" si="1008"/>
        <v>-2.9430000000000001E-2</v>
      </c>
      <c r="DE593" s="47">
        <f t="shared" si="1009"/>
        <v>0</v>
      </c>
      <c r="DF593" s="7">
        <f t="shared" si="1010"/>
        <v>1023.2546989911705</v>
      </c>
      <c r="DG593" s="7">
        <f t="shared" si="1011"/>
        <v>236.94742137581164</v>
      </c>
    </row>
    <row r="594" spans="1:111" ht="14.5" x14ac:dyDescent="0.35">
      <c r="A594" s="7">
        <f t="shared" si="1028"/>
        <v>27</v>
      </c>
      <c r="B594" s="7">
        <v>3</v>
      </c>
      <c r="C594" s="7">
        <v>0</v>
      </c>
      <c r="D594">
        <v>0.315</v>
      </c>
      <c r="E594" s="22">
        <v>4.5000000000000003E-5</v>
      </c>
      <c r="F594" s="7">
        <f t="shared" si="929"/>
        <v>45.481859292624485</v>
      </c>
      <c r="G594" s="7">
        <f t="shared" si="1029"/>
        <v>97.5</v>
      </c>
      <c r="H594" s="7">
        <f t="shared" si="930"/>
        <v>1023.2546989911705</v>
      </c>
      <c r="I594" s="7">
        <f t="shared" si="931"/>
        <v>0</v>
      </c>
      <c r="J594" s="24" t="str">
        <f t="shared" si="932"/>
        <v>YES</v>
      </c>
      <c r="K594" s="24" t="str">
        <f t="shared" si="933"/>
        <v>NO</v>
      </c>
      <c r="L594" s="7">
        <f t="shared" si="934"/>
        <v>22.95033458532378</v>
      </c>
      <c r="M594" s="7">
        <v>9.81</v>
      </c>
      <c r="N594" s="7">
        <f t="shared" si="935"/>
        <v>7.7891625000000006E-2</v>
      </c>
      <c r="O594" s="7">
        <f t="shared" si="936"/>
        <v>258.08950478068198</v>
      </c>
      <c r="P594" s="7">
        <f t="shared" si="937"/>
        <v>786.60284100599836</v>
      </c>
      <c r="Q594" s="7">
        <f t="shared" si="1013"/>
        <v>1.7802620752306182E-5</v>
      </c>
      <c r="R594" s="7">
        <f t="shared" si="1014"/>
        <v>1.0251587791635313E-4</v>
      </c>
      <c r="S594" s="7">
        <f t="shared" si="938"/>
        <v>1.1273832205352025E-4</v>
      </c>
      <c r="T594" s="7">
        <f t="shared" si="939"/>
        <v>1.5913230032622361</v>
      </c>
      <c r="U594" s="7">
        <f t="shared" si="940"/>
        <v>0</v>
      </c>
      <c r="V594" s="7">
        <f t="shared" si="941"/>
        <v>1.5913230032622361</v>
      </c>
      <c r="W594" s="7">
        <f>Surface_Tension_T(T_ph(F594,H594))</f>
        <v>8.0307298136555821E-2</v>
      </c>
      <c r="X594" s="7">
        <v>92</v>
      </c>
      <c r="Y594" s="7">
        <f t="shared" si="942"/>
        <v>1</v>
      </c>
      <c r="Z594" s="7">
        <f t="shared" si="943"/>
        <v>0</v>
      </c>
      <c r="AA594" s="24">
        <f t="shared" si="944"/>
        <v>786.60284100599836</v>
      </c>
      <c r="AB594" s="24">
        <f t="shared" si="945"/>
        <v>3497460.6623997907</v>
      </c>
      <c r="AC594" s="24">
        <f t="shared" si="946"/>
        <v>2.6891237662642256E-5</v>
      </c>
      <c r="AD594" s="29">
        <f t="shared" si="947"/>
        <v>1.3239259481372353E-2</v>
      </c>
      <c r="AE594" s="24">
        <f t="shared" si="948"/>
        <v>2.7108791544850179</v>
      </c>
      <c r="AF594" s="7">
        <f t="shared" si="949"/>
        <v>3.2047719742720218</v>
      </c>
      <c r="AG594" s="24" t="str">
        <f t="shared" si="950"/>
        <v>NO</v>
      </c>
      <c r="AH594" s="24">
        <f t="shared" si="1012"/>
        <v>1.1499999999999999</v>
      </c>
      <c r="AI594" s="24">
        <f t="shared" si="1012"/>
        <v>1.1499999999999999</v>
      </c>
      <c r="AJ594" s="24">
        <f t="shared" si="951"/>
        <v>0.27017404586318677</v>
      </c>
      <c r="AK594" s="24">
        <f t="shared" si="952"/>
        <v>0</v>
      </c>
      <c r="AL594" s="24">
        <f t="shared" si="953"/>
        <v>786.60284100599836</v>
      </c>
      <c r="AM594" s="24">
        <f t="shared" si="954"/>
        <v>3497460.6623997907</v>
      </c>
      <c r="AN594" s="24">
        <f t="shared" si="955"/>
        <v>2.6891237662642256E-5</v>
      </c>
      <c r="AO594" s="29">
        <f t="shared" si="956"/>
        <v>1.3239259481372353E-2</v>
      </c>
      <c r="AP594" s="24">
        <f t="shared" si="957"/>
        <v>0.38763552661418427</v>
      </c>
      <c r="AQ594" s="24">
        <f t="shared" si="1018"/>
        <v>0.72499999999999998</v>
      </c>
      <c r="AR594" s="24">
        <f t="shared" si="958"/>
        <v>2.7108791544850179</v>
      </c>
      <c r="AS594" s="24">
        <f t="shared" si="959"/>
        <v>1.7186288435232151</v>
      </c>
      <c r="AT594" s="24" t="str">
        <f t="shared" si="960"/>
        <v>NO</v>
      </c>
      <c r="AU594" s="24">
        <f t="shared" si="1015"/>
        <v>1.2</v>
      </c>
      <c r="AV594" s="7">
        <f t="shared" si="1019"/>
        <v>1</v>
      </c>
      <c r="AW594" s="7">
        <f t="shared" si="1020"/>
        <v>0.27017404586318677</v>
      </c>
      <c r="AX594" s="20">
        <f t="shared" si="961"/>
        <v>0.78153154791350876</v>
      </c>
      <c r="AY594" s="24">
        <f t="shared" si="962"/>
        <v>0</v>
      </c>
      <c r="AZ594" s="24">
        <f t="shared" si="963"/>
        <v>786.60284100599836</v>
      </c>
      <c r="BA594" s="24">
        <f t="shared" si="964"/>
        <v>3497460.6623997907</v>
      </c>
      <c r="BB594" s="24">
        <f t="shared" si="965"/>
        <v>2.6891237662642256E-5</v>
      </c>
      <c r="BC594" s="29">
        <f t="shared" si="966"/>
        <v>1.3239259481372353E-2</v>
      </c>
      <c r="BD594" s="24">
        <f t="shared" si="967"/>
        <v>2.7108791544850179</v>
      </c>
      <c r="BE594" s="24" t="str">
        <f t="shared" si="968"/>
        <v>NO</v>
      </c>
      <c r="BF594" s="24">
        <f t="shared" si="1016"/>
        <v>1.2</v>
      </c>
      <c r="BG594" s="24">
        <f t="shared" si="969"/>
        <v>1.1363014534567997</v>
      </c>
      <c r="BH594" s="7">
        <f t="shared" si="1021"/>
        <v>1</v>
      </c>
      <c r="BI594" s="7">
        <f t="shared" si="970"/>
        <v>0.6062167897188715</v>
      </c>
      <c r="BJ594" s="7">
        <f t="shared" si="1022"/>
        <v>0.27017404586318677</v>
      </c>
      <c r="BK594" s="20">
        <f t="shared" si="971"/>
        <v>0.78153154791350876</v>
      </c>
      <c r="BL594" s="24">
        <f t="shared" si="972"/>
        <v>0.5742380945632839</v>
      </c>
      <c r="BM594" s="24">
        <f t="shared" si="973"/>
        <v>0</v>
      </c>
      <c r="BN594" s="24">
        <f t="shared" si="974"/>
        <v>786.60284100599836</v>
      </c>
      <c r="BO594" s="24">
        <f t="shared" si="975"/>
        <v>3497460.6623997907</v>
      </c>
      <c r="BP594" s="24">
        <f t="shared" si="976"/>
        <v>2.6891237662642256E-5</v>
      </c>
      <c r="BQ594" s="29">
        <f t="shared" si="977"/>
        <v>1.3239259481372353E-2</v>
      </c>
      <c r="BR594" s="24">
        <f t="shared" si="978"/>
        <v>0.38763552661418427</v>
      </c>
      <c r="BS594" s="24">
        <f t="shared" si="1023"/>
        <v>0.72499999999999998</v>
      </c>
      <c r="BT594" s="24">
        <f t="shared" si="979"/>
        <v>2.7108791544850179</v>
      </c>
      <c r="BU594" s="24" t="str">
        <f t="shared" si="980"/>
        <v>NO</v>
      </c>
      <c r="BV594" s="24">
        <f t="shared" si="1017"/>
        <v>1.1499999999999999</v>
      </c>
      <c r="BW594" s="24">
        <f t="shared" si="981"/>
        <v>1.1499999999999999</v>
      </c>
      <c r="BX594" s="7">
        <f t="shared" si="1024"/>
        <v>1</v>
      </c>
      <c r="BY594" s="7">
        <f t="shared" si="982"/>
        <v>0.6062167897188715</v>
      </c>
      <c r="BZ594" s="24">
        <f t="shared" si="1025"/>
        <v>0.27017404586318677</v>
      </c>
      <c r="CA594" s="20">
        <f t="shared" si="983"/>
        <v>0.78153152704945761</v>
      </c>
      <c r="CB594" s="24">
        <f t="shared" si="984"/>
        <v>0.64155871360283356</v>
      </c>
      <c r="CC594" s="24">
        <f t="shared" si="985"/>
        <v>0</v>
      </c>
      <c r="CD594" s="24">
        <f t="shared" si="986"/>
        <v>786.60284100599836</v>
      </c>
      <c r="CE594" s="24">
        <f t="shared" si="987"/>
        <v>3497460.6623997907</v>
      </c>
      <c r="CF594" s="24">
        <f t="shared" si="988"/>
        <v>2.6891237662642256E-5</v>
      </c>
      <c r="CG594" s="29">
        <f t="shared" si="989"/>
        <v>1.3239259481372353E-2</v>
      </c>
      <c r="CH594" s="24">
        <f t="shared" si="990"/>
        <v>0.38763552661418427</v>
      </c>
      <c r="CI594" s="24">
        <f t="shared" si="1026"/>
        <v>0.72499999999999998</v>
      </c>
      <c r="CJ594" s="24">
        <f t="shared" si="991"/>
        <v>2.7108791544850179</v>
      </c>
      <c r="CK594" s="24">
        <f t="shared" si="992"/>
        <v>3.2047719742720218</v>
      </c>
      <c r="CL594" s="24">
        <f t="shared" si="1027"/>
        <v>1.7186288435232151</v>
      </c>
      <c r="CM594" s="24" t="str">
        <f t="shared" si="993"/>
        <v>NO</v>
      </c>
      <c r="CN594" s="46" t="str">
        <f t="shared" si="994"/>
        <v>COMPRESSED LIQUID</v>
      </c>
      <c r="CO594" s="21" t="b">
        <f t="shared" si="995"/>
        <v>0</v>
      </c>
      <c r="CP594" s="21" t="b">
        <f t="shared" si="996"/>
        <v>0</v>
      </c>
      <c r="CQ594" s="7" t="e">
        <f t="shared" si="997"/>
        <v>#DIV/0!</v>
      </c>
      <c r="CR594" s="7">
        <f>IF(J594="yes",rho_ph(F594,H594),IF(K594="yes",rho_ph(F594,H594),L594*CQ594+P594*(1-CQ594)))</f>
        <v>819.04722488706216</v>
      </c>
      <c r="CS594" s="7" t="e">
        <f t="shared" si="998"/>
        <v>#DIV/0!</v>
      </c>
      <c r="CT594" s="7">
        <f t="shared" si="999"/>
        <v>3641717.6500744047</v>
      </c>
      <c r="CU594" s="7">
        <f t="shared" si="1000"/>
        <v>2.6614354089124022E-5</v>
      </c>
      <c r="CV594" s="22">
        <f t="shared" si="1001"/>
        <v>1.3224282883912239E-2</v>
      </c>
      <c r="CW594" s="7">
        <f t="shared" si="1002"/>
        <v>8.0348532761420802E-2</v>
      </c>
      <c r="CX594" s="7">
        <f t="shared" si="1003"/>
        <v>4.3536870290998754E-4</v>
      </c>
      <c r="CY594" s="7">
        <f t="shared" si="1004"/>
        <v>0.9995439762995747</v>
      </c>
      <c r="CZ594" s="7">
        <f t="shared" si="1005"/>
        <v>8.0820757645303373E-2</v>
      </c>
      <c r="DA594" s="7">
        <f t="shared" si="1006"/>
        <v>45.239397019688575</v>
      </c>
      <c r="DB594" s="7">
        <f>rho_ph(DA594,H594)</f>
        <v>819.02164717327889</v>
      </c>
      <c r="DC594" s="7">
        <f t="shared" si="1007"/>
        <v>1.5283346901079458</v>
      </c>
      <c r="DD594" s="7">
        <f t="shared" si="1008"/>
        <v>-2.9430000000000001E-2</v>
      </c>
      <c r="DE594" s="47">
        <f t="shared" si="1009"/>
        <v>0</v>
      </c>
      <c r="DF594" s="7">
        <f t="shared" si="1010"/>
        <v>1023.2252689911704</v>
      </c>
      <c r="DG594" s="7">
        <f t="shared" si="1011"/>
        <v>236.94184559967078</v>
      </c>
    </row>
    <row r="595" spans="1:111" ht="14.5" x14ac:dyDescent="0.35">
      <c r="A595" s="7">
        <f t="shared" si="1028"/>
        <v>24</v>
      </c>
      <c r="B595" s="7">
        <v>3</v>
      </c>
      <c r="C595" s="7">
        <v>0</v>
      </c>
      <c r="D595">
        <v>0.315</v>
      </c>
      <c r="E595" s="22">
        <v>4.5000000000000003E-5</v>
      </c>
      <c r="F595" s="7">
        <f t="shared" si="929"/>
        <v>45.239397019688575</v>
      </c>
      <c r="G595" s="7">
        <f t="shared" si="1029"/>
        <v>97.5</v>
      </c>
      <c r="H595" s="7">
        <f t="shared" si="930"/>
        <v>1023.2252689911704</v>
      </c>
      <c r="I595" s="7">
        <f t="shared" si="931"/>
        <v>0</v>
      </c>
      <c r="J595" s="24" t="str">
        <f t="shared" si="932"/>
        <v>YES</v>
      </c>
      <c r="K595" s="24" t="str">
        <f t="shared" si="933"/>
        <v>NO</v>
      </c>
      <c r="L595" s="7">
        <f t="shared" si="934"/>
        <v>22.822638085252272</v>
      </c>
      <c r="M595" s="7">
        <v>9.81</v>
      </c>
      <c r="N595" s="7">
        <f t="shared" si="935"/>
        <v>7.7891625000000006E-2</v>
      </c>
      <c r="O595" s="7">
        <f t="shared" si="936"/>
        <v>257.76303189119199</v>
      </c>
      <c r="P595" s="7">
        <f t="shared" si="937"/>
        <v>787.10939299680547</v>
      </c>
      <c r="Q595" s="7">
        <f t="shared" si="1013"/>
        <v>1.7789987734761215E-5</v>
      </c>
      <c r="R595" s="7">
        <f t="shared" si="1014"/>
        <v>1.0265798255299923E-4</v>
      </c>
      <c r="S595" s="7">
        <f t="shared" si="938"/>
        <v>1.1273472359126179E-4</v>
      </c>
      <c r="T595" s="7">
        <f t="shared" si="939"/>
        <v>1.5902988916933847</v>
      </c>
      <c r="U595" s="7">
        <f t="shared" si="940"/>
        <v>0</v>
      </c>
      <c r="V595" s="7">
        <f t="shared" si="941"/>
        <v>1.5902988916933847</v>
      </c>
      <c r="W595" s="7">
        <f>Surface_Tension_T(T_ph(F595,H595))</f>
        <v>8.0307953145983088E-2</v>
      </c>
      <c r="X595" s="7">
        <v>93</v>
      </c>
      <c r="Y595" s="7">
        <f t="shared" si="942"/>
        <v>1</v>
      </c>
      <c r="Z595" s="7">
        <f t="shared" si="943"/>
        <v>0</v>
      </c>
      <c r="AA595" s="24">
        <f t="shared" si="944"/>
        <v>787.10939299680547</v>
      </c>
      <c r="AB595" s="24">
        <f t="shared" si="945"/>
        <v>3497572.3004097417</v>
      </c>
      <c r="AC595" s="24">
        <f t="shared" si="946"/>
        <v>2.6891015011942116E-5</v>
      </c>
      <c r="AD595" s="29">
        <f t="shared" si="947"/>
        <v>1.323924744737473E-2</v>
      </c>
      <c r="AE595" s="24">
        <f t="shared" si="948"/>
        <v>2.7109469716374717</v>
      </c>
      <c r="AF595" s="7">
        <f t="shared" si="949"/>
        <v>3.214398720613163</v>
      </c>
      <c r="AG595" s="24" t="str">
        <f t="shared" si="950"/>
        <v>NO</v>
      </c>
      <c r="AH595" s="24">
        <f t="shared" si="1012"/>
        <v>1.1499999999999999</v>
      </c>
      <c r="AI595" s="24">
        <f t="shared" si="1012"/>
        <v>1.1499999999999999</v>
      </c>
      <c r="AJ595" s="24">
        <f t="shared" si="951"/>
        <v>0.27014370860635512</v>
      </c>
      <c r="AK595" s="24">
        <f t="shared" si="952"/>
        <v>0</v>
      </c>
      <c r="AL595" s="24">
        <f t="shared" si="953"/>
        <v>787.10939299680547</v>
      </c>
      <c r="AM595" s="24">
        <f t="shared" si="954"/>
        <v>3497572.3004097417</v>
      </c>
      <c r="AN595" s="24">
        <f t="shared" si="955"/>
        <v>2.6891015011942116E-5</v>
      </c>
      <c r="AO595" s="29">
        <f t="shared" si="956"/>
        <v>1.323924744737473E-2</v>
      </c>
      <c r="AP595" s="24">
        <f t="shared" si="957"/>
        <v>0.38732455838559815</v>
      </c>
      <c r="AQ595" s="24">
        <f t="shared" si="1018"/>
        <v>0.72499999999999998</v>
      </c>
      <c r="AR595" s="24">
        <f t="shared" si="958"/>
        <v>2.7109469716374717</v>
      </c>
      <c r="AS595" s="24">
        <f t="shared" si="959"/>
        <v>1.7175228030288556</v>
      </c>
      <c r="AT595" s="24" t="str">
        <f t="shared" si="960"/>
        <v>NO</v>
      </c>
      <c r="AU595" s="24">
        <f t="shared" si="1015"/>
        <v>1.2</v>
      </c>
      <c r="AV595" s="7">
        <f t="shared" si="1019"/>
        <v>1</v>
      </c>
      <c r="AW595" s="7">
        <f t="shared" si="1020"/>
        <v>0.27014370860635512</v>
      </c>
      <c r="AX595" s="20">
        <f t="shared" si="961"/>
        <v>0.78108025852644325</v>
      </c>
      <c r="AY595" s="24">
        <f t="shared" si="962"/>
        <v>0</v>
      </c>
      <c r="AZ595" s="24">
        <f t="shared" si="963"/>
        <v>787.10939299680547</v>
      </c>
      <c r="BA595" s="24">
        <f t="shared" si="964"/>
        <v>3497572.3004097417</v>
      </c>
      <c r="BB595" s="24">
        <f t="shared" si="965"/>
        <v>2.6891015011942116E-5</v>
      </c>
      <c r="BC595" s="29">
        <f t="shared" si="966"/>
        <v>1.323924744737473E-2</v>
      </c>
      <c r="BD595" s="24">
        <f t="shared" si="967"/>
        <v>2.7109469716374717</v>
      </c>
      <c r="BE595" s="24" t="str">
        <f t="shared" si="968"/>
        <v>NO</v>
      </c>
      <c r="BF595" s="24">
        <f t="shared" si="1016"/>
        <v>1.2</v>
      </c>
      <c r="BG595" s="24">
        <f t="shared" si="969"/>
        <v>1.1363160949064695</v>
      </c>
      <c r="BH595" s="7">
        <f t="shared" si="1021"/>
        <v>1</v>
      </c>
      <c r="BI595" s="7">
        <f t="shared" si="970"/>
        <v>0.60627330213061603</v>
      </c>
      <c r="BJ595" s="7">
        <f t="shared" si="1022"/>
        <v>0.27014370860635512</v>
      </c>
      <c r="BK595" s="20">
        <f t="shared" si="971"/>
        <v>0.78108025852644325</v>
      </c>
      <c r="BL595" s="24">
        <f t="shared" si="972"/>
        <v>0.57428634213632401</v>
      </c>
      <c r="BM595" s="24">
        <f t="shared" si="973"/>
        <v>0</v>
      </c>
      <c r="BN595" s="24">
        <f t="shared" si="974"/>
        <v>787.10939299680547</v>
      </c>
      <c r="BO595" s="24">
        <f t="shared" si="975"/>
        <v>3497572.3004097417</v>
      </c>
      <c r="BP595" s="24">
        <f t="shared" si="976"/>
        <v>2.6891015011942116E-5</v>
      </c>
      <c r="BQ595" s="29">
        <f t="shared" si="977"/>
        <v>1.323924744737473E-2</v>
      </c>
      <c r="BR595" s="24">
        <f t="shared" si="978"/>
        <v>0.38732455838559815</v>
      </c>
      <c r="BS595" s="24">
        <f t="shared" si="1023"/>
        <v>0.72499999999999998</v>
      </c>
      <c r="BT595" s="24">
        <f t="shared" si="979"/>
        <v>2.7109469716374717</v>
      </c>
      <c r="BU595" s="24" t="str">
        <f t="shared" si="980"/>
        <v>NO</v>
      </c>
      <c r="BV595" s="24">
        <f t="shared" si="1017"/>
        <v>1.1499999999999999</v>
      </c>
      <c r="BW595" s="24">
        <f t="shared" si="981"/>
        <v>1.1499999999999999</v>
      </c>
      <c r="BX595" s="7">
        <f t="shared" si="1024"/>
        <v>1</v>
      </c>
      <c r="BY595" s="7">
        <f t="shared" si="982"/>
        <v>0.60627330213061603</v>
      </c>
      <c r="BZ595" s="24">
        <f t="shared" si="1025"/>
        <v>0.27014370860635512</v>
      </c>
      <c r="CA595" s="20">
        <f t="shared" si="983"/>
        <v>0.78108023767447776</v>
      </c>
      <c r="CB595" s="24">
        <f t="shared" si="984"/>
        <v>0.64162436007395685</v>
      </c>
      <c r="CC595" s="24">
        <f t="shared" si="985"/>
        <v>0</v>
      </c>
      <c r="CD595" s="24">
        <f t="shared" si="986"/>
        <v>787.10939299680547</v>
      </c>
      <c r="CE595" s="24">
        <f t="shared" si="987"/>
        <v>3497572.3004097417</v>
      </c>
      <c r="CF595" s="24">
        <f t="shared" si="988"/>
        <v>2.6891015011942116E-5</v>
      </c>
      <c r="CG595" s="29">
        <f t="shared" si="989"/>
        <v>1.323924744737473E-2</v>
      </c>
      <c r="CH595" s="24">
        <f t="shared" si="990"/>
        <v>0.38732455838559815</v>
      </c>
      <c r="CI595" s="24">
        <f t="shared" si="1026"/>
        <v>0.72499999999999998</v>
      </c>
      <c r="CJ595" s="24">
        <f t="shared" si="991"/>
        <v>2.7109469716374717</v>
      </c>
      <c r="CK595" s="24">
        <f t="shared" si="992"/>
        <v>3.214398720613163</v>
      </c>
      <c r="CL595" s="24">
        <f t="shared" si="1027"/>
        <v>1.7175228030288556</v>
      </c>
      <c r="CM595" s="24" t="str">
        <f t="shared" si="993"/>
        <v>NO</v>
      </c>
      <c r="CN595" s="46" t="str">
        <f t="shared" si="994"/>
        <v>COMPRESSED LIQUID</v>
      </c>
      <c r="CO595" s="21" t="b">
        <f t="shared" si="995"/>
        <v>0</v>
      </c>
      <c r="CP595" s="21" t="b">
        <f t="shared" si="996"/>
        <v>0</v>
      </c>
      <c r="CQ595" s="7" t="e">
        <f t="shared" si="997"/>
        <v>#DIV/0!</v>
      </c>
      <c r="CR595" s="7">
        <f>IF(J595="yes",rho_ph(F595,H595),IF(K595="yes",rho_ph(F595,H595),L595*CQ595+P595*(1-CQ595)))</f>
        <v>819.0305702211067</v>
      </c>
      <c r="CS595" s="7" t="e">
        <f t="shared" si="998"/>
        <v>#DIV/0!</v>
      </c>
      <c r="CT595" s="7">
        <f t="shared" si="999"/>
        <v>3639416.1486086654</v>
      </c>
      <c r="CU595" s="7">
        <f t="shared" si="1000"/>
        <v>2.6618607905940886E-5</v>
      </c>
      <c r="CV595" s="22">
        <f t="shared" si="1001"/>
        <v>1.3224513140425151E-2</v>
      </c>
      <c r="CW595" s="7">
        <f t="shared" si="1002"/>
        <v>8.0346898938690584E-2</v>
      </c>
      <c r="CX595" s="7">
        <f t="shared" si="1003"/>
        <v>4.3480724070166655E-4</v>
      </c>
      <c r="CY595" s="7">
        <f t="shared" si="1004"/>
        <v>0.99954213144675563</v>
      </c>
      <c r="CZ595" s="7">
        <f t="shared" si="1005"/>
        <v>8.0818710525455612E-2</v>
      </c>
      <c r="DA595" s="7">
        <f t="shared" si="1006"/>
        <v>44.996940888112206</v>
      </c>
      <c r="DB595" s="7">
        <f>rho_ph(DA595,H595)</f>
        <v>819.00498952351154</v>
      </c>
      <c r="DC595" s="7">
        <f t="shared" si="1007"/>
        <v>1.5283657747341945</v>
      </c>
      <c r="DD595" s="7">
        <f t="shared" si="1008"/>
        <v>-2.9430000000000001E-2</v>
      </c>
      <c r="DE595" s="47">
        <f t="shared" si="1009"/>
        <v>0</v>
      </c>
      <c r="DF595" s="7">
        <f t="shared" si="1010"/>
        <v>1023.1958389911704</v>
      </c>
      <c r="DG595" s="7">
        <f t="shared" si="1011"/>
        <v>236.93626929408947</v>
      </c>
    </row>
    <row r="596" spans="1:111" ht="14.5" x14ac:dyDescent="0.35">
      <c r="A596" s="7">
        <f t="shared" si="1028"/>
        <v>21</v>
      </c>
      <c r="B596" s="7">
        <v>3</v>
      </c>
      <c r="C596" s="7">
        <v>0</v>
      </c>
      <c r="D596">
        <v>0.315</v>
      </c>
      <c r="E596" s="22">
        <v>4.5000000000000003E-5</v>
      </c>
      <c r="F596" s="7">
        <f t="shared" si="929"/>
        <v>44.996940888112206</v>
      </c>
      <c r="G596" s="7">
        <f t="shared" si="1029"/>
        <v>97.5</v>
      </c>
      <c r="H596" s="7">
        <f t="shared" si="930"/>
        <v>1023.1958389911704</v>
      </c>
      <c r="I596" s="7">
        <f t="shared" si="931"/>
        <v>0</v>
      </c>
      <c r="J596" s="24" t="str">
        <f t="shared" si="932"/>
        <v>YES</v>
      </c>
      <c r="K596" s="24" t="str">
        <f t="shared" si="933"/>
        <v>NO</v>
      </c>
      <c r="L596" s="7">
        <f t="shared" si="934"/>
        <v>22.695056700488092</v>
      </c>
      <c r="M596" s="7">
        <v>9.81</v>
      </c>
      <c r="N596" s="7">
        <f t="shared" si="935"/>
        <v>7.7891625000000006E-2</v>
      </c>
      <c r="O596" s="7">
        <f t="shared" si="936"/>
        <v>257.43522693614523</v>
      </c>
      <c r="P596" s="7">
        <f t="shared" si="937"/>
        <v>787.61708212148415</v>
      </c>
      <c r="Q596" s="7">
        <f t="shared" si="1013"/>
        <v>1.7777320974008964E-5</v>
      </c>
      <c r="R596" s="7">
        <f t="shared" si="1014"/>
        <v>1.028009450728163E-4</v>
      </c>
      <c r="S596" s="7">
        <f t="shared" si="938"/>
        <v>1.1273112491906092E-4</v>
      </c>
      <c r="T596" s="7">
        <f t="shared" si="939"/>
        <v>1.5892738028899187</v>
      </c>
      <c r="U596" s="7">
        <f t="shared" si="940"/>
        <v>0</v>
      </c>
      <c r="V596" s="7">
        <f t="shared" si="941"/>
        <v>1.5892738028899187</v>
      </c>
      <c r="W596" s="7">
        <f>Surface_Tension_T(T_ph(F596,H596))</f>
        <v>8.030860819791702E-2</v>
      </c>
      <c r="X596" s="7">
        <v>94</v>
      </c>
      <c r="Y596" s="7">
        <f t="shared" si="942"/>
        <v>1</v>
      </c>
      <c r="Z596" s="7">
        <f t="shared" si="943"/>
        <v>0</v>
      </c>
      <c r="AA596" s="24">
        <f t="shared" si="944"/>
        <v>787.61708212148415</v>
      </c>
      <c r="AB596" s="24">
        <f t="shared" si="945"/>
        <v>3497683.9520606678</v>
      </c>
      <c r="AC596" s="24">
        <f t="shared" si="946"/>
        <v>2.6890792347527794E-5</v>
      </c>
      <c r="AD596" s="29">
        <f t="shared" si="947"/>
        <v>1.323923541262079E-2</v>
      </c>
      <c r="AE596" s="24">
        <f t="shared" si="948"/>
        <v>2.7110141263666807</v>
      </c>
      <c r="AF596" s="7">
        <f t="shared" si="949"/>
        <v>3.224097197158049</v>
      </c>
      <c r="AG596" s="24" t="str">
        <f t="shared" si="950"/>
        <v>NO</v>
      </c>
      <c r="AH596" s="24">
        <f t="shared" si="1012"/>
        <v>1.1499999999999999</v>
      </c>
      <c r="AI596" s="24">
        <f t="shared" si="1012"/>
        <v>1.1499999999999999</v>
      </c>
      <c r="AJ596" s="24">
        <f t="shared" si="951"/>
        <v>0.27011327945439467</v>
      </c>
      <c r="AK596" s="24">
        <f t="shared" si="952"/>
        <v>0</v>
      </c>
      <c r="AL596" s="24">
        <f t="shared" si="953"/>
        <v>787.61708212148415</v>
      </c>
      <c r="AM596" s="24">
        <f t="shared" si="954"/>
        <v>3497683.9520606678</v>
      </c>
      <c r="AN596" s="24">
        <f t="shared" si="955"/>
        <v>2.6890792347527794E-5</v>
      </c>
      <c r="AO596" s="29">
        <f t="shared" si="956"/>
        <v>1.323923541262079E-2</v>
      </c>
      <c r="AP596" s="24">
        <f t="shared" si="957"/>
        <v>0.38701347522835722</v>
      </c>
      <c r="AQ596" s="24">
        <f t="shared" si="1018"/>
        <v>0.72499999999999998</v>
      </c>
      <c r="AR596" s="24">
        <f t="shared" si="958"/>
        <v>2.7110141263666807</v>
      </c>
      <c r="AS596" s="24">
        <f t="shared" si="959"/>
        <v>1.7164157071211124</v>
      </c>
      <c r="AT596" s="24" t="str">
        <f t="shared" si="960"/>
        <v>NO</v>
      </c>
      <c r="AU596" s="24">
        <f t="shared" si="1015"/>
        <v>1.2</v>
      </c>
      <c r="AV596" s="7">
        <f t="shared" si="1019"/>
        <v>1</v>
      </c>
      <c r="AW596" s="7">
        <f t="shared" si="1020"/>
        <v>0.27011327945439467</v>
      </c>
      <c r="AX596" s="20">
        <f t="shared" si="961"/>
        <v>0.78062851584624715</v>
      </c>
      <c r="AY596" s="24">
        <f t="shared" si="962"/>
        <v>0</v>
      </c>
      <c r="AZ596" s="24">
        <f t="shared" si="963"/>
        <v>787.61708212148415</v>
      </c>
      <c r="BA596" s="24">
        <f t="shared" si="964"/>
        <v>3497683.9520606678</v>
      </c>
      <c r="BB596" s="24">
        <f t="shared" si="965"/>
        <v>2.6890792347527794E-5</v>
      </c>
      <c r="BC596" s="29">
        <f t="shared" si="966"/>
        <v>1.323923541262079E-2</v>
      </c>
      <c r="BD596" s="24">
        <f t="shared" si="967"/>
        <v>2.7110141263666807</v>
      </c>
      <c r="BE596" s="24" t="str">
        <f t="shared" si="968"/>
        <v>NO</v>
      </c>
      <c r="BF596" s="24">
        <f t="shared" si="1016"/>
        <v>1.2</v>
      </c>
      <c r="BG596" s="24">
        <f t="shared" si="969"/>
        <v>1.1363307125741884</v>
      </c>
      <c r="BH596" s="7">
        <f t="shared" si="1021"/>
        <v>1</v>
      </c>
      <c r="BI596" s="7">
        <f t="shared" si="970"/>
        <v>0.60632970395610153</v>
      </c>
      <c r="BJ596" s="7">
        <f t="shared" si="1022"/>
        <v>0.27011327945439467</v>
      </c>
      <c r="BK596" s="20">
        <f t="shared" si="971"/>
        <v>0.78062851584624715</v>
      </c>
      <c r="BL596" s="24">
        <f t="shared" si="972"/>
        <v>0.57433448090180117</v>
      </c>
      <c r="BM596" s="24">
        <f t="shared" si="973"/>
        <v>0</v>
      </c>
      <c r="BN596" s="24">
        <f t="shared" si="974"/>
        <v>787.61708212148415</v>
      </c>
      <c r="BO596" s="24">
        <f t="shared" si="975"/>
        <v>3497683.9520606678</v>
      </c>
      <c r="BP596" s="24">
        <f t="shared" si="976"/>
        <v>2.6890792347527794E-5</v>
      </c>
      <c r="BQ596" s="29">
        <f t="shared" si="977"/>
        <v>1.323923541262079E-2</v>
      </c>
      <c r="BR596" s="24">
        <f t="shared" si="978"/>
        <v>0.38701347522835722</v>
      </c>
      <c r="BS596" s="24">
        <f t="shared" si="1023"/>
        <v>0.72499999999999998</v>
      </c>
      <c r="BT596" s="24">
        <f t="shared" si="979"/>
        <v>2.7110141263666807</v>
      </c>
      <c r="BU596" s="24" t="str">
        <f t="shared" si="980"/>
        <v>NO</v>
      </c>
      <c r="BV596" s="24">
        <f t="shared" si="1017"/>
        <v>1.1499999999999999</v>
      </c>
      <c r="BW596" s="24">
        <f t="shared" si="981"/>
        <v>1.1499999999999999</v>
      </c>
      <c r="BX596" s="7">
        <f t="shared" si="1024"/>
        <v>1</v>
      </c>
      <c r="BY596" s="7">
        <f t="shared" si="982"/>
        <v>0.60632970395610153</v>
      </c>
      <c r="BZ596" s="24">
        <f t="shared" si="1025"/>
        <v>0.27011327945439467</v>
      </c>
      <c r="CA596" s="20">
        <f t="shared" si="983"/>
        <v>0.78062849500637932</v>
      </c>
      <c r="CB596" s="24">
        <f t="shared" si="984"/>
        <v>0.64168989399305776</v>
      </c>
      <c r="CC596" s="24">
        <f t="shared" si="985"/>
        <v>0</v>
      </c>
      <c r="CD596" s="24">
        <f t="shared" si="986"/>
        <v>787.61708212148415</v>
      </c>
      <c r="CE596" s="24">
        <f t="shared" si="987"/>
        <v>3497683.9520606678</v>
      </c>
      <c r="CF596" s="24">
        <f t="shared" si="988"/>
        <v>2.6890792347527794E-5</v>
      </c>
      <c r="CG596" s="29">
        <f t="shared" si="989"/>
        <v>1.323923541262079E-2</v>
      </c>
      <c r="CH596" s="24">
        <f t="shared" si="990"/>
        <v>0.38701347522835722</v>
      </c>
      <c r="CI596" s="24">
        <f t="shared" si="1026"/>
        <v>0.72499999999999998</v>
      </c>
      <c r="CJ596" s="24">
        <f t="shared" si="991"/>
        <v>2.7110141263666807</v>
      </c>
      <c r="CK596" s="24">
        <f t="shared" si="992"/>
        <v>3.224097197158049</v>
      </c>
      <c r="CL596" s="24">
        <f t="shared" si="1027"/>
        <v>1.7164157071211124</v>
      </c>
      <c r="CM596" s="24" t="str">
        <f t="shared" si="993"/>
        <v>NO</v>
      </c>
      <c r="CN596" s="46" t="str">
        <f t="shared" si="994"/>
        <v>COMPRESSED LIQUID</v>
      </c>
      <c r="CO596" s="21" t="b">
        <f t="shared" si="995"/>
        <v>0</v>
      </c>
      <c r="CP596" s="21" t="b">
        <f t="shared" si="996"/>
        <v>0</v>
      </c>
      <c r="CQ596" s="7" t="e">
        <f t="shared" si="997"/>
        <v>#DIV/0!</v>
      </c>
      <c r="CR596" s="7">
        <f>IF(J596="yes",rho_ph(F596,H596),IF(K596="yes",rho_ph(F596,H596),L596*CQ596+P596*(1-CQ596)))</f>
        <v>819.01391337255177</v>
      </c>
      <c r="CS596" s="7" t="e">
        <f t="shared" si="998"/>
        <v>#DIV/0!</v>
      </c>
      <c r="CT596" s="7">
        <f t="shared" si="999"/>
        <v>3637112.3561737691</v>
      </c>
      <c r="CU596" s="7">
        <f t="shared" si="1000"/>
        <v>2.6622871073768346E-5</v>
      </c>
      <c r="CV596" s="22">
        <f t="shared" si="1001"/>
        <v>1.32247438979716E-2</v>
      </c>
      <c r="CW596" s="7">
        <f t="shared" si="1002"/>
        <v>8.0345264901847332E-2</v>
      </c>
      <c r="CX596" s="7">
        <f t="shared" si="1003"/>
        <v>4.3424562335578435E-4</v>
      </c>
      <c r="CY596" s="7">
        <f t="shared" si="1004"/>
        <v>0.99954026693569009</v>
      </c>
      <c r="CZ596" s="7">
        <f t="shared" si="1005"/>
        <v>8.0816664618075296E-2</v>
      </c>
      <c r="DA596" s="7">
        <f t="shared" si="1006"/>
        <v>44.754490894257984</v>
      </c>
      <c r="DB596" s="7">
        <f>rho_ph(DA596,H596)</f>
        <v>818.98832968950467</v>
      </c>
      <c r="DC596" s="7">
        <f t="shared" si="1007"/>
        <v>1.5283968647011523</v>
      </c>
      <c r="DD596" s="7">
        <f t="shared" si="1008"/>
        <v>-2.9430000000000001E-2</v>
      </c>
      <c r="DE596" s="47">
        <f t="shared" si="1009"/>
        <v>0</v>
      </c>
      <c r="DF596" s="7">
        <f t="shared" si="1010"/>
        <v>1023.1664089911703</v>
      </c>
      <c r="DG596" s="7">
        <f t="shared" si="1011"/>
        <v>236.93069245895424</v>
      </c>
    </row>
    <row r="597" spans="1:111" ht="14.5" x14ac:dyDescent="0.35">
      <c r="A597" s="7">
        <f t="shared" si="1028"/>
        <v>18</v>
      </c>
      <c r="B597" s="7">
        <v>3</v>
      </c>
      <c r="C597" s="7">
        <v>0</v>
      </c>
      <c r="D597">
        <v>0.315</v>
      </c>
      <c r="E597" s="22">
        <v>4.5000000000000003E-5</v>
      </c>
      <c r="F597" s="7">
        <f t="shared" si="929"/>
        <v>44.754490894257984</v>
      </c>
      <c r="G597" s="7">
        <f t="shared" si="1029"/>
        <v>97.5</v>
      </c>
      <c r="H597" s="7">
        <f t="shared" si="930"/>
        <v>1023.1664089911703</v>
      </c>
      <c r="I597" s="7">
        <f t="shared" si="931"/>
        <v>0</v>
      </c>
      <c r="J597" s="24" t="str">
        <f t="shared" si="932"/>
        <v>YES</v>
      </c>
      <c r="K597" s="24" t="str">
        <f t="shared" si="933"/>
        <v>NO</v>
      </c>
      <c r="L597" s="7">
        <f t="shared" si="934"/>
        <v>22.567589949751582</v>
      </c>
      <c r="M597" s="7">
        <v>9.81</v>
      </c>
      <c r="N597" s="7">
        <f t="shared" si="935"/>
        <v>7.7891625000000006E-2</v>
      </c>
      <c r="O597" s="7">
        <f t="shared" si="936"/>
        <v>257.1060771720654</v>
      </c>
      <c r="P597" s="7">
        <f t="shared" si="937"/>
        <v>788.12592036330125</v>
      </c>
      <c r="Q597" s="7">
        <f t="shared" si="1013"/>
        <v>1.7764620065505622E-5</v>
      </c>
      <c r="R597" s="7">
        <f t="shared" si="1014"/>
        <v>1.0294477646296276E-4</v>
      </c>
      <c r="S597" s="7">
        <f t="shared" si="938"/>
        <v>1.1272752603670472E-4</v>
      </c>
      <c r="T597" s="7">
        <f t="shared" si="939"/>
        <v>1.588247719028528</v>
      </c>
      <c r="U597" s="7">
        <f t="shared" si="940"/>
        <v>0</v>
      </c>
      <c r="V597" s="7">
        <f t="shared" si="941"/>
        <v>1.588247719028528</v>
      </c>
      <c r="W597" s="7">
        <f>Surface_Tension_T(T_ph(F597,H597))</f>
        <v>8.0309263292365138E-2</v>
      </c>
      <c r="X597" s="7">
        <v>95</v>
      </c>
      <c r="Y597" s="7">
        <f t="shared" si="942"/>
        <v>1</v>
      </c>
      <c r="Z597" s="7">
        <f t="shared" si="943"/>
        <v>0</v>
      </c>
      <c r="AA597" s="24">
        <f t="shared" si="944"/>
        <v>788.12592036330125</v>
      </c>
      <c r="AB597" s="24">
        <f t="shared" si="945"/>
        <v>3497795.6173611069</v>
      </c>
      <c r="AC597" s="24">
        <f t="shared" si="946"/>
        <v>2.6890569669385932E-5</v>
      </c>
      <c r="AD597" s="29">
        <f t="shared" si="947"/>
        <v>1.3239223377109808E-2</v>
      </c>
      <c r="AE597" s="24">
        <f t="shared" si="948"/>
        <v>2.7110806169971657</v>
      </c>
      <c r="AF597" s="7">
        <f t="shared" si="949"/>
        <v>3.2338683563337502</v>
      </c>
      <c r="AG597" s="24" t="str">
        <f t="shared" si="950"/>
        <v>NO</v>
      </c>
      <c r="AH597" s="24">
        <f t="shared" si="1012"/>
        <v>1.1499999999999999</v>
      </c>
      <c r="AI597" s="24">
        <f t="shared" si="1012"/>
        <v>1.1499999999999999</v>
      </c>
      <c r="AJ597" s="24">
        <f t="shared" si="951"/>
        <v>0.27008275764256351</v>
      </c>
      <c r="AK597" s="24">
        <f t="shared" si="952"/>
        <v>0</v>
      </c>
      <c r="AL597" s="24">
        <f t="shared" si="953"/>
        <v>788.12592036330125</v>
      </c>
      <c r="AM597" s="24">
        <f t="shared" si="954"/>
        <v>3497795.6173611069</v>
      </c>
      <c r="AN597" s="24">
        <f t="shared" si="955"/>
        <v>2.6890569669385932E-5</v>
      </c>
      <c r="AO597" s="29">
        <f t="shared" si="956"/>
        <v>1.3239223377109808E-2</v>
      </c>
      <c r="AP597" s="24">
        <f t="shared" si="957"/>
        <v>0.38670227209061103</v>
      </c>
      <c r="AQ597" s="24">
        <f t="shared" si="1018"/>
        <v>0.72499999999999998</v>
      </c>
      <c r="AR597" s="24">
        <f t="shared" si="958"/>
        <v>2.7110806169971657</v>
      </c>
      <c r="AS597" s="24">
        <f t="shared" si="959"/>
        <v>1.7153075365508104</v>
      </c>
      <c r="AT597" s="24" t="str">
        <f t="shared" si="960"/>
        <v>NO</v>
      </c>
      <c r="AU597" s="24">
        <f t="shared" si="1015"/>
        <v>1.2</v>
      </c>
      <c r="AV597" s="7">
        <f t="shared" si="1019"/>
        <v>1</v>
      </c>
      <c r="AW597" s="7">
        <f t="shared" si="1020"/>
        <v>0.27008275764256351</v>
      </c>
      <c r="AX597" s="20">
        <f t="shared" si="961"/>
        <v>0.78017631193358983</v>
      </c>
      <c r="AY597" s="24">
        <f t="shared" si="962"/>
        <v>0</v>
      </c>
      <c r="AZ597" s="24">
        <f t="shared" si="963"/>
        <v>788.12592036330125</v>
      </c>
      <c r="BA597" s="24">
        <f t="shared" si="964"/>
        <v>3497795.6173611069</v>
      </c>
      <c r="BB597" s="24">
        <f t="shared" si="965"/>
        <v>2.6890569669385932E-5</v>
      </c>
      <c r="BC597" s="29">
        <f t="shared" si="966"/>
        <v>1.3239223377109808E-2</v>
      </c>
      <c r="BD597" s="24">
        <f t="shared" si="967"/>
        <v>2.7110806169971657</v>
      </c>
      <c r="BE597" s="24" t="str">
        <f t="shared" si="968"/>
        <v>NO</v>
      </c>
      <c r="BF597" s="24">
        <f t="shared" si="1016"/>
        <v>1.2</v>
      </c>
      <c r="BG597" s="24">
        <f t="shared" si="969"/>
        <v>1.136345306752597</v>
      </c>
      <c r="BH597" s="7">
        <f t="shared" si="1021"/>
        <v>1</v>
      </c>
      <c r="BI597" s="7">
        <f t="shared" si="970"/>
        <v>0.60638599551209915</v>
      </c>
      <c r="BJ597" s="7">
        <f t="shared" si="1022"/>
        <v>0.27008275764256351</v>
      </c>
      <c r="BK597" s="20">
        <f t="shared" si="971"/>
        <v>0.78017631193358983</v>
      </c>
      <c r="BL597" s="24">
        <f t="shared" si="972"/>
        <v>0.57438251107356719</v>
      </c>
      <c r="BM597" s="24">
        <f t="shared" si="973"/>
        <v>0</v>
      </c>
      <c r="BN597" s="24">
        <f t="shared" si="974"/>
        <v>788.12592036330125</v>
      </c>
      <c r="BO597" s="24">
        <f t="shared" si="975"/>
        <v>3497795.6173611069</v>
      </c>
      <c r="BP597" s="24">
        <f t="shared" si="976"/>
        <v>2.6890569669385932E-5</v>
      </c>
      <c r="BQ597" s="29">
        <f t="shared" si="977"/>
        <v>1.3239223377109808E-2</v>
      </c>
      <c r="BR597" s="24">
        <f t="shared" si="978"/>
        <v>0.38670227209061103</v>
      </c>
      <c r="BS597" s="24">
        <f t="shared" si="1023"/>
        <v>0.72499999999999998</v>
      </c>
      <c r="BT597" s="24">
        <f t="shared" si="979"/>
        <v>2.7110806169971657</v>
      </c>
      <c r="BU597" s="24" t="str">
        <f t="shared" si="980"/>
        <v>NO</v>
      </c>
      <c r="BV597" s="24">
        <f t="shared" si="1017"/>
        <v>1.1499999999999999</v>
      </c>
      <c r="BW597" s="24">
        <f t="shared" si="981"/>
        <v>1.1499999999999999</v>
      </c>
      <c r="BX597" s="7">
        <f t="shared" si="1024"/>
        <v>1</v>
      </c>
      <c r="BY597" s="7">
        <f t="shared" si="982"/>
        <v>0.60638599551209915</v>
      </c>
      <c r="BZ597" s="24">
        <f t="shared" si="1025"/>
        <v>0.27008275764256351</v>
      </c>
      <c r="CA597" s="20">
        <f t="shared" si="983"/>
        <v>0.78017629110583209</v>
      </c>
      <c r="CB597" s="24">
        <f t="shared" si="984"/>
        <v>0.64175531579065115</v>
      </c>
      <c r="CC597" s="24">
        <f t="shared" si="985"/>
        <v>0</v>
      </c>
      <c r="CD597" s="24">
        <f t="shared" si="986"/>
        <v>788.12592036330125</v>
      </c>
      <c r="CE597" s="24">
        <f t="shared" si="987"/>
        <v>3497795.6173611069</v>
      </c>
      <c r="CF597" s="24">
        <f t="shared" si="988"/>
        <v>2.6890569669385932E-5</v>
      </c>
      <c r="CG597" s="29">
        <f t="shared" si="989"/>
        <v>1.3239223377109808E-2</v>
      </c>
      <c r="CH597" s="24">
        <f t="shared" si="990"/>
        <v>0.38670227209061103</v>
      </c>
      <c r="CI597" s="24">
        <f t="shared" si="1026"/>
        <v>0.72499999999999998</v>
      </c>
      <c r="CJ597" s="24">
        <f t="shared" si="991"/>
        <v>2.7110806169971657</v>
      </c>
      <c r="CK597" s="24">
        <f t="shared" si="992"/>
        <v>3.2338683563337502</v>
      </c>
      <c r="CL597" s="24">
        <f t="shared" si="1027"/>
        <v>1.7153075365508104</v>
      </c>
      <c r="CM597" s="24" t="str">
        <f t="shared" si="993"/>
        <v>NO</v>
      </c>
      <c r="CN597" s="46" t="str">
        <f t="shared" si="994"/>
        <v>COMPRESSED LIQUID</v>
      </c>
      <c r="CO597" s="21" t="b">
        <f t="shared" si="995"/>
        <v>0</v>
      </c>
      <c r="CP597" s="21" t="b">
        <f t="shared" si="996"/>
        <v>0</v>
      </c>
      <c r="CQ597" s="7" t="e">
        <f t="shared" si="997"/>
        <v>#DIV/0!</v>
      </c>
      <c r="CR597" s="7">
        <f>IF(J597="yes",rho_ph(F597,H597),IF(K597="yes",rho_ph(F597,H597),L597*CQ597+P597*(1-CQ597)))</f>
        <v>818.99725434002778</v>
      </c>
      <c r="CS597" s="7" t="e">
        <f t="shared" si="998"/>
        <v>#DIV/0!</v>
      </c>
      <c r="CT597" s="7">
        <f t="shared" si="999"/>
        <v>3634806.2319036522</v>
      </c>
      <c r="CU597" s="7">
        <f t="shared" si="1000"/>
        <v>2.6627143693054811E-5</v>
      </c>
      <c r="CV597" s="22">
        <f t="shared" si="1001"/>
        <v>1.3224975161948217E-2</v>
      </c>
      <c r="CW597" s="7">
        <f t="shared" si="1002"/>
        <v>8.0343630650756739E-2</v>
      </c>
      <c r="CX597" s="7">
        <f t="shared" si="1003"/>
        <v>4.3368384229076131E-4</v>
      </c>
      <c r="CY597" s="7">
        <f t="shared" si="1004"/>
        <v>0.99953838245685966</v>
      </c>
      <c r="CZ597" s="7">
        <f t="shared" si="1005"/>
        <v>8.0814619939353724E-2</v>
      </c>
      <c r="DA597" s="7">
        <f t="shared" si="1006"/>
        <v>44.512047034439924</v>
      </c>
      <c r="DB597" s="7">
        <f>rho_ph(DA597,H597)</f>
        <v>818.97166766988244</v>
      </c>
      <c r="DC597" s="7">
        <f t="shared" si="1007"/>
        <v>1.5284279600119617</v>
      </c>
      <c r="DD597" s="7">
        <f t="shared" si="1008"/>
        <v>-2.9430000000000001E-2</v>
      </c>
      <c r="DE597" s="47">
        <f t="shared" si="1009"/>
        <v>0</v>
      </c>
      <c r="DF597" s="7">
        <f t="shared" si="1010"/>
        <v>1023.1369789911703</v>
      </c>
      <c r="DG597" s="7">
        <f t="shared" si="1011"/>
        <v>236.92511509415277</v>
      </c>
    </row>
    <row r="598" spans="1:111" ht="14.5" x14ac:dyDescent="0.35">
      <c r="A598" s="7">
        <f t="shared" si="1028"/>
        <v>15</v>
      </c>
      <c r="B598" s="7">
        <v>3</v>
      </c>
      <c r="C598" s="7">
        <v>0</v>
      </c>
      <c r="D598">
        <v>0.315</v>
      </c>
      <c r="E598" s="22">
        <v>4.5000000000000003E-5</v>
      </c>
      <c r="F598" s="7">
        <f t="shared" si="929"/>
        <v>44.512047034439924</v>
      </c>
      <c r="G598" s="7">
        <f t="shared" si="1029"/>
        <v>97.5</v>
      </c>
      <c r="H598" s="7">
        <f t="shared" si="930"/>
        <v>1023.1369789911703</v>
      </c>
      <c r="I598" s="7">
        <f t="shared" si="931"/>
        <v>0</v>
      </c>
      <c r="J598" s="24" t="str">
        <f t="shared" si="932"/>
        <v>YES</v>
      </c>
      <c r="K598" s="24" t="str">
        <f t="shared" si="933"/>
        <v>NO</v>
      </c>
      <c r="L598" s="7">
        <f t="shared" si="934"/>
        <v>22.440237350871008</v>
      </c>
      <c r="M598" s="7">
        <v>9.81</v>
      </c>
      <c r="N598" s="7">
        <f t="shared" si="935"/>
        <v>7.7891625000000006E-2</v>
      </c>
      <c r="O598" s="7">
        <f t="shared" si="936"/>
        <v>256.77556966239115</v>
      </c>
      <c r="P598" s="7">
        <f t="shared" si="937"/>
        <v>788.63591987206587</v>
      </c>
      <c r="Q598" s="7">
        <f t="shared" si="1013"/>
        <v>1.775188459953375E-5</v>
      </c>
      <c r="R598" s="7">
        <f t="shared" si="1014"/>
        <v>1.0308948790813566E-4</v>
      </c>
      <c r="S598" s="7">
        <f t="shared" si="938"/>
        <v>1.1272392694397841E-4</v>
      </c>
      <c r="T598" s="7">
        <f t="shared" si="939"/>
        <v>1.5872206220676992</v>
      </c>
      <c r="U598" s="7">
        <f t="shared" si="940"/>
        <v>0</v>
      </c>
      <c r="V598" s="7">
        <f t="shared" si="941"/>
        <v>1.5872206220676992</v>
      </c>
      <c r="W598" s="7">
        <f>Surface_Tension_T(T_ph(F598,H598))</f>
        <v>8.0309918429334923E-2</v>
      </c>
      <c r="X598" s="7">
        <v>96</v>
      </c>
      <c r="Y598" s="7">
        <f t="shared" si="942"/>
        <v>1</v>
      </c>
      <c r="Z598" s="7">
        <f t="shared" si="943"/>
        <v>0</v>
      </c>
      <c r="AA598" s="24">
        <f t="shared" si="944"/>
        <v>788.63591987206587</v>
      </c>
      <c r="AB598" s="24">
        <f t="shared" si="945"/>
        <v>3497907.2963196551</v>
      </c>
      <c r="AC598" s="24">
        <f t="shared" si="946"/>
        <v>2.6890346977503094E-5</v>
      </c>
      <c r="AD598" s="29">
        <f t="shared" si="947"/>
        <v>1.3239211340841057E-2</v>
      </c>
      <c r="AE598" s="24">
        <f t="shared" si="948"/>
        <v>2.7111464418098152</v>
      </c>
      <c r="AF598" s="7">
        <f t="shared" si="949"/>
        <v>3.2437131683982159</v>
      </c>
      <c r="AG598" s="24" t="str">
        <f t="shared" si="950"/>
        <v>NO</v>
      </c>
      <c r="AH598" s="24">
        <f t="shared" si="1012"/>
        <v>1.1499999999999999</v>
      </c>
      <c r="AI598" s="24">
        <f t="shared" si="1012"/>
        <v>1.1499999999999999</v>
      </c>
      <c r="AJ598" s="24">
        <f t="shared" si="951"/>
        <v>0.27005214239466979</v>
      </c>
      <c r="AK598" s="24">
        <f t="shared" si="952"/>
        <v>0</v>
      </c>
      <c r="AL598" s="24">
        <f t="shared" si="953"/>
        <v>788.63591987206587</v>
      </c>
      <c r="AM598" s="24">
        <f t="shared" si="954"/>
        <v>3497907.2963196551</v>
      </c>
      <c r="AN598" s="24">
        <f t="shared" si="955"/>
        <v>2.6890346977503094E-5</v>
      </c>
      <c r="AO598" s="29">
        <f t="shared" si="956"/>
        <v>1.3239211340841057E-2</v>
      </c>
      <c r="AP598" s="24">
        <f t="shared" si="957"/>
        <v>0.38639094386661271</v>
      </c>
      <c r="AQ598" s="24">
        <f t="shared" si="1018"/>
        <v>0.72499999999999998</v>
      </c>
      <c r="AR598" s="24">
        <f t="shared" si="958"/>
        <v>2.7111464418098152</v>
      </c>
      <c r="AS598" s="24">
        <f t="shared" si="959"/>
        <v>1.7141982718331152</v>
      </c>
      <c r="AT598" s="24" t="str">
        <f t="shared" si="960"/>
        <v>NO</v>
      </c>
      <c r="AU598" s="24">
        <f t="shared" si="1015"/>
        <v>1.2</v>
      </c>
      <c r="AV598" s="7">
        <f t="shared" si="1019"/>
        <v>1</v>
      </c>
      <c r="AW598" s="7">
        <f t="shared" si="1020"/>
        <v>0.27005214239466979</v>
      </c>
      <c r="AX598" s="20">
        <f t="shared" si="961"/>
        <v>0.77972363875119177</v>
      </c>
      <c r="AY598" s="24">
        <f t="shared" si="962"/>
        <v>0</v>
      </c>
      <c r="AZ598" s="24">
        <f t="shared" si="963"/>
        <v>788.63591987206587</v>
      </c>
      <c r="BA598" s="24">
        <f t="shared" si="964"/>
        <v>3497907.2963196551</v>
      </c>
      <c r="BB598" s="24">
        <f t="shared" si="965"/>
        <v>2.6890346977503094E-5</v>
      </c>
      <c r="BC598" s="29">
        <f t="shared" si="966"/>
        <v>1.3239211340841057E-2</v>
      </c>
      <c r="BD598" s="24">
        <f t="shared" si="967"/>
        <v>2.7111464418098152</v>
      </c>
      <c r="BE598" s="24" t="str">
        <f t="shared" si="968"/>
        <v>NO</v>
      </c>
      <c r="BF598" s="24">
        <f t="shared" si="1016"/>
        <v>1.2</v>
      </c>
      <c r="BG598" s="24">
        <f t="shared" si="969"/>
        <v>1.1363598777348032</v>
      </c>
      <c r="BH598" s="7">
        <f t="shared" si="1021"/>
        <v>1</v>
      </c>
      <c r="BI598" s="7">
        <f t="shared" si="970"/>
        <v>0.60644217711418791</v>
      </c>
      <c r="BJ598" s="7">
        <f t="shared" si="1022"/>
        <v>0.27005214239466979</v>
      </c>
      <c r="BK598" s="20">
        <f t="shared" si="971"/>
        <v>0.77972363875119177</v>
      </c>
      <c r="BL598" s="24">
        <f t="shared" si="972"/>
        <v>0.57443043286330542</v>
      </c>
      <c r="BM598" s="24">
        <f t="shared" si="973"/>
        <v>0</v>
      </c>
      <c r="BN598" s="24">
        <f t="shared" si="974"/>
        <v>788.63591987206587</v>
      </c>
      <c r="BO598" s="24">
        <f t="shared" si="975"/>
        <v>3497907.2963196551</v>
      </c>
      <c r="BP598" s="24">
        <f t="shared" si="976"/>
        <v>2.6890346977503094E-5</v>
      </c>
      <c r="BQ598" s="29">
        <f t="shared" si="977"/>
        <v>1.3239211340841057E-2</v>
      </c>
      <c r="BR598" s="24">
        <f t="shared" si="978"/>
        <v>0.38639094386661271</v>
      </c>
      <c r="BS598" s="24">
        <f t="shared" si="1023"/>
        <v>0.72499999999999998</v>
      </c>
      <c r="BT598" s="24">
        <f t="shared" si="979"/>
        <v>2.7111464418098152</v>
      </c>
      <c r="BU598" s="24" t="str">
        <f t="shared" si="980"/>
        <v>NO</v>
      </c>
      <c r="BV598" s="24">
        <f t="shared" si="1017"/>
        <v>1.1499999999999999</v>
      </c>
      <c r="BW598" s="24">
        <f t="shared" si="981"/>
        <v>1.1499999999999999</v>
      </c>
      <c r="BX598" s="7">
        <f t="shared" si="1024"/>
        <v>1</v>
      </c>
      <c r="BY598" s="7">
        <f t="shared" si="982"/>
        <v>0.60644217711418791</v>
      </c>
      <c r="BZ598" s="24">
        <f t="shared" si="1025"/>
        <v>0.27005214239466979</v>
      </c>
      <c r="CA598" s="20">
        <f t="shared" si="983"/>
        <v>0.77972361793555656</v>
      </c>
      <c r="CB598" s="24">
        <f t="shared" si="984"/>
        <v>0.64182062589713862</v>
      </c>
      <c r="CC598" s="24">
        <f t="shared" si="985"/>
        <v>0</v>
      </c>
      <c r="CD598" s="24">
        <f t="shared" si="986"/>
        <v>788.63591987206587</v>
      </c>
      <c r="CE598" s="24">
        <f t="shared" si="987"/>
        <v>3497907.2963196551</v>
      </c>
      <c r="CF598" s="24">
        <f t="shared" si="988"/>
        <v>2.6890346977503094E-5</v>
      </c>
      <c r="CG598" s="29">
        <f t="shared" si="989"/>
        <v>1.3239211340841057E-2</v>
      </c>
      <c r="CH598" s="24">
        <f t="shared" si="990"/>
        <v>0.38639094386661271</v>
      </c>
      <c r="CI598" s="24">
        <f t="shared" si="1026"/>
        <v>0.72499999999999998</v>
      </c>
      <c r="CJ598" s="24">
        <f t="shared" si="991"/>
        <v>2.7111464418098152</v>
      </c>
      <c r="CK598" s="24">
        <f t="shared" si="992"/>
        <v>3.2437131683982159</v>
      </c>
      <c r="CL598" s="24">
        <f t="shared" si="1027"/>
        <v>1.7141982718331152</v>
      </c>
      <c r="CM598" s="24" t="str">
        <f t="shared" si="993"/>
        <v>NO</v>
      </c>
      <c r="CN598" s="46" t="str">
        <f t="shared" si="994"/>
        <v>COMPRESSED LIQUID</v>
      </c>
      <c r="CO598" s="21" t="b">
        <f t="shared" si="995"/>
        <v>0</v>
      </c>
      <c r="CP598" s="21" t="b">
        <f t="shared" si="996"/>
        <v>0</v>
      </c>
      <c r="CQ598" s="7" t="e">
        <f t="shared" si="997"/>
        <v>#DIV/0!</v>
      </c>
      <c r="CR598" s="7">
        <f>IF(J598="yes",rho_ph(F598,H598),IF(K598="yes",rho_ph(F598,H598),L598*CQ598+P598*(1-CQ598)))</f>
        <v>818.98059312215798</v>
      </c>
      <c r="CS598" s="7" t="e">
        <f t="shared" si="998"/>
        <v>#DIV/0!</v>
      </c>
      <c r="CT598" s="7">
        <f t="shared" si="999"/>
        <v>3632497.7344310102</v>
      </c>
      <c r="CU598" s="7">
        <f t="shared" si="1000"/>
        <v>2.6631425865639346E-5</v>
      </c>
      <c r="CV598" s="22">
        <f t="shared" si="1001"/>
        <v>1.3225206937826275E-2</v>
      </c>
      <c r="CW598" s="7">
        <f t="shared" si="1002"/>
        <v>8.0341996185283718E-2</v>
      </c>
      <c r="CX598" s="7">
        <f t="shared" si="1003"/>
        <v>4.3312188883367627E-4</v>
      </c>
      <c r="CY598" s="7">
        <f t="shared" si="1004"/>
        <v>0.99953647769411624</v>
      </c>
      <c r="CZ598" s="7">
        <f t="shared" si="1005"/>
        <v>8.0812576505923828E-2</v>
      </c>
      <c r="DA598" s="7">
        <f t="shared" si="1006"/>
        <v>44.269609304922149</v>
      </c>
      <c r="DB598" s="7">
        <f>rho_ph(DA598,H598)</f>
        <v>818.95500346326173</v>
      </c>
      <c r="DC598" s="7">
        <f t="shared" si="1007"/>
        <v>1.5284590606697788</v>
      </c>
      <c r="DD598" s="7">
        <f t="shared" si="1008"/>
        <v>-2.9430000000000001E-2</v>
      </c>
      <c r="DE598" s="47">
        <f t="shared" si="1009"/>
        <v>0</v>
      </c>
      <c r="DF598" s="7">
        <f t="shared" si="1010"/>
        <v>1023.1075489911702</v>
      </c>
      <c r="DG598" s="7">
        <f t="shared" si="1011"/>
        <v>236.91953719957263</v>
      </c>
    </row>
    <row r="599" spans="1:111" ht="14.5" x14ac:dyDescent="0.35">
      <c r="A599" s="7">
        <f t="shared" si="1028"/>
        <v>12</v>
      </c>
      <c r="B599" s="7">
        <v>3</v>
      </c>
      <c r="C599" s="7">
        <v>0</v>
      </c>
      <c r="D599">
        <v>0.315</v>
      </c>
      <c r="E599" s="22">
        <v>4.5000000000000003E-5</v>
      </c>
      <c r="F599" s="7">
        <f t="shared" si="929"/>
        <v>44.269609304922149</v>
      </c>
      <c r="G599" s="7">
        <f t="shared" si="1029"/>
        <v>97.5</v>
      </c>
      <c r="H599" s="7">
        <f t="shared" si="930"/>
        <v>1023.1075489911702</v>
      </c>
      <c r="I599" s="7">
        <f t="shared" si="931"/>
        <v>0</v>
      </c>
      <c r="J599" s="24" t="str">
        <f t="shared" si="932"/>
        <v>YES</v>
      </c>
      <c r="K599" s="24" t="str">
        <f t="shared" si="933"/>
        <v>NO</v>
      </c>
      <c r="L599" s="7">
        <f t="shared" si="934"/>
        <v>22.312998420736527</v>
      </c>
      <c r="M599" s="7">
        <v>9.81</v>
      </c>
      <c r="N599" s="7">
        <f t="shared" si="935"/>
        <v>7.7891625000000006E-2</v>
      </c>
      <c r="O599" s="7">
        <f t="shared" si="936"/>
        <v>256.44369127347068</v>
      </c>
      <c r="P599" s="7">
        <f t="shared" si="937"/>
        <v>789.14709296753199</v>
      </c>
      <c r="Q599" s="7">
        <f t="shared" si="1013"/>
        <v>1.7739114161095166E-5</v>
      </c>
      <c r="R599" s="7">
        <f t="shared" si="1014"/>
        <v>1.0323509079524803E-4</v>
      </c>
      <c r="S599" s="7">
        <f t="shared" si="938"/>
        <v>1.12720327640666E-4</v>
      </c>
      <c r="T599" s="7">
        <f t="shared" si="939"/>
        <v>1.5861924937430809</v>
      </c>
      <c r="U599" s="7">
        <f t="shared" si="940"/>
        <v>0</v>
      </c>
      <c r="V599" s="7">
        <f t="shared" si="941"/>
        <v>1.5861924937430809</v>
      </c>
      <c r="W599" s="7">
        <f>Surface_Tension_T(T_ph(F599,H599))</f>
        <v>8.0310573608833702E-2</v>
      </c>
      <c r="X599" s="7">
        <v>97</v>
      </c>
      <c r="Y599" s="7">
        <f t="shared" si="942"/>
        <v>1</v>
      </c>
      <c r="Z599" s="7">
        <f t="shared" si="943"/>
        <v>0</v>
      </c>
      <c r="AA599" s="24">
        <f t="shared" si="944"/>
        <v>789.14709296753199</v>
      </c>
      <c r="AB599" s="24">
        <f t="shared" si="945"/>
        <v>3498018.9889449482</v>
      </c>
      <c r="AC599" s="24">
        <f t="shared" si="946"/>
        <v>2.6890124271865762E-5</v>
      </c>
      <c r="AD599" s="29">
        <f t="shared" si="947"/>
        <v>1.3239199303813802E-2</v>
      </c>
      <c r="AE599" s="24">
        <f t="shared" si="948"/>
        <v>2.7112115990411438</v>
      </c>
      <c r="AF599" s="7">
        <f t="shared" si="949"/>
        <v>3.2536326218742295</v>
      </c>
      <c r="AG599" s="24" t="str">
        <f t="shared" si="950"/>
        <v>NO</v>
      </c>
      <c r="AH599" s="24">
        <f t="shared" si="1012"/>
        <v>1.1499999999999999</v>
      </c>
      <c r="AI599" s="24">
        <f t="shared" si="1012"/>
        <v>1.1499999999999999</v>
      </c>
      <c r="AJ599" s="24">
        <f t="shared" si="951"/>
        <v>0.27002143292284514</v>
      </c>
      <c r="AK599" s="24">
        <f t="shared" si="952"/>
        <v>0</v>
      </c>
      <c r="AL599" s="24">
        <f t="shared" si="953"/>
        <v>789.14709296753199</v>
      </c>
      <c r="AM599" s="24">
        <f t="shared" si="954"/>
        <v>3498018.9889449482</v>
      </c>
      <c r="AN599" s="24">
        <f t="shared" si="955"/>
        <v>2.6890124271865762E-5</v>
      </c>
      <c r="AO599" s="29">
        <f t="shared" si="956"/>
        <v>1.3239199303813802E-2</v>
      </c>
      <c r="AP599" s="24">
        <f t="shared" si="957"/>
        <v>0.38607948539550541</v>
      </c>
      <c r="AQ599" s="24">
        <f t="shared" si="1018"/>
        <v>0.72499999999999998</v>
      </c>
      <c r="AR599" s="24">
        <f t="shared" si="958"/>
        <v>2.7112115990411438</v>
      </c>
      <c r="AS599" s="24">
        <f t="shared" si="959"/>
        <v>1.7130878932425275</v>
      </c>
      <c r="AT599" s="24" t="str">
        <f t="shared" si="960"/>
        <v>NO</v>
      </c>
      <c r="AU599" s="24">
        <f t="shared" si="1015"/>
        <v>1.2</v>
      </c>
      <c r="AV599" s="7">
        <f t="shared" si="1019"/>
        <v>1</v>
      </c>
      <c r="AW599" s="7">
        <f t="shared" si="1020"/>
        <v>0.27002143292284514</v>
      </c>
      <c r="AX599" s="20">
        <f t="shared" si="961"/>
        <v>0.77927048816174904</v>
      </c>
      <c r="AY599" s="24">
        <f t="shared" si="962"/>
        <v>0</v>
      </c>
      <c r="AZ599" s="24">
        <f t="shared" si="963"/>
        <v>789.14709296753199</v>
      </c>
      <c r="BA599" s="24">
        <f t="shared" si="964"/>
        <v>3498018.9889449482</v>
      </c>
      <c r="BB599" s="24">
        <f t="shared" si="965"/>
        <v>2.6890124271865762E-5</v>
      </c>
      <c r="BC599" s="29">
        <f t="shared" si="966"/>
        <v>1.3239199303813802E-2</v>
      </c>
      <c r="BD599" s="24">
        <f t="shared" si="967"/>
        <v>2.7112115990411438</v>
      </c>
      <c r="BE599" s="24" t="str">
        <f t="shared" si="968"/>
        <v>NO</v>
      </c>
      <c r="BF599" s="24">
        <f t="shared" si="1016"/>
        <v>1.2</v>
      </c>
      <c r="BG599" s="24">
        <f t="shared" si="969"/>
        <v>1.1363744258144264</v>
      </c>
      <c r="BH599" s="7">
        <f t="shared" si="1021"/>
        <v>1</v>
      </c>
      <c r="BI599" s="7">
        <f t="shared" si="970"/>
        <v>0.60649824907676753</v>
      </c>
      <c r="BJ599" s="7">
        <f t="shared" si="1022"/>
        <v>0.27002143292284514</v>
      </c>
      <c r="BK599" s="20">
        <f t="shared" si="971"/>
        <v>0.77927048816174904</v>
      </c>
      <c r="BL599" s="24">
        <f t="shared" si="972"/>
        <v>0.57447824648052048</v>
      </c>
      <c r="BM599" s="24">
        <f t="shared" si="973"/>
        <v>0</v>
      </c>
      <c r="BN599" s="24">
        <f t="shared" si="974"/>
        <v>789.14709296753199</v>
      </c>
      <c r="BO599" s="24">
        <f t="shared" si="975"/>
        <v>3498018.9889449482</v>
      </c>
      <c r="BP599" s="24">
        <f t="shared" si="976"/>
        <v>2.6890124271865762E-5</v>
      </c>
      <c r="BQ599" s="29">
        <f t="shared" si="977"/>
        <v>1.3239199303813802E-2</v>
      </c>
      <c r="BR599" s="24">
        <f t="shared" si="978"/>
        <v>0.38607948539550541</v>
      </c>
      <c r="BS599" s="24">
        <f t="shared" si="1023"/>
        <v>0.72499999999999998</v>
      </c>
      <c r="BT599" s="24">
        <f t="shared" si="979"/>
        <v>2.7112115990411438</v>
      </c>
      <c r="BU599" s="24" t="str">
        <f t="shared" si="980"/>
        <v>NO</v>
      </c>
      <c r="BV599" s="24">
        <f t="shared" si="1017"/>
        <v>1.1499999999999999</v>
      </c>
      <c r="BW599" s="24">
        <f t="shared" si="981"/>
        <v>1.1499999999999999</v>
      </c>
      <c r="BX599" s="7">
        <f t="shared" si="1024"/>
        <v>1</v>
      </c>
      <c r="BY599" s="7">
        <f t="shared" si="982"/>
        <v>0.60649824907676753</v>
      </c>
      <c r="BZ599" s="24">
        <f t="shared" si="1025"/>
        <v>0.27002143292284514</v>
      </c>
      <c r="CA599" s="20">
        <f t="shared" si="983"/>
        <v>0.77927046735824901</v>
      </c>
      <c r="CB599" s="24">
        <f t="shared" si="984"/>
        <v>0.6418858247428465</v>
      </c>
      <c r="CC599" s="24">
        <f t="shared" si="985"/>
        <v>0</v>
      </c>
      <c r="CD599" s="24">
        <f t="shared" si="986"/>
        <v>789.14709296753199</v>
      </c>
      <c r="CE599" s="24">
        <f t="shared" si="987"/>
        <v>3498018.9889449482</v>
      </c>
      <c r="CF599" s="24">
        <f t="shared" si="988"/>
        <v>2.6890124271865762E-5</v>
      </c>
      <c r="CG599" s="29">
        <f t="shared" si="989"/>
        <v>1.3239199303813802E-2</v>
      </c>
      <c r="CH599" s="24">
        <f t="shared" si="990"/>
        <v>0.38607948539550541</v>
      </c>
      <c r="CI599" s="24">
        <f t="shared" si="1026"/>
        <v>0.72499999999999998</v>
      </c>
      <c r="CJ599" s="24">
        <f t="shared" si="991"/>
        <v>2.7112115990411438</v>
      </c>
      <c r="CK599" s="24">
        <f t="shared" si="992"/>
        <v>3.2536326218742295</v>
      </c>
      <c r="CL599" s="24">
        <f t="shared" si="1027"/>
        <v>1.7130878932425275</v>
      </c>
      <c r="CM599" s="24" t="str">
        <f t="shared" si="993"/>
        <v>NO</v>
      </c>
      <c r="CN599" s="46" t="str">
        <f t="shared" si="994"/>
        <v>COMPRESSED LIQUID</v>
      </c>
      <c r="CO599" s="21" t="b">
        <f t="shared" si="995"/>
        <v>0</v>
      </c>
      <c r="CP599" s="21" t="b">
        <f t="shared" si="996"/>
        <v>0</v>
      </c>
      <c r="CQ599" s="7" t="e">
        <f t="shared" si="997"/>
        <v>#DIV/0!</v>
      </c>
      <c r="CR599" s="7">
        <f>IF(J599="yes",rho_ph(F599,H599),IF(K599="yes",rho_ph(F599,H599),L599*CQ599+P599*(1-CQ599)))</f>
        <v>818.96392971756052</v>
      </c>
      <c r="CS599" s="7" t="e">
        <f t="shared" si="998"/>
        <v>#DIV/0!</v>
      </c>
      <c r="CT599" s="7">
        <f t="shared" si="999"/>
        <v>3630186.8218766511</v>
      </c>
      <c r="CU599" s="7">
        <f t="shared" si="1000"/>
        <v>2.6635717694780228E-5</v>
      </c>
      <c r="CV599" s="22">
        <f t="shared" si="1001"/>
        <v>1.3225439231153206E-2</v>
      </c>
      <c r="CW599" s="7">
        <f t="shared" si="1002"/>
        <v>8.0340361505292696E-2</v>
      </c>
      <c r="CX599" s="7">
        <f t="shared" si="1003"/>
        <v>4.3255975421821761E-4</v>
      </c>
      <c r="CY599" s="7">
        <f t="shared" si="1004"/>
        <v>0.99953455232450317</v>
      </c>
      <c r="CZ599" s="7">
        <f t="shared" si="1005"/>
        <v>8.081053433487273E-2</v>
      </c>
      <c r="DA599" s="7">
        <f t="shared" si="1006"/>
        <v>44.02717770191753</v>
      </c>
      <c r="DB599" s="7">
        <f>rho_ph(DA599,H599)</f>
        <v>818.93833706825546</v>
      </c>
      <c r="DC599" s="7">
        <f t="shared" si="1007"/>
        <v>1.5284901666777688</v>
      </c>
      <c r="DD599" s="7">
        <f t="shared" si="1008"/>
        <v>-2.9430000000000001E-2</v>
      </c>
      <c r="DE599" s="47">
        <f t="shared" si="1009"/>
        <v>0</v>
      </c>
      <c r="DF599" s="7">
        <f t="shared" si="1010"/>
        <v>1023.0781189911702</v>
      </c>
      <c r="DG599" s="7">
        <f t="shared" si="1011"/>
        <v>236.91395877510092</v>
      </c>
    </row>
    <row r="600" spans="1:111" ht="14.5" x14ac:dyDescent="0.35">
      <c r="A600" s="7">
        <f t="shared" si="1028"/>
        <v>9</v>
      </c>
      <c r="B600" s="7">
        <v>3</v>
      </c>
      <c r="C600" s="7">
        <v>0</v>
      </c>
      <c r="D600">
        <v>0.315</v>
      </c>
      <c r="E600" s="22">
        <v>4.5000000000000003E-5</v>
      </c>
      <c r="F600" s="7">
        <f t="shared" si="929"/>
        <v>44.02717770191753</v>
      </c>
      <c r="G600" s="7">
        <f t="shared" si="1029"/>
        <v>97.5</v>
      </c>
      <c r="H600" s="7">
        <f t="shared" si="930"/>
        <v>1023.0781189911702</v>
      </c>
      <c r="I600" s="7">
        <f t="shared" si="931"/>
        <v>0</v>
      </c>
      <c r="J600" s="24" t="str">
        <f t="shared" si="932"/>
        <v>YES</v>
      </c>
      <c r="K600" s="24" t="str">
        <f t="shared" si="933"/>
        <v>NO</v>
      </c>
      <c r="L600" s="7">
        <f t="shared" si="934"/>
        <v>22.18587267525222</v>
      </c>
      <c r="M600" s="7">
        <v>9.81</v>
      </c>
      <c r="N600" s="7">
        <f t="shared" si="935"/>
        <v>7.7891625000000006E-2</v>
      </c>
      <c r="O600" s="7">
        <f t="shared" si="936"/>
        <v>256.1104286704599</v>
      </c>
      <c r="P600" s="7">
        <f t="shared" si="937"/>
        <v>789.65945214286683</v>
      </c>
      <c r="Q600" s="7">
        <f t="shared" si="1013"/>
        <v>1.7726308329801255E-5</v>
      </c>
      <c r="R600" s="7">
        <f t="shared" si="1014"/>
        <v>1.033815967182375E-4</v>
      </c>
      <c r="S600" s="7">
        <f t="shared" si="938"/>
        <v>1.1271672812654977E-4</v>
      </c>
      <c r="T600" s="7">
        <f t="shared" si="939"/>
        <v>1.5851633155627767</v>
      </c>
      <c r="U600" s="7">
        <f t="shared" si="940"/>
        <v>0</v>
      </c>
      <c r="V600" s="7">
        <f t="shared" si="941"/>
        <v>1.5851633155627767</v>
      </c>
      <c r="W600" s="7">
        <f>Surface_Tension_T(T_ph(F600,H600))</f>
        <v>8.0311228830869025E-2</v>
      </c>
      <c r="X600" s="7">
        <v>98</v>
      </c>
      <c r="Y600" s="7">
        <f t="shared" si="942"/>
        <v>1</v>
      </c>
      <c r="Z600" s="7">
        <f t="shared" si="943"/>
        <v>0</v>
      </c>
      <c r="AA600" s="24">
        <f t="shared" si="944"/>
        <v>789.65945214286683</v>
      </c>
      <c r="AB600" s="24">
        <f t="shared" si="945"/>
        <v>3498130.6952456799</v>
      </c>
      <c r="AC600" s="24">
        <f t="shared" si="946"/>
        <v>2.6889901552460303E-5</v>
      </c>
      <c r="AD600" s="29">
        <f t="shared" si="947"/>
        <v>1.3239187266027307E-2</v>
      </c>
      <c r="AE600" s="24">
        <f t="shared" si="948"/>
        <v>2.7112760868825241</v>
      </c>
      <c r="AF600" s="7">
        <f t="shared" si="949"/>
        <v>3.263627723996434</v>
      </c>
      <c r="AG600" s="24" t="str">
        <f t="shared" si="950"/>
        <v>NO</v>
      </c>
      <c r="AH600" s="24">
        <f t="shared" si="1012"/>
        <v>1.1499999999999999</v>
      </c>
      <c r="AI600" s="24">
        <f t="shared" si="1012"/>
        <v>1.1499999999999999</v>
      </c>
      <c r="AJ600" s="24">
        <f t="shared" si="951"/>
        <v>0.26999062842731342</v>
      </c>
      <c r="AK600" s="24">
        <f t="shared" si="952"/>
        <v>0</v>
      </c>
      <c r="AL600" s="24">
        <f t="shared" si="953"/>
        <v>789.65945214286683</v>
      </c>
      <c r="AM600" s="24">
        <f t="shared" si="954"/>
        <v>3498130.6952456799</v>
      </c>
      <c r="AN600" s="24">
        <f t="shared" si="955"/>
        <v>2.6889901552460303E-5</v>
      </c>
      <c r="AO600" s="29">
        <f t="shared" si="956"/>
        <v>1.3239187266027307E-2</v>
      </c>
      <c r="AP600" s="24">
        <f t="shared" si="957"/>
        <v>0.38576789146009344</v>
      </c>
      <c r="AQ600" s="24">
        <f t="shared" si="1018"/>
        <v>0.72499999999999998</v>
      </c>
      <c r="AR600" s="24">
        <f t="shared" si="958"/>
        <v>2.7112760868825241</v>
      </c>
      <c r="AS600" s="24">
        <f t="shared" si="959"/>
        <v>1.711976380807799</v>
      </c>
      <c r="AT600" s="24" t="str">
        <f t="shared" si="960"/>
        <v>NO</v>
      </c>
      <c r="AU600" s="24">
        <f t="shared" si="1015"/>
        <v>1.2</v>
      </c>
      <c r="AV600" s="7">
        <f t="shared" si="1019"/>
        <v>1</v>
      </c>
      <c r="AW600" s="7">
        <f t="shared" si="1020"/>
        <v>0.26999062842731342</v>
      </c>
      <c r="AX600" s="20">
        <f t="shared" si="961"/>
        <v>0.77881685192582684</v>
      </c>
      <c r="AY600" s="24">
        <f t="shared" si="962"/>
        <v>0</v>
      </c>
      <c r="AZ600" s="24">
        <f t="shared" si="963"/>
        <v>789.65945214286683</v>
      </c>
      <c r="BA600" s="24">
        <f t="shared" si="964"/>
        <v>3498130.6952456799</v>
      </c>
      <c r="BB600" s="24">
        <f t="shared" si="965"/>
        <v>2.6889901552460303E-5</v>
      </c>
      <c r="BC600" s="29">
        <f t="shared" si="966"/>
        <v>1.3239187266027307E-2</v>
      </c>
      <c r="BD600" s="24">
        <f t="shared" si="967"/>
        <v>2.7112760868825241</v>
      </c>
      <c r="BE600" s="24" t="str">
        <f t="shared" si="968"/>
        <v>NO</v>
      </c>
      <c r="BF600" s="24">
        <f t="shared" si="1016"/>
        <v>1.2</v>
      </c>
      <c r="BG600" s="24">
        <f t="shared" si="969"/>
        <v>1.1363889512856433</v>
      </c>
      <c r="BH600" s="7">
        <f t="shared" si="1021"/>
        <v>1</v>
      </c>
      <c r="BI600" s="7">
        <f t="shared" si="970"/>
        <v>0.60655421171307178</v>
      </c>
      <c r="BJ600" s="7">
        <f t="shared" si="1022"/>
        <v>0.26999062842731342</v>
      </c>
      <c r="BK600" s="20">
        <f t="shared" si="971"/>
        <v>0.77881685192582684</v>
      </c>
      <c r="BL600" s="24">
        <f t="shared" si="972"/>
        <v>0.57452595213252966</v>
      </c>
      <c r="BM600" s="24">
        <f t="shared" si="973"/>
        <v>0</v>
      </c>
      <c r="BN600" s="24">
        <f t="shared" si="974"/>
        <v>789.65945214286683</v>
      </c>
      <c r="BO600" s="24">
        <f t="shared" si="975"/>
        <v>3498130.6952456799</v>
      </c>
      <c r="BP600" s="24">
        <f t="shared" si="976"/>
        <v>2.6889901552460303E-5</v>
      </c>
      <c r="BQ600" s="29">
        <f t="shared" si="977"/>
        <v>1.3239187266027307E-2</v>
      </c>
      <c r="BR600" s="24">
        <f t="shared" si="978"/>
        <v>0.38576789146009344</v>
      </c>
      <c r="BS600" s="24">
        <f t="shared" si="1023"/>
        <v>0.72499999999999998</v>
      </c>
      <c r="BT600" s="24">
        <f t="shared" si="979"/>
        <v>2.7112760868825241</v>
      </c>
      <c r="BU600" s="24" t="str">
        <f t="shared" si="980"/>
        <v>NO</v>
      </c>
      <c r="BV600" s="24">
        <f t="shared" si="1017"/>
        <v>1.1499999999999999</v>
      </c>
      <c r="BW600" s="24">
        <f t="shared" si="981"/>
        <v>1.1499999999999999</v>
      </c>
      <c r="BX600" s="7">
        <f t="shared" si="1024"/>
        <v>1</v>
      </c>
      <c r="BY600" s="7">
        <f t="shared" si="982"/>
        <v>0.60655421171307178</v>
      </c>
      <c r="BZ600" s="24">
        <f t="shared" si="1025"/>
        <v>0.26999062842731342</v>
      </c>
      <c r="CA600" s="20">
        <f t="shared" si="983"/>
        <v>0.77881683113447497</v>
      </c>
      <c r="CB600" s="24">
        <f t="shared" si="984"/>
        <v>0.64195091275806471</v>
      </c>
      <c r="CC600" s="24">
        <f t="shared" si="985"/>
        <v>0</v>
      </c>
      <c r="CD600" s="24">
        <f t="shared" si="986"/>
        <v>789.65945214286683</v>
      </c>
      <c r="CE600" s="24">
        <f t="shared" si="987"/>
        <v>3498130.6952456799</v>
      </c>
      <c r="CF600" s="24">
        <f t="shared" si="988"/>
        <v>2.6889901552460303E-5</v>
      </c>
      <c r="CG600" s="29">
        <f t="shared" si="989"/>
        <v>1.3239187266027307E-2</v>
      </c>
      <c r="CH600" s="24">
        <f t="shared" si="990"/>
        <v>0.38576789146009344</v>
      </c>
      <c r="CI600" s="24">
        <f t="shared" si="1026"/>
        <v>0.72499999999999998</v>
      </c>
      <c r="CJ600" s="24">
        <f t="shared" si="991"/>
        <v>2.7112760868825241</v>
      </c>
      <c r="CK600" s="24">
        <f t="shared" si="992"/>
        <v>3.263627723996434</v>
      </c>
      <c r="CL600" s="24">
        <f t="shared" si="1027"/>
        <v>1.711976380807799</v>
      </c>
      <c r="CM600" s="24" t="str">
        <f t="shared" si="993"/>
        <v>NO</v>
      </c>
      <c r="CN600" s="46" t="str">
        <f t="shared" si="994"/>
        <v>COMPRESSED LIQUID</v>
      </c>
      <c r="CO600" s="21" t="b">
        <f t="shared" si="995"/>
        <v>0</v>
      </c>
      <c r="CP600" s="21" t="b">
        <f t="shared" si="996"/>
        <v>0</v>
      </c>
      <c r="CQ600" s="7" t="e">
        <f t="shared" si="997"/>
        <v>#DIV/0!</v>
      </c>
      <c r="CR600" s="7">
        <f>IF(J600="yes",rho_ph(F600,H600),IF(K600="yes",rho_ph(F600,H600),L600*CQ600+P600*(1-CQ600)))</f>
        <v>818.94726412484601</v>
      </c>
      <c r="CS600" s="7" t="e">
        <f t="shared" si="998"/>
        <v>#DIV/0!</v>
      </c>
      <c r="CT600" s="7">
        <f t="shared" si="999"/>
        <v>3627873.4518386954</v>
      </c>
      <c r="CU600" s="7">
        <f t="shared" si="1000"/>
        <v>2.6640019285183902E-5</v>
      </c>
      <c r="CV600" s="22">
        <f t="shared" si="1001"/>
        <v>1.3225672047554171E-2</v>
      </c>
      <c r="CW600" s="7">
        <f t="shared" si="1002"/>
        <v>8.0338726610647407E-2</v>
      </c>
      <c r="CX600" s="7">
        <f t="shared" si="1003"/>
        <v>4.3199742958260624E-4</v>
      </c>
      <c r="CY600" s="7">
        <f t="shared" si="1004"/>
        <v>0.9995326060180707</v>
      </c>
      <c r="CZ600" s="7">
        <f t="shared" si="1005"/>
        <v>8.0808493443754403E-2</v>
      </c>
      <c r="DA600" s="7">
        <f t="shared" si="1006"/>
        <v>43.784752221586267</v>
      </c>
      <c r="DB600" s="7">
        <f>rho_ph(DA600,H600)</f>
        <v>818.92166848346699</v>
      </c>
      <c r="DC600" s="7">
        <f t="shared" si="1007"/>
        <v>1.528521278039114</v>
      </c>
      <c r="DD600" s="7">
        <f t="shared" si="1008"/>
        <v>-2.9430000000000001E-2</v>
      </c>
      <c r="DE600" s="47">
        <f t="shared" si="1009"/>
        <v>0</v>
      </c>
      <c r="DF600" s="7">
        <f t="shared" si="1010"/>
        <v>1023.0486889911701</v>
      </c>
      <c r="DG600" s="7">
        <f t="shared" si="1011"/>
        <v>236.90837982062453</v>
      </c>
    </row>
    <row r="601" spans="1:111" ht="14.5" x14ac:dyDescent="0.35">
      <c r="A601" s="7">
        <f t="shared" si="1028"/>
        <v>6</v>
      </c>
      <c r="B601" s="7">
        <v>3</v>
      </c>
      <c r="C601" s="7">
        <v>0</v>
      </c>
      <c r="D601">
        <v>0.315</v>
      </c>
      <c r="E601" s="22">
        <v>4.5000000000000003E-5</v>
      </c>
      <c r="F601" s="7">
        <f t="shared" si="929"/>
        <v>43.784752221586267</v>
      </c>
      <c r="G601" s="7">
        <f t="shared" si="1029"/>
        <v>97.5</v>
      </c>
      <c r="H601" s="7">
        <f t="shared" si="930"/>
        <v>1023.0486889911701</v>
      </c>
      <c r="I601" s="7">
        <f t="shared" si="931"/>
        <v>0</v>
      </c>
      <c r="J601" s="24" t="str">
        <f t="shared" si="932"/>
        <v>YES</v>
      </c>
      <c r="K601" s="24" t="str">
        <f t="shared" si="933"/>
        <v>NO</v>
      </c>
      <c r="L601" s="7">
        <f t="shared" si="934"/>
        <v>22.058859629287735</v>
      </c>
      <c r="M601" s="7">
        <v>9.81</v>
      </c>
      <c r="N601" s="7">
        <f t="shared" si="935"/>
        <v>7.7891625000000006E-2</v>
      </c>
      <c r="O601" s="7">
        <f t="shared" si="936"/>
        <v>255.77576831310796</v>
      </c>
      <c r="P601" s="7">
        <f t="shared" si="937"/>
        <v>790.17301006822186</v>
      </c>
      <c r="Q601" s="7">
        <f t="shared" si="1013"/>
        <v>1.7713466679760508E-5</v>
      </c>
      <c r="R601" s="7">
        <f t="shared" si="1014"/>
        <v>1.0352901748301996E-4</v>
      </c>
      <c r="S601" s="7">
        <f t="shared" si="938"/>
        <v>1.1271312840141102E-4</v>
      </c>
      <c r="T601" s="7">
        <f t="shared" si="939"/>
        <v>1.5841330688024893</v>
      </c>
      <c r="U601" s="7">
        <f t="shared" si="940"/>
        <v>0</v>
      </c>
      <c r="V601" s="7">
        <f t="shared" si="941"/>
        <v>1.5841330688024893</v>
      </c>
      <c r="W601" s="7">
        <f>Surface_Tension_T(T_ph(F601,H601))</f>
        <v>8.031188409544833E-2</v>
      </c>
      <c r="X601" s="7">
        <v>99</v>
      </c>
      <c r="Y601" s="7">
        <f t="shared" si="942"/>
        <v>1</v>
      </c>
      <c r="Z601" s="7">
        <f t="shared" si="943"/>
        <v>0</v>
      </c>
      <c r="AA601" s="24">
        <f t="shared" si="944"/>
        <v>790.17301006822186</v>
      </c>
      <c r="AB601" s="24">
        <f t="shared" si="945"/>
        <v>3498242.4152305736</v>
      </c>
      <c r="AC601" s="24">
        <f t="shared" si="946"/>
        <v>2.6889678819273056E-5</v>
      </c>
      <c r="AD601" s="29">
        <f t="shared" si="947"/>
        <v>1.3239175227480825E-2</v>
      </c>
      <c r="AE601" s="24">
        <f t="shared" si="948"/>
        <v>2.7113399034793946</v>
      </c>
      <c r="AF601" s="7">
        <f t="shared" si="949"/>
        <v>3.2736995011717958</v>
      </c>
      <c r="AG601" s="24" t="str">
        <f t="shared" si="950"/>
        <v>NO</v>
      </c>
      <c r="AH601" s="24">
        <f t="shared" si="1012"/>
        <v>1.1499999999999999</v>
      </c>
      <c r="AI601" s="24">
        <f t="shared" si="1012"/>
        <v>1.1499999999999999</v>
      </c>
      <c r="AJ601" s="24">
        <f t="shared" si="951"/>
        <v>0.26995972809615248</v>
      </c>
      <c r="AK601" s="24">
        <f t="shared" si="952"/>
        <v>0</v>
      </c>
      <c r="AL601" s="24">
        <f t="shared" si="953"/>
        <v>790.17301006822186</v>
      </c>
      <c r="AM601" s="24">
        <f t="shared" si="954"/>
        <v>3498242.4152305736</v>
      </c>
      <c r="AN601" s="24">
        <f t="shared" si="955"/>
        <v>2.6889678819273056E-5</v>
      </c>
      <c r="AO601" s="29">
        <f t="shared" si="956"/>
        <v>1.3239175227480825E-2</v>
      </c>
      <c r="AP601" s="24">
        <f t="shared" si="957"/>
        <v>0.38545615678557393</v>
      </c>
      <c r="AQ601" s="24">
        <f t="shared" si="1018"/>
        <v>0.72499999999999998</v>
      </c>
      <c r="AR601" s="24">
        <f t="shared" si="958"/>
        <v>2.7113399034793946</v>
      </c>
      <c r="AS601" s="24">
        <f t="shared" si="959"/>
        <v>1.7108637143066885</v>
      </c>
      <c r="AT601" s="24" t="str">
        <f t="shared" si="960"/>
        <v>NO</v>
      </c>
      <c r="AU601" s="24">
        <f t="shared" si="1015"/>
        <v>1.2</v>
      </c>
      <c r="AV601" s="7">
        <f t="shared" si="1019"/>
        <v>1</v>
      </c>
      <c r="AW601" s="7">
        <f t="shared" si="1020"/>
        <v>0.26995972809615248</v>
      </c>
      <c r="AX601" s="20">
        <f t="shared" si="961"/>
        <v>0.77836272169968523</v>
      </c>
      <c r="AY601" s="24">
        <f t="shared" si="962"/>
        <v>0</v>
      </c>
      <c r="AZ601" s="24">
        <f t="shared" si="963"/>
        <v>790.17301006822186</v>
      </c>
      <c r="BA601" s="24">
        <f t="shared" si="964"/>
        <v>3498242.4152305736</v>
      </c>
      <c r="BB601" s="24">
        <f t="shared" si="965"/>
        <v>2.6889678819273056E-5</v>
      </c>
      <c r="BC601" s="29">
        <f t="shared" si="966"/>
        <v>1.3239175227480825E-2</v>
      </c>
      <c r="BD601" s="24">
        <f t="shared" si="967"/>
        <v>2.7113399034793946</v>
      </c>
      <c r="BE601" s="24" t="str">
        <f t="shared" si="968"/>
        <v>NO</v>
      </c>
      <c r="BF601" s="24">
        <f t="shared" si="1016"/>
        <v>1.2</v>
      </c>
      <c r="BG601" s="24">
        <f t="shared" si="969"/>
        <v>1.1364034544432338</v>
      </c>
      <c r="BH601" s="7">
        <f t="shared" si="1021"/>
        <v>1</v>
      </c>
      <c r="BI601" s="7">
        <f t="shared" si="970"/>
        <v>0.60661006533518236</v>
      </c>
      <c r="BJ601" s="7">
        <f t="shared" si="1022"/>
        <v>0.26995972809615248</v>
      </c>
      <c r="BK601" s="20">
        <f t="shared" si="971"/>
        <v>0.77836272169968523</v>
      </c>
      <c r="BL601" s="24">
        <f t="shared" si="972"/>
        <v>0.57457355002445132</v>
      </c>
      <c r="BM601" s="24">
        <f t="shared" si="973"/>
        <v>0</v>
      </c>
      <c r="BN601" s="24">
        <f t="shared" si="974"/>
        <v>790.17301006822186</v>
      </c>
      <c r="BO601" s="24">
        <f t="shared" si="975"/>
        <v>3498242.4152305736</v>
      </c>
      <c r="BP601" s="24">
        <f t="shared" si="976"/>
        <v>2.6889678819273056E-5</v>
      </c>
      <c r="BQ601" s="29">
        <f t="shared" si="977"/>
        <v>1.3239175227480825E-2</v>
      </c>
      <c r="BR601" s="24">
        <f t="shared" si="978"/>
        <v>0.38545615678557393</v>
      </c>
      <c r="BS601" s="24">
        <f t="shared" si="1023"/>
        <v>0.72499999999999998</v>
      </c>
      <c r="BT601" s="24">
        <f t="shared" si="979"/>
        <v>2.7113399034793946</v>
      </c>
      <c r="BU601" s="24" t="str">
        <f t="shared" si="980"/>
        <v>NO</v>
      </c>
      <c r="BV601" s="24">
        <f t="shared" si="1017"/>
        <v>1.1499999999999999</v>
      </c>
      <c r="BW601" s="24">
        <f t="shared" si="981"/>
        <v>1.1499999999999999</v>
      </c>
      <c r="BX601" s="7">
        <f t="shared" si="1024"/>
        <v>1</v>
      </c>
      <c r="BY601" s="7">
        <f t="shared" si="982"/>
        <v>0.60661006533518236</v>
      </c>
      <c r="BZ601" s="24">
        <f t="shared" si="1025"/>
        <v>0.26995972809615248</v>
      </c>
      <c r="CA601" s="20">
        <f t="shared" si="983"/>
        <v>0.77836270092049464</v>
      </c>
      <c r="CB601" s="24">
        <f t="shared" si="984"/>
        <v>0.64201589037308748</v>
      </c>
      <c r="CC601" s="24">
        <f t="shared" si="985"/>
        <v>0</v>
      </c>
      <c r="CD601" s="24">
        <f t="shared" si="986"/>
        <v>790.17301006822186</v>
      </c>
      <c r="CE601" s="24">
        <f t="shared" si="987"/>
        <v>3498242.4152305736</v>
      </c>
      <c r="CF601" s="24">
        <f t="shared" si="988"/>
        <v>2.6889678819273056E-5</v>
      </c>
      <c r="CG601" s="29">
        <f t="shared" si="989"/>
        <v>1.3239175227480825E-2</v>
      </c>
      <c r="CH601" s="24">
        <f t="shared" si="990"/>
        <v>0.38545615678557393</v>
      </c>
      <c r="CI601" s="24">
        <f t="shared" si="1026"/>
        <v>0.72499999999999998</v>
      </c>
      <c r="CJ601" s="24">
        <f t="shared" si="991"/>
        <v>2.7113399034793946</v>
      </c>
      <c r="CK601" s="24">
        <f t="shared" si="992"/>
        <v>3.2736995011717958</v>
      </c>
      <c r="CL601" s="24">
        <f t="shared" si="1027"/>
        <v>1.7108637143066885</v>
      </c>
      <c r="CM601" s="24" t="str">
        <f t="shared" si="993"/>
        <v>NO</v>
      </c>
      <c r="CN601" s="46" t="str">
        <f t="shared" si="994"/>
        <v>COMPRESSED LIQUID</v>
      </c>
      <c r="CO601" s="21" t="b">
        <f t="shared" si="995"/>
        <v>0</v>
      </c>
      <c r="CP601" s="21" t="b">
        <f t="shared" si="996"/>
        <v>0</v>
      </c>
      <c r="CQ601" s="7" t="e">
        <f t="shared" si="997"/>
        <v>#DIV/0!</v>
      </c>
      <c r="CR601" s="7">
        <f>IF(J601="yes",rho_ph(F601,H601),IF(K601="yes",rho_ph(F601,H601),L601*CQ601+P601*(1-CQ601)))</f>
        <v>818.93059634262261</v>
      </c>
      <c r="CS601" s="7" t="e">
        <f t="shared" si="998"/>
        <v>#DIV/0!</v>
      </c>
      <c r="CT601" s="7">
        <f t="shared" si="999"/>
        <v>3625557.5813814341</v>
      </c>
      <c r="CU601" s="7">
        <f t="shared" si="1000"/>
        <v>2.6644330743034839E-5</v>
      </c>
      <c r="CV601" s="22">
        <f t="shared" si="1001"/>
        <v>1.3225905392733637E-2</v>
      </c>
      <c r="CW601" s="7">
        <f t="shared" si="1002"/>
        <v>8.033709150121128E-2</v>
      </c>
      <c r="CX601" s="7">
        <f t="shared" si="1003"/>
        <v>4.3143490596745434E-4</v>
      </c>
      <c r="CY601" s="7">
        <f t="shared" si="1004"/>
        <v>0.99953063843768486</v>
      </c>
      <c r="CZ601" s="7">
        <f t="shared" si="1005"/>
        <v>8.0806453850603199E-2</v>
      </c>
      <c r="DA601" s="7">
        <f t="shared" si="1006"/>
        <v>43.542332860034456</v>
      </c>
      <c r="DB601" s="7">
        <f>rho_ph(DA601,H601)</f>
        <v>818.90499770749705</v>
      </c>
      <c r="DC601" s="7">
        <f t="shared" si="1007"/>
        <v>1.5285523947570028</v>
      </c>
      <c r="DD601" s="7">
        <f t="shared" si="1008"/>
        <v>-2.9430000000000001E-2</v>
      </c>
      <c r="DE601" s="47">
        <f t="shared" si="1009"/>
        <v>0</v>
      </c>
      <c r="DF601" s="7">
        <f t="shared" si="1010"/>
        <v>1023.0192589911701</v>
      </c>
      <c r="DG601" s="7">
        <f t="shared" si="1011"/>
        <v>236.90280033603153</v>
      </c>
    </row>
    <row r="602" spans="1:111" ht="14.5" x14ac:dyDescent="0.35">
      <c r="A602" s="7">
        <f t="shared" si="1028"/>
        <v>3</v>
      </c>
      <c r="B602" s="7">
        <v>3</v>
      </c>
      <c r="C602" s="7">
        <v>0</v>
      </c>
      <c r="D602">
        <v>0.315</v>
      </c>
      <c r="E602" s="22">
        <v>4.5000000000000003E-5</v>
      </c>
      <c r="F602" s="7">
        <f t="shared" si="929"/>
        <v>43.542332860034456</v>
      </c>
      <c r="G602" s="7">
        <f t="shared" si="1029"/>
        <v>97.5</v>
      </c>
      <c r="H602" s="7">
        <f t="shared" si="930"/>
        <v>1023.0192589911701</v>
      </c>
      <c r="I602" s="7">
        <f t="shared" si="931"/>
        <v>0</v>
      </c>
      <c r="J602" s="24" t="str">
        <f t="shared" si="932"/>
        <v>YES</v>
      </c>
      <c r="K602" s="24" t="str">
        <f t="shared" si="933"/>
        <v>NO</v>
      </c>
      <c r="L602" s="7">
        <f t="shared" si="934"/>
        <v>21.931958796628596</v>
      </c>
      <c r="M602" s="7">
        <v>9.81</v>
      </c>
      <c r="N602" s="7">
        <f t="shared" si="935"/>
        <v>7.7891625000000006E-2</v>
      </c>
      <c r="O602" s="7">
        <f t="shared" si="936"/>
        <v>255.43969645143568</v>
      </c>
      <c r="P602" s="7">
        <f t="shared" si="937"/>
        <v>790.68777959438353</v>
      </c>
      <c r="Q602" s="7">
        <f t="shared" si="1013"/>
        <v>1.770058877946258E-5</v>
      </c>
      <c r="R602" s="7">
        <f t="shared" si="1014"/>
        <v>1.0367736511258604E-4</v>
      </c>
      <c r="S602" s="7">
        <f t="shared" si="938"/>
        <v>1.127095284650283E-4</v>
      </c>
      <c r="T602" s="7">
        <f t="shared" si="939"/>
        <v>1.5831017345005696</v>
      </c>
      <c r="U602" s="7">
        <f t="shared" si="940"/>
        <v>0</v>
      </c>
      <c r="V602" s="7">
        <f t="shared" si="941"/>
        <v>1.5831017345005696</v>
      </c>
      <c r="W602" s="7">
        <f>Surface_Tension_T(T_ph(F602,H602))</f>
        <v>8.0312539402579014E-2</v>
      </c>
      <c r="X602" s="7">
        <v>100</v>
      </c>
      <c r="Y602" s="7">
        <f t="shared" si="942"/>
        <v>1</v>
      </c>
      <c r="Z602" s="7">
        <f t="shared" si="943"/>
        <v>0</v>
      </c>
      <c r="AA602" s="24">
        <f t="shared" si="944"/>
        <v>790.68777959438353</v>
      </c>
      <c r="AB602" s="24">
        <f t="shared" si="945"/>
        <v>3498354.1489084424</v>
      </c>
      <c r="AC602" s="24">
        <f t="shared" si="946"/>
        <v>2.6889456072290142E-5</v>
      </c>
      <c r="AD602" s="29">
        <f t="shared" si="947"/>
        <v>1.3239163188173616E-2</v>
      </c>
      <c r="AE602" s="24">
        <f t="shared" si="948"/>
        <v>2.711403046930462</v>
      </c>
      <c r="AF602" s="7">
        <f t="shared" si="949"/>
        <v>3.2838489994540541</v>
      </c>
      <c r="AG602" s="24" t="str">
        <f t="shared" si="950"/>
        <v>NO</v>
      </c>
      <c r="AH602" s="24">
        <f t="shared" si="1012"/>
        <v>1.1499999999999999</v>
      </c>
      <c r="AI602" s="24">
        <f t="shared" si="1012"/>
        <v>1.1499999999999999</v>
      </c>
      <c r="AJ602" s="24">
        <f t="shared" si="951"/>
        <v>0.26992873110505067</v>
      </c>
      <c r="AK602" s="24">
        <f t="shared" si="952"/>
        <v>0</v>
      </c>
      <c r="AL602" s="24">
        <f t="shared" si="953"/>
        <v>790.68777959438353</v>
      </c>
      <c r="AM602" s="24">
        <f t="shared" si="954"/>
        <v>3498354.1489084424</v>
      </c>
      <c r="AN602" s="24">
        <f t="shared" si="955"/>
        <v>2.6889456072290142E-5</v>
      </c>
      <c r="AO602" s="29">
        <f t="shared" si="956"/>
        <v>1.3239163188173616E-2</v>
      </c>
      <c r="AP602" s="24">
        <f t="shared" si="957"/>
        <v>0.38514427603824408</v>
      </c>
      <c r="AQ602" s="24">
        <f t="shared" si="1018"/>
        <v>0.72499999999999998</v>
      </c>
      <c r="AR602" s="24">
        <f t="shared" si="958"/>
        <v>2.711403046930462</v>
      </c>
      <c r="AS602" s="24">
        <f t="shared" si="959"/>
        <v>1.7097498732606153</v>
      </c>
      <c r="AT602" s="24" t="str">
        <f t="shared" si="960"/>
        <v>NO</v>
      </c>
      <c r="AU602" s="24">
        <f t="shared" si="1015"/>
        <v>1.2</v>
      </c>
      <c r="AV602" s="7">
        <f t="shared" si="1019"/>
        <v>1</v>
      </c>
      <c r="AW602" s="7">
        <f t="shared" si="1020"/>
        <v>0.26992873110505067</v>
      </c>
      <c r="AX602" s="20">
        <f t="shared" si="961"/>
        <v>0.77790808903306319</v>
      </c>
      <c r="AY602" s="24">
        <f t="shared" si="962"/>
        <v>0</v>
      </c>
      <c r="AZ602" s="24">
        <f t="shared" si="963"/>
        <v>790.68777959438353</v>
      </c>
      <c r="BA602" s="24">
        <f t="shared" si="964"/>
        <v>3498354.1489084424</v>
      </c>
      <c r="BB602" s="24">
        <f t="shared" si="965"/>
        <v>2.6889456072290142E-5</v>
      </c>
      <c r="BC602" s="29">
        <f t="shared" si="966"/>
        <v>1.3239163188173616E-2</v>
      </c>
      <c r="BD602" s="24">
        <f t="shared" si="967"/>
        <v>2.711403046930462</v>
      </c>
      <c r="BE602" s="24" t="str">
        <f t="shared" si="968"/>
        <v>NO</v>
      </c>
      <c r="BF602" s="24">
        <f t="shared" si="1016"/>
        <v>1.2</v>
      </c>
      <c r="BG602" s="24">
        <f t="shared" si="969"/>
        <v>1.1364179355826254</v>
      </c>
      <c r="BH602" s="7">
        <f t="shared" si="1021"/>
        <v>1</v>
      </c>
      <c r="BI602" s="7">
        <f t="shared" si="970"/>
        <v>0.60666581025404254</v>
      </c>
      <c r="BJ602" s="7">
        <f t="shared" si="1022"/>
        <v>0.26992873110505067</v>
      </c>
      <c r="BK602" s="20">
        <f t="shared" si="971"/>
        <v>0.77790808903306319</v>
      </c>
      <c r="BL602" s="24">
        <f t="shared" si="972"/>
        <v>0.57462104035919503</v>
      </c>
      <c r="BM602" s="24">
        <f t="shared" si="973"/>
        <v>0</v>
      </c>
      <c r="BN602" s="24">
        <f t="shared" si="974"/>
        <v>790.68777959438353</v>
      </c>
      <c r="BO602" s="24">
        <f t="shared" si="975"/>
        <v>3498354.1489084424</v>
      </c>
      <c r="BP602" s="24">
        <f t="shared" si="976"/>
        <v>2.6889456072290142E-5</v>
      </c>
      <c r="BQ602" s="29">
        <f t="shared" si="977"/>
        <v>1.3239163188173616E-2</v>
      </c>
      <c r="BR602" s="24">
        <f t="shared" si="978"/>
        <v>0.38514427603824408</v>
      </c>
      <c r="BS602" s="24">
        <f t="shared" si="1023"/>
        <v>0.72499999999999998</v>
      </c>
      <c r="BT602" s="24">
        <f t="shared" si="979"/>
        <v>2.711403046930462</v>
      </c>
      <c r="BU602" s="24" t="str">
        <f t="shared" si="980"/>
        <v>NO</v>
      </c>
      <c r="BV602" s="24">
        <f t="shared" si="1017"/>
        <v>1.1499999999999999</v>
      </c>
      <c r="BW602" s="24">
        <f t="shared" si="981"/>
        <v>1.1499999999999999</v>
      </c>
      <c r="BX602" s="7">
        <f t="shared" si="1024"/>
        <v>1</v>
      </c>
      <c r="BY602" s="7">
        <f t="shared" si="982"/>
        <v>0.60666581025404254</v>
      </c>
      <c r="BZ602" s="24">
        <f t="shared" si="1025"/>
        <v>0.26992873110505067</v>
      </c>
      <c r="CA602" s="20">
        <f t="shared" si="983"/>
        <v>0.7779080682660473</v>
      </c>
      <c r="CB602" s="24">
        <f t="shared" si="984"/>
        <v>0.64208075801825404</v>
      </c>
      <c r="CC602" s="24">
        <f t="shared" si="985"/>
        <v>0</v>
      </c>
      <c r="CD602" s="24">
        <f t="shared" si="986"/>
        <v>790.68777959438353</v>
      </c>
      <c r="CE602" s="24">
        <f t="shared" si="987"/>
        <v>3498354.1489084424</v>
      </c>
      <c r="CF602" s="24">
        <f t="shared" si="988"/>
        <v>2.6889456072290142E-5</v>
      </c>
      <c r="CG602" s="29">
        <f t="shared" si="989"/>
        <v>1.3239163188173616E-2</v>
      </c>
      <c r="CH602" s="24">
        <f t="shared" si="990"/>
        <v>0.38514427603824408</v>
      </c>
      <c r="CI602" s="24">
        <f t="shared" si="1026"/>
        <v>0.72499999999999998</v>
      </c>
      <c r="CJ602" s="24">
        <f t="shared" si="991"/>
        <v>2.711403046930462</v>
      </c>
      <c r="CK602" s="24">
        <f t="shared" si="992"/>
        <v>3.2838489994540541</v>
      </c>
      <c r="CL602" s="24">
        <f t="shared" si="1027"/>
        <v>1.7097498732606153</v>
      </c>
      <c r="CM602" s="24" t="str">
        <f t="shared" si="993"/>
        <v>NO</v>
      </c>
      <c r="CN602" s="46" t="str">
        <f t="shared" si="994"/>
        <v>COMPRESSED LIQUID</v>
      </c>
      <c r="CO602" s="21" t="b">
        <f t="shared" si="995"/>
        <v>0</v>
      </c>
      <c r="CP602" s="21" t="b">
        <f t="shared" si="996"/>
        <v>0</v>
      </c>
      <c r="CQ602" s="7" t="e">
        <f t="shared" si="997"/>
        <v>#DIV/0!</v>
      </c>
      <c r="CR602" s="7">
        <f>IF(J602="yes",rho_ph(F602,H602),IF(K602="yes",rho_ph(F602,H602),L602*CQ602+P602*(1-CQ602)))</f>
        <v>818.91392636948581</v>
      </c>
      <c r="CS602" s="7" t="e">
        <f t="shared" si="998"/>
        <v>#DIV/0!</v>
      </c>
      <c r="CT602" s="7">
        <f t="shared" si="999"/>
        <v>3623239.1670239787</v>
      </c>
      <c r="CU602" s="7">
        <f t="shared" si="1000"/>
        <v>2.6648652176026084E-5</v>
      </c>
      <c r="CV602" s="22">
        <f t="shared" si="1001"/>
        <v>1.3226139272477037E-2</v>
      </c>
      <c r="CW602" s="7">
        <f t="shared" si="1002"/>
        <v>8.0335456176846565E-2</v>
      </c>
      <c r="CX602" s="7">
        <f t="shared" si="1003"/>
        <v>4.3087217431357806E-4</v>
      </c>
      <c r="CY602" s="7">
        <f t="shared" si="1004"/>
        <v>0.99952864923883022</v>
      </c>
      <c r="CZ602" s="7">
        <f t="shared" si="1005"/>
        <v>8.0804415573946797E-2</v>
      </c>
      <c r="DA602" s="7">
        <f t="shared" si="1006"/>
        <v>43.299919613312618</v>
      </c>
      <c r="DB602" s="7">
        <f>rho_ph(DA602,H602)</f>
        <v>818.88832473893694</v>
      </c>
      <c r="DC602" s="7">
        <f t="shared" si="1007"/>
        <v>1.528583516834642</v>
      </c>
      <c r="DD602" s="7">
        <f t="shared" si="1008"/>
        <v>-2.9430000000000001E-2</v>
      </c>
      <c r="DE602" s="47">
        <f t="shared" si="1009"/>
        <v>0</v>
      </c>
      <c r="DF602" s="7">
        <f t="shared" si="1010"/>
        <v>1022.98982899117</v>
      </c>
      <c r="DG602" s="7">
        <f t="shared" si="1011"/>
        <v>236.89722032120892</v>
      </c>
    </row>
    <row r="603" spans="1:111" ht="14.5" x14ac:dyDescent="0.35">
      <c r="A603" s="7">
        <f t="shared" si="1028"/>
        <v>0</v>
      </c>
      <c r="B603" s="7">
        <v>3</v>
      </c>
      <c r="C603" s="7">
        <v>0</v>
      </c>
      <c r="D603">
        <v>0.315</v>
      </c>
      <c r="E603" s="22">
        <v>4.5000000000000003E-5</v>
      </c>
      <c r="F603" s="7">
        <f t="shared" si="929"/>
        <v>43.299919613312618</v>
      </c>
      <c r="G603" s="7">
        <f t="shared" si="1029"/>
        <v>97.5</v>
      </c>
      <c r="H603" s="7">
        <f t="shared" si="930"/>
        <v>1022.98982899117</v>
      </c>
      <c r="I603" s="7">
        <f t="shared" si="931"/>
        <v>0</v>
      </c>
      <c r="J603" s="24" t="str">
        <f t="shared" si="932"/>
        <v>YES</v>
      </c>
      <c r="K603" s="24" t="str">
        <f t="shared" si="933"/>
        <v>NO</v>
      </c>
      <c r="L603" s="7">
        <f t="shared" si="934"/>
        <v>21.805169689926228</v>
      </c>
      <c r="M603" s="7">
        <v>9.81</v>
      </c>
      <c r="N603" s="7">
        <f t="shared" si="935"/>
        <v>7.7891625000000006E-2</v>
      </c>
      <c r="O603" s="7">
        <f t="shared" si="936"/>
        <v>255.10219912129151</v>
      </c>
      <c r="P603" s="7">
        <f t="shared" si="937"/>
        <v>791.20377375653504</v>
      </c>
      <c r="Q603" s="7">
        <f t="shared" si="1013"/>
        <v>1.768767419165936E-5</v>
      </c>
      <c r="R603" s="7">
        <f t="shared" si="1014"/>
        <v>1.0382665185225356E-4</v>
      </c>
      <c r="S603" s="7">
        <f t="shared" si="938"/>
        <v>1.1270592831717981E-4</v>
      </c>
      <c r="T603" s="7">
        <f t="shared" si="939"/>
        <v>1.5820692934529039</v>
      </c>
      <c r="U603" s="7">
        <f t="shared" si="940"/>
        <v>0</v>
      </c>
      <c r="V603" s="7">
        <f t="shared" si="941"/>
        <v>1.5820692934529039</v>
      </c>
      <c r="W603" s="7">
        <f>Surface_Tension_T(T_ph(F603,H603))</f>
        <v>8.0313194752268516E-2</v>
      </c>
      <c r="X603" s="7">
        <v>101</v>
      </c>
      <c r="Y603" s="7">
        <f t="shared" si="942"/>
        <v>1</v>
      </c>
      <c r="Z603" s="7">
        <f t="shared" si="943"/>
        <v>0</v>
      </c>
      <c r="AA603" s="24">
        <f t="shared" si="944"/>
        <v>791.20377375653504</v>
      </c>
      <c r="AB603" s="24">
        <f t="shared" si="945"/>
        <v>3498465.8962881095</v>
      </c>
      <c r="AC603" s="24">
        <f t="shared" si="946"/>
        <v>2.6889233311497698E-5</v>
      </c>
      <c r="AD603" s="29">
        <f t="shared" si="947"/>
        <v>1.3239151148104913E-2</v>
      </c>
      <c r="AE603" s="24">
        <f t="shared" si="948"/>
        <v>2.711465515286867</v>
      </c>
      <c r="AF603" s="7">
        <f t="shared" si="949"/>
        <v>3.294077285032587</v>
      </c>
      <c r="AG603" s="24" t="str">
        <f t="shared" si="950"/>
        <v>NO</v>
      </c>
      <c r="AH603" s="24">
        <f t="shared" si="1012"/>
        <v>1.1499999999999999</v>
      </c>
      <c r="AI603" s="24">
        <f t="shared" si="1012"/>
        <v>1.1499999999999999</v>
      </c>
      <c r="AJ603" s="24">
        <f t="shared" si="951"/>
        <v>0.26989763661705612</v>
      </c>
      <c r="AK603" s="24">
        <f t="shared" si="952"/>
        <v>0</v>
      </c>
      <c r="AL603" s="24">
        <f t="shared" si="953"/>
        <v>791.20377375653504</v>
      </c>
      <c r="AM603" s="24">
        <f t="shared" si="954"/>
        <v>3498465.8962881095</v>
      </c>
      <c r="AN603" s="24">
        <f t="shared" si="955"/>
        <v>2.6889233311497698E-5</v>
      </c>
      <c r="AO603" s="29">
        <f t="shared" si="956"/>
        <v>1.3239151148104913E-2</v>
      </c>
      <c r="AP603" s="24">
        <f t="shared" si="957"/>
        <v>0.38483224382416581</v>
      </c>
      <c r="AQ603" s="24">
        <f t="shared" si="1018"/>
        <v>0.72499999999999998</v>
      </c>
      <c r="AR603" s="24">
        <f t="shared" si="958"/>
        <v>2.711465515286867</v>
      </c>
      <c r="AS603" s="24">
        <f t="shared" si="959"/>
        <v>1.7086348369291364</v>
      </c>
      <c r="AT603" s="24" t="str">
        <f t="shared" si="960"/>
        <v>NO</v>
      </c>
      <c r="AU603" s="24">
        <f t="shared" si="1015"/>
        <v>1.2</v>
      </c>
      <c r="AV603" s="7">
        <f t="shared" si="1019"/>
        <v>1</v>
      </c>
      <c r="AW603" s="7">
        <f t="shared" si="1020"/>
        <v>0.26989763661705612</v>
      </c>
      <c r="AX603" s="20">
        <f t="shared" si="961"/>
        <v>0.77745294536688891</v>
      </c>
      <c r="AY603" s="24">
        <f t="shared" si="962"/>
        <v>0</v>
      </c>
      <c r="AZ603" s="24">
        <f t="shared" si="963"/>
        <v>791.20377375653504</v>
      </c>
      <c r="BA603" s="24">
        <f t="shared" si="964"/>
        <v>3498465.8962881095</v>
      </c>
      <c r="BB603" s="24">
        <f t="shared" si="965"/>
        <v>2.6889233311497698E-5</v>
      </c>
      <c r="BC603" s="29">
        <f t="shared" si="966"/>
        <v>1.3239151148104913E-2</v>
      </c>
      <c r="BD603" s="24">
        <f t="shared" si="967"/>
        <v>2.711465515286867</v>
      </c>
      <c r="BE603" s="24" t="str">
        <f t="shared" si="968"/>
        <v>NO</v>
      </c>
      <c r="BF603" s="24">
        <f t="shared" si="1016"/>
        <v>1.2</v>
      </c>
      <c r="BG603" s="24">
        <f t="shared" si="969"/>
        <v>1.1364323949999431</v>
      </c>
      <c r="BH603" s="7">
        <f t="shared" si="1021"/>
        <v>1</v>
      </c>
      <c r="BI603" s="7">
        <f t="shared" si="970"/>
        <v>0.60672144677947015</v>
      </c>
      <c r="BJ603" s="7">
        <f t="shared" si="1022"/>
        <v>0.26989763661705612</v>
      </c>
      <c r="BK603" s="20">
        <f t="shared" si="971"/>
        <v>0.77745294536688891</v>
      </c>
      <c r="BL603" s="24">
        <f t="shared" si="972"/>
        <v>0.57466842333744905</v>
      </c>
      <c r="BM603" s="24">
        <f t="shared" si="973"/>
        <v>0</v>
      </c>
      <c r="BN603" s="24">
        <f t="shared" si="974"/>
        <v>791.20377375653504</v>
      </c>
      <c r="BO603" s="24">
        <f t="shared" si="975"/>
        <v>3498465.8962881095</v>
      </c>
      <c r="BP603" s="24">
        <f t="shared" si="976"/>
        <v>2.6889233311497698E-5</v>
      </c>
      <c r="BQ603" s="29">
        <f t="shared" si="977"/>
        <v>1.3239151148104913E-2</v>
      </c>
      <c r="BR603" s="24">
        <f t="shared" si="978"/>
        <v>0.38483224382416581</v>
      </c>
      <c r="BS603" s="24">
        <f t="shared" si="1023"/>
        <v>0.72499999999999998</v>
      </c>
      <c r="BT603" s="24">
        <f t="shared" si="979"/>
        <v>2.711465515286867</v>
      </c>
      <c r="BU603" s="24" t="str">
        <f t="shared" si="980"/>
        <v>NO</v>
      </c>
      <c r="BV603" s="24">
        <f t="shared" si="1017"/>
        <v>1.1499999999999999</v>
      </c>
      <c r="BW603" s="24">
        <f t="shared" si="981"/>
        <v>1.1499999999999999</v>
      </c>
      <c r="BX603" s="7">
        <f t="shared" si="1024"/>
        <v>1</v>
      </c>
      <c r="BY603" s="7">
        <f t="shared" si="982"/>
        <v>0.60672144677947015</v>
      </c>
      <c r="BZ603" s="24">
        <f t="shared" si="1025"/>
        <v>0.26989763661705612</v>
      </c>
      <c r="CA603" s="20">
        <f t="shared" si="983"/>
        <v>0.77745292461206117</v>
      </c>
      <c r="CB603" s="24">
        <f t="shared" si="984"/>
        <v>0.64214551612398896</v>
      </c>
      <c r="CC603" s="24">
        <f t="shared" si="985"/>
        <v>0</v>
      </c>
      <c r="CD603" s="24">
        <f t="shared" si="986"/>
        <v>791.20377375653504</v>
      </c>
      <c r="CE603" s="24">
        <f t="shared" si="987"/>
        <v>3498465.8962881095</v>
      </c>
      <c r="CF603" s="24">
        <f t="shared" si="988"/>
        <v>2.6889233311497698E-5</v>
      </c>
      <c r="CG603" s="29">
        <f t="shared" si="989"/>
        <v>1.3239151148104913E-2</v>
      </c>
      <c r="CH603" s="24">
        <f t="shared" si="990"/>
        <v>0.38483224382416581</v>
      </c>
      <c r="CI603" s="24">
        <f t="shared" si="1026"/>
        <v>0.72499999999999998</v>
      </c>
      <c r="CJ603" s="24">
        <f t="shared" si="991"/>
        <v>2.711465515286867</v>
      </c>
      <c r="CK603" s="24">
        <f t="shared" si="992"/>
        <v>3.294077285032587</v>
      </c>
      <c r="CL603" s="24">
        <f t="shared" si="1027"/>
        <v>1.7086348369291364</v>
      </c>
      <c r="CM603" s="24" t="str">
        <f t="shared" si="993"/>
        <v>NO</v>
      </c>
      <c r="CN603" s="46" t="str">
        <f t="shared" si="994"/>
        <v>COMPRESSED LIQUID</v>
      </c>
      <c r="CO603" s="21" t="b">
        <f t="shared" si="995"/>
        <v>0</v>
      </c>
      <c r="CP603" s="21" t="b">
        <f t="shared" si="996"/>
        <v>0</v>
      </c>
      <c r="CQ603" s="7" t="e">
        <f t="shared" si="997"/>
        <v>#DIV/0!</v>
      </c>
      <c r="CR603" s="7">
        <f>IF(J603="yes",rho_ph(F603,H603),IF(K603="yes",rho_ph(F603,H603),L603*CQ603+P603*(1-CQ603)))</f>
        <v>818.89725420403056</v>
      </c>
      <c r="CS603" s="7" t="e">
        <f t="shared" si="998"/>
        <v>#DIV/0!</v>
      </c>
      <c r="CT603" s="7">
        <f t="shared" si="999"/>
        <v>3620918.164728499</v>
      </c>
      <c r="CU603" s="7">
        <f t="shared" si="1000"/>
        <v>2.6652983693390655E-5</v>
      </c>
      <c r="CV603" s="22">
        <f t="shared" si="1001"/>
        <v>1.3226373692652458E-2</v>
      </c>
      <c r="CW603" s="7">
        <f t="shared" si="1002"/>
        <v>8.0333820637415412E-2</v>
      </c>
      <c r="CX603" s="7">
        <f t="shared" si="1003"/>
        <v>4.3030922545974872E-4</v>
      </c>
      <c r="CY603" s="7">
        <f t="shared" si="1004"/>
        <v>0.99952663806940667</v>
      </c>
      <c r="CZ603" s="7">
        <f t="shared" si="1005"/>
        <v>8.0802378632821331E-2</v>
      </c>
      <c r="DA603" s="7">
        <f t="shared" si="1006"/>
        <v>43.299919613312618</v>
      </c>
      <c r="DB603" s="7">
        <f>rho_ph(DA603,H603)</f>
        <v>818.89725420403056</v>
      </c>
      <c r="DC603" s="7">
        <f t="shared" si="1007"/>
        <v>1.5285668487690378</v>
      </c>
      <c r="DD603" s="7">
        <f t="shared" si="1008"/>
        <v>-2.9430000000000001E-2</v>
      </c>
      <c r="DE603" s="47">
        <f t="shared" si="1009"/>
        <v>0</v>
      </c>
      <c r="DF603" s="7">
        <f t="shared" si="1010"/>
        <v>1022.96039899117</v>
      </c>
      <c r="DG603" s="7">
        <f t="shared" si="1011"/>
        <v>236.89099806181162</v>
      </c>
    </row>
    <row r="604" spans="1:111" ht="14.5" x14ac:dyDescent="0.35">
      <c r="D604"/>
      <c r="E604" s="22"/>
      <c r="AA604" s="24"/>
      <c r="AB604" s="24"/>
      <c r="AC604" s="24"/>
      <c r="AD604" s="29"/>
      <c r="AE604" s="24"/>
      <c r="AG604" s="24"/>
      <c r="AH604" s="24"/>
      <c r="AI604" s="24"/>
      <c r="AJ604" s="24"/>
      <c r="AK604" s="24"/>
      <c r="AL604" s="24"/>
      <c r="AM604" s="24"/>
      <c r="AN604" s="24"/>
      <c r="AO604" s="29"/>
      <c r="AP604" s="24"/>
      <c r="AQ604" s="24"/>
      <c r="AR604" s="24"/>
      <c r="AS604" s="24"/>
      <c r="AT604" s="24"/>
      <c r="AU604" s="24"/>
      <c r="AX604" s="20"/>
      <c r="AY604" s="24"/>
      <c r="AZ604" s="24"/>
      <c r="BA604" s="24"/>
      <c r="BB604" s="24"/>
      <c r="BC604" s="29"/>
      <c r="BD604" s="24"/>
      <c r="BE604" s="24"/>
      <c r="BF604" s="24"/>
      <c r="BG604" s="24"/>
      <c r="BK604" s="20"/>
      <c r="BL604" s="24"/>
      <c r="BM604" s="24"/>
      <c r="BN604" s="24"/>
      <c r="BO604" s="24"/>
      <c r="BQ604" s="29"/>
      <c r="BR604" s="24"/>
      <c r="BS604" s="24"/>
      <c r="BT604" s="24"/>
      <c r="BU604" s="24"/>
      <c r="BV604" s="24"/>
      <c r="BW604" s="24"/>
      <c r="BZ604" s="24"/>
      <c r="CA604" s="20"/>
      <c r="CB604" s="24"/>
      <c r="CC604" s="24"/>
      <c r="CD604" s="24"/>
      <c r="CE604" s="24"/>
      <c r="CG604" s="29"/>
      <c r="CH604" s="24"/>
      <c r="CI604" s="24"/>
      <c r="CJ604" s="24"/>
      <c r="CK604" s="24"/>
      <c r="CL604" s="24"/>
      <c r="CM604" s="24"/>
      <c r="CN604" s="46"/>
      <c r="CO604" s="21"/>
      <c r="CP604" s="21"/>
      <c r="CR604" s="7"/>
      <c r="CV604" s="22"/>
      <c r="DE604" s="47"/>
    </row>
    <row r="605" spans="1:111" ht="14.5" x14ac:dyDescent="0.35">
      <c r="D605"/>
      <c r="E605" s="22"/>
      <c r="AA605" s="24"/>
      <c r="AB605" s="24"/>
      <c r="AC605" s="24"/>
      <c r="AD605" s="29"/>
      <c r="AE605" s="24"/>
      <c r="AG605" s="24"/>
      <c r="AH605" s="24"/>
      <c r="AI605" s="24"/>
      <c r="AJ605" s="24"/>
      <c r="AK605" s="24"/>
      <c r="AL605" s="24"/>
      <c r="AM605" s="24"/>
      <c r="AN605" s="24"/>
      <c r="AO605" s="29"/>
      <c r="AP605" s="24"/>
      <c r="AQ605" s="24"/>
      <c r="AR605" s="24"/>
      <c r="AS605" s="24"/>
      <c r="AT605" s="24"/>
      <c r="AU605" s="24"/>
      <c r="AX605" s="20"/>
      <c r="AY605" s="24"/>
      <c r="AZ605" s="24"/>
      <c r="BA605" s="24"/>
      <c r="BB605" s="24"/>
      <c r="BC605" s="29"/>
      <c r="BD605" s="24"/>
      <c r="BE605" s="24"/>
      <c r="BF605" s="24"/>
      <c r="BG605" s="24"/>
      <c r="BK605" s="20"/>
      <c r="BL605" s="24"/>
      <c r="BM605" s="24"/>
      <c r="BN605" s="24"/>
      <c r="BO605" s="24"/>
      <c r="BQ605" s="29"/>
      <c r="BR605" s="24"/>
      <c r="BS605" s="24"/>
      <c r="BT605" s="24"/>
      <c r="BU605" s="24"/>
      <c r="BV605" s="24"/>
      <c r="BW605" s="24"/>
      <c r="BZ605" s="24"/>
      <c r="CA605" s="20"/>
      <c r="CB605" s="24"/>
      <c r="CC605" s="24"/>
      <c r="CD605" s="24"/>
      <c r="CE605" s="24"/>
      <c r="CG605" s="29"/>
      <c r="CH605" s="24"/>
      <c r="CI605" s="24"/>
      <c r="CJ605" s="24"/>
      <c r="CK605" s="24"/>
      <c r="CL605" s="24"/>
      <c r="CM605" s="24"/>
      <c r="CN605" s="46"/>
      <c r="CO605" s="21"/>
      <c r="CP605" s="21"/>
      <c r="CR605" s="7"/>
      <c r="CV605" s="22"/>
      <c r="DE605" s="47"/>
    </row>
    <row r="606" spans="1:111" ht="14.5" x14ac:dyDescent="0.35">
      <c r="D606"/>
      <c r="E606" s="22"/>
      <c r="AA606" s="24"/>
      <c r="AB606" s="24"/>
      <c r="AC606" s="24"/>
      <c r="AD606" s="29"/>
      <c r="AE606" s="24"/>
      <c r="AG606" s="24"/>
      <c r="AH606" s="24"/>
      <c r="AI606" s="24"/>
      <c r="AJ606" s="24"/>
      <c r="AK606" s="24"/>
      <c r="AL606" s="24"/>
      <c r="AM606" s="24"/>
      <c r="AN606" s="24"/>
      <c r="AO606" s="29"/>
      <c r="AP606" s="24"/>
      <c r="AQ606" s="24"/>
      <c r="AR606" s="24"/>
      <c r="AS606" s="24"/>
      <c r="AT606" s="24"/>
      <c r="AU606" s="24"/>
      <c r="AX606" s="20"/>
      <c r="AY606" s="24"/>
      <c r="AZ606" s="24"/>
      <c r="BA606" s="24"/>
      <c r="BB606" s="24"/>
      <c r="BC606" s="29"/>
      <c r="BD606" s="24"/>
      <c r="BE606" s="24"/>
      <c r="BF606" s="24"/>
      <c r="BG606" s="24"/>
      <c r="BK606" s="20"/>
      <c r="BL606" s="24"/>
      <c r="BM606" s="24"/>
      <c r="BN606" s="24"/>
      <c r="BO606" s="24"/>
      <c r="BQ606" s="29"/>
      <c r="BR606" s="24"/>
      <c r="BS606" s="24"/>
      <c r="BT606" s="24"/>
      <c r="BU606" s="24"/>
      <c r="BV606" s="24"/>
      <c r="BW606" s="24"/>
      <c r="BZ606" s="24"/>
      <c r="CA606" s="20"/>
      <c r="CB606" s="24"/>
      <c r="CC606" s="24"/>
      <c r="CD606" s="24"/>
      <c r="CE606" s="24"/>
      <c r="CG606" s="29"/>
      <c r="CH606" s="24"/>
      <c r="CI606" s="24"/>
      <c r="CJ606" s="24"/>
      <c r="CK606" s="24"/>
      <c r="CL606" s="24"/>
      <c r="CM606" s="24"/>
      <c r="CN606" s="46"/>
      <c r="CO606" s="21"/>
      <c r="CP606" s="21"/>
      <c r="CR606" s="7"/>
      <c r="CV606" s="22"/>
      <c r="DE606" s="47"/>
    </row>
    <row r="607" spans="1:111" ht="14.5" x14ac:dyDescent="0.35">
      <c r="D607"/>
      <c r="E607" s="22"/>
      <c r="AA607" s="24"/>
      <c r="AB607" s="24"/>
      <c r="AC607" s="24"/>
      <c r="AD607" s="29"/>
      <c r="AE607" s="24"/>
      <c r="AG607" s="24"/>
      <c r="AH607" s="24"/>
      <c r="AI607" s="24"/>
      <c r="AJ607" s="24"/>
      <c r="AK607" s="24"/>
      <c r="AL607" s="24"/>
      <c r="AM607" s="24"/>
      <c r="AN607" s="24"/>
      <c r="AO607" s="29"/>
      <c r="AP607" s="24"/>
      <c r="AQ607" s="24"/>
      <c r="AR607" s="24"/>
      <c r="AS607" s="24"/>
      <c r="AT607" s="24"/>
      <c r="AU607" s="24"/>
      <c r="AX607" s="20"/>
      <c r="AY607" s="24"/>
      <c r="AZ607" s="24"/>
      <c r="BA607" s="24"/>
      <c r="BB607" s="24"/>
      <c r="BC607" s="29"/>
      <c r="BD607" s="24"/>
      <c r="BE607" s="24"/>
      <c r="BF607" s="24"/>
      <c r="BG607" s="24"/>
      <c r="BK607" s="20"/>
      <c r="BL607" s="24"/>
      <c r="BM607" s="24"/>
      <c r="BN607" s="24"/>
      <c r="BO607" s="24"/>
      <c r="BQ607" s="29"/>
      <c r="BR607" s="24"/>
      <c r="BS607" s="24"/>
      <c r="BT607" s="24"/>
      <c r="BU607" s="24"/>
      <c r="BV607" s="24"/>
      <c r="BW607" s="24"/>
      <c r="BZ607" s="24"/>
      <c r="CA607" s="20"/>
      <c r="CB607" s="24"/>
      <c r="CC607" s="24"/>
      <c r="CD607" s="24"/>
      <c r="CE607" s="24"/>
      <c r="CG607" s="29"/>
      <c r="CH607" s="24"/>
      <c r="CI607" s="24"/>
      <c r="CJ607" s="24"/>
      <c r="CK607" s="24"/>
      <c r="CL607" s="24"/>
      <c r="CM607" s="24"/>
      <c r="CN607" s="46"/>
      <c r="CO607" s="21"/>
      <c r="CP607" s="21"/>
      <c r="CR607" s="7"/>
      <c r="CV607" s="22"/>
      <c r="DE607" s="47"/>
    </row>
    <row r="608" spans="1:111" ht="14.5" x14ac:dyDescent="0.35">
      <c r="D608"/>
      <c r="E608" s="22"/>
      <c r="AA608" s="24"/>
      <c r="AB608" s="24"/>
      <c r="AC608" s="24"/>
      <c r="AD608" s="29"/>
      <c r="AE608" s="24"/>
      <c r="AG608" s="24"/>
      <c r="AH608" s="24"/>
      <c r="AI608" s="24"/>
      <c r="AJ608" s="24"/>
      <c r="AK608" s="24"/>
      <c r="AL608" s="24"/>
      <c r="AM608" s="24"/>
      <c r="AN608" s="24"/>
      <c r="AO608" s="29"/>
      <c r="AP608" s="24"/>
      <c r="AQ608" s="24"/>
      <c r="AR608" s="24"/>
      <c r="AS608" s="24"/>
      <c r="AT608" s="24"/>
      <c r="AU608" s="24"/>
      <c r="AX608" s="20"/>
      <c r="AY608" s="24"/>
      <c r="AZ608" s="24"/>
      <c r="BA608" s="24"/>
      <c r="BB608" s="24"/>
      <c r="BC608" s="29"/>
      <c r="BD608" s="24"/>
      <c r="BE608" s="24"/>
      <c r="BF608" s="24"/>
      <c r="BG608" s="24"/>
      <c r="BK608" s="20"/>
      <c r="BL608" s="24"/>
      <c r="BM608" s="24"/>
      <c r="BN608" s="24"/>
      <c r="BO608" s="24"/>
      <c r="BQ608" s="29"/>
      <c r="BR608" s="24"/>
      <c r="BS608" s="24"/>
      <c r="BT608" s="24"/>
      <c r="BU608" s="24"/>
      <c r="BV608" s="24"/>
      <c r="BW608" s="24"/>
      <c r="BZ608" s="24"/>
      <c r="CA608" s="20"/>
      <c r="CB608" s="24"/>
      <c r="CC608" s="24"/>
      <c r="CD608" s="24"/>
      <c r="CE608" s="24"/>
      <c r="CG608" s="29"/>
      <c r="CH608" s="24"/>
      <c r="CI608" s="24"/>
      <c r="CJ608" s="24"/>
      <c r="CK608" s="24"/>
      <c r="CL608" s="24"/>
      <c r="CM608" s="24"/>
      <c r="CN608" s="46"/>
      <c r="CO608" s="21"/>
      <c r="CP608" s="21"/>
      <c r="CR608" s="7"/>
      <c r="CV608" s="22"/>
      <c r="DE608" s="47"/>
    </row>
    <row r="609" spans="4:109" ht="14.5" x14ac:dyDescent="0.35">
      <c r="D609"/>
      <c r="E609" s="22"/>
      <c r="AA609" s="24"/>
      <c r="AB609" s="24"/>
      <c r="AC609" s="24"/>
      <c r="AD609" s="29"/>
      <c r="AE609" s="24"/>
      <c r="AG609" s="24"/>
      <c r="AH609" s="24"/>
      <c r="AI609" s="24"/>
      <c r="AJ609" s="24"/>
      <c r="AK609" s="24"/>
      <c r="AL609" s="24"/>
      <c r="AM609" s="24"/>
      <c r="AN609" s="24"/>
      <c r="AO609" s="29"/>
      <c r="AP609" s="24"/>
      <c r="AQ609" s="24"/>
      <c r="AR609" s="24"/>
      <c r="AS609" s="24"/>
      <c r="AT609" s="24"/>
      <c r="AU609" s="24"/>
      <c r="AX609" s="20"/>
      <c r="AY609" s="24"/>
      <c r="AZ609" s="24"/>
      <c r="BA609" s="24"/>
      <c r="BB609" s="24"/>
      <c r="BC609" s="29"/>
      <c r="BD609" s="24"/>
      <c r="BE609" s="24"/>
      <c r="BF609" s="24"/>
      <c r="BG609" s="24"/>
      <c r="BK609" s="20"/>
      <c r="BL609" s="24"/>
      <c r="BM609" s="24"/>
      <c r="BN609" s="24"/>
      <c r="BO609" s="24"/>
      <c r="BQ609" s="29"/>
      <c r="BR609" s="24"/>
      <c r="BS609" s="24"/>
      <c r="BT609" s="24"/>
      <c r="BU609" s="24"/>
      <c r="BV609" s="24"/>
      <c r="BW609" s="24"/>
      <c r="BZ609" s="24"/>
      <c r="CA609" s="20"/>
      <c r="CB609" s="24"/>
      <c r="CC609" s="24"/>
      <c r="CD609" s="24"/>
      <c r="CE609" s="24"/>
      <c r="CG609" s="29"/>
      <c r="CH609" s="24"/>
      <c r="CI609" s="24"/>
      <c r="CJ609" s="24"/>
      <c r="CK609" s="24"/>
      <c r="CL609" s="24"/>
      <c r="CM609" s="24"/>
      <c r="CN609" s="46"/>
      <c r="CO609" s="21"/>
      <c r="CP609" s="21"/>
      <c r="CR609" s="7"/>
      <c r="CV609" s="22"/>
      <c r="DE609" s="47"/>
    </row>
    <row r="610" spans="4:109" ht="14.5" x14ac:dyDescent="0.35">
      <c r="D610"/>
      <c r="E610" s="22"/>
      <c r="AA610" s="24"/>
      <c r="AB610" s="24"/>
      <c r="AC610" s="24"/>
      <c r="AD610" s="29"/>
      <c r="AE610" s="24"/>
      <c r="AG610" s="24"/>
      <c r="AH610" s="24"/>
      <c r="AI610" s="24"/>
      <c r="AJ610" s="24"/>
      <c r="AK610" s="24"/>
      <c r="AL610" s="24"/>
      <c r="AM610" s="24"/>
      <c r="AN610" s="24"/>
      <c r="AO610" s="29"/>
      <c r="AP610" s="24"/>
      <c r="AQ610" s="24"/>
      <c r="AR610" s="24"/>
      <c r="AS610" s="24"/>
      <c r="AT610" s="24"/>
      <c r="AU610" s="24"/>
      <c r="AX610" s="20"/>
      <c r="AY610" s="24"/>
      <c r="AZ610" s="24"/>
      <c r="BA610" s="24"/>
      <c r="BB610" s="24"/>
      <c r="BC610" s="29"/>
      <c r="BD610" s="24"/>
      <c r="BE610" s="24"/>
      <c r="BF610" s="24"/>
      <c r="BG610" s="24"/>
      <c r="BK610" s="20"/>
      <c r="BL610" s="24"/>
      <c r="BM610" s="24"/>
      <c r="BN610" s="24"/>
      <c r="BO610" s="24"/>
      <c r="BQ610" s="29"/>
      <c r="BR610" s="24"/>
      <c r="BS610" s="24"/>
      <c r="BT610" s="24"/>
      <c r="BU610" s="24"/>
      <c r="BV610" s="24"/>
      <c r="BW610" s="24"/>
      <c r="BZ610" s="24"/>
      <c r="CA610" s="20"/>
      <c r="CB610" s="24"/>
      <c r="CC610" s="24"/>
      <c r="CD610" s="24"/>
      <c r="CE610" s="24"/>
      <c r="CG610" s="29"/>
      <c r="CH610" s="24"/>
      <c r="CI610" s="24"/>
      <c r="CJ610" s="24"/>
      <c r="CK610" s="24"/>
      <c r="CL610" s="24"/>
      <c r="CM610" s="24"/>
      <c r="CN610" s="46"/>
      <c r="CO610" s="21"/>
      <c r="CP610" s="21"/>
      <c r="CR610" s="7"/>
      <c r="CV610" s="22"/>
      <c r="DE610" s="47"/>
    </row>
    <row r="611" spans="4:109" ht="14.5" x14ac:dyDescent="0.35">
      <c r="D611"/>
      <c r="E611" s="22"/>
      <c r="AA611" s="24"/>
      <c r="AB611" s="24"/>
      <c r="AC611" s="24"/>
      <c r="AD611" s="29"/>
      <c r="AE611" s="24"/>
      <c r="AG611" s="24"/>
      <c r="AH611" s="24"/>
      <c r="AI611" s="24"/>
      <c r="AJ611" s="24"/>
      <c r="AK611" s="24"/>
      <c r="AL611" s="24"/>
      <c r="AM611" s="24"/>
      <c r="AN611" s="24"/>
      <c r="AO611" s="29"/>
      <c r="AP611" s="24"/>
      <c r="AQ611" s="24"/>
      <c r="AR611" s="24"/>
      <c r="AS611" s="24"/>
      <c r="AT611" s="24"/>
      <c r="AU611" s="24"/>
      <c r="AX611" s="20"/>
      <c r="AY611" s="24"/>
      <c r="AZ611" s="24"/>
      <c r="BA611" s="24"/>
      <c r="BB611" s="24"/>
      <c r="BC611" s="29"/>
      <c r="BD611" s="24"/>
      <c r="BE611" s="24"/>
      <c r="BF611" s="24"/>
      <c r="BG611" s="24"/>
      <c r="BK611" s="20"/>
      <c r="BL611" s="24"/>
      <c r="BM611" s="24"/>
      <c r="BN611" s="24"/>
      <c r="BO611" s="24"/>
      <c r="BQ611" s="29"/>
      <c r="BR611" s="24"/>
      <c r="BS611" s="24"/>
      <c r="BT611" s="24"/>
      <c r="BU611" s="24"/>
      <c r="BV611" s="24"/>
      <c r="BW611" s="24"/>
      <c r="BZ611" s="24"/>
      <c r="CA611" s="20"/>
      <c r="CB611" s="24"/>
      <c r="CC611" s="24"/>
      <c r="CD611" s="24"/>
      <c r="CE611" s="24"/>
      <c r="CG611" s="29"/>
      <c r="CH611" s="24"/>
      <c r="CI611" s="24"/>
      <c r="CJ611" s="24"/>
      <c r="CK611" s="24"/>
      <c r="CL611" s="24"/>
      <c r="CM611" s="24"/>
      <c r="CN611" s="46"/>
      <c r="CO611" s="21"/>
      <c r="CP611" s="21"/>
      <c r="CR611" s="7"/>
      <c r="CV611" s="22"/>
      <c r="DE611" s="47"/>
    </row>
    <row r="612" spans="4:109" ht="14.5" x14ac:dyDescent="0.35">
      <c r="D612"/>
      <c r="E612" s="22"/>
      <c r="AA612" s="24"/>
      <c r="AB612" s="24"/>
      <c r="AC612" s="24"/>
      <c r="AD612" s="29"/>
      <c r="AE612" s="24"/>
      <c r="AG612" s="24"/>
      <c r="AH612" s="24"/>
      <c r="AI612" s="24"/>
      <c r="AJ612" s="24"/>
      <c r="AK612" s="24"/>
      <c r="AL612" s="24"/>
      <c r="AM612" s="24"/>
      <c r="AN612" s="24"/>
      <c r="AO612" s="29"/>
      <c r="AP612" s="24"/>
      <c r="AQ612" s="24"/>
      <c r="AR612" s="24"/>
      <c r="AS612" s="24"/>
      <c r="AT612" s="24"/>
      <c r="AU612" s="24"/>
      <c r="AX612" s="20"/>
      <c r="AY612" s="24"/>
      <c r="AZ612" s="24"/>
      <c r="BA612" s="24"/>
      <c r="BB612" s="24"/>
      <c r="BC612" s="29"/>
      <c r="BD612" s="24"/>
      <c r="BE612" s="24"/>
      <c r="BF612" s="24"/>
      <c r="BG612" s="24"/>
      <c r="BK612" s="20"/>
      <c r="BL612" s="24"/>
      <c r="BM612" s="24"/>
      <c r="BN612" s="24"/>
      <c r="BO612" s="24"/>
      <c r="BQ612" s="29"/>
      <c r="BR612" s="24"/>
      <c r="BS612" s="24"/>
      <c r="BT612" s="24"/>
      <c r="BU612" s="24"/>
      <c r="BV612" s="24"/>
      <c r="BW612" s="24"/>
      <c r="BZ612" s="24"/>
      <c r="CA612" s="20"/>
      <c r="CB612" s="24"/>
      <c r="CC612" s="24"/>
      <c r="CD612" s="24"/>
      <c r="CE612" s="24"/>
      <c r="CG612" s="29"/>
      <c r="CH612" s="24"/>
      <c r="CI612" s="24"/>
      <c r="CJ612" s="24"/>
      <c r="CK612" s="24"/>
      <c r="CL612" s="24"/>
      <c r="CM612" s="24"/>
      <c r="CN612" s="46"/>
      <c r="CO612" s="21"/>
      <c r="CP612" s="21"/>
      <c r="CR612" s="7"/>
      <c r="CV612" s="22"/>
      <c r="DE612" s="47"/>
    </row>
    <row r="613" spans="4:109" ht="14.5" x14ac:dyDescent="0.35">
      <c r="D613"/>
      <c r="E613" s="22"/>
      <c r="AA613" s="24"/>
      <c r="AB613" s="24"/>
      <c r="AC613" s="24"/>
      <c r="AD613" s="29"/>
      <c r="AE613" s="24"/>
      <c r="AG613" s="24"/>
      <c r="AH613" s="24"/>
      <c r="AI613" s="24"/>
      <c r="AJ613" s="24"/>
      <c r="AK613" s="24"/>
      <c r="AL613" s="24"/>
      <c r="AM613" s="24"/>
      <c r="AN613" s="24"/>
      <c r="AO613" s="29"/>
      <c r="AP613" s="24"/>
      <c r="AQ613" s="24"/>
      <c r="AR613" s="24"/>
      <c r="AS613" s="24"/>
      <c r="AT613" s="24"/>
      <c r="AU613" s="24"/>
      <c r="AX613" s="20"/>
      <c r="AY613" s="24"/>
      <c r="AZ613" s="24"/>
      <c r="BA613" s="24"/>
      <c r="BB613" s="24"/>
      <c r="BC613" s="29"/>
      <c r="BD613" s="24"/>
      <c r="BE613" s="24"/>
      <c r="BF613" s="24"/>
      <c r="BG613" s="24"/>
      <c r="BK613" s="20"/>
      <c r="BL613" s="24"/>
      <c r="BM613" s="24"/>
      <c r="BN613" s="24"/>
      <c r="BO613" s="24"/>
      <c r="BQ613" s="29"/>
      <c r="BR613" s="24"/>
      <c r="BS613" s="24"/>
      <c r="BT613" s="24"/>
      <c r="BU613" s="24"/>
      <c r="BV613" s="24"/>
      <c r="BW613" s="24"/>
      <c r="BZ613" s="24"/>
      <c r="CA613" s="20"/>
      <c r="CB613" s="24"/>
      <c r="CC613" s="24"/>
      <c r="CD613" s="24"/>
      <c r="CE613" s="24"/>
      <c r="CG613" s="29"/>
      <c r="CH613" s="24"/>
      <c r="CI613" s="24"/>
      <c r="CJ613" s="24"/>
      <c r="CK613" s="24"/>
      <c r="CL613" s="24"/>
      <c r="CM613" s="24"/>
      <c r="CN613" s="46"/>
      <c r="CO613" s="21"/>
      <c r="CP613" s="21"/>
      <c r="CR613" s="7"/>
      <c r="CV613" s="22"/>
      <c r="DE613" s="47"/>
    </row>
    <row r="614" spans="4:109" ht="14.5" x14ac:dyDescent="0.35">
      <c r="D614"/>
      <c r="E614" s="22"/>
      <c r="AA614" s="24"/>
      <c r="AB614" s="24"/>
      <c r="AC614" s="24"/>
      <c r="AD614" s="29"/>
      <c r="AE614" s="24"/>
      <c r="AG614" s="24"/>
      <c r="AH614" s="24"/>
      <c r="AI614" s="24"/>
      <c r="AJ614" s="24"/>
      <c r="AK614" s="24"/>
      <c r="AL614" s="24"/>
      <c r="AM614" s="24"/>
      <c r="AN614" s="24"/>
      <c r="AO614" s="29"/>
      <c r="AP614" s="24"/>
      <c r="AQ614" s="24"/>
      <c r="AR614" s="24"/>
      <c r="AS614" s="24"/>
      <c r="AT614" s="24"/>
      <c r="AU614" s="24"/>
      <c r="AX614" s="20"/>
      <c r="AY614" s="24"/>
      <c r="AZ614" s="24"/>
      <c r="BA614" s="24"/>
      <c r="BB614" s="24"/>
      <c r="BC614" s="29"/>
      <c r="BD614" s="24"/>
      <c r="BE614" s="24"/>
      <c r="BF614" s="24"/>
      <c r="BG614" s="24"/>
      <c r="BK614" s="20"/>
      <c r="BL614" s="24"/>
      <c r="BM614" s="24"/>
      <c r="BN614" s="24"/>
      <c r="BO614" s="24"/>
      <c r="BQ614" s="29"/>
      <c r="BR614" s="24"/>
      <c r="BS614" s="24"/>
      <c r="BT614" s="24"/>
      <c r="BU614" s="24"/>
      <c r="BV614" s="24"/>
      <c r="BW614" s="24"/>
      <c r="BZ614" s="24"/>
      <c r="CA614" s="20"/>
      <c r="CB614" s="24"/>
      <c r="CC614" s="24"/>
      <c r="CD614" s="24"/>
      <c r="CE614" s="24"/>
      <c r="CG614" s="29"/>
      <c r="CH614" s="24"/>
      <c r="CI614" s="24"/>
      <c r="CJ614" s="24"/>
      <c r="CK614" s="24"/>
      <c r="CL614" s="24"/>
      <c r="CM614" s="24"/>
      <c r="CN614" s="46"/>
      <c r="CO614" s="21"/>
      <c r="CP614" s="21"/>
      <c r="CR614" s="7"/>
      <c r="CV614" s="22"/>
      <c r="DE614" s="47"/>
    </row>
    <row r="615" spans="4:109" ht="14.5" x14ac:dyDescent="0.35">
      <c r="D615"/>
      <c r="E615" s="22"/>
      <c r="AA615" s="24"/>
      <c r="AB615" s="24"/>
      <c r="AC615" s="24"/>
      <c r="AD615" s="29"/>
      <c r="AE615" s="24"/>
      <c r="AG615" s="24"/>
      <c r="AH615" s="24"/>
      <c r="AI615" s="24"/>
      <c r="AJ615" s="24"/>
      <c r="AK615" s="24"/>
      <c r="AL615" s="24"/>
      <c r="AM615" s="24"/>
      <c r="AN615" s="24"/>
      <c r="AO615" s="29"/>
      <c r="AP615" s="24"/>
      <c r="AQ615" s="24"/>
      <c r="AR615" s="24"/>
      <c r="AS615" s="24"/>
      <c r="AT615" s="24"/>
      <c r="AU615" s="24"/>
      <c r="AX615" s="20"/>
      <c r="AY615" s="24"/>
      <c r="AZ615" s="24"/>
      <c r="BA615" s="24"/>
      <c r="BB615" s="24"/>
      <c r="BC615" s="29"/>
      <c r="BD615" s="24"/>
      <c r="BE615" s="24"/>
      <c r="BF615" s="24"/>
      <c r="BG615" s="24"/>
      <c r="BK615" s="20"/>
      <c r="BL615" s="24"/>
      <c r="BM615" s="24"/>
      <c r="BN615" s="24"/>
      <c r="BO615" s="24"/>
      <c r="BQ615" s="29"/>
      <c r="BR615" s="24"/>
      <c r="BS615" s="24"/>
      <c r="BT615" s="24"/>
      <c r="BU615" s="24"/>
      <c r="BV615" s="24"/>
      <c r="BW615" s="24"/>
      <c r="BZ615" s="24"/>
      <c r="CA615" s="20"/>
      <c r="CB615" s="24"/>
      <c r="CC615" s="24"/>
      <c r="CD615" s="24"/>
      <c r="CE615" s="24"/>
      <c r="CG615" s="29"/>
      <c r="CH615" s="24"/>
      <c r="CI615" s="24"/>
      <c r="CJ615" s="24"/>
      <c r="CK615" s="24"/>
      <c r="CL615" s="24"/>
      <c r="CM615" s="24"/>
      <c r="CN615" s="46"/>
      <c r="CO615" s="21"/>
      <c r="CP615" s="21"/>
      <c r="CR615" s="7"/>
      <c r="CV615" s="22"/>
      <c r="DE615" s="47"/>
    </row>
    <row r="616" spans="4:109" ht="14.5" x14ac:dyDescent="0.35">
      <c r="D616"/>
      <c r="E616" s="22"/>
      <c r="AA616" s="24"/>
      <c r="AB616" s="24"/>
      <c r="AC616" s="24"/>
      <c r="AD616" s="29"/>
      <c r="AE616" s="24"/>
      <c r="AG616" s="24"/>
      <c r="AH616" s="24"/>
      <c r="AI616" s="24"/>
      <c r="AJ616" s="24"/>
      <c r="AK616" s="24"/>
      <c r="AL616" s="24"/>
      <c r="AM616" s="24"/>
      <c r="AN616" s="24"/>
      <c r="AO616" s="29"/>
      <c r="AP616" s="24"/>
      <c r="AQ616" s="24"/>
      <c r="AR616" s="24"/>
      <c r="AS616" s="24"/>
      <c r="AT616" s="24"/>
      <c r="AU616" s="24"/>
      <c r="AX616" s="20"/>
      <c r="AY616" s="24"/>
      <c r="AZ616" s="24"/>
      <c r="BA616" s="24"/>
      <c r="BB616" s="24"/>
      <c r="BC616" s="29"/>
      <c r="BD616" s="24"/>
      <c r="BE616" s="24"/>
      <c r="BF616" s="24"/>
      <c r="BG616" s="24"/>
      <c r="BK616" s="20"/>
      <c r="BL616" s="24"/>
      <c r="BM616" s="24"/>
      <c r="BN616" s="24"/>
      <c r="BO616" s="24"/>
      <c r="BQ616" s="29"/>
      <c r="BR616" s="24"/>
      <c r="BS616" s="24"/>
      <c r="BT616" s="24"/>
      <c r="BU616" s="24"/>
      <c r="BV616" s="24"/>
      <c r="BW616" s="24"/>
      <c r="BZ616" s="24"/>
      <c r="CA616" s="20"/>
      <c r="CB616" s="24"/>
      <c r="CC616" s="24"/>
      <c r="CD616" s="24"/>
      <c r="CE616" s="24"/>
      <c r="CG616" s="29"/>
      <c r="CH616" s="24"/>
      <c r="CI616" s="24"/>
      <c r="CJ616" s="24"/>
      <c r="CK616" s="24"/>
      <c r="CL616" s="24"/>
      <c r="CM616" s="24"/>
      <c r="CN616" s="46"/>
      <c r="CO616" s="21"/>
      <c r="CP616" s="21"/>
      <c r="CR616" s="7"/>
      <c r="CV616" s="22"/>
      <c r="DE616" s="47"/>
    </row>
    <row r="617" spans="4:109" ht="14.5" x14ac:dyDescent="0.35">
      <c r="D617"/>
      <c r="E617" s="22"/>
      <c r="AA617" s="24"/>
      <c r="AB617" s="24"/>
      <c r="AC617" s="24"/>
      <c r="AD617" s="29"/>
      <c r="AE617" s="24"/>
      <c r="AG617" s="24"/>
      <c r="AH617" s="24"/>
      <c r="AI617" s="24"/>
      <c r="AJ617" s="24"/>
      <c r="AK617" s="24"/>
      <c r="AL617" s="24"/>
      <c r="AM617" s="24"/>
      <c r="AN617" s="24"/>
      <c r="AO617" s="29"/>
      <c r="AP617" s="24"/>
      <c r="AQ617" s="24"/>
      <c r="AR617" s="24"/>
      <c r="AS617" s="24"/>
      <c r="AT617" s="24"/>
      <c r="AU617" s="24"/>
      <c r="AX617" s="20"/>
      <c r="AY617" s="24"/>
      <c r="AZ617" s="24"/>
      <c r="BA617" s="24"/>
      <c r="BB617" s="24"/>
      <c r="BC617" s="29"/>
      <c r="BD617" s="24"/>
      <c r="BE617" s="24"/>
      <c r="BF617" s="24"/>
      <c r="BG617" s="24"/>
      <c r="BK617" s="20"/>
      <c r="BL617" s="24"/>
      <c r="BM617" s="24"/>
      <c r="BN617" s="24"/>
      <c r="BO617" s="24"/>
      <c r="BQ617" s="29"/>
      <c r="BR617" s="24"/>
      <c r="BS617" s="24"/>
      <c r="BT617" s="24"/>
      <c r="BU617" s="24"/>
      <c r="BV617" s="24"/>
      <c r="BW617" s="24"/>
      <c r="BZ617" s="24"/>
      <c r="CA617" s="20"/>
      <c r="CB617" s="24"/>
      <c r="CC617" s="24"/>
      <c r="CD617" s="24"/>
      <c r="CE617" s="24"/>
      <c r="CG617" s="29"/>
      <c r="CH617" s="24"/>
      <c r="CI617" s="24"/>
      <c r="CJ617" s="24"/>
      <c r="CK617" s="24"/>
      <c r="CL617" s="24"/>
      <c r="CM617" s="24"/>
      <c r="CN617" s="46"/>
      <c r="CO617" s="21"/>
      <c r="CP617" s="21"/>
      <c r="CR617" s="7"/>
      <c r="CV617" s="22"/>
      <c r="DE617" s="47"/>
    </row>
    <row r="618" spans="4:109" ht="14.5" x14ac:dyDescent="0.35">
      <c r="D618"/>
      <c r="E618" s="22"/>
      <c r="AA618" s="24"/>
      <c r="AB618" s="24"/>
      <c r="AC618" s="24"/>
      <c r="AD618" s="29"/>
      <c r="AE618" s="24"/>
      <c r="AG618" s="24"/>
      <c r="AH618" s="24"/>
      <c r="AI618" s="24"/>
      <c r="AJ618" s="24"/>
      <c r="AK618" s="24"/>
      <c r="AL618" s="24"/>
      <c r="AM618" s="24"/>
      <c r="AN618" s="24"/>
      <c r="AO618" s="29"/>
      <c r="AP618" s="24"/>
      <c r="AQ618" s="24"/>
      <c r="AR618" s="24"/>
      <c r="AS618" s="24"/>
      <c r="AT618" s="24"/>
      <c r="AU618" s="24"/>
      <c r="AX618" s="20"/>
      <c r="AY618" s="24"/>
      <c r="AZ618" s="24"/>
      <c r="BA618" s="24"/>
      <c r="BB618" s="24"/>
      <c r="BC618" s="29"/>
      <c r="BD618" s="24"/>
      <c r="BE618" s="24"/>
      <c r="BF618" s="24"/>
      <c r="BG618" s="24"/>
      <c r="BK618" s="20"/>
      <c r="BL618" s="24"/>
      <c r="BM618" s="24"/>
      <c r="BN618" s="24"/>
      <c r="BO618" s="24"/>
      <c r="BQ618" s="29"/>
      <c r="BR618" s="24"/>
      <c r="BS618" s="24"/>
      <c r="BT618" s="24"/>
      <c r="BU618" s="24"/>
      <c r="BV618" s="24"/>
      <c r="BW618" s="24"/>
      <c r="BZ618" s="24"/>
      <c r="CA618" s="20"/>
      <c r="CB618" s="24"/>
      <c r="CC618" s="24"/>
      <c r="CD618" s="24"/>
      <c r="CE618" s="24"/>
      <c r="CG618" s="29"/>
      <c r="CH618" s="24"/>
      <c r="CI618" s="24"/>
      <c r="CJ618" s="24"/>
      <c r="CK618" s="24"/>
      <c r="CL618" s="24"/>
      <c r="CM618" s="24"/>
      <c r="CN618" s="46"/>
      <c r="CO618" s="21"/>
      <c r="CP618" s="21"/>
      <c r="CR618" s="7"/>
      <c r="CV618" s="22"/>
      <c r="DE618" s="47"/>
    </row>
    <row r="619" spans="4:109" ht="14.5" x14ac:dyDescent="0.35">
      <c r="D619"/>
      <c r="E619" s="22"/>
      <c r="AA619" s="24"/>
      <c r="AB619" s="24"/>
      <c r="AC619" s="24"/>
      <c r="AD619" s="29"/>
      <c r="AE619" s="24"/>
      <c r="AG619" s="24"/>
      <c r="AH619" s="24"/>
      <c r="AI619" s="24"/>
      <c r="AJ619" s="24"/>
      <c r="AK619" s="24"/>
      <c r="AL619" s="24"/>
      <c r="AM619" s="24"/>
      <c r="AN619" s="24"/>
      <c r="AO619" s="29"/>
      <c r="AP619" s="24"/>
      <c r="AQ619" s="24"/>
      <c r="AR619" s="24"/>
      <c r="AS619" s="24"/>
      <c r="AT619" s="24"/>
      <c r="AU619" s="24"/>
      <c r="AX619" s="20"/>
      <c r="AY619" s="24"/>
      <c r="AZ619" s="24"/>
      <c r="BA619" s="24"/>
      <c r="BB619" s="24"/>
      <c r="BC619" s="29"/>
      <c r="BD619" s="24"/>
      <c r="BE619" s="24"/>
      <c r="BF619" s="24"/>
      <c r="BG619" s="24"/>
      <c r="BK619" s="20"/>
      <c r="BL619" s="24"/>
      <c r="BM619" s="24"/>
      <c r="BN619" s="24"/>
      <c r="BO619" s="24"/>
      <c r="BQ619" s="29"/>
      <c r="BR619" s="24"/>
      <c r="BS619" s="24"/>
      <c r="BT619" s="24"/>
      <c r="BU619" s="24"/>
      <c r="BV619" s="24"/>
      <c r="BW619" s="24"/>
      <c r="BZ619" s="24"/>
      <c r="CA619" s="20"/>
      <c r="CB619" s="24"/>
      <c r="CC619" s="24"/>
      <c r="CD619" s="24"/>
      <c r="CE619" s="24"/>
      <c r="CG619" s="29"/>
      <c r="CH619" s="24"/>
      <c r="CI619" s="24"/>
      <c r="CJ619" s="24"/>
      <c r="CK619" s="24"/>
      <c r="CL619" s="24"/>
      <c r="CM619" s="24"/>
      <c r="CN619" s="46"/>
      <c r="CO619" s="21"/>
      <c r="CP619" s="21"/>
      <c r="CR619" s="7"/>
      <c r="CV619" s="22"/>
      <c r="DE619" s="47"/>
    </row>
    <row r="620" spans="4:109" ht="14.5" x14ac:dyDescent="0.35">
      <c r="D620"/>
      <c r="E620" s="22"/>
      <c r="AA620" s="24"/>
      <c r="AB620" s="24"/>
      <c r="AC620" s="24"/>
      <c r="AD620" s="29"/>
      <c r="AE620" s="24"/>
      <c r="AG620" s="24"/>
      <c r="AH620" s="24"/>
      <c r="AI620" s="24"/>
      <c r="AJ620" s="24"/>
      <c r="AK620" s="24"/>
      <c r="AL620" s="24"/>
      <c r="AM620" s="24"/>
      <c r="AN620" s="24"/>
      <c r="AO620" s="29"/>
      <c r="AP620" s="24"/>
      <c r="AQ620" s="24"/>
      <c r="AR620" s="24"/>
      <c r="AS620" s="24"/>
      <c r="AT620" s="24"/>
      <c r="AU620" s="24"/>
      <c r="AX620" s="20"/>
      <c r="AY620" s="24"/>
      <c r="AZ620" s="24"/>
      <c r="BA620" s="24"/>
      <c r="BB620" s="24"/>
      <c r="BC620" s="29"/>
      <c r="BD620" s="24"/>
      <c r="BE620" s="24"/>
      <c r="BF620" s="24"/>
      <c r="BG620" s="24"/>
      <c r="BK620" s="20"/>
      <c r="BL620" s="24"/>
      <c r="BM620" s="24"/>
      <c r="BN620" s="24"/>
      <c r="BO620" s="24"/>
      <c r="BQ620" s="29"/>
      <c r="BR620" s="24"/>
      <c r="BS620" s="24"/>
      <c r="BT620" s="24"/>
      <c r="BU620" s="24"/>
      <c r="BV620" s="24"/>
      <c r="BW620" s="24"/>
      <c r="BZ620" s="24"/>
      <c r="CA620" s="20"/>
      <c r="CB620" s="24"/>
      <c r="CC620" s="24"/>
      <c r="CD620" s="24"/>
      <c r="CE620" s="24"/>
      <c r="CG620" s="29"/>
      <c r="CH620" s="24"/>
      <c r="CI620" s="24"/>
      <c r="CJ620" s="24"/>
      <c r="CK620" s="24"/>
      <c r="CL620" s="24"/>
      <c r="CM620" s="24"/>
      <c r="CN620" s="46"/>
      <c r="CO620" s="21"/>
      <c r="CP620" s="21"/>
      <c r="CR620" s="7"/>
      <c r="CV620" s="22"/>
      <c r="DE620" s="47"/>
    </row>
    <row r="621" spans="4:109" ht="14.5" x14ac:dyDescent="0.35">
      <c r="D621"/>
      <c r="E621" s="22"/>
      <c r="AA621" s="24"/>
      <c r="AB621" s="24"/>
      <c r="AC621" s="24"/>
      <c r="AD621" s="29"/>
      <c r="AE621" s="24"/>
      <c r="AG621" s="24"/>
      <c r="AH621" s="24"/>
      <c r="AI621" s="24"/>
      <c r="AJ621" s="24"/>
      <c r="AK621" s="24"/>
      <c r="AL621" s="24"/>
      <c r="AM621" s="24"/>
      <c r="AN621" s="24"/>
      <c r="AO621" s="29"/>
      <c r="AP621" s="24"/>
      <c r="AQ621" s="24"/>
      <c r="AR621" s="24"/>
      <c r="AS621" s="24"/>
      <c r="AT621" s="24"/>
      <c r="AU621" s="24"/>
      <c r="AX621" s="20"/>
      <c r="AY621" s="24"/>
      <c r="AZ621" s="24"/>
      <c r="BA621" s="24"/>
      <c r="BB621" s="24"/>
      <c r="BC621" s="29"/>
      <c r="BD621" s="24"/>
      <c r="BE621" s="24"/>
      <c r="BF621" s="24"/>
      <c r="BG621" s="24"/>
      <c r="BK621" s="20"/>
      <c r="BL621" s="24"/>
      <c r="BM621" s="24"/>
      <c r="BN621" s="24"/>
      <c r="BO621" s="24"/>
      <c r="BQ621" s="29"/>
      <c r="BR621" s="24"/>
      <c r="BS621" s="24"/>
      <c r="BT621" s="24"/>
      <c r="BU621" s="24"/>
      <c r="BV621" s="24"/>
      <c r="BW621" s="24"/>
      <c r="BZ621" s="24"/>
      <c r="CA621" s="20"/>
      <c r="CB621" s="24"/>
      <c r="CC621" s="24"/>
      <c r="CD621" s="24"/>
      <c r="CE621" s="24"/>
      <c r="CG621" s="29"/>
      <c r="CH621" s="24"/>
      <c r="CI621" s="24"/>
      <c r="CJ621" s="24"/>
      <c r="CK621" s="24"/>
      <c r="CL621" s="24"/>
      <c r="CM621" s="24"/>
      <c r="CN621" s="46"/>
      <c r="CO621" s="21"/>
      <c r="CP621" s="21"/>
      <c r="CR621" s="7"/>
      <c r="CV621" s="22"/>
      <c r="DE621" s="47"/>
    </row>
    <row r="622" spans="4:109" ht="14.5" x14ac:dyDescent="0.35">
      <c r="D622"/>
      <c r="E622" s="22"/>
      <c r="AA622" s="24"/>
      <c r="AB622" s="24"/>
      <c r="AC622" s="24"/>
      <c r="AD622" s="29"/>
      <c r="AE622" s="24"/>
      <c r="AG622" s="24"/>
      <c r="AH622" s="24"/>
      <c r="AI622" s="24"/>
      <c r="AJ622" s="24"/>
      <c r="AK622" s="24"/>
      <c r="AL622" s="24"/>
      <c r="AM622" s="24"/>
      <c r="AN622" s="24"/>
      <c r="AO622" s="29"/>
      <c r="AP622" s="24"/>
      <c r="AQ622" s="24"/>
      <c r="AR622" s="24"/>
      <c r="AS622" s="24"/>
      <c r="AT622" s="24"/>
      <c r="AU622" s="24"/>
      <c r="AX622" s="20"/>
      <c r="AY622" s="24"/>
      <c r="AZ622" s="24"/>
      <c r="BA622" s="24"/>
      <c r="BB622" s="24"/>
      <c r="BC622" s="29"/>
      <c r="BD622" s="24"/>
      <c r="BE622" s="24"/>
      <c r="BF622" s="24"/>
      <c r="BG622" s="24"/>
      <c r="BK622" s="20"/>
      <c r="BL622" s="24"/>
      <c r="BM622" s="24"/>
      <c r="BN622" s="24"/>
      <c r="BO622" s="24"/>
      <c r="BQ622" s="29"/>
      <c r="BR622" s="24"/>
      <c r="BS622" s="24"/>
      <c r="BT622" s="24"/>
      <c r="BU622" s="24"/>
      <c r="BV622" s="24"/>
      <c r="BW622" s="24"/>
      <c r="BZ622" s="24"/>
      <c r="CA622" s="20"/>
      <c r="CB622" s="24"/>
      <c r="CC622" s="24"/>
      <c r="CD622" s="24"/>
      <c r="CE622" s="24"/>
      <c r="CG622" s="29"/>
      <c r="CH622" s="24"/>
      <c r="CI622" s="24"/>
      <c r="CJ622" s="24"/>
      <c r="CK622" s="24"/>
      <c r="CL622" s="24"/>
      <c r="CM622" s="24"/>
      <c r="CN622" s="46"/>
      <c r="CO622" s="21"/>
      <c r="CP622" s="21"/>
      <c r="CR622" s="7"/>
      <c r="CV622" s="22"/>
      <c r="DE622" s="47"/>
    </row>
    <row r="623" spans="4:109" ht="14.5" x14ac:dyDescent="0.35">
      <c r="D623"/>
      <c r="E623" s="22"/>
      <c r="AA623" s="24"/>
      <c r="AB623" s="24"/>
      <c r="AC623" s="24"/>
      <c r="AD623" s="29"/>
      <c r="AE623" s="24"/>
      <c r="AG623" s="24"/>
      <c r="AH623" s="24"/>
      <c r="AI623" s="24"/>
      <c r="AJ623" s="24"/>
      <c r="AK623" s="24"/>
      <c r="AL623" s="24"/>
      <c r="AM623" s="24"/>
      <c r="AN623" s="24"/>
      <c r="AO623" s="29"/>
      <c r="AP623" s="24"/>
      <c r="AQ623" s="24"/>
      <c r="AR623" s="24"/>
      <c r="AS623" s="24"/>
      <c r="AT623" s="24"/>
      <c r="AU623" s="24"/>
      <c r="AX623" s="20"/>
      <c r="AY623" s="24"/>
      <c r="AZ623" s="24"/>
      <c r="BA623" s="24"/>
      <c r="BB623" s="24"/>
      <c r="BC623" s="29"/>
      <c r="BD623" s="24"/>
      <c r="BE623" s="24"/>
      <c r="BF623" s="24"/>
      <c r="BG623" s="24"/>
      <c r="BK623" s="20"/>
      <c r="BL623" s="24"/>
      <c r="BM623" s="24"/>
      <c r="BN623" s="24"/>
      <c r="BO623" s="24"/>
      <c r="BQ623" s="29"/>
      <c r="BR623" s="24"/>
      <c r="BS623" s="24"/>
      <c r="BT623" s="24"/>
      <c r="BU623" s="24"/>
      <c r="BV623" s="24"/>
      <c r="BW623" s="24"/>
      <c r="BZ623" s="24"/>
      <c r="CA623" s="20"/>
      <c r="CB623" s="24"/>
      <c r="CC623" s="24"/>
      <c r="CD623" s="24"/>
      <c r="CE623" s="24"/>
      <c r="CG623" s="29"/>
      <c r="CH623" s="24"/>
      <c r="CI623" s="24"/>
      <c r="CJ623" s="24"/>
      <c r="CK623" s="24"/>
      <c r="CL623" s="24"/>
      <c r="CM623" s="24"/>
      <c r="CN623" s="46"/>
      <c r="CO623" s="21"/>
      <c r="CP623" s="21"/>
      <c r="CR623" s="7"/>
      <c r="CV623" s="22"/>
      <c r="DE623" s="47"/>
    </row>
    <row r="624" spans="4:109" ht="14.5" x14ac:dyDescent="0.35">
      <c r="D624"/>
      <c r="E624" s="22"/>
      <c r="AA624" s="24"/>
      <c r="AB624" s="24"/>
      <c r="AC624" s="24"/>
      <c r="AD624" s="29"/>
      <c r="AE624" s="24"/>
      <c r="AG624" s="24"/>
      <c r="AH624" s="24"/>
      <c r="AI624" s="24"/>
      <c r="AJ624" s="24"/>
      <c r="AK624" s="24"/>
      <c r="AL624" s="24"/>
      <c r="AM624" s="24"/>
      <c r="AN624" s="24"/>
      <c r="AO624" s="29"/>
      <c r="AP624" s="24"/>
      <c r="AQ624" s="24"/>
      <c r="AR624" s="24"/>
      <c r="AS624" s="24"/>
      <c r="AT624" s="24"/>
      <c r="AU624" s="24"/>
      <c r="AX624" s="20"/>
      <c r="AY624" s="24"/>
      <c r="AZ624" s="24"/>
      <c r="BA624" s="24"/>
      <c r="BB624" s="24"/>
      <c r="BC624" s="29"/>
      <c r="BD624" s="24"/>
      <c r="BE624" s="24"/>
      <c r="BF624" s="24"/>
      <c r="BG624" s="24"/>
      <c r="BK624" s="20"/>
      <c r="BL624" s="24"/>
      <c r="BM624" s="24"/>
      <c r="BN624" s="24"/>
      <c r="BO624" s="24"/>
      <c r="BQ624" s="29"/>
      <c r="BR624" s="24"/>
      <c r="BS624" s="24"/>
      <c r="BT624" s="24"/>
      <c r="BU624" s="24"/>
      <c r="BV624" s="24"/>
      <c r="BW624" s="24"/>
      <c r="BZ624" s="24"/>
      <c r="CA624" s="20"/>
      <c r="CB624" s="24"/>
      <c r="CC624" s="24"/>
      <c r="CD624" s="24"/>
      <c r="CE624" s="24"/>
      <c r="CG624" s="29"/>
      <c r="CH624" s="24"/>
      <c r="CI624" s="24"/>
      <c r="CJ624" s="24"/>
      <c r="CK624" s="24"/>
      <c r="CL624" s="24"/>
      <c r="CM624" s="24"/>
      <c r="CN624" s="46"/>
      <c r="CO624" s="21"/>
      <c r="CP624" s="21"/>
      <c r="CR624" s="7"/>
      <c r="CV624" s="22"/>
      <c r="DE624" s="47"/>
    </row>
    <row r="625" spans="4:109" ht="14.5" x14ac:dyDescent="0.35">
      <c r="D625"/>
      <c r="E625" s="22"/>
      <c r="AA625" s="24"/>
      <c r="AB625" s="24"/>
      <c r="AC625" s="24"/>
      <c r="AD625" s="29"/>
      <c r="AE625" s="24"/>
      <c r="AG625" s="24"/>
      <c r="AH625" s="24"/>
      <c r="AI625" s="24"/>
      <c r="AJ625" s="24"/>
      <c r="AK625" s="24"/>
      <c r="AL625" s="24"/>
      <c r="AM625" s="24"/>
      <c r="AN625" s="24"/>
      <c r="AO625" s="29"/>
      <c r="AP625" s="24"/>
      <c r="AQ625" s="24"/>
      <c r="AR625" s="24"/>
      <c r="AS625" s="24"/>
      <c r="AT625" s="24"/>
      <c r="AU625" s="24"/>
      <c r="AX625" s="20"/>
      <c r="AY625" s="24"/>
      <c r="AZ625" s="24"/>
      <c r="BA625" s="24"/>
      <c r="BB625" s="24"/>
      <c r="BC625" s="29"/>
      <c r="BD625" s="24"/>
      <c r="BE625" s="24"/>
      <c r="BF625" s="24"/>
      <c r="BG625" s="24"/>
      <c r="BK625" s="20"/>
      <c r="BL625" s="24"/>
      <c r="BM625" s="24"/>
      <c r="BN625" s="24"/>
      <c r="BO625" s="24"/>
      <c r="BQ625" s="29"/>
      <c r="BR625" s="24"/>
      <c r="BS625" s="24"/>
      <c r="BT625" s="24"/>
      <c r="BU625" s="24"/>
      <c r="BV625" s="24"/>
      <c r="BW625" s="24"/>
      <c r="BZ625" s="24"/>
      <c r="CA625" s="20"/>
      <c r="CB625" s="24"/>
      <c r="CC625" s="24"/>
      <c r="CD625" s="24"/>
      <c r="CE625" s="24"/>
      <c r="CG625" s="29"/>
      <c r="CH625" s="24"/>
      <c r="CI625" s="24"/>
      <c r="CJ625" s="24"/>
      <c r="CK625" s="24"/>
      <c r="CL625" s="24"/>
      <c r="CM625" s="24"/>
      <c r="CN625" s="46"/>
      <c r="CO625" s="21"/>
      <c r="CP625" s="21"/>
      <c r="CR625" s="7"/>
      <c r="CV625" s="22"/>
      <c r="DE625" s="47"/>
    </row>
    <row r="626" spans="4:109" ht="14.5" x14ac:dyDescent="0.35">
      <c r="D626"/>
      <c r="E626" s="22"/>
      <c r="AA626" s="24"/>
      <c r="AB626" s="24"/>
      <c r="AC626" s="24"/>
      <c r="AD626" s="29"/>
      <c r="AE626" s="24"/>
      <c r="AG626" s="24"/>
      <c r="AH626" s="24"/>
      <c r="AI626" s="24"/>
      <c r="AJ626" s="24"/>
      <c r="AK626" s="24"/>
      <c r="AL626" s="24"/>
      <c r="AM626" s="24"/>
      <c r="AN626" s="24"/>
      <c r="AO626" s="29"/>
      <c r="AP626" s="24"/>
      <c r="AQ626" s="24"/>
      <c r="AR626" s="24"/>
      <c r="AS626" s="24"/>
      <c r="AT626" s="24"/>
      <c r="AU626" s="24"/>
      <c r="AX626" s="20"/>
      <c r="AY626" s="24"/>
      <c r="AZ626" s="24"/>
      <c r="BA626" s="24"/>
      <c r="BB626" s="24"/>
      <c r="BC626" s="29"/>
      <c r="BD626" s="24"/>
      <c r="BE626" s="24"/>
      <c r="BF626" s="24"/>
      <c r="BG626" s="24"/>
      <c r="BK626" s="20"/>
      <c r="BL626" s="24"/>
      <c r="BM626" s="24"/>
      <c r="BN626" s="24"/>
      <c r="BO626" s="24"/>
      <c r="BQ626" s="29"/>
      <c r="BR626" s="24"/>
      <c r="BS626" s="24"/>
      <c r="BT626" s="24"/>
      <c r="BU626" s="24"/>
      <c r="BV626" s="24"/>
      <c r="BW626" s="24"/>
      <c r="BZ626" s="24"/>
      <c r="CA626" s="20"/>
      <c r="CB626" s="24"/>
      <c r="CC626" s="24"/>
      <c r="CD626" s="24"/>
      <c r="CE626" s="24"/>
      <c r="CG626" s="29"/>
      <c r="CH626" s="24"/>
      <c r="CI626" s="24"/>
      <c r="CJ626" s="24"/>
      <c r="CK626" s="24"/>
      <c r="CL626" s="24"/>
      <c r="CM626" s="24"/>
      <c r="CN626" s="46"/>
      <c r="CO626" s="21"/>
      <c r="CP626" s="21"/>
      <c r="CR626" s="7"/>
      <c r="CV626" s="22"/>
      <c r="DE626" s="47"/>
    </row>
    <row r="627" spans="4:109" ht="14.5" x14ac:dyDescent="0.35">
      <c r="D627"/>
      <c r="E627" s="22"/>
      <c r="AA627" s="24"/>
      <c r="AB627" s="24"/>
      <c r="AC627" s="24"/>
      <c r="AD627" s="29"/>
      <c r="AE627" s="24"/>
      <c r="AG627" s="24"/>
      <c r="AH627" s="24"/>
      <c r="AI627" s="24"/>
      <c r="AJ627" s="24"/>
      <c r="AK627" s="24"/>
      <c r="AL627" s="24"/>
      <c r="AM627" s="24"/>
      <c r="AN627" s="24"/>
      <c r="AO627" s="29"/>
      <c r="AP627" s="24"/>
      <c r="AQ627" s="24"/>
      <c r="AR627" s="24"/>
      <c r="AS627" s="24"/>
      <c r="AT627" s="24"/>
      <c r="AU627" s="24"/>
      <c r="AX627" s="20"/>
      <c r="AY627" s="24"/>
      <c r="AZ627" s="24"/>
      <c r="BA627" s="24"/>
      <c r="BB627" s="24"/>
      <c r="BC627" s="29"/>
      <c r="BD627" s="24"/>
      <c r="BE627" s="24"/>
      <c r="BF627" s="24"/>
      <c r="BG627" s="24"/>
      <c r="BK627" s="20"/>
      <c r="BL627" s="24"/>
      <c r="BM627" s="24"/>
      <c r="BN627" s="24"/>
      <c r="BO627" s="24"/>
      <c r="BQ627" s="29"/>
      <c r="BR627" s="24"/>
      <c r="BS627" s="24"/>
      <c r="BT627" s="24"/>
      <c r="BU627" s="24"/>
      <c r="BV627" s="24"/>
      <c r="BW627" s="24"/>
      <c r="BZ627" s="24"/>
      <c r="CA627" s="20"/>
      <c r="CB627" s="24"/>
      <c r="CC627" s="24"/>
      <c r="CD627" s="24"/>
      <c r="CE627" s="24"/>
      <c r="CG627" s="29"/>
      <c r="CH627" s="24"/>
      <c r="CI627" s="24"/>
      <c r="CJ627" s="24"/>
      <c r="CK627" s="24"/>
      <c r="CL627" s="24"/>
      <c r="CM627" s="24"/>
      <c r="CN627" s="46"/>
      <c r="CO627" s="21"/>
      <c r="CP627" s="21"/>
      <c r="CR627" s="7"/>
      <c r="CV627" s="22"/>
      <c r="DE627" s="47"/>
    </row>
    <row r="628" spans="4:109" ht="14.5" x14ac:dyDescent="0.35">
      <c r="D628"/>
      <c r="E628" s="22"/>
      <c r="AA628" s="24"/>
      <c r="AB628" s="24"/>
      <c r="AC628" s="24"/>
      <c r="AD628" s="29"/>
      <c r="AE628" s="24"/>
      <c r="AG628" s="24"/>
      <c r="AH628" s="24"/>
      <c r="AI628" s="24"/>
      <c r="AJ628" s="24"/>
      <c r="AK628" s="24"/>
      <c r="AL628" s="24"/>
      <c r="AM628" s="24"/>
      <c r="AN628" s="24"/>
      <c r="AO628" s="29"/>
      <c r="AP628" s="24"/>
      <c r="AQ628" s="24"/>
      <c r="AR628" s="24"/>
      <c r="AS628" s="24"/>
      <c r="AT628" s="24"/>
      <c r="AU628" s="24"/>
      <c r="AX628" s="20"/>
      <c r="AY628" s="24"/>
      <c r="AZ628" s="24"/>
      <c r="BA628" s="24"/>
      <c r="BB628" s="24"/>
      <c r="BC628" s="29"/>
      <c r="BD628" s="24"/>
      <c r="BE628" s="24"/>
      <c r="BF628" s="24"/>
      <c r="BG628" s="24"/>
      <c r="BK628" s="20"/>
      <c r="BL628" s="24"/>
      <c r="BM628" s="24"/>
      <c r="BN628" s="24"/>
      <c r="BO628" s="24"/>
      <c r="BQ628" s="29"/>
      <c r="BR628" s="24"/>
      <c r="BS628" s="24"/>
      <c r="BT628" s="24"/>
      <c r="BU628" s="24"/>
      <c r="BV628" s="24"/>
      <c r="BW628" s="24"/>
      <c r="BZ628" s="24"/>
      <c r="CA628" s="20"/>
      <c r="CB628" s="24"/>
      <c r="CC628" s="24"/>
      <c r="CD628" s="24"/>
      <c r="CE628" s="24"/>
      <c r="CG628" s="29"/>
      <c r="CH628" s="24"/>
      <c r="CI628" s="24"/>
      <c r="CJ628" s="24"/>
      <c r="CK628" s="24"/>
      <c r="CL628" s="24"/>
      <c r="CM628" s="24"/>
      <c r="CN628" s="46"/>
      <c r="CO628" s="21"/>
      <c r="CP628" s="21"/>
      <c r="CR628" s="7"/>
      <c r="CV628" s="22"/>
      <c r="DE628" s="47"/>
    </row>
    <row r="629" spans="4:109" ht="14.5" x14ac:dyDescent="0.35">
      <c r="D629"/>
      <c r="E629" s="22"/>
      <c r="AA629" s="24"/>
      <c r="AB629" s="24"/>
      <c r="AC629" s="24"/>
      <c r="AD629" s="29"/>
      <c r="AE629" s="24"/>
      <c r="AG629" s="24"/>
      <c r="AH629" s="24"/>
      <c r="AI629" s="24"/>
      <c r="AJ629" s="24"/>
      <c r="AK629" s="24"/>
      <c r="AL629" s="24"/>
      <c r="AM629" s="24"/>
      <c r="AN629" s="24"/>
      <c r="AO629" s="29"/>
      <c r="AP629" s="24"/>
      <c r="AQ629" s="24"/>
      <c r="AR629" s="24"/>
      <c r="AS629" s="24"/>
      <c r="AT629" s="24"/>
      <c r="AU629" s="24"/>
      <c r="AX629" s="20"/>
      <c r="AY629" s="24"/>
      <c r="AZ629" s="24"/>
      <c r="BA629" s="24"/>
      <c r="BB629" s="24"/>
      <c r="BC629" s="29"/>
      <c r="BD629" s="24"/>
      <c r="BE629" s="24"/>
      <c r="BF629" s="24"/>
      <c r="BG629" s="24"/>
      <c r="BK629" s="20"/>
      <c r="BL629" s="24"/>
      <c r="BM629" s="24"/>
      <c r="BN629" s="24"/>
      <c r="BO629" s="24"/>
      <c r="BQ629" s="29"/>
      <c r="BR629" s="24"/>
      <c r="BS629" s="24"/>
      <c r="BT629" s="24"/>
      <c r="BU629" s="24"/>
      <c r="BV629" s="24"/>
      <c r="BW629" s="24"/>
      <c r="BZ629" s="24"/>
      <c r="CA629" s="20"/>
      <c r="CB629" s="24"/>
      <c r="CC629" s="24"/>
      <c r="CD629" s="24"/>
      <c r="CE629" s="24"/>
      <c r="CG629" s="29"/>
      <c r="CH629" s="24"/>
      <c r="CI629" s="24"/>
      <c r="CJ629" s="24"/>
      <c r="CK629" s="24"/>
      <c r="CL629" s="24"/>
      <c r="CM629" s="24"/>
      <c r="CN629" s="46"/>
      <c r="CO629" s="21"/>
      <c r="CP629" s="21"/>
      <c r="CR629" s="7"/>
      <c r="CV629" s="22"/>
      <c r="DE629" s="47"/>
    </row>
    <row r="630" spans="4:109" ht="14.5" x14ac:dyDescent="0.35">
      <c r="D630"/>
      <c r="E630" s="22"/>
      <c r="AA630" s="24"/>
      <c r="AB630" s="24"/>
      <c r="AC630" s="24"/>
      <c r="AD630" s="29"/>
      <c r="AE630" s="24"/>
      <c r="AG630" s="24"/>
      <c r="AH630" s="24"/>
      <c r="AI630" s="24"/>
      <c r="AJ630" s="24"/>
      <c r="AK630" s="24"/>
      <c r="AL630" s="24"/>
      <c r="AM630" s="24"/>
      <c r="AN630" s="24"/>
      <c r="AO630" s="29"/>
      <c r="AP630" s="24"/>
      <c r="AQ630" s="24"/>
      <c r="AR630" s="24"/>
      <c r="AS630" s="24"/>
      <c r="AT630" s="24"/>
      <c r="AU630" s="24"/>
      <c r="AX630" s="20"/>
      <c r="AY630" s="24"/>
      <c r="AZ630" s="24"/>
      <c r="BA630" s="24"/>
      <c r="BB630" s="24"/>
      <c r="BC630" s="29"/>
      <c r="BD630" s="24"/>
      <c r="BE630" s="24"/>
      <c r="BF630" s="24"/>
      <c r="BG630" s="24"/>
      <c r="BK630" s="20"/>
      <c r="BL630" s="24"/>
      <c r="BM630" s="24"/>
      <c r="BN630" s="24"/>
      <c r="BO630" s="24"/>
      <c r="BQ630" s="29"/>
      <c r="BR630" s="24"/>
      <c r="BS630" s="24"/>
      <c r="BT630" s="24"/>
      <c r="BU630" s="24"/>
      <c r="BV630" s="24"/>
      <c r="BW630" s="24"/>
      <c r="BZ630" s="24"/>
      <c r="CA630" s="20"/>
      <c r="CB630" s="24"/>
      <c r="CC630" s="24"/>
      <c r="CD630" s="24"/>
      <c r="CE630" s="24"/>
      <c r="CG630" s="29"/>
      <c r="CH630" s="24"/>
      <c r="CI630" s="24"/>
      <c r="CJ630" s="24"/>
      <c r="CK630" s="24"/>
      <c r="CL630" s="24"/>
      <c r="CM630" s="24"/>
      <c r="CN630" s="46"/>
      <c r="CO630" s="21"/>
      <c r="CP630" s="21"/>
      <c r="CR630" s="7"/>
      <c r="CV630" s="22"/>
      <c r="DE630" s="47"/>
    </row>
    <row r="631" spans="4:109" ht="14.5" x14ac:dyDescent="0.35">
      <c r="D631"/>
      <c r="E631" s="22"/>
      <c r="AA631" s="24"/>
      <c r="AB631" s="24"/>
      <c r="AC631" s="24"/>
      <c r="AD631" s="29"/>
      <c r="AE631" s="24"/>
      <c r="AG631" s="24"/>
      <c r="AH631" s="24"/>
      <c r="AI631" s="24"/>
      <c r="AJ631" s="24"/>
      <c r="AK631" s="24"/>
      <c r="AL631" s="24"/>
      <c r="AM631" s="24"/>
      <c r="AN631" s="24"/>
      <c r="AO631" s="29"/>
      <c r="AP631" s="24"/>
      <c r="AQ631" s="24"/>
      <c r="AR631" s="24"/>
      <c r="AS631" s="24"/>
      <c r="AT631" s="24"/>
      <c r="AU631" s="24"/>
      <c r="AX631" s="20"/>
      <c r="AY631" s="24"/>
      <c r="AZ631" s="24"/>
      <c r="BA631" s="24"/>
      <c r="BB631" s="24"/>
      <c r="BC631" s="29"/>
      <c r="BD631" s="24"/>
      <c r="BE631" s="24"/>
      <c r="BF631" s="24"/>
      <c r="BG631" s="24"/>
      <c r="BK631" s="20"/>
      <c r="BL631" s="24"/>
      <c r="BM631" s="24"/>
      <c r="BN631" s="24"/>
      <c r="BO631" s="24"/>
      <c r="BQ631" s="29"/>
      <c r="BR631" s="24"/>
      <c r="BS631" s="24"/>
      <c r="BT631" s="24"/>
      <c r="BU631" s="24"/>
      <c r="BV631" s="24"/>
      <c r="BW631" s="24"/>
      <c r="BZ631" s="24"/>
      <c r="CA631" s="20"/>
      <c r="CB631" s="24"/>
      <c r="CC631" s="24"/>
      <c r="CD631" s="24"/>
      <c r="CE631" s="24"/>
      <c r="CG631" s="29"/>
      <c r="CH631" s="24"/>
      <c r="CI631" s="24"/>
      <c r="CJ631" s="24"/>
      <c r="CK631" s="24"/>
      <c r="CL631" s="24"/>
      <c r="CM631" s="24"/>
      <c r="CN631" s="46"/>
      <c r="CO631" s="21"/>
      <c r="CP631" s="21"/>
      <c r="CR631" s="7"/>
      <c r="CV631" s="22"/>
      <c r="DE631" s="47"/>
    </row>
    <row r="632" spans="4:109" ht="14.5" x14ac:dyDescent="0.35">
      <c r="D632"/>
      <c r="E632" s="22"/>
      <c r="AA632" s="24"/>
      <c r="AB632" s="24"/>
      <c r="AC632" s="24"/>
      <c r="AD632" s="29"/>
      <c r="AE632" s="24"/>
      <c r="AG632" s="24"/>
      <c r="AH632" s="24"/>
      <c r="AI632" s="24"/>
      <c r="AJ632" s="24"/>
      <c r="AK632" s="24"/>
      <c r="AL632" s="24"/>
      <c r="AM632" s="24"/>
      <c r="AN632" s="24"/>
      <c r="AO632" s="29"/>
      <c r="AP632" s="24"/>
      <c r="AQ632" s="24"/>
      <c r="AR632" s="24"/>
      <c r="AS632" s="24"/>
      <c r="AT632" s="24"/>
      <c r="AU632" s="24"/>
      <c r="AX632" s="20"/>
      <c r="AY632" s="24"/>
      <c r="AZ632" s="24"/>
      <c r="BA632" s="24"/>
      <c r="BB632" s="24"/>
      <c r="BC632" s="29"/>
      <c r="BD632" s="24"/>
      <c r="BE632" s="24"/>
      <c r="BF632" s="24"/>
      <c r="BG632" s="24"/>
      <c r="BK632" s="20"/>
      <c r="BL632" s="24"/>
      <c r="BM632" s="24"/>
      <c r="BN632" s="24"/>
      <c r="BO632" s="24"/>
      <c r="BQ632" s="29"/>
      <c r="BR632" s="24"/>
      <c r="BS632" s="24"/>
      <c r="BT632" s="24"/>
      <c r="BU632" s="24"/>
      <c r="BV632" s="24"/>
      <c r="BW632" s="24"/>
      <c r="BZ632" s="24"/>
      <c r="CA632" s="20"/>
      <c r="CB632" s="24"/>
      <c r="CC632" s="24"/>
      <c r="CD632" s="24"/>
      <c r="CE632" s="24"/>
      <c r="CG632" s="29"/>
      <c r="CH632" s="24"/>
      <c r="CI632" s="24"/>
      <c r="CJ632" s="24"/>
      <c r="CK632" s="24"/>
      <c r="CL632" s="24"/>
      <c r="CM632" s="24"/>
      <c r="CN632" s="46"/>
      <c r="CO632" s="21"/>
      <c r="CP632" s="21"/>
      <c r="CR632" s="7"/>
      <c r="CV632" s="22"/>
      <c r="DE632" s="47"/>
    </row>
    <row r="633" spans="4:109" ht="14.5" x14ac:dyDescent="0.35">
      <c r="D633"/>
      <c r="E633" s="22"/>
      <c r="AA633" s="24"/>
      <c r="AB633" s="24"/>
      <c r="AC633" s="24"/>
      <c r="AD633" s="29"/>
      <c r="AE633" s="24"/>
      <c r="AG633" s="24"/>
      <c r="AH633" s="24"/>
      <c r="AI633" s="24"/>
      <c r="AJ633" s="24"/>
      <c r="AK633" s="24"/>
      <c r="AL633" s="24"/>
      <c r="AM633" s="24"/>
      <c r="AN633" s="24"/>
      <c r="AO633" s="29"/>
      <c r="AP633" s="24"/>
      <c r="AQ633" s="24"/>
      <c r="AR633" s="24"/>
      <c r="AS633" s="24"/>
      <c r="AT633" s="24"/>
      <c r="AU633" s="24"/>
      <c r="AX633" s="20"/>
      <c r="AY633" s="24"/>
      <c r="AZ633" s="24"/>
      <c r="BA633" s="24"/>
      <c r="BB633" s="24"/>
      <c r="BC633" s="29"/>
      <c r="BD633" s="24"/>
      <c r="BE633" s="24"/>
      <c r="BF633" s="24"/>
      <c r="BG633" s="24"/>
      <c r="BK633" s="20"/>
      <c r="BL633" s="24"/>
      <c r="BM633" s="24"/>
      <c r="BN633" s="24"/>
      <c r="BO633" s="24"/>
      <c r="BQ633" s="29"/>
      <c r="BR633" s="24"/>
      <c r="BS633" s="24"/>
      <c r="BT633" s="24"/>
      <c r="BU633" s="24"/>
      <c r="BV633" s="24"/>
      <c r="BW633" s="24"/>
      <c r="BZ633" s="24"/>
      <c r="CA633" s="20"/>
      <c r="CB633" s="24"/>
      <c r="CC633" s="24"/>
      <c r="CD633" s="24"/>
      <c r="CE633" s="24"/>
      <c r="CG633" s="29"/>
      <c r="CH633" s="24"/>
      <c r="CI633" s="24"/>
      <c r="CJ633" s="24"/>
      <c r="CK633" s="24"/>
      <c r="CL633" s="24"/>
      <c r="CM633" s="24"/>
      <c r="CN633" s="46"/>
      <c r="CO633" s="21"/>
      <c r="CP633" s="21"/>
      <c r="CR633" s="7"/>
      <c r="CV633" s="22"/>
      <c r="DE633" s="47"/>
    </row>
    <row r="634" spans="4:109" ht="14.5" x14ac:dyDescent="0.35">
      <c r="D634"/>
      <c r="E634" s="22"/>
      <c r="AA634" s="24"/>
      <c r="AB634" s="24"/>
      <c r="AC634" s="24"/>
      <c r="AD634" s="29"/>
      <c r="AE634" s="24"/>
      <c r="AG634" s="24"/>
      <c r="AH634" s="24"/>
      <c r="AI634" s="24"/>
      <c r="AJ634" s="24"/>
      <c r="AK634" s="24"/>
      <c r="AL634" s="24"/>
      <c r="AM634" s="24"/>
      <c r="AN634" s="24"/>
      <c r="AO634" s="29"/>
      <c r="AP634" s="24"/>
      <c r="AQ634" s="24"/>
      <c r="AR634" s="24"/>
      <c r="AS634" s="24"/>
      <c r="AT634" s="24"/>
      <c r="AU634" s="24"/>
      <c r="AX634" s="20"/>
      <c r="AY634" s="24"/>
      <c r="AZ634" s="24"/>
      <c r="BA634" s="24"/>
      <c r="BB634" s="24"/>
      <c r="BC634" s="29"/>
      <c r="BD634" s="24"/>
      <c r="BE634" s="24"/>
      <c r="BF634" s="24"/>
      <c r="BG634" s="24"/>
      <c r="BK634" s="20"/>
      <c r="BL634" s="24"/>
      <c r="BM634" s="24"/>
      <c r="BN634" s="24"/>
      <c r="BO634" s="24"/>
      <c r="BQ634" s="29"/>
      <c r="BR634" s="24"/>
      <c r="BS634" s="24"/>
      <c r="BT634" s="24"/>
      <c r="BU634" s="24"/>
      <c r="BV634" s="24"/>
      <c r="BW634" s="24"/>
      <c r="BZ634" s="24"/>
      <c r="CA634" s="20"/>
      <c r="CB634" s="24"/>
      <c r="CC634" s="24"/>
      <c r="CD634" s="24"/>
      <c r="CE634" s="24"/>
      <c r="CG634" s="29"/>
      <c r="CH634" s="24"/>
      <c r="CI634" s="24"/>
      <c r="CJ634" s="24"/>
      <c r="CK634" s="24"/>
      <c r="CL634" s="24"/>
      <c r="CM634" s="24"/>
      <c r="CN634" s="46"/>
      <c r="CO634" s="21"/>
      <c r="CP634" s="21"/>
      <c r="CR634" s="7"/>
      <c r="CV634" s="22"/>
      <c r="DE634" s="47"/>
    </row>
    <row r="635" spans="4:109" ht="14.5" x14ac:dyDescent="0.35">
      <c r="D635"/>
      <c r="E635" s="22"/>
      <c r="AA635" s="24"/>
      <c r="AB635" s="24"/>
      <c r="AC635" s="24"/>
      <c r="AD635" s="29"/>
      <c r="AE635" s="24"/>
      <c r="AG635" s="24"/>
      <c r="AH635" s="24"/>
      <c r="AI635" s="24"/>
      <c r="AJ635" s="24"/>
      <c r="AK635" s="24"/>
      <c r="AL635" s="24"/>
      <c r="AM635" s="24"/>
      <c r="AN635" s="24"/>
      <c r="AO635" s="29"/>
      <c r="AP635" s="24"/>
      <c r="AQ635" s="24"/>
      <c r="AR635" s="24"/>
      <c r="AS635" s="24"/>
      <c r="AT635" s="24"/>
      <c r="AU635" s="24"/>
      <c r="AX635" s="20"/>
      <c r="AY635" s="24"/>
      <c r="AZ635" s="24"/>
      <c r="BA635" s="24"/>
      <c r="BB635" s="24"/>
      <c r="BC635" s="29"/>
      <c r="BD635" s="24"/>
      <c r="BE635" s="24"/>
      <c r="BF635" s="24"/>
      <c r="BG635" s="24"/>
      <c r="BK635" s="20"/>
      <c r="BL635" s="24"/>
      <c r="BM635" s="24"/>
      <c r="BN635" s="24"/>
      <c r="BO635" s="24"/>
      <c r="BQ635" s="29"/>
      <c r="BR635" s="24"/>
      <c r="BS635" s="24"/>
      <c r="BT635" s="24"/>
      <c r="BU635" s="24"/>
      <c r="BV635" s="24"/>
      <c r="BW635" s="24"/>
      <c r="BZ635" s="24"/>
      <c r="CA635" s="20"/>
      <c r="CB635" s="24"/>
      <c r="CC635" s="24"/>
      <c r="CD635" s="24"/>
      <c r="CE635" s="24"/>
      <c r="CG635" s="29"/>
      <c r="CH635" s="24"/>
      <c r="CI635" s="24"/>
      <c r="CJ635" s="24"/>
      <c r="CK635" s="24"/>
      <c r="CL635" s="24"/>
      <c r="CM635" s="24"/>
      <c r="CN635" s="46"/>
      <c r="CO635" s="21"/>
      <c r="CP635" s="21"/>
      <c r="CR635" s="7"/>
      <c r="CV635" s="22"/>
      <c r="DE635" s="47"/>
    </row>
    <row r="636" spans="4:109" ht="14.5" x14ac:dyDescent="0.35">
      <c r="D636"/>
      <c r="E636" s="22"/>
      <c r="AA636" s="24"/>
      <c r="AB636" s="24"/>
      <c r="AC636" s="24"/>
      <c r="AD636" s="29"/>
      <c r="AE636" s="24"/>
      <c r="AG636" s="24"/>
      <c r="AH636" s="24"/>
      <c r="AI636" s="24"/>
      <c r="AJ636" s="24"/>
      <c r="AK636" s="24"/>
      <c r="AL636" s="24"/>
      <c r="AM636" s="24"/>
      <c r="AN636" s="24"/>
      <c r="AO636" s="29"/>
      <c r="AP636" s="24"/>
      <c r="AQ636" s="24"/>
      <c r="AR636" s="24"/>
      <c r="AS636" s="24"/>
      <c r="AT636" s="24"/>
      <c r="AU636" s="24"/>
      <c r="AX636" s="20"/>
      <c r="AY636" s="24"/>
      <c r="AZ636" s="24"/>
      <c r="BA636" s="24"/>
      <c r="BB636" s="24"/>
      <c r="BC636" s="29"/>
      <c r="BD636" s="24"/>
      <c r="BE636" s="24"/>
      <c r="BF636" s="24"/>
      <c r="BG636" s="24"/>
      <c r="BK636" s="20"/>
      <c r="BL636" s="24"/>
      <c r="BM636" s="24"/>
      <c r="BN636" s="24"/>
      <c r="BO636" s="24"/>
      <c r="BQ636" s="29"/>
      <c r="BR636" s="24"/>
      <c r="BS636" s="24"/>
      <c r="BT636" s="24"/>
      <c r="BU636" s="24"/>
      <c r="BV636" s="24"/>
      <c r="BW636" s="24"/>
      <c r="BZ636" s="24"/>
      <c r="CA636" s="20"/>
      <c r="CB636" s="24"/>
      <c r="CC636" s="24"/>
      <c r="CD636" s="24"/>
      <c r="CE636" s="24"/>
      <c r="CG636" s="29"/>
      <c r="CH636" s="24"/>
      <c r="CI636" s="24"/>
      <c r="CJ636" s="24"/>
      <c r="CK636" s="24"/>
      <c r="CL636" s="24"/>
      <c r="CM636" s="24"/>
      <c r="CN636" s="46"/>
      <c r="CO636" s="21"/>
      <c r="CP636" s="21"/>
      <c r="CR636" s="7"/>
      <c r="CV636" s="22"/>
      <c r="DE636" s="47"/>
    </row>
    <row r="637" spans="4:109" ht="14.5" x14ac:dyDescent="0.35">
      <c r="D637"/>
      <c r="E637" s="22"/>
      <c r="AA637" s="24"/>
      <c r="AB637" s="24"/>
      <c r="AC637" s="24"/>
      <c r="AD637" s="29"/>
      <c r="AE637" s="24"/>
      <c r="AG637" s="24"/>
      <c r="AH637" s="24"/>
      <c r="AI637" s="24"/>
      <c r="AJ637" s="24"/>
      <c r="AK637" s="24"/>
      <c r="AL637" s="24"/>
      <c r="AM637" s="24"/>
      <c r="AN637" s="24"/>
      <c r="AO637" s="29"/>
      <c r="AP637" s="24"/>
      <c r="AQ637" s="24"/>
      <c r="AR637" s="24"/>
      <c r="AS637" s="24"/>
      <c r="AT637" s="24"/>
      <c r="AU637" s="24"/>
      <c r="AX637" s="20"/>
      <c r="AY637" s="24"/>
      <c r="AZ637" s="24"/>
      <c r="BA637" s="24"/>
      <c r="BB637" s="24"/>
      <c r="BC637" s="29"/>
      <c r="BD637" s="24"/>
      <c r="BE637" s="24"/>
      <c r="BF637" s="24"/>
      <c r="BG637" s="24"/>
      <c r="BK637" s="20"/>
      <c r="BL637" s="24"/>
      <c r="BM637" s="24"/>
      <c r="BN637" s="24"/>
      <c r="BO637" s="24"/>
      <c r="BQ637" s="29"/>
      <c r="BR637" s="24"/>
      <c r="BS637" s="24"/>
      <c r="BT637" s="24"/>
      <c r="BU637" s="24"/>
      <c r="BV637" s="24"/>
      <c r="BW637" s="24"/>
      <c r="BZ637" s="24"/>
      <c r="CA637" s="20"/>
      <c r="CB637" s="24"/>
      <c r="CC637" s="24"/>
      <c r="CD637" s="24"/>
      <c r="CE637" s="24"/>
      <c r="CG637" s="29"/>
      <c r="CH637" s="24"/>
      <c r="CI637" s="24"/>
      <c r="CJ637" s="24"/>
      <c r="CK637" s="24"/>
      <c r="CL637" s="24"/>
      <c r="CM637" s="24"/>
      <c r="CN637" s="46"/>
      <c r="CO637" s="21"/>
      <c r="CP637" s="21"/>
      <c r="CR637" s="7"/>
      <c r="CV637" s="22"/>
      <c r="DE637" s="47"/>
    </row>
    <row r="638" spans="4:109" ht="14.5" x14ac:dyDescent="0.35">
      <c r="D638"/>
      <c r="E638" s="22"/>
      <c r="AA638" s="24"/>
      <c r="AB638" s="24"/>
      <c r="AC638" s="24"/>
      <c r="AD638" s="29"/>
      <c r="AE638" s="24"/>
      <c r="AG638" s="24"/>
      <c r="AH638" s="24"/>
      <c r="AI638" s="24"/>
      <c r="AJ638" s="24"/>
      <c r="AK638" s="24"/>
      <c r="AL638" s="24"/>
      <c r="AM638" s="24"/>
      <c r="AN638" s="24"/>
      <c r="AO638" s="29"/>
      <c r="AP638" s="24"/>
      <c r="AQ638" s="24"/>
      <c r="AR638" s="24"/>
      <c r="AS638" s="24"/>
      <c r="AT638" s="24"/>
      <c r="AU638" s="24"/>
      <c r="AX638" s="20"/>
      <c r="AY638" s="24"/>
      <c r="AZ638" s="24"/>
      <c r="BA638" s="24"/>
      <c r="BB638" s="24"/>
      <c r="BC638" s="29"/>
      <c r="BD638" s="24"/>
      <c r="BE638" s="24"/>
      <c r="BF638" s="24"/>
      <c r="BG638" s="24"/>
      <c r="BK638" s="20"/>
      <c r="BL638" s="24"/>
      <c r="BM638" s="24"/>
      <c r="BN638" s="24"/>
      <c r="BO638" s="24"/>
      <c r="BQ638" s="29"/>
      <c r="BR638" s="24"/>
      <c r="BS638" s="24"/>
      <c r="BT638" s="24"/>
      <c r="BU638" s="24"/>
      <c r="BV638" s="24"/>
      <c r="BW638" s="24"/>
      <c r="BZ638" s="24"/>
      <c r="CA638" s="20"/>
      <c r="CB638" s="24"/>
      <c r="CC638" s="24"/>
      <c r="CD638" s="24"/>
      <c r="CE638" s="24"/>
      <c r="CG638" s="29"/>
      <c r="CH638" s="24"/>
      <c r="CI638" s="24"/>
      <c r="CJ638" s="24"/>
      <c r="CK638" s="24"/>
      <c r="CL638" s="24"/>
      <c r="CM638" s="24"/>
      <c r="CN638" s="46"/>
      <c r="CO638" s="21"/>
      <c r="CP638" s="21"/>
      <c r="CR638" s="7"/>
      <c r="CV638" s="22"/>
      <c r="DE638" s="47"/>
    </row>
    <row r="639" spans="4:109" ht="14.5" x14ac:dyDescent="0.35">
      <c r="D639"/>
      <c r="E639" s="22"/>
      <c r="AA639" s="24"/>
      <c r="AB639" s="24"/>
      <c r="AC639" s="24"/>
      <c r="AD639" s="29"/>
      <c r="AE639" s="24"/>
      <c r="AG639" s="24"/>
      <c r="AH639" s="24"/>
      <c r="AI639" s="24"/>
      <c r="AJ639" s="24"/>
      <c r="AK639" s="24"/>
      <c r="AL639" s="24"/>
      <c r="AM639" s="24"/>
      <c r="AN639" s="24"/>
      <c r="AO639" s="29"/>
      <c r="AP639" s="24"/>
      <c r="AQ639" s="24"/>
      <c r="AR639" s="24"/>
      <c r="AS639" s="24"/>
      <c r="AT639" s="24"/>
      <c r="AU639" s="24"/>
      <c r="AX639" s="20"/>
      <c r="AY639" s="24"/>
      <c r="AZ639" s="24"/>
      <c r="BA639" s="24"/>
      <c r="BB639" s="24"/>
      <c r="BC639" s="29"/>
      <c r="BD639" s="24"/>
      <c r="BE639" s="24"/>
      <c r="BF639" s="24"/>
      <c r="BG639" s="24"/>
      <c r="BK639" s="20"/>
      <c r="BL639" s="24"/>
      <c r="BM639" s="24"/>
      <c r="BN639" s="24"/>
      <c r="BO639" s="24"/>
      <c r="BQ639" s="29"/>
      <c r="BR639" s="24"/>
      <c r="BS639" s="24"/>
      <c r="BT639" s="24"/>
      <c r="BU639" s="24"/>
      <c r="BV639" s="24"/>
      <c r="BW639" s="24"/>
      <c r="BZ639" s="24"/>
      <c r="CA639" s="20"/>
      <c r="CB639" s="24"/>
      <c r="CC639" s="24"/>
      <c r="CD639" s="24"/>
      <c r="CE639" s="24"/>
      <c r="CG639" s="29"/>
      <c r="CH639" s="24"/>
      <c r="CI639" s="24"/>
      <c r="CJ639" s="24"/>
      <c r="CK639" s="24"/>
      <c r="CL639" s="24"/>
      <c r="CM639" s="24"/>
      <c r="CN639" s="46"/>
      <c r="CO639" s="21"/>
      <c r="CP639" s="21"/>
      <c r="CR639" s="7"/>
      <c r="CV639" s="22"/>
      <c r="DE639" s="47"/>
    </row>
    <row r="640" spans="4:109" ht="14.5" x14ac:dyDescent="0.35">
      <c r="D640"/>
      <c r="E640" s="22"/>
      <c r="AA640" s="24"/>
      <c r="AB640" s="24"/>
      <c r="AC640" s="24"/>
      <c r="AD640" s="29"/>
      <c r="AE640" s="24"/>
      <c r="AG640" s="24"/>
      <c r="AH640" s="24"/>
      <c r="AI640" s="24"/>
      <c r="AJ640" s="24"/>
      <c r="AK640" s="24"/>
      <c r="AL640" s="24"/>
      <c r="AM640" s="24"/>
      <c r="AN640" s="24"/>
      <c r="AO640" s="29"/>
      <c r="AP640" s="24"/>
      <c r="AQ640" s="24"/>
      <c r="AR640" s="24"/>
      <c r="AS640" s="24"/>
      <c r="AT640" s="24"/>
      <c r="AU640" s="24"/>
      <c r="AX640" s="20"/>
      <c r="AY640" s="24"/>
      <c r="AZ640" s="24"/>
      <c r="BA640" s="24"/>
      <c r="BB640" s="24"/>
      <c r="BC640" s="29"/>
      <c r="BD640" s="24"/>
      <c r="BE640" s="24"/>
      <c r="BF640" s="24"/>
      <c r="BG640" s="24"/>
      <c r="BK640" s="20"/>
      <c r="BL640" s="24"/>
      <c r="BM640" s="24"/>
      <c r="BN640" s="24"/>
      <c r="BO640" s="24"/>
      <c r="BQ640" s="29"/>
      <c r="BR640" s="24"/>
      <c r="BS640" s="24"/>
      <c r="BT640" s="24"/>
      <c r="BU640" s="24"/>
      <c r="BV640" s="24"/>
      <c r="BW640" s="24"/>
      <c r="BZ640" s="24"/>
      <c r="CA640" s="20"/>
      <c r="CB640" s="24"/>
      <c r="CC640" s="24"/>
      <c r="CD640" s="24"/>
      <c r="CE640" s="24"/>
      <c r="CG640" s="29"/>
      <c r="CH640" s="24"/>
      <c r="CI640" s="24"/>
      <c r="CJ640" s="24"/>
      <c r="CK640" s="24"/>
      <c r="CL640" s="24"/>
      <c r="CM640" s="24"/>
      <c r="CN640" s="46"/>
      <c r="CO640" s="21"/>
      <c r="CP640" s="21"/>
      <c r="CR640" s="7"/>
      <c r="CV640" s="22"/>
      <c r="DE640" s="47"/>
    </row>
    <row r="641" spans="4:109" ht="14.5" x14ac:dyDescent="0.35">
      <c r="D641"/>
      <c r="E641" s="22"/>
      <c r="AA641" s="24"/>
      <c r="AB641" s="24"/>
      <c r="AC641" s="24"/>
      <c r="AD641" s="29"/>
      <c r="AE641" s="24"/>
      <c r="AG641" s="24"/>
      <c r="AH641" s="24"/>
      <c r="AI641" s="24"/>
      <c r="AJ641" s="24"/>
      <c r="AK641" s="24"/>
      <c r="AL641" s="24"/>
      <c r="AM641" s="24"/>
      <c r="AN641" s="24"/>
      <c r="AO641" s="29"/>
      <c r="AP641" s="24"/>
      <c r="AQ641" s="24"/>
      <c r="AR641" s="24"/>
      <c r="AS641" s="24"/>
      <c r="AT641" s="24"/>
      <c r="AU641" s="24"/>
      <c r="AX641" s="20"/>
      <c r="AY641" s="24"/>
      <c r="AZ641" s="24"/>
      <c r="BA641" s="24"/>
      <c r="BB641" s="24"/>
      <c r="BC641" s="29"/>
      <c r="BD641" s="24"/>
      <c r="BE641" s="24"/>
      <c r="BF641" s="24"/>
      <c r="BG641" s="24"/>
      <c r="BK641" s="20"/>
      <c r="BL641" s="24"/>
      <c r="BM641" s="24"/>
      <c r="BN641" s="24"/>
      <c r="BO641" s="24"/>
      <c r="BQ641" s="29"/>
      <c r="BR641" s="24"/>
      <c r="BS641" s="24"/>
      <c r="BT641" s="24"/>
      <c r="BU641" s="24"/>
      <c r="BV641" s="24"/>
      <c r="BW641" s="24"/>
      <c r="BZ641" s="24"/>
      <c r="CA641" s="20"/>
      <c r="CB641" s="24"/>
      <c r="CC641" s="24"/>
      <c r="CD641" s="24"/>
      <c r="CE641" s="24"/>
      <c r="CG641" s="29"/>
      <c r="CH641" s="24"/>
      <c r="CI641" s="24"/>
      <c r="CJ641" s="24"/>
      <c r="CK641" s="24"/>
      <c r="CL641" s="24"/>
      <c r="CM641" s="24"/>
      <c r="CN641" s="46"/>
      <c r="CO641" s="21"/>
      <c r="CP641" s="21"/>
      <c r="CR641" s="7"/>
      <c r="CV641" s="22"/>
      <c r="DE641" s="47"/>
    </row>
    <row r="642" spans="4:109" ht="14.5" x14ac:dyDescent="0.35">
      <c r="D642"/>
      <c r="E642" s="22"/>
      <c r="AA642" s="24"/>
      <c r="AB642" s="24"/>
      <c r="AC642" s="24"/>
      <c r="AD642" s="29"/>
      <c r="AE642" s="24"/>
      <c r="AG642" s="24"/>
      <c r="AH642" s="24"/>
      <c r="AI642" s="24"/>
      <c r="AJ642" s="24"/>
      <c r="AK642" s="24"/>
      <c r="AL642" s="24"/>
      <c r="AM642" s="24"/>
      <c r="AN642" s="24"/>
      <c r="AO642" s="29"/>
      <c r="AP642" s="24"/>
      <c r="AQ642" s="24"/>
      <c r="AR642" s="24"/>
      <c r="AS642" s="24"/>
      <c r="AT642" s="24"/>
      <c r="AU642" s="24"/>
      <c r="AX642" s="20"/>
      <c r="AY642" s="24"/>
      <c r="AZ642" s="24"/>
      <c r="BA642" s="24"/>
      <c r="BB642" s="24"/>
      <c r="BC642" s="29"/>
      <c r="BD642" s="24"/>
      <c r="BE642" s="24"/>
      <c r="BF642" s="24"/>
      <c r="BG642" s="24"/>
      <c r="BK642" s="20"/>
      <c r="BL642" s="24"/>
      <c r="BM642" s="24"/>
      <c r="BN642" s="24"/>
      <c r="BO642" s="24"/>
      <c r="BQ642" s="29"/>
      <c r="BR642" s="24"/>
      <c r="BS642" s="24"/>
      <c r="BT642" s="24"/>
      <c r="BU642" s="24"/>
      <c r="BV642" s="24"/>
      <c r="BW642" s="24"/>
      <c r="BZ642" s="24"/>
      <c r="CA642" s="20"/>
      <c r="CB642" s="24"/>
      <c r="CC642" s="24"/>
      <c r="CD642" s="24"/>
      <c r="CE642" s="24"/>
      <c r="CG642" s="29"/>
      <c r="CH642" s="24"/>
      <c r="CI642" s="24"/>
      <c r="CJ642" s="24"/>
      <c r="CK642" s="24"/>
      <c r="CL642" s="24"/>
      <c r="CM642" s="24"/>
      <c r="CN642" s="46"/>
      <c r="CO642" s="21"/>
      <c r="CP642" s="21"/>
      <c r="CR642" s="7"/>
      <c r="CV642" s="22"/>
      <c r="DE642" s="47"/>
    </row>
    <row r="643" spans="4:109" ht="14.5" x14ac:dyDescent="0.35">
      <c r="D643"/>
      <c r="E643" s="22"/>
      <c r="AA643" s="24"/>
      <c r="AB643" s="24"/>
      <c r="AC643" s="24"/>
      <c r="AD643" s="29"/>
      <c r="AE643" s="24"/>
      <c r="AG643" s="24"/>
      <c r="AH643" s="24"/>
      <c r="AI643" s="24"/>
      <c r="AJ643" s="24"/>
      <c r="AK643" s="24"/>
      <c r="AL643" s="24"/>
      <c r="AM643" s="24"/>
      <c r="AN643" s="24"/>
      <c r="AO643" s="29"/>
      <c r="AP643" s="24"/>
      <c r="AQ643" s="24"/>
      <c r="AR643" s="24"/>
      <c r="AS643" s="24"/>
      <c r="AT643" s="24"/>
      <c r="AU643" s="24"/>
      <c r="AX643" s="20"/>
      <c r="AY643" s="24"/>
      <c r="AZ643" s="24"/>
      <c r="BA643" s="24"/>
      <c r="BB643" s="24"/>
      <c r="BC643" s="29"/>
      <c r="BD643" s="24"/>
      <c r="BE643" s="24"/>
      <c r="BF643" s="24"/>
      <c r="BG643" s="24"/>
      <c r="BK643" s="20"/>
      <c r="BL643" s="24"/>
      <c r="BM643" s="24"/>
      <c r="BN643" s="24"/>
      <c r="BO643" s="24"/>
      <c r="BQ643" s="29"/>
      <c r="BR643" s="24"/>
      <c r="BS643" s="24"/>
      <c r="BT643" s="24"/>
      <c r="BU643" s="24"/>
      <c r="BV643" s="24"/>
      <c r="BW643" s="24"/>
      <c r="BZ643" s="24"/>
      <c r="CA643" s="20"/>
      <c r="CB643" s="24"/>
      <c r="CC643" s="24"/>
      <c r="CD643" s="24"/>
      <c r="CE643" s="24"/>
      <c r="CG643" s="29"/>
      <c r="CH643" s="24"/>
      <c r="CI643" s="24"/>
      <c r="CJ643" s="24"/>
      <c r="CK643" s="24"/>
      <c r="CL643" s="24"/>
      <c r="CM643" s="24"/>
      <c r="CN643" s="46"/>
      <c r="CO643" s="21"/>
      <c r="CP643" s="21"/>
      <c r="CR643" s="7"/>
      <c r="CV643" s="22"/>
      <c r="DE643" s="47"/>
    </row>
    <row r="644" spans="4:109" ht="14.5" x14ac:dyDescent="0.35">
      <c r="D644"/>
      <c r="E644" s="22"/>
      <c r="AA644" s="24"/>
      <c r="AB644" s="24"/>
      <c r="AC644" s="24"/>
      <c r="AD644" s="29"/>
      <c r="AE644" s="24"/>
      <c r="AG644" s="24"/>
      <c r="AH644" s="24"/>
      <c r="AI644" s="24"/>
      <c r="AJ644" s="24"/>
      <c r="AK644" s="24"/>
      <c r="AL644" s="24"/>
      <c r="AM644" s="24"/>
      <c r="AN644" s="24"/>
      <c r="AO644" s="29"/>
      <c r="AP644" s="24"/>
      <c r="AQ644" s="24"/>
      <c r="AR644" s="24"/>
      <c r="AS644" s="24"/>
      <c r="AT644" s="24"/>
      <c r="AU644" s="24"/>
      <c r="AX644" s="20"/>
      <c r="AY644" s="24"/>
      <c r="AZ644" s="24"/>
      <c r="BA644" s="24"/>
      <c r="BB644" s="24"/>
      <c r="BC644" s="29"/>
      <c r="BD644" s="24"/>
      <c r="BE644" s="24"/>
      <c r="BF644" s="24"/>
      <c r="BG644" s="24"/>
      <c r="BK644" s="20"/>
      <c r="BL644" s="24"/>
      <c r="BM644" s="24"/>
      <c r="BN644" s="24"/>
      <c r="BO644" s="24"/>
      <c r="BQ644" s="29"/>
      <c r="BR644" s="24"/>
      <c r="BS644" s="24"/>
      <c r="BT644" s="24"/>
      <c r="BU644" s="24"/>
      <c r="BV644" s="24"/>
      <c r="BW644" s="24"/>
      <c r="BZ644" s="24"/>
      <c r="CA644" s="20"/>
      <c r="CB644" s="24"/>
      <c r="CC644" s="24"/>
      <c r="CD644" s="24"/>
      <c r="CE644" s="24"/>
      <c r="CG644" s="29"/>
      <c r="CH644" s="24"/>
      <c r="CI644" s="24"/>
      <c r="CJ644" s="24"/>
      <c r="CK644" s="24"/>
      <c r="CL644" s="24"/>
      <c r="CM644" s="24"/>
      <c r="CN644" s="46"/>
      <c r="CO644" s="21"/>
      <c r="CP644" s="21"/>
      <c r="CR644" s="7"/>
      <c r="CV644" s="22"/>
      <c r="DE644" s="47"/>
    </row>
    <row r="645" spans="4:109" ht="14.5" x14ac:dyDescent="0.35">
      <c r="D645"/>
      <c r="E645" s="22"/>
      <c r="AA645" s="24"/>
      <c r="AB645" s="24"/>
      <c r="AC645" s="24"/>
      <c r="AD645" s="29"/>
      <c r="AE645" s="24"/>
      <c r="AG645" s="24"/>
      <c r="AH645" s="24"/>
      <c r="AI645" s="24"/>
      <c r="AJ645" s="24"/>
      <c r="AK645" s="24"/>
      <c r="AL645" s="24"/>
      <c r="AM645" s="24"/>
      <c r="AN645" s="24"/>
      <c r="AO645" s="29"/>
      <c r="AP645" s="24"/>
      <c r="AQ645" s="24"/>
      <c r="AR645" s="24"/>
      <c r="AS645" s="24"/>
      <c r="AT645" s="24"/>
      <c r="AU645" s="24"/>
      <c r="AX645" s="20"/>
      <c r="AY645" s="24"/>
      <c r="AZ645" s="24"/>
      <c r="BA645" s="24"/>
      <c r="BB645" s="24"/>
      <c r="BC645" s="29"/>
      <c r="BD645" s="24"/>
      <c r="BE645" s="24"/>
      <c r="BF645" s="24"/>
      <c r="BG645" s="24"/>
      <c r="BK645" s="20"/>
      <c r="BL645" s="24"/>
      <c r="BM645" s="24"/>
      <c r="BN645" s="24"/>
      <c r="BO645" s="24"/>
      <c r="BQ645" s="29"/>
      <c r="BR645" s="24"/>
      <c r="BS645" s="24"/>
      <c r="BT645" s="24"/>
      <c r="BU645" s="24"/>
      <c r="BV645" s="24"/>
      <c r="BW645" s="24"/>
      <c r="BZ645" s="24"/>
      <c r="CA645" s="20"/>
      <c r="CB645" s="24"/>
      <c r="CC645" s="24"/>
      <c r="CD645" s="24"/>
      <c r="CE645" s="24"/>
      <c r="CG645" s="29"/>
      <c r="CH645" s="24"/>
      <c r="CI645" s="24"/>
      <c r="CJ645" s="24"/>
      <c r="CK645" s="24"/>
      <c r="CL645" s="24"/>
      <c r="CM645" s="24"/>
      <c r="CN645" s="46"/>
      <c r="CO645" s="21"/>
      <c r="CP645" s="21"/>
      <c r="CR645" s="7"/>
      <c r="CV645" s="22"/>
      <c r="DE645" s="47"/>
    </row>
    <row r="646" spans="4:109" ht="14.5" x14ac:dyDescent="0.35">
      <c r="D646"/>
      <c r="E646" s="22"/>
      <c r="AA646" s="24"/>
      <c r="AB646" s="24"/>
      <c r="AC646" s="24"/>
      <c r="AD646" s="29"/>
      <c r="AE646" s="24"/>
      <c r="AG646" s="24"/>
      <c r="AH646" s="24"/>
      <c r="AI646" s="24"/>
      <c r="AJ646" s="24"/>
      <c r="AK646" s="24"/>
      <c r="AL646" s="24"/>
      <c r="AM646" s="24"/>
      <c r="AN646" s="24"/>
      <c r="AO646" s="29"/>
      <c r="AP646" s="24"/>
      <c r="AQ646" s="24"/>
      <c r="AR646" s="24"/>
      <c r="AS646" s="24"/>
      <c r="AT646" s="24"/>
      <c r="AU646" s="24"/>
      <c r="AX646" s="20"/>
      <c r="AY646" s="24"/>
      <c r="AZ646" s="24"/>
      <c r="BA646" s="24"/>
      <c r="BB646" s="24"/>
      <c r="BC646" s="29"/>
      <c r="BD646" s="24"/>
      <c r="BE646" s="24"/>
      <c r="BF646" s="24"/>
      <c r="BG646" s="24"/>
      <c r="BK646" s="20"/>
      <c r="BL646" s="24"/>
      <c r="BM646" s="24"/>
      <c r="BN646" s="24"/>
      <c r="BO646" s="24"/>
      <c r="BQ646" s="29"/>
      <c r="BR646" s="24"/>
      <c r="BS646" s="24"/>
      <c r="BT646" s="24"/>
      <c r="BU646" s="24"/>
      <c r="BV646" s="24"/>
      <c r="BW646" s="24"/>
      <c r="BZ646" s="24"/>
      <c r="CA646" s="20"/>
      <c r="CB646" s="24"/>
      <c r="CC646" s="24"/>
      <c r="CD646" s="24"/>
      <c r="CE646" s="24"/>
      <c r="CG646" s="29"/>
      <c r="CH646" s="24"/>
      <c r="CI646" s="24"/>
      <c r="CJ646" s="24"/>
      <c r="CK646" s="24"/>
      <c r="CL646" s="24"/>
      <c r="CM646" s="24"/>
      <c r="CN646" s="46"/>
      <c r="CO646" s="21"/>
      <c r="CP646" s="21"/>
      <c r="CR646" s="7"/>
      <c r="CV646" s="22"/>
      <c r="DE646" s="47"/>
    </row>
    <row r="647" spans="4:109" ht="14.5" x14ac:dyDescent="0.35">
      <c r="D647"/>
      <c r="E647" s="22"/>
      <c r="AA647" s="24"/>
      <c r="AB647" s="24"/>
      <c r="AC647" s="24"/>
      <c r="AD647" s="29"/>
      <c r="AE647" s="24"/>
      <c r="AG647" s="24"/>
      <c r="AH647" s="24"/>
      <c r="AI647" s="24"/>
      <c r="AJ647" s="24"/>
      <c r="AK647" s="24"/>
      <c r="AL647" s="24"/>
      <c r="AM647" s="24"/>
      <c r="AN647" s="24"/>
      <c r="AO647" s="29"/>
      <c r="AP647" s="24"/>
      <c r="AQ647" s="24"/>
      <c r="AR647" s="24"/>
      <c r="AS647" s="24"/>
      <c r="AT647" s="24"/>
      <c r="AU647" s="24"/>
      <c r="AX647" s="20"/>
      <c r="AY647" s="24"/>
      <c r="AZ647" s="24"/>
      <c r="BA647" s="24"/>
      <c r="BB647" s="24"/>
      <c r="BC647" s="29"/>
      <c r="BD647" s="24"/>
      <c r="BE647" s="24"/>
      <c r="BF647" s="24"/>
      <c r="BG647" s="24"/>
      <c r="BK647" s="20"/>
      <c r="BL647" s="24"/>
      <c r="BM647" s="24"/>
      <c r="BN647" s="24"/>
      <c r="BO647" s="24"/>
      <c r="BQ647" s="29"/>
      <c r="BR647" s="24"/>
      <c r="BS647" s="24"/>
      <c r="BT647" s="24"/>
      <c r="BU647" s="24"/>
      <c r="BV647" s="24"/>
      <c r="BW647" s="24"/>
      <c r="BZ647" s="24"/>
      <c r="CA647" s="20"/>
      <c r="CB647" s="24"/>
      <c r="CC647" s="24"/>
      <c r="CD647" s="24"/>
      <c r="CE647" s="24"/>
      <c r="CG647" s="29"/>
      <c r="CH647" s="24"/>
      <c r="CI647" s="24"/>
      <c r="CJ647" s="24"/>
      <c r="CK647" s="24"/>
      <c r="CL647" s="24"/>
      <c r="CM647" s="24"/>
      <c r="CN647" s="46"/>
      <c r="CO647" s="21"/>
      <c r="CP647" s="21"/>
      <c r="CR647" s="7"/>
      <c r="CV647" s="22"/>
      <c r="DE647" s="47"/>
    </row>
    <row r="648" spans="4:109" ht="14.5" x14ac:dyDescent="0.35">
      <c r="D648"/>
      <c r="E648" s="22"/>
      <c r="AA648" s="24"/>
      <c r="AB648" s="24"/>
      <c r="AC648" s="24"/>
      <c r="AD648" s="29"/>
      <c r="AE648" s="24"/>
      <c r="AG648" s="24"/>
      <c r="AH648" s="24"/>
      <c r="AI648" s="24"/>
      <c r="AJ648" s="24"/>
      <c r="AK648" s="24"/>
      <c r="AL648" s="24"/>
      <c r="AM648" s="24"/>
      <c r="AN648" s="24"/>
      <c r="AO648" s="29"/>
      <c r="AP648" s="24"/>
      <c r="AQ648" s="24"/>
      <c r="AR648" s="24"/>
      <c r="AS648" s="24"/>
      <c r="AT648" s="24"/>
      <c r="AU648" s="24"/>
      <c r="AX648" s="20"/>
      <c r="AY648" s="24"/>
      <c r="AZ648" s="24"/>
      <c r="BA648" s="24"/>
      <c r="BB648" s="24"/>
      <c r="BC648" s="29"/>
      <c r="BD648" s="24"/>
      <c r="BE648" s="24"/>
      <c r="BF648" s="24"/>
      <c r="BG648" s="24"/>
      <c r="BK648" s="20"/>
      <c r="BL648" s="24"/>
      <c r="BM648" s="24"/>
      <c r="BN648" s="24"/>
      <c r="BO648" s="24"/>
      <c r="BQ648" s="29"/>
      <c r="BR648" s="24"/>
      <c r="BS648" s="24"/>
      <c r="BT648" s="24"/>
      <c r="BU648" s="24"/>
      <c r="BV648" s="24"/>
      <c r="BW648" s="24"/>
      <c r="BZ648" s="24"/>
      <c r="CA648" s="20"/>
      <c r="CB648" s="24"/>
      <c r="CC648" s="24"/>
      <c r="CD648" s="24"/>
      <c r="CE648" s="24"/>
      <c r="CG648" s="29"/>
      <c r="CH648" s="24"/>
      <c r="CI648" s="24"/>
      <c r="CJ648" s="24"/>
      <c r="CK648" s="24"/>
      <c r="CL648" s="24"/>
      <c r="CM648" s="24"/>
      <c r="CN648" s="46"/>
      <c r="CO648" s="21"/>
      <c r="CP648" s="21"/>
      <c r="CR648" s="7"/>
      <c r="CV648" s="22"/>
      <c r="DE648" s="47"/>
    </row>
    <row r="649" spans="4:109" ht="14.5" x14ac:dyDescent="0.35">
      <c r="D649"/>
      <c r="E649" s="22"/>
      <c r="AA649" s="24"/>
      <c r="AB649" s="24"/>
      <c r="AC649" s="24"/>
      <c r="AD649" s="29"/>
      <c r="AE649" s="24"/>
      <c r="AG649" s="24"/>
      <c r="AH649" s="24"/>
      <c r="AI649" s="24"/>
      <c r="AJ649" s="24"/>
      <c r="AK649" s="24"/>
      <c r="AL649" s="24"/>
      <c r="AM649" s="24"/>
      <c r="AN649" s="24"/>
      <c r="AO649" s="29"/>
      <c r="AP649" s="24"/>
      <c r="AQ649" s="24"/>
      <c r="AR649" s="24"/>
      <c r="AS649" s="24"/>
      <c r="AT649" s="24"/>
      <c r="AU649" s="24"/>
      <c r="AX649" s="20"/>
      <c r="AY649" s="24"/>
      <c r="AZ649" s="24"/>
      <c r="BA649" s="24"/>
      <c r="BB649" s="24"/>
      <c r="BC649" s="29"/>
      <c r="BD649" s="24"/>
      <c r="BE649" s="24"/>
      <c r="BF649" s="24"/>
      <c r="BG649" s="24"/>
      <c r="BK649" s="20"/>
      <c r="BL649" s="24"/>
      <c r="BM649" s="24"/>
      <c r="BN649" s="24"/>
      <c r="BO649" s="24"/>
      <c r="BQ649" s="29"/>
      <c r="BR649" s="24"/>
      <c r="BS649" s="24"/>
      <c r="BT649" s="24"/>
      <c r="BU649" s="24"/>
      <c r="BV649" s="24"/>
      <c r="BW649" s="24"/>
      <c r="BZ649" s="24"/>
      <c r="CA649" s="20"/>
      <c r="CB649" s="24"/>
      <c r="CC649" s="24"/>
      <c r="CD649" s="24"/>
      <c r="CE649" s="24"/>
      <c r="CG649" s="29"/>
      <c r="CH649" s="24"/>
      <c r="CI649" s="24"/>
      <c r="CJ649" s="24"/>
      <c r="CK649" s="24"/>
      <c r="CL649" s="24"/>
      <c r="CM649" s="24"/>
      <c r="CN649" s="46"/>
      <c r="CO649" s="21"/>
      <c r="CP649" s="21"/>
      <c r="CR649" s="7"/>
      <c r="CV649" s="22"/>
      <c r="DE649" s="47"/>
    </row>
    <row r="650" spans="4:109" ht="14.5" x14ac:dyDescent="0.35">
      <c r="D650"/>
      <c r="E650" s="22"/>
      <c r="AA650" s="24"/>
      <c r="AB650" s="24"/>
      <c r="AC650" s="24"/>
      <c r="AD650" s="29"/>
      <c r="AE650" s="24"/>
      <c r="AG650" s="24"/>
      <c r="AH650" s="24"/>
      <c r="AI650" s="24"/>
      <c r="AJ650" s="24"/>
      <c r="AK650" s="24"/>
      <c r="AL650" s="24"/>
      <c r="AM650" s="24"/>
      <c r="AN650" s="24"/>
      <c r="AO650" s="29"/>
      <c r="AP650" s="24"/>
      <c r="AQ650" s="24"/>
      <c r="AR650" s="24"/>
      <c r="AS650" s="24"/>
      <c r="AT650" s="24"/>
      <c r="AU650" s="24"/>
      <c r="AX650" s="20"/>
      <c r="AY650" s="24"/>
      <c r="AZ650" s="24"/>
      <c r="BA650" s="24"/>
      <c r="BB650" s="24"/>
      <c r="BC650" s="29"/>
      <c r="BD650" s="24"/>
      <c r="BE650" s="24"/>
      <c r="BF650" s="24"/>
      <c r="BG650" s="24"/>
      <c r="BK650" s="20"/>
      <c r="BL650" s="24"/>
      <c r="BM650" s="24"/>
      <c r="BN650" s="24"/>
      <c r="BO650" s="24"/>
      <c r="BQ650" s="29"/>
      <c r="BR650" s="24"/>
      <c r="BS650" s="24"/>
      <c r="BT650" s="24"/>
      <c r="BU650" s="24"/>
      <c r="BV650" s="24"/>
      <c r="BW650" s="24"/>
      <c r="BZ650" s="24"/>
      <c r="CA650" s="20"/>
      <c r="CB650" s="24"/>
      <c r="CC650" s="24"/>
      <c r="CD650" s="24"/>
      <c r="CE650" s="24"/>
      <c r="CG650" s="29"/>
      <c r="CH650" s="24"/>
      <c r="CI650" s="24"/>
      <c r="CJ650" s="24"/>
      <c r="CK650" s="24"/>
      <c r="CL650" s="24"/>
      <c r="CM650" s="24"/>
      <c r="CN650" s="46"/>
      <c r="CO650" s="21"/>
      <c r="CP650" s="21"/>
      <c r="CR650" s="7"/>
      <c r="CV650" s="22"/>
      <c r="DE650" s="47"/>
    </row>
    <row r="651" spans="4:109" ht="14.5" x14ac:dyDescent="0.35">
      <c r="D651"/>
      <c r="E651" s="22"/>
      <c r="AA651" s="24"/>
      <c r="AB651" s="24"/>
      <c r="AC651" s="24"/>
      <c r="AD651" s="29"/>
      <c r="AE651" s="24"/>
      <c r="AG651" s="24"/>
      <c r="AH651" s="24"/>
      <c r="AI651" s="24"/>
      <c r="AJ651" s="24"/>
      <c r="AK651" s="24"/>
      <c r="AL651" s="24"/>
      <c r="AM651" s="24"/>
      <c r="AN651" s="24"/>
      <c r="AO651" s="29"/>
      <c r="AP651" s="24"/>
      <c r="AQ651" s="24"/>
      <c r="AR651" s="24"/>
      <c r="AS651" s="24"/>
      <c r="AT651" s="24"/>
      <c r="AU651" s="24"/>
      <c r="AX651" s="20"/>
      <c r="AY651" s="24"/>
      <c r="AZ651" s="24"/>
      <c r="BA651" s="24"/>
      <c r="BB651" s="24"/>
      <c r="BC651" s="29"/>
      <c r="BD651" s="24"/>
      <c r="BE651" s="24"/>
      <c r="BF651" s="24"/>
      <c r="BG651" s="24"/>
      <c r="BK651" s="20"/>
      <c r="BL651" s="24"/>
      <c r="BM651" s="24"/>
      <c r="BN651" s="24"/>
      <c r="BO651" s="24"/>
      <c r="BQ651" s="29"/>
      <c r="BR651" s="24"/>
      <c r="BS651" s="24"/>
      <c r="BT651" s="24"/>
      <c r="BU651" s="24"/>
      <c r="BV651" s="24"/>
      <c r="BW651" s="24"/>
      <c r="BZ651" s="24"/>
      <c r="CA651" s="20"/>
      <c r="CB651" s="24"/>
      <c r="CC651" s="24"/>
      <c r="CD651" s="24"/>
      <c r="CE651" s="24"/>
      <c r="CG651" s="29"/>
      <c r="CH651" s="24"/>
      <c r="CI651" s="24"/>
      <c r="CJ651" s="24"/>
      <c r="CK651" s="24"/>
      <c r="CL651" s="24"/>
      <c r="CM651" s="24"/>
      <c r="CN651" s="46"/>
      <c r="CO651" s="21"/>
      <c r="CP651" s="21"/>
      <c r="CR651" s="7"/>
      <c r="CV651" s="22"/>
      <c r="DE651" s="47"/>
    </row>
    <row r="652" spans="4:109" ht="14.5" x14ac:dyDescent="0.35">
      <c r="D652"/>
      <c r="E652" s="22"/>
      <c r="AA652" s="24"/>
      <c r="AB652" s="24"/>
      <c r="AC652" s="24"/>
      <c r="AD652" s="29"/>
      <c r="AE652" s="24"/>
      <c r="AG652" s="24"/>
      <c r="AH652" s="24"/>
      <c r="AI652" s="24"/>
      <c r="AJ652" s="24"/>
      <c r="AK652" s="24"/>
      <c r="AL652" s="24"/>
      <c r="AM652" s="24"/>
      <c r="AN652" s="24"/>
      <c r="AO652" s="29"/>
      <c r="AP652" s="24"/>
      <c r="AQ652" s="24"/>
      <c r="AR652" s="24"/>
      <c r="AS652" s="24"/>
      <c r="AT652" s="24"/>
      <c r="AU652" s="24"/>
      <c r="AX652" s="20"/>
      <c r="AY652" s="24"/>
      <c r="AZ652" s="24"/>
      <c r="BA652" s="24"/>
      <c r="BB652" s="24"/>
      <c r="BC652" s="29"/>
      <c r="BD652" s="24"/>
      <c r="BE652" s="24"/>
      <c r="BF652" s="24"/>
      <c r="BG652" s="24"/>
      <c r="BK652" s="20"/>
      <c r="BL652" s="24"/>
      <c r="BM652" s="24"/>
      <c r="BN652" s="24"/>
      <c r="BO652" s="24"/>
      <c r="BQ652" s="29"/>
      <c r="BR652" s="24"/>
      <c r="BS652" s="24"/>
      <c r="BT652" s="24"/>
      <c r="BU652" s="24"/>
      <c r="BV652" s="24"/>
      <c r="BW652" s="24"/>
      <c r="BZ652" s="24"/>
      <c r="CA652" s="20"/>
      <c r="CB652" s="24"/>
      <c r="CC652" s="24"/>
      <c r="CD652" s="24"/>
      <c r="CE652" s="24"/>
      <c r="CG652" s="29"/>
      <c r="CH652" s="24"/>
      <c r="CI652" s="24"/>
      <c r="CJ652" s="24"/>
      <c r="CK652" s="24"/>
      <c r="CL652" s="24"/>
      <c r="CM652" s="24"/>
      <c r="CN652" s="46"/>
      <c r="CO652" s="21"/>
      <c r="CP652" s="21"/>
      <c r="CR652" s="7"/>
      <c r="CV652" s="22"/>
      <c r="DE652" s="47"/>
    </row>
    <row r="653" spans="4:109" ht="14.5" x14ac:dyDescent="0.35">
      <c r="D653"/>
      <c r="E653" s="22"/>
      <c r="AA653" s="24"/>
      <c r="AB653" s="24"/>
      <c r="AC653" s="24"/>
      <c r="AD653" s="29"/>
      <c r="AE653" s="24"/>
      <c r="AG653" s="24"/>
      <c r="AH653" s="24"/>
      <c r="AI653" s="24"/>
      <c r="AJ653" s="24"/>
      <c r="AK653" s="24"/>
      <c r="AL653" s="24"/>
      <c r="AM653" s="24"/>
      <c r="AN653" s="24"/>
      <c r="AO653" s="29"/>
      <c r="AP653" s="24"/>
      <c r="AQ653" s="24"/>
      <c r="AR653" s="24"/>
      <c r="AS653" s="24"/>
      <c r="AT653" s="24"/>
      <c r="AU653" s="24"/>
      <c r="AX653" s="20"/>
      <c r="AY653" s="24"/>
      <c r="AZ653" s="24"/>
      <c r="BA653" s="24"/>
      <c r="BB653" s="24"/>
      <c r="BC653" s="29"/>
      <c r="BD653" s="24"/>
      <c r="BE653" s="24"/>
      <c r="BF653" s="24"/>
      <c r="BG653" s="24"/>
      <c r="BK653" s="20"/>
      <c r="BL653" s="24"/>
      <c r="BM653" s="24"/>
      <c r="BN653" s="24"/>
      <c r="BO653" s="24"/>
      <c r="BQ653" s="29"/>
      <c r="BR653" s="24"/>
      <c r="BS653" s="24"/>
      <c r="BT653" s="24"/>
      <c r="BU653" s="24"/>
      <c r="BV653" s="24"/>
      <c r="BW653" s="24"/>
      <c r="BZ653" s="24"/>
      <c r="CA653" s="20"/>
      <c r="CB653" s="24"/>
      <c r="CC653" s="24"/>
      <c r="CD653" s="24"/>
      <c r="CE653" s="24"/>
      <c r="CG653" s="29"/>
      <c r="CH653" s="24"/>
      <c r="CI653" s="24"/>
      <c r="CJ653" s="24"/>
      <c r="CK653" s="24"/>
      <c r="CL653" s="24"/>
      <c r="CM653" s="24"/>
      <c r="CN653" s="46"/>
      <c r="CO653" s="21"/>
      <c r="CP653" s="21"/>
      <c r="CR653" s="7"/>
      <c r="CV653" s="22"/>
      <c r="DE653" s="47"/>
    </row>
    <row r="654" spans="4:109" ht="14.5" x14ac:dyDescent="0.35">
      <c r="D654"/>
      <c r="E654" s="22"/>
      <c r="AA654" s="24"/>
      <c r="AB654" s="24"/>
      <c r="AC654" s="24"/>
      <c r="AD654" s="29"/>
      <c r="AE654" s="24"/>
      <c r="AG654" s="24"/>
      <c r="AH654" s="24"/>
      <c r="AI654" s="24"/>
      <c r="AJ654" s="24"/>
      <c r="AK654" s="24"/>
      <c r="AL654" s="24"/>
      <c r="AM654" s="24"/>
      <c r="AN654" s="24"/>
      <c r="AO654" s="29"/>
      <c r="AP654" s="24"/>
      <c r="AQ654" s="24"/>
      <c r="AR654" s="24"/>
      <c r="AS654" s="24"/>
      <c r="AT654" s="24"/>
      <c r="AU654" s="24"/>
      <c r="AX654" s="20"/>
      <c r="AY654" s="24"/>
      <c r="AZ654" s="24"/>
      <c r="BA654" s="24"/>
      <c r="BB654" s="24"/>
      <c r="BC654" s="29"/>
      <c r="BD654" s="24"/>
      <c r="BE654" s="24"/>
      <c r="BF654" s="24"/>
      <c r="BG654" s="24"/>
      <c r="BK654" s="20"/>
      <c r="BL654" s="24"/>
      <c r="BM654" s="24"/>
      <c r="BN654" s="24"/>
      <c r="BO654" s="24"/>
      <c r="BQ654" s="29"/>
      <c r="BR654" s="24"/>
      <c r="BS654" s="24"/>
      <c r="BT654" s="24"/>
      <c r="BU654" s="24"/>
      <c r="BV654" s="24"/>
      <c r="BW654" s="24"/>
      <c r="BZ654" s="24"/>
      <c r="CA654" s="20"/>
      <c r="CB654" s="24"/>
      <c r="CC654" s="24"/>
      <c r="CD654" s="24"/>
      <c r="CE654" s="24"/>
      <c r="CG654" s="29"/>
      <c r="CH654" s="24"/>
      <c r="CI654" s="24"/>
      <c r="CJ654" s="24"/>
      <c r="CK654" s="24"/>
      <c r="CL654" s="24"/>
      <c r="CM654" s="24"/>
      <c r="CN654" s="46"/>
      <c r="CO654" s="21"/>
      <c r="CP654" s="21"/>
      <c r="CR654" s="7"/>
      <c r="CV654" s="22"/>
      <c r="DE654" s="47"/>
    </row>
    <row r="655" spans="4:109" ht="14.5" x14ac:dyDescent="0.35">
      <c r="D655"/>
      <c r="E655" s="22"/>
      <c r="AA655" s="24"/>
      <c r="AB655" s="24"/>
      <c r="AC655" s="24"/>
      <c r="AD655" s="29"/>
      <c r="AE655" s="24"/>
      <c r="AG655" s="24"/>
      <c r="AH655" s="24"/>
      <c r="AI655" s="24"/>
      <c r="AJ655" s="24"/>
      <c r="AK655" s="24"/>
      <c r="AL655" s="24"/>
      <c r="AM655" s="24"/>
      <c r="AN655" s="24"/>
      <c r="AO655" s="29"/>
      <c r="AP655" s="24"/>
      <c r="AQ655" s="24"/>
      <c r="AR655" s="24"/>
      <c r="AS655" s="24"/>
      <c r="AT655" s="24"/>
      <c r="AU655" s="24"/>
      <c r="AX655" s="20"/>
      <c r="AY655" s="24"/>
      <c r="AZ655" s="24"/>
      <c r="BA655" s="24"/>
      <c r="BB655" s="24"/>
      <c r="BC655" s="29"/>
      <c r="BD655" s="24"/>
      <c r="BE655" s="24"/>
      <c r="BF655" s="24"/>
      <c r="BG655" s="24"/>
      <c r="BK655" s="20"/>
      <c r="BL655" s="24"/>
      <c r="BM655" s="24"/>
      <c r="BN655" s="24"/>
      <c r="BO655" s="24"/>
      <c r="BQ655" s="29"/>
      <c r="BR655" s="24"/>
      <c r="BS655" s="24"/>
      <c r="BT655" s="24"/>
      <c r="BU655" s="24"/>
      <c r="BV655" s="24"/>
      <c r="BW655" s="24"/>
      <c r="BZ655" s="24"/>
      <c r="CA655" s="20"/>
      <c r="CB655" s="24"/>
      <c r="CC655" s="24"/>
      <c r="CD655" s="24"/>
      <c r="CE655" s="24"/>
      <c r="CG655" s="29"/>
      <c r="CH655" s="24"/>
      <c r="CI655" s="24"/>
      <c r="CJ655" s="24"/>
      <c r="CK655" s="24"/>
      <c r="CL655" s="24"/>
      <c r="CM655" s="24"/>
      <c r="CN655" s="46"/>
      <c r="CO655" s="21"/>
      <c r="CP655" s="21"/>
      <c r="CR655" s="7"/>
      <c r="CV655" s="22"/>
      <c r="DE655" s="47"/>
    </row>
    <row r="656" spans="4:109" ht="14.5" x14ac:dyDescent="0.35">
      <c r="D656"/>
      <c r="E656" s="22"/>
      <c r="AA656" s="24"/>
      <c r="AB656" s="24"/>
      <c r="AC656" s="24"/>
      <c r="AD656" s="29"/>
      <c r="AE656" s="24"/>
      <c r="AG656" s="24"/>
      <c r="AH656" s="24"/>
      <c r="AI656" s="24"/>
      <c r="AJ656" s="24"/>
      <c r="AK656" s="24"/>
      <c r="AL656" s="24"/>
      <c r="AM656" s="24"/>
      <c r="AN656" s="24"/>
      <c r="AO656" s="29"/>
      <c r="AP656" s="24"/>
      <c r="AQ656" s="24"/>
      <c r="AR656" s="24"/>
      <c r="AS656" s="24"/>
      <c r="AT656" s="24"/>
      <c r="AU656" s="24"/>
      <c r="AX656" s="20"/>
      <c r="AY656" s="24"/>
      <c r="AZ656" s="24"/>
      <c r="BA656" s="24"/>
      <c r="BB656" s="24"/>
      <c r="BC656" s="29"/>
      <c r="BD656" s="24"/>
      <c r="BE656" s="24"/>
      <c r="BF656" s="24"/>
      <c r="BG656" s="24"/>
      <c r="BK656" s="20"/>
      <c r="BL656" s="24"/>
      <c r="BM656" s="24"/>
      <c r="BN656" s="24"/>
      <c r="BO656" s="24"/>
      <c r="BQ656" s="29"/>
      <c r="BR656" s="24"/>
      <c r="BS656" s="24"/>
      <c r="BT656" s="24"/>
      <c r="BU656" s="24"/>
      <c r="BV656" s="24"/>
      <c r="BW656" s="24"/>
      <c r="BZ656" s="24"/>
      <c r="CA656" s="20"/>
      <c r="CB656" s="24"/>
      <c r="CC656" s="24"/>
      <c r="CD656" s="24"/>
      <c r="CE656" s="24"/>
      <c r="CG656" s="29"/>
      <c r="CH656" s="24"/>
      <c r="CI656" s="24"/>
      <c r="CJ656" s="24"/>
      <c r="CK656" s="24"/>
      <c r="CL656" s="24"/>
      <c r="CM656" s="24"/>
      <c r="CN656" s="46"/>
      <c r="CO656" s="21"/>
      <c r="CP656" s="21"/>
      <c r="CR656" s="7"/>
      <c r="CV656" s="22"/>
      <c r="DE656" s="47"/>
    </row>
    <row r="657" spans="4:109" ht="14.5" x14ac:dyDescent="0.35">
      <c r="D657"/>
      <c r="E657" s="22"/>
      <c r="AA657" s="24"/>
      <c r="AB657" s="24"/>
      <c r="AC657" s="24"/>
      <c r="AD657" s="29"/>
      <c r="AE657" s="24"/>
      <c r="AG657" s="24"/>
      <c r="AH657" s="24"/>
      <c r="AI657" s="24"/>
      <c r="AJ657" s="24"/>
      <c r="AK657" s="24"/>
      <c r="AL657" s="24"/>
      <c r="AM657" s="24"/>
      <c r="AN657" s="24"/>
      <c r="AO657" s="29"/>
      <c r="AP657" s="24"/>
      <c r="AQ657" s="24"/>
      <c r="AR657" s="24"/>
      <c r="AS657" s="24"/>
      <c r="AT657" s="24"/>
      <c r="AU657" s="24"/>
      <c r="AX657" s="20"/>
      <c r="AY657" s="24"/>
      <c r="AZ657" s="24"/>
      <c r="BA657" s="24"/>
      <c r="BB657" s="24"/>
      <c r="BC657" s="29"/>
      <c r="BD657" s="24"/>
      <c r="BE657" s="24"/>
      <c r="BF657" s="24"/>
      <c r="BG657" s="24"/>
      <c r="BK657" s="20"/>
      <c r="BL657" s="24"/>
      <c r="BM657" s="24"/>
      <c r="BN657" s="24"/>
      <c r="BO657" s="24"/>
      <c r="BQ657" s="29"/>
      <c r="BR657" s="24"/>
      <c r="BS657" s="24"/>
      <c r="BT657" s="24"/>
      <c r="BU657" s="24"/>
      <c r="BV657" s="24"/>
      <c r="BW657" s="24"/>
      <c r="BZ657" s="24"/>
      <c r="CA657" s="20"/>
      <c r="CB657" s="24"/>
      <c r="CC657" s="24"/>
      <c r="CD657" s="24"/>
      <c r="CE657" s="24"/>
      <c r="CG657" s="29"/>
      <c r="CH657" s="24"/>
      <c r="CI657" s="24"/>
      <c r="CJ657" s="24"/>
      <c r="CK657" s="24"/>
      <c r="CL657" s="24"/>
      <c r="CM657" s="24"/>
      <c r="CN657" s="46"/>
      <c r="CO657" s="21"/>
      <c r="CP657" s="21"/>
      <c r="CR657" s="7"/>
      <c r="CV657" s="22"/>
      <c r="DE657" s="47"/>
    </row>
    <row r="658" spans="4:109" ht="14.5" x14ac:dyDescent="0.35">
      <c r="D658"/>
      <c r="E658" s="22"/>
      <c r="AA658" s="24"/>
      <c r="AB658" s="24"/>
      <c r="AC658" s="24"/>
      <c r="AD658" s="29"/>
      <c r="AE658" s="24"/>
      <c r="AG658" s="24"/>
      <c r="AH658" s="24"/>
      <c r="AI658" s="24"/>
      <c r="AJ658" s="24"/>
      <c r="AK658" s="24"/>
      <c r="AL658" s="24"/>
      <c r="AM658" s="24"/>
      <c r="AN658" s="24"/>
      <c r="AO658" s="29"/>
      <c r="AP658" s="24"/>
      <c r="AQ658" s="24"/>
      <c r="AR658" s="24"/>
      <c r="AS658" s="24"/>
      <c r="AT658" s="24"/>
      <c r="AU658" s="24"/>
      <c r="AX658" s="20"/>
      <c r="AY658" s="24"/>
      <c r="AZ658" s="24"/>
      <c r="BA658" s="24"/>
      <c r="BB658" s="24"/>
      <c r="BC658" s="29"/>
      <c r="BD658" s="24"/>
      <c r="BE658" s="24"/>
      <c r="BF658" s="24"/>
      <c r="BG658" s="24"/>
      <c r="BK658" s="20"/>
      <c r="BL658" s="24"/>
      <c r="BM658" s="24"/>
      <c r="BN658" s="24"/>
      <c r="BO658" s="24"/>
      <c r="BQ658" s="29"/>
      <c r="BR658" s="24"/>
      <c r="BS658" s="24"/>
      <c r="BT658" s="24"/>
      <c r="BU658" s="24"/>
      <c r="BV658" s="24"/>
      <c r="BW658" s="24"/>
      <c r="BZ658" s="24"/>
      <c r="CA658" s="20"/>
      <c r="CB658" s="24"/>
      <c r="CC658" s="24"/>
      <c r="CD658" s="24"/>
      <c r="CE658" s="24"/>
      <c r="CG658" s="29"/>
      <c r="CH658" s="24"/>
      <c r="CI658" s="24"/>
      <c r="CJ658" s="24"/>
      <c r="CK658" s="24"/>
      <c r="CL658" s="24"/>
      <c r="CM658" s="24"/>
      <c r="CN658" s="46"/>
      <c r="CO658" s="21"/>
      <c r="CP658" s="21"/>
      <c r="CR658" s="7"/>
      <c r="CV658" s="22"/>
      <c r="DE658" s="47"/>
    </row>
    <row r="659" spans="4:109" ht="14.5" x14ac:dyDescent="0.35">
      <c r="D659"/>
      <c r="E659" s="22"/>
      <c r="AA659" s="24"/>
      <c r="AB659" s="24"/>
      <c r="AC659" s="24"/>
      <c r="AD659" s="29"/>
      <c r="AE659" s="24"/>
      <c r="AG659" s="24"/>
      <c r="AH659" s="24"/>
      <c r="AI659" s="24"/>
      <c r="AJ659" s="24"/>
      <c r="AK659" s="24"/>
      <c r="AL659" s="24"/>
      <c r="AM659" s="24"/>
      <c r="AN659" s="24"/>
      <c r="AO659" s="29"/>
      <c r="AP659" s="24"/>
      <c r="AQ659" s="24"/>
      <c r="AR659" s="24"/>
      <c r="AS659" s="24"/>
      <c r="AT659" s="24"/>
      <c r="AU659" s="24"/>
      <c r="AX659" s="20"/>
      <c r="AY659" s="24"/>
      <c r="AZ659" s="24"/>
      <c r="BA659" s="24"/>
      <c r="BB659" s="24"/>
      <c r="BC659" s="29"/>
      <c r="BD659" s="24"/>
      <c r="BE659" s="24"/>
      <c r="BF659" s="24"/>
      <c r="BG659" s="24"/>
      <c r="BK659" s="20"/>
      <c r="BL659" s="24"/>
      <c r="BM659" s="24"/>
      <c r="BN659" s="24"/>
      <c r="BO659" s="24"/>
      <c r="BQ659" s="29"/>
      <c r="BR659" s="24"/>
      <c r="BS659" s="24"/>
      <c r="BT659" s="24"/>
      <c r="BU659" s="24"/>
      <c r="BV659" s="24"/>
      <c r="BW659" s="24"/>
      <c r="BZ659" s="24"/>
      <c r="CA659" s="20"/>
      <c r="CB659" s="24"/>
      <c r="CC659" s="24"/>
      <c r="CD659" s="24"/>
      <c r="CE659" s="24"/>
      <c r="CG659" s="29"/>
      <c r="CH659" s="24"/>
      <c r="CI659" s="24"/>
      <c r="CJ659" s="24"/>
      <c r="CK659" s="24"/>
      <c r="CL659" s="24"/>
      <c r="CM659" s="24"/>
      <c r="CN659" s="46"/>
      <c r="CO659" s="21"/>
      <c r="CP659" s="21"/>
      <c r="CR659" s="7"/>
      <c r="CV659" s="22"/>
      <c r="DE659" s="47"/>
    </row>
    <row r="660" spans="4:109" ht="14.5" x14ac:dyDescent="0.35">
      <c r="D660"/>
      <c r="E660" s="22"/>
      <c r="AA660" s="24"/>
      <c r="AB660" s="24"/>
      <c r="AC660" s="24"/>
      <c r="AD660" s="29"/>
      <c r="AE660" s="24"/>
      <c r="AG660" s="24"/>
      <c r="AH660" s="24"/>
      <c r="AI660" s="24"/>
      <c r="AJ660" s="24"/>
      <c r="AK660" s="24"/>
      <c r="AL660" s="24"/>
      <c r="AM660" s="24"/>
      <c r="AN660" s="24"/>
      <c r="AO660" s="29"/>
      <c r="AP660" s="24"/>
      <c r="AQ660" s="24"/>
      <c r="AR660" s="24"/>
      <c r="AS660" s="24"/>
      <c r="AT660" s="24"/>
      <c r="AU660" s="24"/>
      <c r="AX660" s="20"/>
      <c r="AY660" s="24"/>
      <c r="AZ660" s="24"/>
      <c r="BA660" s="24"/>
      <c r="BB660" s="24"/>
      <c r="BC660" s="29"/>
      <c r="BD660" s="24"/>
      <c r="BE660" s="24"/>
      <c r="BF660" s="24"/>
      <c r="BG660" s="24"/>
      <c r="BK660" s="20"/>
      <c r="BL660" s="24"/>
      <c r="BM660" s="24"/>
      <c r="BN660" s="24"/>
      <c r="BO660" s="24"/>
      <c r="BQ660" s="29"/>
      <c r="BR660" s="24"/>
      <c r="BS660" s="24"/>
      <c r="BT660" s="24"/>
      <c r="BU660" s="24"/>
      <c r="BV660" s="24"/>
      <c r="BW660" s="24"/>
      <c r="BZ660" s="24"/>
      <c r="CA660" s="20"/>
      <c r="CB660" s="24"/>
      <c r="CC660" s="24"/>
      <c r="CD660" s="24"/>
      <c r="CE660" s="24"/>
      <c r="CG660" s="29"/>
      <c r="CH660" s="24"/>
      <c r="CI660" s="24"/>
      <c r="CJ660" s="24"/>
      <c r="CK660" s="24"/>
      <c r="CL660" s="24"/>
      <c r="CM660" s="24"/>
      <c r="CN660" s="46"/>
      <c r="CO660" s="21"/>
      <c r="CP660" s="21"/>
      <c r="CR660" s="7"/>
      <c r="CV660" s="22"/>
      <c r="DE660" s="47"/>
    </row>
    <row r="661" spans="4:109" ht="14.5" x14ac:dyDescent="0.35">
      <c r="D661"/>
      <c r="E661" s="22"/>
      <c r="AA661" s="24"/>
      <c r="AB661" s="24"/>
      <c r="AC661" s="24"/>
      <c r="AD661" s="29"/>
      <c r="AE661" s="24"/>
      <c r="AG661" s="24"/>
      <c r="AH661" s="24"/>
      <c r="AI661" s="24"/>
      <c r="AJ661" s="24"/>
      <c r="AK661" s="24"/>
      <c r="AL661" s="24"/>
      <c r="AM661" s="24"/>
      <c r="AN661" s="24"/>
      <c r="AO661" s="29"/>
      <c r="AP661" s="24"/>
      <c r="AQ661" s="24"/>
      <c r="AR661" s="24"/>
      <c r="AS661" s="24"/>
      <c r="AT661" s="24"/>
      <c r="AU661" s="24"/>
      <c r="AX661" s="20"/>
      <c r="AY661" s="24"/>
      <c r="AZ661" s="24"/>
      <c r="BA661" s="24"/>
      <c r="BB661" s="24"/>
      <c r="BC661" s="29"/>
      <c r="BD661" s="24"/>
      <c r="BE661" s="24"/>
      <c r="BF661" s="24"/>
      <c r="BG661" s="24"/>
      <c r="BK661" s="20"/>
      <c r="BL661" s="24"/>
      <c r="BM661" s="24"/>
      <c r="BN661" s="24"/>
      <c r="BO661" s="24"/>
      <c r="BQ661" s="29"/>
      <c r="BR661" s="24"/>
      <c r="BS661" s="24"/>
      <c r="BT661" s="24"/>
      <c r="BU661" s="24"/>
      <c r="BV661" s="24"/>
      <c r="BW661" s="24"/>
      <c r="BZ661" s="24"/>
      <c r="CA661" s="20"/>
      <c r="CB661" s="24"/>
      <c r="CC661" s="24"/>
      <c r="CD661" s="24"/>
      <c r="CE661" s="24"/>
      <c r="CG661" s="29"/>
      <c r="CH661" s="24"/>
      <c r="CI661" s="24"/>
      <c r="CJ661" s="24"/>
      <c r="CK661" s="24"/>
      <c r="CL661" s="24"/>
      <c r="CM661" s="24"/>
      <c r="CN661" s="46"/>
      <c r="CO661" s="21"/>
      <c r="CP661" s="21"/>
      <c r="CR661" s="7"/>
      <c r="CV661" s="22"/>
      <c r="DE661" s="47"/>
    </row>
    <row r="662" spans="4:109" ht="14.5" x14ac:dyDescent="0.35">
      <c r="D662"/>
      <c r="E662" s="22"/>
      <c r="AA662" s="24"/>
      <c r="AB662" s="24"/>
      <c r="AC662" s="24"/>
      <c r="AD662" s="29"/>
      <c r="AE662" s="24"/>
      <c r="AG662" s="24"/>
      <c r="AH662" s="24"/>
      <c r="AI662" s="24"/>
      <c r="AJ662" s="24"/>
      <c r="AK662" s="24"/>
      <c r="AL662" s="24"/>
      <c r="AM662" s="24"/>
      <c r="AN662" s="24"/>
      <c r="AO662" s="29"/>
      <c r="AP662" s="24"/>
      <c r="AQ662" s="24"/>
      <c r="AR662" s="24"/>
      <c r="AS662" s="24"/>
      <c r="AT662" s="24"/>
      <c r="AU662" s="24"/>
      <c r="AX662" s="20"/>
      <c r="AY662" s="24"/>
      <c r="AZ662" s="24"/>
      <c r="BA662" s="24"/>
      <c r="BB662" s="24"/>
      <c r="BC662" s="29"/>
      <c r="BD662" s="24"/>
      <c r="BE662" s="24"/>
      <c r="BF662" s="24"/>
      <c r="BG662" s="24"/>
      <c r="BK662" s="20"/>
      <c r="BL662" s="24"/>
      <c r="BM662" s="24"/>
      <c r="BN662" s="24"/>
      <c r="BO662" s="24"/>
      <c r="BQ662" s="29"/>
      <c r="BR662" s="24"/>
      <c r="BS662" s="24"/>
      <c r="BT662" s="24"/>
      <c r="BU662" s="24"/>
      <c r="BV662" s="24"/>
      <c r="BW662" s="24"/>
      <c r="BZ662" s="24"/>
      <c r="CA662" s="20"/>
      <c r="CB662" s="24"/>
      <c r="CC662" s="24"/>
      <c r="CD662" s="24"/>
      <c r="CE662" s="24"/>
      <c r="CG662" s="29"/>
      <c r="CH662" s="24"/>
      <c r="CI662" s="24"/>
      <c r="CJ662" s="24"/>
      <c r="CK662" s="24"/>
      <c r="CL662" s="24"/>
      <c r="CM662" s="24"/>
      <c r="CN662" s="46"/>
      <c r="CO662" s="21"/>
      <c r="CP662" s="21"/>
      <c r="CR662" s="7"/>
      <c r="CV662" s="22"/>
      <c r="DE662" s="47"/>
    </row>
    <row r="663" spans="4:109" ht="14.5" x14ac:dyDescent="0.35">
      <c r="D663"/>
      <c r="E663" s="22"/>
      <c r="AA663" s="24"/>
      <c r="AB663" s="24"/>
      <c r="AC663" s="24"/>
      <c r="AD663" s="29"/>
      <c r="AE663" s="24"/>
      <c r="AG663" s="24"/>
      <c r="AH663" s="24"/>
      <c r="AI663" s="24"/>
      <c r="AJ663" s="24"/>
      <c r="AK663" s="24"/>
      <c r="AL663" s="24"/>
      <c r="AM663" s="24"/>
      <c r="AN663" s="24"/>
      <c r="AO663" s="29"/>
      <c r="AP663" s="24"/>
      <c r="AQ663" s="24"/>
      <c r="AR663" s="24"/>
      <c r="AS663" s="24"/>
      <c r="AT663" s="24"/>
      <c r="AU663" s="24"/>
      <c r="AX663" s="20"/>
      <c r="AY663" s="24"/>
      <c r="AZ663" s="24"/>
      <c r="BA663" s="24"/>
      <c r="BB663" s="24"/>
      <c r="BC663" s="29"/>
      <c r="BD663" s="24"/>
      <c r="BE663" s="24"/>
      <c r="BF663" s="24"/>
      <c r="BG663" s="24"/>
      <c r="BK663" s="20"/>
      <c r="BL663" s="24"/>
      <c r="BM663" s="24"/>
      <c r="BN663" s="24"/>
      <c r="BO663" s="24"/>
      <c r="BQ663" s="29"/>
      <c r="BR663" s="24"/>
      <c r="BS663" s="24"/>
      <c r="BT663" s="24"/>
      <c r="BU663" s="24"/>
      <c r="BV663" s="24"/>
      <c r="BW663" s="24"/>
      <c r="BZ663" s="24"/>
      <c r="CA663" s="20"/>
      <c r="CB663" s="24"/>
      <c r="CC663" s="24"/>
      <c r="CD663" s="24"/>
      <c r="CE663" s="24"/>
      <c r="CG663" s="29"/>
      <c r="CH663" s="24"/>
      <c r="CI663" s="24"/>
      <c r="CJ663" s="24"/>
      <c r="CK663" s="24"/>
      <c r="CL663" s="24"/>
      <c r="CM663" s="24"/>
      <c r="CN663" s="46"/>
      <c r="CO663" s="21"/>
      <c r="CP663" s="21"/>
      <c r="CR663" s="7"/>
      <c r="CV663" s="22"/>
      <c r="DE663" s="47"/>
    </row>
    <row r="664" spans="4:109" ht="14.5" x14ac:dyDescent="0.35">
      <c r="D664"/>
      <c r="E664" s="22"/>
      <c r="AA664" s="24"/>
      <c r="AB664" s="24"/>
      <c r="AC664" s="24"/>
      <c r="AD664" s="29"/>
      <c r="AE664" s="24"/>
      <c r="AG664" s="24"/>
      <c r="AH664" s="24"/>
      <c r="AI664" s="24"/>
      <c r="AJ664" s="24"/>
      <c r="AK664" s="24"/>
      <c r="AL664" s="24"/>
      <c r="AM664" s="24"/>
      <c r="AN664" s="24"/>
      <c r="AO664" s="29"/>
      <c r="AP664" s="24"/>
      <c r="AQ664" s="24"/>
      <c r="AR664" s="24"/>
      <c r="AS664" s="24"/>
      <c r="AT664" s="24"/>
      <c r="AU664" s="24"/>
      <c r="AX664" s="20"/>
      <c r="AY664" s="24"/>
      <c r="AZ664" s="24"/>
      <c r="BA664" s="24"/>
      <c r="BB664" s="24"/>
      <c r="BC664" s="29"/>
      <c r="BD664" s="24"/>
      <c r="BE664" s="24"/>
      <c r="BF664" s="24"/>
      <c r="BG664" s="24"/>
      <c r="BK664" s="20"/>
      <c r="BL664" s="24"/>
      <c r="BM664" s="24"/>
      <c r="BN664" s="24"/>
      <c r="BO664" s="24"/>
      <c r="BQ664" s="29"/>
      <c r="BR664" s="24"/>
      <c r="BS664" s="24"/>
      <c r="BT664" s="24"/>
      <c r="BU664" s="24"/>
      <c r="BV664" s="24"/>
      <c r="BW664" s="24"/>
      <c r="BZ664" s="24"/>
      <c r="CA664" s="20"/>
      <c r="CB664" s="24"/>
      <c r="CC664" s="24"/>
      <c r="CD664" s="24"/>
      <c r="CE664" s="24"/>
      <c r="CG664" s="29"/>
      <c r="CH664" s="24"/>
      <c r="CI664" s="24"/>
      <c r="CJ664" s="24"/>
      <c r="CK664" s="24"/>
      <c r="CL664" s="24"/>
      <c r="CM664" s="24"/>
      <c r="CN664" s="46"/>
      <c r="CO664" s="21"/>
      <c r="CP664" s="21"/>
      <c r="CR664" s="7"/>
      <c r="CV664" s="22"/>
      <c r="DE664" s="47"/>
    </row>
    <row r="665" spans="4:109" ht="14.5" x14ac:dyDescent="0.35">
      <c r="D665"/>
      <c r="E665" s="22"/>
      <c r="AA665" s="24"/>
      <c r="AB665" s="24"/>
      <c r="AC665" s="24"/>
      <c r="AD665" s="29"/>
      <c r="AE665" s="24"/>
      <c r="AG665" s="24"/>
      <c r="AH665" s="24"/>
      <c r="AI665" s="24"/>
      <c r="AJ665" s="24"/>
      <c r="AK665" s="24"/>
      <c r="AL665" s="24"/>
      <c r="AM665" s="24"/>
      <c r="AN665" s="24"/>
      <c r="AO665" s="29"/>
      <c r="AP665" s="24"/>
      <c r="AQ665" s="24"/>
      <c r="AR665" s="24"/>
      <c r="AS665" s="24"/>
      <c r="AT665" s="24"/>
      <c r="AU665" s="24"/>
      <c r="AX665" s="20"/>
      <c r="AY665" s="24"/>
      <c r="AZ665" s="24"/>
      <c r="BA665" s="24"/>
      <c r="BB665" s="24"/>
      <c r="BC665" s="29"/>
      <c r="BD665" s="24"/>
      <c r="BE665" s="24"/>
      <c r="BF665" s="24"/>
      <c r="BG665" s="24"/>
      <c r="BK665" s="20"/>
      <c r="BL665" s="24"/>
      <c r="BM665" s="24"/>
      <c r="BN665" s="24"/>
      <c r="BO665" s="24"/>
      <c r="BQ665" s="29"/>
      <c r="BR665" s="24"/>
      <c r="BS665" s="24"/>
      <c r="BT665" s="24"/>
      <c r="BU665" s="24"/>
      <c r="BV665" s="24"/>
      <c r="BW665" s="24"/>
      <c r="BZ665" s="24"/>
      <c r="CA665" s="20"/>
      <c r="CB665" s="24"/>
      <c r="CC665" s="24"/>
      <c r="CD665" s="24"/>
      <c r="CE665" s="24"/>
      <c r="CG665" s="29"/>
      <c r="CH665" s="24"/>
      <c r="CI665" s="24"/>
      <c r="CJ665" s="24"/>
      <c r="CK665" s="24"/>
      <c r="CL665" s="24"/>
      <c r="CM665" s="24"/>
      <c r="CN665" s="46"/>
      <c r="CO665" s="21"/>
      <c r="CP665" s="21"/>
      <c r="CR665" s="7"/>
      <c r="CV665" s="22"/>
      <c r="DE665" s="47"/>
    </row>
    <row r="666" spans="4:109" ht="14.5" x14ac:dyDescent="0.35">
      <c r="D666"/>
      <c r="E666" s="22"/>
      <c r="AA666" s="24"/>
      <c r="AB666" s="24"/>
      <c r="AC666" s="24"/>
      <c r="AD666" s="29"/>
      <c r="AE666" s="24"/>
      <c r="AG666" s="24"/>
      <c r="AH666" s="24"/>
      <c r="AI666" s="24"/>
      <c r="AJ666" s="24"/>
      <c r="AK666" s="24"/>
      <c r="AL666" s="24"/>
      <c r="AM666" s="24"/>
      <c r="AN666" s="24"/>
      <c r="AO666" s="29"/>
      <c r="AP666" s="24"/>
      <c r="AQ666" s="24"/>
      <c r="AR666" s="24"/>
      <c r="AS666" s="24"/>
      <c r="AT666" s="24"/>
      <c r="AU666" s="24"/>
      <c r="AX666" s="20"/>
      <c r="AY666" s="24"/>
      <c r="AZ666" s="24"/>
      <c r="BA666" s="24"/>
      <c r="BB666" s="24"/>
      <c r="BC666" s="29"/>
      <c r="BD666" s="24"/>
      <c r="BE666" s="24"/>
      <c r="BF666" s="24"/>
      <c r="BG666" s="24"/>
      <c r="BK666" s="20"/>
      <c r="BL666" s="24"/>
      <c r="BM666" s="24"/>
      <c r="BN666" s="24"/>
      <c r="BO666" s="24"/>
      <c r="BQ666" s="29"/>
      <c r="BR666" s="24"/>
      <c r="BS666" s="24"/>
      <c r="BT666" s="24"/>
      <c r="BU666" s="24"/>
      <c r="BV666" s="24"/>
      <c r="BW666" s="24"/>
      <c r="BZ666" s="24"/>
      <c r="CA666" s="20"/>
      <c r="CB666" s="24"/>
      <c r="CC666" s="24"/>
      <c r="CD666" s="24"/>
      <c r="CE666" s="24"/>
      <c r="CG666" s="29"/>
      <c r="CH666" s="24"/>
      <c r="CI666" s="24"/>
      <c r="CJ666" s="24"/>
      <c r="CK666" s="24"/>
      <c r="CL666" s="24"/>
      <c r="CM666" s="24"/>
      <c r="CN666" s="46"/>
      <c r="CO666" s="21"/>
      <c r="CP666" s="21"/>
      <c r="CR666" s="7"/>
      <c r="CV666" s="22"/>
      <c r="DE666" s="47"/>
    </row>
    <row r="667" spans="4:109" ht="14.5" x14ac:dyDescent="0.35">
      <c r="D667"/>
      <c r="E667" s="22"/>
      <c r="AA667" s="24"/>
      <c r="AB667" s="24"/>
      <c r="AC667" s="24"/>
      <c r="AD667" s="29"/>
      <c r="AE667" s="24"/>
      <c r="AG667" s="24"/>
      <c r="AH667" s="24"/>
      <c r="AI667" s="24"/>
      <c r="AJ667" s="24"/>
      <c r="AK667" s="24"/>
      <c r="AL667" s="24"/>
      <c r="AM667" s="24"/>
      <c r="AN667" s="24"/>
      <c r="AO667" s="29"/>
      <c r="AP667" s="24"/>
      <c r="AQ667" s="24"/>
      <c r="AR667" s="24"/>
      <c r="AS667" s="24"/>
      <c r="AT667" s="24"/>
      <c r="AU667" s="24"/>
      <c r="AX667" s="20"/>
      <c r="AY667" s="24"/>
      <c r="AZ667" s="24"/>
      <c r="BA667" s="24"/>
      <c r="BB667" s="24"/>
      <c r="BC667" s="29"/>
      <c r="BD667" s="24"/>
      <c r="BE667" s="24"/>
      <c r="BF667" s="24"/>
      <c r="BG667" s="24"/>
      <c r="BK667" s="20"/>
      <c r="BL667" s="24"/>
      <c r="BM667" s="24"/>
      <c r="BN667" s="24"/>
      <c r="BO667" s="24"/>
      <c r="BQ667" s="29"/>
      <c r="BR667" s="24"/>
      <c r="BS667" s="24"/>
      <c r="BT667" s="24"/>
      <c r="BU667" s="24"/>
      <c r="BV667" s="24"/>
      <c r="BW667" s="24"/>
      <c r="BZ667" s="24"/>
      <c r="CA667" s="20"/>
      <c r="CB667" s="24"/>
      <c r="CC667" s="24"/>
      <c r="CD667" s="24"/>
      <c r="CE667" s="24"/>
      <c r="CG667" s="29"/>
      <c r="CH667" s="24"/>
      <c r="CI667" s="24"/>
      <c r="CJ667" s="24"/>
      <c r="CK667" s="24"/>
      <c r="CL667" s="24"/>
      <c r="CM667" s="24"/>
      <c r="CN667" s="46"/>
      <c r="CO667" s="21"/>
      <c r="CP667" s="21"/>
      <c r="CR667" s="7"/>
      <c r="CV667" s="22"/>
      <c r="DE667" s="47"/>
    </row>
    <row r="668" spans="4:109" ht="14.5" x14ac:dyDescent="0.35">
      <c r="D668"/>
      <c r="E668" s="22"/>
      <c r="AA668" s="24"/>
      <c r="AB668" s="24"/>
      <c r="AC668" s="24"/>
      <c r="AD668" s="29"/>
      <c r="AE668" s="24"/>
      <c r="AG668" s="24"/>
      <c r="AH668" s="24"/>
      <c r="AI668" s="24"/>
      <c r="AJ668" s="24"/>
      <c r="AK668" s="24"/>
      <c r="AL668" s="24"/>
      <c r="AM668" s="24"/>
      <c r="AN668" s="24"/>
      <c r="AO668" s="29"/>
      <c r="AP668" s="24"/>
      <c r="AQ668" s="24"/>
      <c r="AR668" s="24"/>
      <c r="AS668" s="24"/>
      <c r="AT668" s="24"/>
      <c r="AU668" s="24"/>
      <c r="AX668" s="20"/>
      <c r="AY668" s="24"/>
      <c r="AZ668" s="24"/>
      <c r="BA668" s="24"/>
      <c r="BB668" s="24"/>
      <c r="BC668" s="29"/>
      <c r="BD668" s="24"/>
      <c r="BE668" s="24"/>
      <c r="BF668" s="24"/>
      <c r="BG668" s="24"/>
      <c r="BK668" s="20"/>
      <c r="BL668" s="24"/>
      <c r="BM668" s="24"/>
      <c r="BN668" s="24"/>
      <c r="BO668" s="24"/>
      <c r="BQ668" s="29"/>
      <c r="BR668" s="24"/>
      <c r="BS668" s="24"/>
      <c r="BT668" s="24"/>
      <c r="BU668" s="24"/>
      <c r="BV668" s="24"/>
      <c r="BW668" s="24"/>
      <c r="BZ668" s="24"/>
      <c r="CA668" s="20"/>
      <c r="CB668" s="24"/>
      <c r="CC668" s="24"/>
      <c r="CD668" s="24"/>
      <c r="CE668" s="24"/>
      <c r="CG668" s="29"/>
      <c r="CH668" s="24"/>
      <c r="CI668" s="24"/>
      <c r="CJ668" s="24"/>
      <c r="CK668" s="24"/>
      <c r="CL668" s="24"/>
      <c r="CM668" s="24"/>
      <c r="CN668" s="46"/>
      <c r="CO668" s="21"/>
      <c r="CP668" s="21"/>
      <c r="CR668" s="7"/>
      <c r="CV668" s="22"/>
      <c r="DE668" s="47"/>
    </row>
    <row r="669" spans="4:109" ht="14.5" x14ac:dyDescent="0.35">
      <c r="D669"/>
      <c r="E669" s="22"/>
      <c r="AA669" s="24"/>
      <c r="AB669" s="24"/>
      <c r="AC669" s="24"/>
      <c r="AD669" s="29"/>
      <c r="AE669" s="24"/>
      <c r="AG669" s="24"/>
      <c r="AH669" s="24"/>
      <c r="AI669" s="24"/>
      <c r="AJ669" s="24"/>
      <c r="AK669" s="24"/>
      <c r="AL669" s="24"/>
      <c r="AM669" s="24"/>
      <c r="AN669" s="24"/>
      <c r="AO669" s="29"/>
      <c r="AP669" s="24"/>
      <c r="AQ669" s="24"/>
      <c r="AR669" s="24"/>
      <c r="AS669" s="24"/>
      <c r="AT669" s="24"/>
      <c r="AU669" s="24"/>
      <c r="AX669" s="20"/>
      <c r="AY669" s="24"/>
      <c r="AZ669" s="24"/>
      <c r="BA669" s="24"/>
      <c r="BB669" s="24"/>
      <c r="BC669" s="29"/>
      <c r="BD669" s="24"/>
      <c r="BE669" s="24"/>
      <c r="BF669" s="24"/>
      <c r="BG669" s="24"/>
      <c r="BK669" s="20"/>
      <c r="BL669" s="24"/>
      <c r="BM669" s="24"/>
      <c r="BN669" s="24"/>
      <c r="BO669" s="24"/>
      <c r="BQ669" s="29"/>
      <c r="BR669" s="24"/>
      <c r="BS669" s="24"/>
      <c r="BT669" s="24"/>
      <c r="BU669" s="24"/>
      <c r="BV669" s="24"/>
      <c r="BW669" s="24"/>
      <c r="BZ669" s="24"/>
      <c r="CA669" s="20"/>
      <c r="CB669" s="24"/>
      <c r="CC669" s="24"/>
      <c r="CD669" s="24"/>
      <c r="CE669" s="24"/>
      <c r="CG669" s="29"/>
      <c r="CH669" s="24"/>
      <c r="CI669" s="24"/>
      <c r="CJ669" s="24"/>
      <c r="CK669" s="24"/>
      <c r="CL669" s="24"/>
      <c r="CM669" s="24"/>
      <c r="CN669" s="46"/>
      <c r="CO669" s="21"/>
      <c r="CP669" s="21"/>
      <c r="CR669" s="7"/>
      <c r="CV669" s="22"/>
      <c r="DE669" s="47"/>
    </row>
    <row r="670" spans="4:109" ht="14.5" x14ac:dyDescent="0.35">
      <c r="D670"/>
      <c r="E670" s="22"/>
      <c r="AA670" s="24"/>
      <c r="AB670" s="24"/>
      <c r="AC670" s="24"/>
      <c r="AD670" s="29"/>
      <c r="AE670" s="24"/>
      <c r="AG670" s="24"/>
      <c r="AH670" s="24"/>
      <c r="AI670" s="24"/>
      <c r="AJ670" s="24"/>
      <c r="AK670" s="24"/>
      <c r="AL670" s="24"/>
      <c r="AM670" s="24"/>
      <c r="AN670" s="24"/>
      <c r="AO670" s="29"/>
      <c r="AP670" s="24"/>
      <c r="AQ670" s="24"/>
      <c r="AR670" s="24"/>
      <c r="AS670" s="24"/>
      <c r="AT670" s="24"/>
      <c r="AU670" s="24"/>
      <c r="AX670" s="20"/>
      <c r="AY670" s="24"/>
      <c r="AZ670" s="24"/>
      <c r="BA670" s="24"/>
      <c r="BB670" s="24"/>
      <c r="BC670" s="29"/>
      <c r="BD670" s="24"/>
      <c r="BE670" s="24"/>
      <c r="BF670" s="24"/>
      <c r="BG670" s="24"/>
      <c r="BK670" s="20"/>
      <c r="BL670" s="24"/>
      <c r="BM670" s="24"/>
      <c r="BN670" s="24"/>
      <c r="BO670" s="24"/>
      <c r="BQ670" s="29"/>
      <c r="BR670" s="24"/>
      <c r="BS670" s="24"/>
      <c r="BT670" s="24"/>
      <c r="BU670" s="24"/>
      <c r="BV670" s="24"/>
      <c r="BW670" s="24"/>
      <c r="BZ670" s="24"/>
      <c r="CA670" s="20"/>
      <c r="CB670" s="24"/>
      <c r="CC670" s="24"/>
      <c r="CD670" s="24"/>
      <c r="CE670" s="24"/>
      <c r="CG670" s="29"/>
      <c r="CH670" s="24"/>
      <c r="CI670" s="24"/>
      <c r="CJ670" s="24"/>
      <c r="CK670" s="24"/>
      <c r="CL670" s="24"/>
      <c r="CM670" s="24"/>
      <c r="CN670" s="46"/>
      <c r="CO670" s="21"/>
      <c r="CP670" s="21"/>
      <c r="CR670" s="7"/>
      <c r="CV670" s="22"/>
      <c r="DE670" s="47"/>
    </row>
    <row r="671" spans="4:109" ht="14.5" x14ac:dyDescent="0.35">
      <c r="D671"/>
      <c r="E671" s="22"/>
      <c r="AA671" s="24"/>
      <c r="AB671" s="24"/>
      <c r="AC671" s="24"/>
      <c r="AD671" s="29"/>
      <c r="AE671" s="24"/>
      <c r="AG671" s="24"/>
      <c r="AH671" s="24"/>
      <c r="AI671" s="24"/>
      <c r="AJ671" s="24"/>
      <c r="AK671" s="24"/>
      <c r="AL671" s="24"/>
      <c r="AM671" s="24"/>
      <c r="AN671" s="24"/>
      <c r="AO671" s="29"/>
      <c r="AP671" s="24"/>
      <c r="AQ671" s="24"/>
      <c r="AR671" s="24"/>
      <c r="AS671" s="24"/>
      <c r="AT671" s="24"/>
      <c r="AU671" s="24"/>
      <c r="AX671" s="20"/>
      <c r="AY671" s="24"/>
      <c r="AZ671" s="24"/>
      <c r="BA671" s="24"/>
      <c r="BB671" s="24"/>
      <c r="BC671" s="29"/>
      <c r="BD671" s="24"/>
      <c r="BE671" s="24"/>
      <c r="BF671" s="24"/>
      <c r="BG671" s="24"/>
      <c r="BK671" s="20"/>
      <c r="BL671" s="24"/>
      <c r="BM671" s="24"/>
      <c r="BN671" s="24"/>
      <c r="BO671" s="24"/>
      <c r="BQ671" s="29"/>
      <c r="BR671" s="24"/>
      <c r="BS671" s="24"/>
      <c r="BT671" s="24"/>
      <c r="BU671" s="24"/>
      <c r="BV671" s="24"/>
      <c r="BW671" s="24"/>
      <c r="BZ671" s="24"/>
      <c r="CA671" s="20"/>
      <c r="CB671" s="24"/>
      <c r="CC671" s="24"/>
      <c r="CD671" s="24"/>
      <c r="CE671" s="24"/>
      <c r="CG671" s="29"/>
      <c r="CH671" s="24"/>
      <c r="CI671" s="24"/>
      <c r="CJ671" s="24"/>
      <c r="CK671" s="24"/>
      <c r="CL671" s="24"/>
      <c r="CM671" s="24"/>
      <c r="CN671" s="46"/>
      <c r="CO671" s="21"/>
      <c r="CP671" s="21"/>
      <c r="CR671" s="7"/>
      <c r="CV671" s="22"/>
      <c r="DE671" s="47"/>
    </row>
    <row r="672" spans="4:109" ht="14.5" x14ac:dyDescent="0.35">
      <c r="D672"/>
      <c r="E672" s="22"/>
      <c r="AA672" s="24"/>
      <c r="AB672" s="24"/>
      <c r="AC672" s="24"/>
      <c r="AD672" s="29"/>
      <c r="AE672" s="24"/>
      <c r="AG672" s="24"/>
      <c r="AH672" s="24"/>
      <c r="AI672" s="24"/>
      <c r="AJ672" s="24"/>
      <c r="AK672" s="24"/>
      <c r="AL672" s="24"/>
      <c r="AM672" s="24"/>
      <c r="AN672" s="24"/>
      <c r="AO672" s="29"/>
      <c r="AP672" s="24"/>
      <c r="AQ672" s="24"/>
      <c r="AR672" s="24"/>
      <c r="AS672" s="24"/>
      <c r="AT672" s="24"/>
      <c r="AU672" s="24"/>
      <c r="AX672" s="20"/>
      <c r="AY672" s="24"/>
      <c r="AZ672" s="24"/>
      <c r="BA672" s="24"/>
      <c r="BB672" s="24"/>
      <c r="BC672" s="29"/>
      <c r="BD672" s="24"/>
      <c r="BE672" s="24"/>
      <c r="BF672" s="24"/>
      <c r="BG672" s="24"/>
      <c r="BK672" s="20"/>
      <c r="BL672" s="24"/>
      <c r="BM672" s="24"/>
      <c r="BN672" s="24"/>
      <c r="BO672" s="24"/>
      <c r="BQ672" s="29"/>
      <c r="BR672" s="24"/>
      <c r="BS672" s="24"/>
      <c r="BT672" s="24"/>
      <c r="BU672" s="24"/>
      <c r="BV672" s="24"/>
      <c r="BW672" s="24"/>
      <c r="BZ672" s="24"/>
      <c r="CA672" s="20"/>
      <c r="CB672" s="24"/>
      <c r="CC672" s="24"/>
      <c r="CD672" s="24"/>
      <c r="CE672" s="24"/>
      <c r="CG672" s="29"/>
      <c r="CH672" s="24"/>
      <c r="CI672" s="24"/>
      <c r="CJ672" s="24"/>
      <c r="CK672" s="24"/>
      <c r="CL672" s="24"/>
      <c r="CM672" s="24"/>
      <c r="CN672" s="46"/>
      <c r="CO672" s="21"/>
      <c r="CP672" s="21"/>
      <c r="CR672" s="7"/>
      <c r="CV672" s="22"/>
      <c r="DE672" s="47"/>
    </row>
    <row r="673" spans="4:109" ht="14.5" x14ac:dyDescent="0.35">
      <c r="D673"/>
      <c r="E673" s="22"/>
      <c r="AA673" s="24"/>
      <c r="AB673" s="24"/>
      <c r="AC673" s="24"/>
      <c r="AD673" s="29"/>
      <c r="AE673" s="24"/>
      <c r="AG673" s="24"/>
      <c r="AH673" s="24"/>
      <c r="AI673" s="24"/>
      <c r="AJ673" s="24"/>
      <c r="AK673" s="24"/>
      <c r="AL673" s="24"/>
      <c r="AM673" s="24"/>
      <c r="AN673" s="24"/>
      <c r="AO673" s="29"/>
      <c r="AP673" s="24"/>
      <c r="AQ673" s="24"/>
      <c r="AR673" s="24"/>
      <c r="AS673" s="24"/>
      <c r="AT673" s="24"/>
      <c r="AU673" s="24"/>
      <c r="AX673" s="20"/>
      <c r="AY673" s="24"/>
      <c r="AZ673" s="24"/>
      <c r="BA673" s="24"/>
      <c r="BB673" s="24"/>
      <c r="BC673" s="29"/>
      <c r="BD673" s="24"/>
      <c r="BE673" s="24"/>
      <c r="BF673" s="24"/>
      <c r="BG673" s="24"/>
      <c r="BK673" s="20"/>
      <c r="BL673" s="24"/>
      <c r="BM673" s="24"/>
      <c r="BN673" s="24"/>
      <c r="BO673" s="24"/>
      <c r="BQ673" s="29"/>
      <c r="BR673" s="24"/>
      <c r="BS673" s="24"/>
      <c r="BT673" s="24"/>
      <c r="BU673" s="24"/>
      <c r="BV673" s="24"/>
      <c r="BW673" s="24"/>
      <c r="BZ673" s="24"/>
      <c r="CA673" s="20"/>
      <c r="CB673" s="24"/>
      <c r="CC673" s="24"/>
      <c r="CD673" s="24"/>
      <c r="CE673" s="24"/>
      <c r="CG673" s="29"/>
      <c r="CH673" s="24"/>
      <c r="CI673" s="24"/>
      <c r="CJ673" s="24"/>
      <c r="CK673" s="24"/>
      <c r="CL673" s="24"/>
      <c r="CM673" s="24"/>
      <c r="CN673" s="46"/>
      <c r="CO673" s="21"/>
      <c r="CP673" s="21"/>
      <c r="CR673" s="7"/>
      <c r="CV673" s="22"/>
      <c r="DE673" s="47"/>
    </row>
    <row r="674" spans="4:109" ht="14.5" x14ac:dyDescent="0.35">
      <c r="D674"/>
      <c r="E674" s="22"/>
      <c r="AA674" s="24"/>
      <c r="AB674" s="24"/>
      <c r="AC674" s="24"/>
      <c r="AD674" s="29"/>
      <c r="AE674" s="24"/>
      <c r="AG674" s="24"/>
      <c r="AH674" s="24"/>
      <c r="AI674" s="24"/>
      <c r="AJ674" s="24"/>
      <c r="AK674" s="24"/>
      <c r="AL674" s="24"/>
      <c r="AM674" s="24"/>
      <c r="AN674" s="24"/>
      <c r="AO674" s="29"/>
      <c r="AP674" s="24"/>
      <c r="AQ674" s="24"/>
      <c r="AR674" s="24"/>
      <c r="AS674" s="24"/>
      <c r="AT674" s="24"/>
      <c r="AU674" s="24"/>
      <c r="AX674" s="20"/>
      <c r="AY674" s="24"/>
      <c r="AZ674" s="24"/>
      <c r="BA674" s="24"/>
      <c r="BB674" s="24"/>
      <c r="BC674" s="29"/>
      <c r="BD674" s="24"/>
      <c r="BE674" s="24"/>
      <c r="BF674" s="24"/>
      <c r="BG674" s="24"/>
      <c r="BK674" s="20"/>
      <c r="BL674" s="24"/>
      <c r="BM674" s="24"/>
      <c r="BN674" s="24"/>
      <c r="BO674" s="24"/>
      <c r="BQ674" s="29"/>
      <c r="BR674" s="24"/>
      <c r="BS674" s="24"/>
      <c r="BT674" s="24"/>
      <c r="BU674" s="24"/>
      <c r="BV674" s="24"/>
      <c r="BW674" s="24"/>
      <c r="BZ674" s="24"/>
      <c r="CA674" s="20"/>
      <c r="CB674" s="24"/>
      <c r="CC674" s="24"/>
      <c r="CD674" s="24"/>
      <c r="CE674" s="24"/>
      <c r="CG674" s="29"/>
      <c r="CH674" s="24"/>
      <c r="CI674" s="24"/>
      <c r="CJ674" s="24"/>
      <c r="CK674" s="24"/>
      <c r="CL674" s="24"/>
      <c r="CM674" s="24"/>
      <c r="CN674" s="46"/>
      <c r="CO674" s="21"/>
      <c r="CP674" s="21"/>
      <c r="CR674" s="7"/>
      <c r="CV674" s="22"/>
      <c r="DE674" s="47"/>
    </row>
    <row r="675" spans="4:109" ht="14.5" x14ac:dyDescent="0.35">
      <c r="D675"/>
      <c r="E675" s="22"/>
      <c r="AA675" s="24"/>
      <c r="AB675" s="24"/>
      <c r="AC675" s="24"/>
      <c r="AD675" s="29"/>
      <c r="AE675" s="24"/>
      <c r="AG675" s="24"/>
      <c r="AH675" s="24"/>
      <c r="AI675" s="24"/>
      <c r="AJ675" s="24"/>
      <c r="AK675" s="24"/>
      <c r="AL675" s="24"/>
      <c r="AM675" s="24"/>
      <c r="AN675" s="24"/>
      <c r="AO675" s="29"/>
      <c r="AP675" s="24"/>
      <c r="AQ675" s="24"/>
      <c r="AR675" s="24"/>
      <c r="AS675" s="24"/>
      <c r="AT675" s="24"/>
      <c r="AU675" s="24"/>
      <c r="AX675" s="20"/>
      <c r="AY675" s="24"/>
      <c r="AZ675" s="24"/>
      <c r="BA675" s="24"/>
      <c r="BB675" s="24"/>
      <c r="BC675" s="29"/>
      <c r="BD675" s="24"/>
      <c r="BE675" s="24"/>
      <c r="BF675" s="24"/>
      <c r="BG675" s="24"/>
      <c r="BK675" s="20"/>
      <c r="BL675" s="24"/>
      <c r="BM675" s="24"/>
      <c r="BN675" s="24"/>
      <c r="BO675" s="24"/>
      <c r="BQ675" s="29"/>
      <c r="BR675" s="24"/>
      <c r="BS675" s="24"/>
      <c r="BT675" s="24"/>
      <c r="BU675" s="24"/>
      <c r="BV675" s="24"/>
      <c r="BW675" s="24"/>
      <c r="BZ675" s="24"/>
      <c r="CA675" s="20"/>
      <c r="CB675" s="24"/>
      <c r="CC675" s="24"/>
      <c r="CD675" s="24"/>
      <c r="CE675" s="24"/>
      <c r="CG675" s="29"/>
      <c r="CH675" s="24"/>
      <c r="CI675" s="24"/>
      <c r="CJ675" s="24"/>
      <c r="CK675" s="24"/>
      <c r="CL675" s="24"/>
      <c r="CM675" s="24"/>
      <c r="CN675" s="46"/>
      <c r="CO675" s="21"/>
      <c r="CP675" s="21"/>
      <c r="CR675" s="7"/>
      <c r="CV675" s="22"/>
      <c r="DE675" s="47"/>
    </row>
    <row r="676" spans="4:109" ht="14.5" x14ac:dyDescent="0.35">
      <c r="D676"/>
      <c r="E676" s="22"/>
      <c r="AA676" s="24"/>
      <c r="AB676" s="24"/>
      <c r="AC676" s="24"/>
      <c r="AD676" s="29"/>
      <c r="AE676" s="24"/>
      <c r="AG676" s="24"/>
      <c r="AH676" s="24"/>
      <c r="AI676" s="24"/>
      <c r="AJ676" s="24"/>
      <c r="AK676" s="24"/>
      <c r="AL676" s="24"/>
      <c r="AM676" s="24"/>
      <c r="AN676" s="24"/>
      <c r="AO676" s="29"/>
      <c r="AP676" s="24"/>
      <c r="AQ676" s="24"/>
      <c r="AR676" s="24"/>
      <c r="AS676" s="24"/>
      <c r="AT676" s="24"/>
      <c r="AU676" s="24"/>
      <c r="AX676" s="20"/>
      <c r="AY676" s="24"/>
      <c r="AZ676" s="24"/>
      <c r="BA676" s="24"/>
      <c r="BB676" s="24"/>
      <c r="BC676" s="29"/>
      <c r="BD676" s="24"/>
      <c r="BE676" s="24"/>
      <c r="BF676" s="24"/>
      <c r="BG676" s="24"/>
      <c r="BK676" s="20"/>
      <c r="BL676" s="24"/>
      <c r="BM676" s="24"/>
      <c r="BN676" s="24"/>
      <c r="BO676" s="24"/>
      <c r="BQ676" s="29"/>
      <c r="BR676" s="24"/>
      <c r="BS676" s="24"/>
      <c r="BT676" s="24"/>
      <c r="BU676" s="24"/>
      <c r="BV676" s="24"/>
      <c r="BW676" s="24"/>
      <c r="BZ676" s="24"/>
      <c r="CA676" s="20"/>
      <c r="CB676" s="24"/>
      <c r="CC676" s="24"/>
      <c r="CD676" s="24"/>
      <c r="CE676" s="24"/>
      <c r="CG676" s="29"/>
      <c r="CH676" s="24"/>
      <c r="CI676" s="24"/>
      <c r="CJ676" s="24"/>
      <c r="CK676" s="24"/>
      <c r="CL676" s="24"/>
      <c r="CM676" s="24"/>
      <c r="CN676" s="46"/>
      <c r="CO676" s="21"/>
      <c r="CP676" s="21"/>
      <c r="CR676" s="7"/>
      <c r="CV676" s="22"/>
      <c r="DE676" s="47"/>
    </row>
    <row r="677" spans="4:109" ht="14.5" x14ac:dyDescent="0.35">
      <c r="D677"/>
      <c r="E677" s="22"/>
      <c r="AA677" s="24"/>
      <c r="AB677" s="24"/>
      <c r="AC677" s="24"/>
      <c r="AD677" s="29"/>
      <c r="AE677" s="24"/>
      <c r="AG677" s="24"/>
      <c r="AH677" s="24"/>
      <c r="AI677" s="24"/>
      <c r="AJ677" s="24"/>
      <c r="AK677" s="24"/>
      <c r="AL677" s="24"/>
      <c r="AM677" s="24"/>
      <c r="AN677" s="24"/>
      <c r="AO677" s="29"/>
      <c r="AP677" s="24"/>
      <c r="AQ677" s="24"/>
      <c r="AR677" s="24"/>
      <c r="AS677" s="24"/>
      <c r="AT677" s="24"/>
      <c r="AU677" s="24"/>
      <c r="AX677" s="20"/>
      <c r="AY677" s="24"/>
      <c r="AZ677" s="24"/>
      <c r="BA677" s="24"/>
      <c r="BB677" s="24"/>
      <c r="BC677" s="29"/>
      <c r="BD677" s="24"/>
      <c r="BE677" s="24"/>
      <c r="BF677" s="24"/>
      <c r="BG677" s="24"/>
      <c r="BK677" s="20"/>
      <c r="BL677" s="24"/>
      <c r="BM677" s="24"/>
      <c r="BN677" s="24"/>
      <c r="BO677" s="24"/>
      <c r="BQ677" s="29"/>
      <c r="BR677" s="24"/>
      <c r="BS677" s="24"/>
      <c r="BT677" s="24"/>
      <c r="BU677" s="24"/>
      <c r="BV677" s="24"/>
      <c r="BW677" s="24"/>
      <c r="BZ677" s="24"/>
      <c r="CA677" s="20"/>
      <c r="CB677" s="24"/>
      <c r="CC677" s="24"/>
      <c r="CD677" s="24"/>
      <c r="CE677" s="24"/>
      <c r="CG677" s="29"/>
      <c r="CH677" s="24"/>
      <c r="CI677" s="24"/>
      <c r="CJ677" s="24"/>
      <c r="CK677" s="24"/>
      <c r="CL677" s="24"/>
      <c r="CM677" s="24"/>
      <c r="CN677" s="46"/>
      <c r="CO677" s="21"/>
      <c r="CP677" s="21"/>
      <c r="CR677" s="7"/>
      <c r="CV677" s="22"/>
      <c r="DE677" s="47"/>
    </row>
    <row r="678" spans="4:109" ht="14.5" x14ac:dyDescent="0.35">
      <c r="D678"/>
      <c r="E678" s="22"/>
      <c r="AA678" s="24"/>
      <c r="AB678" s="24"/>
      <c r="AC678" s="24"/>
      <c r="AD678" s="29"/>
      <c r="AE678" s="24"/>
      <c r="AG678" s="24"/>
      <c r="AH678" s="24"/>
      <c r="AI678" s="24"/>
      <c r="AJ678" s="24"/>
      <c r="AK678" s="24"/>
      <c r="AL678" s="24"/>
      <c r="AM678" s="24"/>
      <c r="AN678" s="24"/>
      <c r="AO678" s="29"/>
      <c r="AP678" s="24"/>
      <c r="AQ678" s="24"/>
      <c r="AR678" s="24"/>
      <c r="AS678" s="24"/>
      <c r="AT678" s="24"/>
      <c r="AU678" s="24"/>
      <c r="AX678" s="20"/>
      <c r="AY678" s="24"/>
      <c r="AZ678" s="24"/>
      <c r="BA678" s="24"/>
      <c r="BB678" s="24"/>
      <c r="BC678" s="29"/>
      <c r="BD678" s="24"/>
      <c r="BE678" s="24"/>
      <c r="BF678" s="24"/>
      <c r="BG678" s="24"/>
      <c r="BK678" s="20"/>
      <c r="BL678" s="24"/>
      <c r="BM678" s="24"/>
      <c r="BN678" s="24"/>
      <c r="BO678" s="24"/>
      <c r="BQ678" s="29"/>
      <c r="BR678" s="24"/>
      <c r="BS678" s="24"/>
      <c r="BT678" s="24"/>
      <c r="BU678" s="24"/>
      <c r="BV678" s="24"/>
      <c r="BW678" s="24"/>
      <c r="BZ678" s="24"/>
      <c r="CA678" s="20"/>
      <c r="CB678" s="24"/>
      <c r="CC678" s="24"/>
      <c r="CD678" s="24"/>
      <c r="CE678" s="24"/>
      <c r="CG678" s="29"/>
      <c r="CH678" s="24"/>
      <c r="CI678" s="24"/>
      <c r="CJ678" s="24"/>
      <c r="CK678" s="24"/>
      <c r="CL678" s="24"/>
      <c r="CM678" s="24"/>
      <c r="CN678" s="46"/>
      <c r="CO678" s="21"/>
      <c r="CP678" s="21"/>
      <c r="CR678" s="7"/>
      <c r="CV678" s="22"/>
      <c r="DE678" s="47"/>
    </row>
    <row r="679" spans="4:109" ht="14.5" x14ac:dyDescent="0.35">
      <c r="D679"/>
      <c r="E679" s="22"/>
      <c r="AA679" s="24"/>
      <c r="AB679" s="24"/>
      <c r="AC679" s="24"/>
      <c r="AD679" s="29"/>
      <c r="AE679" s="24"/>
      <c r="AG679" s="24"/>
      <c r="AH679" s="24"/>
      <c r="AI679" s="24"/>
      <c r="AJ679" s="24"/>
      <c r="AK679" s="24"/>
      <c r="AL679" s="24"/>
      <c r="AM679" s="24"/>
      <c r="AN679" s="24"/>
      <c r="AO679" s="29"/>
      <c r="AP679" s="24"/>
      <c r="AQ679" s="24"/>
      <c r="AR679" s="24"/>
      <c r="AS679" s="24"/>
      <c r="AT679" s="24"/>
      <c r="AU679" s="24"/>
      <c r="AX679" s="20"/>
      <c r="AY679" s="24"/>
      <c r="AZ679" s="24"/>
      <c r="BA679" s="24"/>
      <c r="BB679" s="24"/>
      <c r="BC679" s="29"/>
      <c r="BD679" s="24"/>
      <c r="BE679" s="24"/>
      <c r="BF679" s="24"/>
      <c r="BG679" s="24"/>
      <c r="BK679" s="20"/>
      <c r="BL679" s="24"/>
      <c r="BM679" s="24"/>
      <c r="BN679" s="24"/>
      <c r="BO679" s="24"/>
      <c r="BQ679" s="29"/>
      <c r="BR679" s="24"/>
      <c r="BS679" s="24"/>
      <c r="BT679" s="24"/>
      <c r="BU679" s="24"/>
      <c r="BV679" s="24"/>
      <c r="BW679" s="24"/>
      <c r="BZ679" s="24"/>
      <c r="CA679" s="20"/>
      <c r="CB679" s="24"/>
      <c r="CC679" s="24"/>
      <c r="CD679" s="24"/>
      <c r="CE679" s="24"/>
      <c r="CG679" s="29"/>
      <c r="CH679" s="24"/>
      <c r="CI679" s="24"/>
      <c r="CJ679" s="24"/>
      <c r="CK679" s="24"/>
      <c r="CL679" s="24"/>
      <c r="CM679" s="24"/>
      <c r="CN679" s="46"/>
      <c r="CO679" s="21"/>
      <c r="CP679" s="21"/>
      <c r="CR679" s="7"/>
      <c r="CV679" s="22"/>
      <c r="DE679" s="47"/>
    </row>
    <row r="680" spans="4:109" ht="14.5" x14ac:dyDescent="0.35">
      <c r="D680"/>
      <c r="E680" s="22"/>
      <c r="AA680" s="24"/>
      <c r="AB680" s="24"/>
      <c r="AC680" s="24"/>
      <c r="AD680" s="29"/>
      <c r="AE680" s="24"/>
      <c r="AG680" s="24"/>
      <c r="AH680" s="24"/>
      <c r="AI680" s="24"/>
      <c r="AJ680" s="24"/>
      <c r="AK680" s="24"/>
      <c r="AL680" s="24"/>
      <c r="AM680" s="24"/>
      <c r="AN680" s="24"/>
      <c r="AO680" s="29"/>
      <c r="AP680" s="24"/>
      <c r="AQ680" s="24"/>
      <c r="AR680" s="24"/>
      <c r="AS680" s="24"/>
      <c r="AT680" s="24"/>
      <c r="AU680" s="24"/>
      <c r="AX680" s="20"/>
      <c r="AY680" s="24"/>
      <c r="AZ680" s="24"/>
      <c r="BA680" s="24"/>
      <c r="BB680" s="24"/>
      <c r="BC680" s="29"/>
      <c r="BD680" s="24"/>
      <c r="BE680" s="24"/>
      <c r="BF680" s="24"/>
      <c r="BG680" s="24"/>
      <c r="BK680" s="20"/>
      <c r="BL680" s="24"/>
      <c r="BM680" s="24"/>
      <c r="BN680" s="24"/>
      <c r="BO680" s="24"/>
      <c r="BQ680" s="29"/>
      <c r="BR680" s="24"/>
      <c r="BS680" s="24"/>
      <c r="BT680" s="24"/>
      <c r="BU680" s="24"/>
      <c r="BV680" s="24"/>
      <c r="BW680" s="24"/>
      <c r="BZ680" s="24"/>
      <c r="CA680" s="20"/>
      <c r="CB680" s="24"/>
      <c r="CC680" s="24"/>
      <c r="CD680" s="24"/>
      <c r="CE680" s="24"/>
      <c r="CG680" s="29"/>
      <c r="CH680" s="24"/>
      <c r="CI680" s="24"/>
      <c r="CJ680" s="24"/>
      <c r="CK680" s="24"/>
      <c r="CL680" s="24"/>
      <c r="CM680" s="24"/>
      <c r="CN680" s="46"/>
      <c r="CO680" s="21"/>
      <c r="CP680" s="21"/>
      <c r="CR680" s="7"/>
      <c r="CV680" s="22"/>
      <c r="DE680" s="47"/>
    </row>
    <row r="681" spans="4:109" ht="14.5" x14ac:dyDescent="0.35">
      <c r="D681"/>
      <c r="E681" s="22"/>
      <c r="AA681" s="24"/>
      <c r="AB681" s="24"/>
      <c r="AC681" s="24"/>
      <c r="AD681" s="29"/>
      <c r="AE681" s="24"/>
      <c r="AG681" s="24"/>
      <c r="AH681" s="24"/>
      <c r="AI681" s="24"/>
      <c r="AJ681" s="24"/>
      <c r="AK681" s="24"/>
      <c r="AL681" s="24"/>
      <c r="AM681" s="24"/>
      <c r="AN681" s="24"/>
      <c r="AO681" s="29"/>
      <c r="AP681" s="24"/>
      <c r="AQ681" s="24"/>
      <c r="AR681" s="24"/>
      <c r="AS681" s="24"/>
      <c r="AT681" s="24"/>
      <c r="AU681" s="24"/>
      <c r="AX681" s="20"/>
      <c r="AY681" s="24"/>
      <c r="AZ681" s="24"/>
      <c r="BA681" s="24"/>
      <c r="BB681" s="24"/>
      <c r="BC681" s="29"/>
      <c r="BD681" s="24"/>
      <c r="BE681" s="24"/>
      <c r="BF681" s="24"/>
      <c r="BG681" s="24"/>
      <c r="BK681" s="20"/>
      <c r="BL681" s="24"/>
      <c r="BM681" s="24"/>
      <c r="BN681" s="24"/>
      <c r="BO681" s="24"/>
      <c r="BQ681" s="29"/>
      <c r="BR681" s="24"/>
      <c r="BS681" s="24"/>
      <c r="BT681" s="24"/>
      <c r="BU681" s="24"/>
      <c r="BV681" s="24"/>
      <c r="BW681" s="24"/>
      <c r="BZ681" s="24"/>
      <c r="CA681" s="20"/>
      <c r="CB681" s="24"/>
      <c r="CC681" s="24"/>
      <c r="CD681" s="24"/>
      <c r="CE681" s="24"/>
      <c r="CG681" s="29"/>
      <c r="CH681" s="24"/>
      <c r="CI681" s="24"/>
      <c r="CJ681" s="24"/>
      <c r="CK681" s="24"/>
      <c r="CL681" s="24"/>
      <c r="CM681" s="24"/>
      <c r="CN681" s="46"/>
      <c r="CO681" s="21"/>
      <c r="CP681" s="21"/>
      <c r="CR681" s="7"/>
      <c r="CV681" s="22"/>
      <c r="DE681" s="47"/>
    </row>
    <row r="682" spans="4:109" ht="14.5" x14ac:dyDescent="0.35">
      <c r="D682"/>
      <c r="E682" s="22"/>
      <c r="AA682" s="24"/>
      <c r="AB682" s="24"/>
      <c r="AC682" s="24"/>
      <c r="AD682" s="29"/>
      <c r="AE682" s="24"/>
      <c r="AG682" s="24"/>
      <c r="AH682" s="24"/>
      <c r="AI682" s="24"/>
      <c r="AJ682" s="24"/>
      <c r="AK682" s="24"/>
      <c r="AL682" s="24"/>
      <c r="AM682" s="24"/>
      <c r="AN682" s="24"/>
      <c r="AO682" s="29"/>
      <c r="AP682" s="24"/>
      <c r="AQ682" s="24"/>
      <c r="AR682" s="24"/>
      <c r="AS682" s="24"/>
      <c r="AT682" s="24"/>
      <c r="AU682" s="24"/>
      <c r="AX682" s="20"/>
      <c r="AY682" s="24"/>
      <c r="AZ682" s="24"/>
      <c r="BA682" s="24"/>
      <c r="BB682" s="24"/>
      <c r="BC682" s="29"/>
      <c r="BD682" s="24"/>
      <c r="BE682" s="24"/>
      <c r="BF682" s="24"/>
      <c r="BG682" s="24"/>
      <c r="BK682" s="20"/>
      <c r="BL682" s="24"/>
      <c r="BM682" s="24"/>
      <c r="BN682" s="24"/>
      <c r="BO682" s="24"/>
      <c r="BQ682" s="29"/>
      <c r="BR682" s="24"/>
      <c r="BS682" s="24"/>
      <c r="BT682" s="24"/>
      <c r="BU682" s="24"/>
      <c r="BV682" s="24"/>
      <c r="BW682" s="24"/>
      <c r="BZ682" s="24"/>
      <c r="CA682" s="20"/>
      <c r="CB682" s="24"/>
      <c r="CC682" s="24"/>
      <c r="CD682" s="24"/>
      <c r="CE682" s="24"/>
      <c r="CG682" s="29"/>
      <c r="CH682" s="24"/>
      <c r="CI682" s="24"/>
      <c r="CJ682" s="24"/>
      <c r="CK682" s="24"/>
      <c r="CL682" s="24"/>
      <c r="CM682" s="24"/>
      <c r="CN682" s="46"/>
      <c r="CO682" s="21"/>
      <c r="CP682" s="21"/>
      <c r="CR682" s="7"/>
      <c r="CV682" s="22"/>
      <c r="DE682" s="47"/>
    </row>
    <row r="683" spans="4:109" ht="14.5" x14ac:dyDescent="0.35">
      <c r="D683"/>
      <c r="E683" s="22"/>
      <c r="AA683" s="24"/>
      <c r="AB683" s="24"/>
      <c r="AC683" s="24"/>
      <c r="AD683" s="29"/>
      <c r="AE683" s="24"/>
      <c r="AG683" s="24"/>
      <c r="AH683" s="24"/>
      <c r="AI683" s="24"/>
      <c r="AJ683" s="24"/>
      <c r="AK683" s="24"/>
      <c r="AL683" s="24"/>
      <c r="AM683" s="24"/>
      <c r="AN683" s="24"/>
      <c r="AO683" s="29"/>
      <c r="AP683" s="24"/>
      <c r="AQ683" s="24"/>
      <c r="AR683" s="24"/>
      <c r="AS683" s="24"/>
      <c r="AT683" s="24"/>
      <c r="AU683" s="24"/>
      <c r="AX683" s="20"/>
      <c r="AY683" s="24"/>
      <c r="AZ683" s="24"/>
      <c r="BA683" s="24"/>
      <c r="BB683" s="24"/>
      <c r="BC683" s="29"/>
      <c r="BD683" s="24"/>
      <c r="BE683" s="24"/>
      <c r="BF683" s="24"/>
      <c r="BG683" s="24"/>
      <c r="BK683" s="20"/>
      <c r="BL683" s="24"/>
      <c r="BM683" s="24"/>
      <c r="BN683" s="24"/>
      <c r="BO683" s="24"/>
      <c r="BQ683" s="29"/>
      <c r="BR683" s="24"/>
      <c r="BS683" s="24"/>
      <c r="BT683" s="24"/>
      <c r="BU683" s="24"/>
      <c r="BV683" s="24"/>
      <c r="BW683" s="24"/>
      <c r="BZ683" s="24"/>
      <c r="CA683" s="20"/>
      <c r="CB683" s="24"/>
      <c r="CC683" s="24"/>
      <c r="CD683" s="24"/>
      <c r="CE683" s="24"/>
      <c r="CG683" s="29"/>
      <c r="CH683" s="24"/>
      <c r="CI683" s="24"/>
      <c r="CJ683" s="24"/>
      <c r="CK683" s="24"/>
      <c r="CL683" s="24"/>
      <c r="CM683" s="24"/>
      <c r="CN683" s="46"/>
      <c r="CO683" s="21"/>
      <c r="CP683" s="21"/>
      <c r="CR683" s="7"/>
      <c r="CV683" s="22"/>
      <c r="DE683" s="47"/>
    </row>
    <row r="684" spans="4:109" ht="14.5" x14ac:dyDescent="0.35">
      <c r="D684"/>
      <c r="E684" s="22"/>
      <c r="AA684" s="24"/>
      <c r="AB684" s="24"/>
      <c r="AC684" s="24"/>
      <c r="AD684" s="29"/>
      <c r="AE684" s="24"/>
      <c r="AG684" s="24"/>
      <c r="AH684" s="24"/>
      <c r="AI684" s="24"/>
      <c r="AJ684" s="24"/>
      <c r="AK684" s="24"/>
      <c r="AL684" s="24"/>
      <c r="AM684" s="24"/>
      <c r="AN684" s="24"/>
      <c r="AO684" s="29"/>
      <c r="AP684" s="24"/>
      <c r="AQ684" s="24"/>
      <c r="AR684" s="24"/>
      <c r="AS684" s="24"/>
      <c r="AT684" s="24"/>
      <c r="AU684" s="24"/>
      <c r="AX684" s="20"/>
      <c r="AY684" s="24"/>
      <c r="AZ684" s="24"/>
      <c r="BA684" s="24"/>
      <c r="BB684" s="24"/>
      <c r="BC684" s="29"/>
      <c r="BD684" s="24"/>
      <c r="BE684" s="24"/>
      <c r="BF684" s="24"/>
      <c r="BG684" s="24"/>
      <c r="BK684" s="20"/>
      <c r="BL684" s="24"/>
      <c r="BM684" s="24"/>
      <c r="BN684" s="24"/>
      <c r="BO684" s="24"/>
      <c r="BQ684" s="29"/>
      <c r="BR684" s="24"/>
      <c r="BS684" s="24"/>
      <c r="BT684" s="24"/>
      <c r="BU684" s="24"/>
      <c r="BV684" s="24"/>
      <c r="BW684" s="24"/>
      <c r="BZ684" s="24"/>
      <c r="CA684" s="20"/>
      <c r="CB684" s="24"/>
      <c r="CC684" s="24"/>
      <c r="CD684" s="24"/>
      <c r="CE684" s="24"/>
      <c r="CG684" s="29"/>
      <c r="CH684" s="24"/>
      <c r="CI684" s="24"/>
      <c r="CJ684" s="24"/>
      <c r="CK684" s="24"/>
      <c r="CL684" s="24"/>
      <c r="CM684" s="24"/>
      <c r="CN684" s="46"/>
      <c r="CO684" s="21"/>
      <c r="CP684" s="21"/>
      <c r="CR684" s="7"/>
      <c r="CV684" s="22"/>
      <c r="DE684" s="47"/>
    </row>
    <row r="685" spans="4:109" ht="14.5" x14ac:dyDescent="0.35">
      <c r="D685"/>
      <c r="E685" s="22"/>
      <c r="AA685" s="24"/>
      <c r="AB685" s="24"/>
      <c r="AC685" s="24"/>
      <c r="AD685" s="29"/>
      <c r="AE685" s="24"/>
      <c r="AG685" s="24"/>
      <c r="AH685" s="24"/>
      <c r="AI685" s="24"/>
      <c r="AJ685" s="24"/>
      <c r="AK685" s="24"/>
      <c r="AL685" s="24"/>
      <c r="AM685" s="24"/>
      <c r="AN685" s="24"/>
      <c r="AO685" s="29"/>
      <c r="AP685" s="24"/>
      <c r="AQ685" s="24"/>
      <c r="AR685" s="24"/>
      <c r="AS685" s="24"/>
      <c r="AT685" s="24"/>
      <c r="AU685" s="24"/>
      <c r="AX685" s="20"/>
      <c r="AY685" s="24"/>
      <c r="AZ685" s="24"/>
      <c r="BA685" s="24"/>
      <c r="BB685" s="24"/>
      <c r="BC685" s="29"/>
      <c r="BD685" s="24"/>
      <c r="BE685" s="24"/>
      <c r="BF685" s="24"/>
      <c r="BG685" s="24"/>
      <c r="BK685" s="20"/>
      <c r="BL685" s="24"/>
      <c r="BM685" s="24"/>
      <c r="BN685" s="24"/>
      <c r="BO685" s="24"/>
      <c r="BQ685" s="29"/>
      <c r="BR685" s="24"/>
      <c r="BS685" s="24"/>
      <c r="BT685" s="24"/>
      <c r="BU685" s="24"/>
      <c r="BV685" s="24"/>
      <c r="BW685" s="24"/>
      <c r="BZ685" s="24"/>
      <c r="CA685" s="20"/>
      <c r="CB685" s="24"/>
      <c r="CC685" s="24"/>
      <c r="CD685" s="24"/>
      <c r="CE685" s="24"/>
      <c r="CG685" s="29"/>
      <c r="CH685" s="24"/>
      <c r="CI685" s="24"/>
      <c r="CJ685" s="24"/>
      <c r="CK685" s="24"/>
      <c r="CL685" s="24"/>
      <c r="CM685" s="24"/>
      <c r="CN685" s="46"/>
      <c r="CO685" s="21"/>
      <c r="CP685" s="21"/>
      <c r="CR685" s="7"/>
      <c r="CV685" s="22"/>
      <c r="DE685" s="47"/>
    </row>
    <row r="686" spans="4:109" ht="14.5" x14ac:dyDescent="0.35">
      <c r="D686"/>
      <c r="E686" s="22"/>
      <c r="AA686" s="24"/>
      <c r="AB686" s="24"/>
      <c r="AC686" s="24"/>
      <c r="AD686" s="29"/>
      <c r="AE686" s="24"/>
      <c r="AG686" s="24"/>
      <c r="AH686" s="24"/>
      <c r="AI686" s="24"/>
      <c r="AJ686" s="24"/>
      <c r="AK686" s="24"/>
      <c r="AL686" s="24"/>
      <c r="AM686" s="24"/>
      <c r="AN686" s="24"/>
      <c r="AO686" s="29"/>
      <c r="AP686" s="24"/>
      <c r="AQ686" s="24"/>
      <c r="AR686" s="24"/>
      <c r="AS686" s="24"/>
      <c r="AT686" s="24"/>
      <c r="AU686" s="24"/>
      <c r="AX686" s="20"/>
      <c r="AY686" s="24"/>
      <c r="AZ686" s="24"/>
      <c r="BA686" s="24"/>
      <c r="BB686" s="24"/>
      <c r="BC686" s="29"/>
      <c r="BD686" s="24"/>
      <c r="BE686" s="24"/>
      <c r="BF686" s="24"/>
      <c r="BG686" s="24"/>
      <c r="BK686" s="20"/>
      <c r="BL686" s="24"/>
      <c r="BM686" s="24"/>
      <c r="BN686" s="24"/>
      <c r="BO686" s="24"/>
      <c r="BQ686" s="29"/>
      <c r="BR686" s="24"/>
      <c r="BS686" s="24"/>
      <c r="BT686" s="24"/>
      <c r="BU686" s="24"/>
      <c r="BV686" s="24"/>
      <c r="BW686" s="24"/>
      <c r="BZ686" s="24"/>
      <c r="CA686" s="20"/>
      <c r="CB686" s="24"/>
      <c r="CC686" s="24"/>
      <c r="CD686" s="24"/>
      <c r="CE686" s="24"/>
      <c r="CG686" s="29"/>
      <c r="CH686" s="24"/>
      <c r="CI686" s="24"/>
      <c r="CJ686" s="24"/>
      <c r="CK686" s="24"/>
      <c r="CL686" s="24"/>
      <c r="CM686" s="24"/>
      <c r="CN686" s="46"/>
      <c r="CO686" s="21"/>
      <c r="CP686" s="21"/>
      <c r="CR686" s="7"/>
      <c r="CV686" s="22"/>
      <c r="DE686" s="47"/>
    </row>
    <row r="687" spans="4:109" ht="14.5" x14ac:dyDescent="0.35">
      <c r="D687"/>
      <c r="E687" s="22"/>
      <c r="AA687" s="24"/>
      <c r="AB687" s="24"/>
      <c r="AC687" s="24"/>
      <c r="AD687" s="29"/>
      <c r="AE687" s="24"/>
      <c r="AG687" s="24"/>
      <c r="AH687" s="24"/>
      <c r="AI687" s="24"/>
      <c r="AJ687" s="24"/>
      <c r="AK687" s="24"/>
      <c r="AL687" s="24"/>
      <c r="AM687" s="24"/>
      <c r="AN687" s="24"/>
      <c r="AO687" s="29"/>
      <c r="AP687" s="24"/>
      <c r="AQ687" s="24"/>
      <c r="AR687" s="24"/>
      <c r="AS687" s="24"/>
      <c r="AT687" s="24"/>
      <c r="AU687" s="24"/>
      <c r="AX687" s="20"/>
      <c r="AY687" s="24"/>
      <c r="AZ687" s="24"/>
      <c r="BA687" s="24"/>
      <c r="BB687" s="24"/>
      <c r="BC687" s="29"/>
      <c r="BD687" s="24"/>
      <c r="BE687" s="24"/>
      <c r="BF687" s="24"/>
      <c r="BG687" s="24"/>
      <c r="BK687" s="20"/>
      <c r="BL687" s="24"/>
      <c r="BM687" s="24"/>
      <c r="BN687" s="24"/>
      <c r="BO687" s="24"/>
      <c r="BQ687" s="29"/>
      <c r="BR687" s="24"/>
      <c r="BS687" s="24"/>
      <c r="BT687" s="24"/>
      <c r="BU687" s="24"/>
      <c r="BV687" s="24"/>
      <c r="BW687" s="24"/>
      <c r="BZ687" s="24"/>
      <c r="CA687" s="20"/>
      <c r="CB687" s="24"/>
      <c r="CC687" s="24"/>
      <c r="CD687" s="24"/>
      <c r="CE687" s="24"/>
      <c r="CG687" s="29"/>
      <c r="CH687" s="24"/>
      <c r="CI687" s="24"/>
      <c r="CJ687" s="24"/>
      <c r="CK687" s="24"/>
      <c r="CL687" s="24"/>
      <c r="CM687" s="24"/>
      <c r="CN687" s="46"/>
      <c r="CO687" s="21"/>
      <c r="CP687" s="21"/>
      <c r="CR687" s="7"/>
      <c r="CV687" s="22"/>
      <c r="DE687" s="47"/>
    </row>
    <row r="688" spans="4:109" ht="14.5" x14ac:dyDescent="0.35">
      <c r="D688"/>
      <c r="E688" s="22"/>
      <c r="AA688" s="24"/>
      <c r="AB688" s="24"/>
      <c r="AC688" s="24"/>
      <c r="AD688" s="29"/>
      <c r="AE688" s="24"/>
      <c r="AG688" s="24"/>
      <c r="AH688" s="24"/>
      <c r="AI688" s="24"/>
      <c r="AJ688" s="24"/>
      <c r="AK688" s="24"/>
      <c r="AL688" s="24"/>
      <c r="AM688" s="24"/>
      <c r="AN688" s="24"/>
      <c r="AO688" s="29"/>
      <c r="AP688" s="24"/>
      <c r="AQ688" s="24"/>
      <c r="AR688" s="24"/>
      <c r="AS688" s="24"/>
      <c r="AT688" s="24"/>
      <c r="AU688" s="24"/>
      <c r="AX688" s="20"/>
      <c r="AY688" s="24"/>
      <c r="AZ688" s="24"/>
      <c r="BA688" s="24"/>
      <c r="BB688" s="24"/>
      <c r="BC688" s="29"/>
      <c r="BD688" s="24"/>
      <c r="BE688" s="24"/>
      <c r="BF688" s="24"/>
      <c r="BG688" s="24"/>
      <c r="BK688" s="20"/>
      <c r="BL688" s="24"/>
      <c r="BM688" s="24"/>
      <c r="BN688" s="24"/>
      <c r="BO688" s="24"/>
      <c r="BQ688" s="29"/>
      <c r="BR688" s="24"/>
      <c r="BS688" s="24"/>
      <c r="BT688" s="24"/>
      <c r="BU688" s="24"/>
      <c r="BV688" s="24"/>
      <c r="BW688" s="24"/>
      <c r="BZ688" s="24"/>
      <c r="CA688" s="20"/>
      <c r="CB688" s="24"/>
      <c r="CC688" s="24"/>
      <c r="CD688" s="24"/>
      <c r="CE688" s="24"/>
      <c r="CG688" s="29"/>
      <c r="CH688" s="24"/>
      <c r="CI688" s="24"/>
      <c r="CJ688" s="24"/>
      <c r="CK688" s="24"/>
      <c r="CL688" s="24"/>
      <c r="CM688" s="24"/>
      <c r="CN688" s="46"/>
      <c r="CO688" s="21"/>
      <c r="CP688" s="21"/>
      <c r="CR688" s="7"/>
      <c r="CV688" s="22"/>
      <c r="DE688" s="47"/>
    </row>
    <row r="689" spans="4:109" ht="14.5" x14ac:dyDescent="0.35">
      <c r="D689"/>
      <c r="E689" s="22"/>
      <c r="AA689" s="24"/>
      <c r="AB689" s="24"/>
      <c r="AC689" s="24"/>
      <c r="AD689" s="29"/>
      <c r="AE689" s="24"/>
      <c r="AG689" s="24"/>
      <c r="AH689" s="24"/>
      <c r="AI689" s="24"/>
      <c r="AJ689" s="24"/>
      <c r="AK689" s="24"/>
      <c r="AL689" s="24"/>
      <c r="AM689" s="24"/>
      <c r="AN689" s="24"/>
      <c r="AO689" s="29"/>
      <c r="AP689" s="24"/>
      <c r="AQ689" s="24"/>
      <c r="AR689" s="24"/>
      <c r="AS689" s="24"/>
      <c r="AT689" s="24"/>
      <c r="AU689" s="24"/>
      <c r="AX689" s="20"/>
      <c r="AY689" s="24"/>
      <c r="AZ689" s="24"/>
      <c r="BA689" s="24"/>
      <c r="BB689" s="24"/>
      <c r="BC689" s="29"/>
      <c r="BD689" s="24"/>
      <c r="BE689" s="24"/>
      <c r="BF689" s="24"/>
      <c r="BG689" s="24"/>
      <c r="BK689" s="20"/>
      <c r="BL689" s="24"/>
      <c r="BM689" s="24"/>
      <c r="BN689" s="24"/>
      <c r="BO689" s="24"/>
      <c r="BQ689" s="29"/>
      <c r="BR689" s="24"/>
      <c r="BS689" s="24"/>
      <c r="BT689" s="24"/>
      <c r="BU689" s="24"/>
      <c r="BV689" s="24"/>
      <c r="BW689" s="24"/>
      <c r="BZ689" s="24"/>
      <c r="CA689" s="20"/>
      <c r="CB689" s="24"/>
      <c r="CC689" s="24"/>
      <c r="CD689" s="24"/>
      <c r="CE689" s="24"/>
      <c r="CG689" s="29"/>
      <c r="CH689" s="24"/>
      <c r="CI689" s="24"/>
      <c r="CJ689" s="24"/>
      <c r="CK689" s="24"/>
      <c r="CL689" s="24"/>
      <c r="CM689" s="24"/>
      <c r="CN689" s="46"/>
      <c r="CO689" s="21"/>
      <c r="CP689" s="21"/>
      <c r="CR689" s="7"/>
      <c r="CV689" s="22"/>
      <c r="DE689" s="47"/>
    </row>
    <row r="690" spans="4:109" ht="14.5" x14ac:dyDescent="0.35">
      <c r="D690"/>
      <c r="E690" s="22"/>
      <c r="AA690" s="24"/>
      <c r="AB690" s="24"/>
      <c r="AC690" s="24"/>
      <c r="AD690" s="29"/>
      <c r="AE690" s="24"/>
      <c r="AG690" s="24"/>
      <c r="AH690" s="24"/>
      <c r="AI690" s="24"/>
      <c r="AJ690" s="24"/>
      <c r="AK690" s="24"/>
      <c r="AL690" s="24"/>
      <c r="AM690" s="24"/>
      <c r="AN690" s="24"/>
      <c r="AO690" s="29"/>
      <c r="AP690" s="24"/>
      <c r="AQ690" s="24"/>
      <c r="AR690" s="24"/>
      <c r="AS690" s="24"/>
      <c r="AT690" s="24"/>
      <c r="AU690" s="24"/>
      <c r="AX690" s="20"/>
      <c r="AY690" s="24"/>
      <c r="AZ690" s="24"/>
      <c r="BA690" s="24"/>
      <c r="BB690" s="24"/>
      <c r="BC690" s="29"/>
      <c r="BD690" s="24"/>
      <c r="BE690" s="24"/>
      <c r="BF690" s="24"/>
      <c r="BG690" s="24"/>
      <c r="BK690" s="20"/>
      <c r="BL690" s="24"/>
      <c r="BM690" s="24"/>
      <c r="BN690" s="24"/>
      <c r="BO690" s="24"/>
      <c r="BQ690" s="29"/>
      <c r="BR690" s="24"/>
      <c r="BS690" s="24"/>
      <c r="BT690" s="24"/>
      <c r="BU690" s="24"/>
      <c r="BV690" s="24"/>
      <c r="BW690" s="24"/>
      <c r="BZ690" s="24"/>
      <c r="CA690" s="20"/>
      <c r="CB690" s="24"/>
      <c r="CC690" s="24"/>
      <c r="CD690" s="24"/>
      <c r="CE690" s="24"/>
      <c r="CG690" s="29"/>
      <c r="CH690" s="24"/>
      <c r="CI690" s="24"/>
      <c r="CJ690" s="24"/>
      <c r="CK690" s="24"/>
      <c r="CL690" s="24"/>
      <c r="CM690" s="24"/>
      <c r="CN690" s="46"/>
      <c r="CO690" s="21"/>
      <c r="CP690" s="21"/>
      <c r="CR690" s="7"/>
      <c r="CV690" s="22"/>
      <c r="DE690" s="47"/>
    </row>
    <row r="691" spans="4:109" ht="14.5" x14ac:dyDescent="0.35">
      <c r="D691"/>
      <c r="E691" s="22"/>
      <c r="AA691" s="24"/>
      <c r="AB691" s="24"/>
      <c r="AC691" s="24"/>
      <c r="AD691" s="29"/>
      <c r="AE691" s="24"/>
      <c r="AG691" s="24"/>
      <c r="AH691" s="24"/>
      <c r="AI691" s="24"/>
      <c r="AJ691" s="24"/>
      <c r="AK691" s="24"/>
      <c r="AL691" s="24"/>
      <c r="AM691" s="24"/>
      <c r="AN691" s="24"/>
      <c r="AO691" s="29"/>
      <c r="AP691" s="24"/>
      <c r="AQ691" s="24"/>
      <c r="AR691" s="24"/>
      <c r="AS691" s="24"/>
      <c r="AT691" s="24"/>
      <c r="AU691" s="24"/>
      <c r="AX691" s="20"/>
      <c r="AY691" s="24"/>
      <c r="AZ691" s="24"/>
      <c r="BA691" s="24"/>
      <c r="BB691" s="24"/>
      <c r="BC691" s="29"/>
      <c r="BD691" s="24"/>
      <c r="BE691" s="24"/>
      <c r="BF691" s="24"/>
      <c r="BG691" s="24"/>
      <c r="BK691" s="20"/>
      <c r="BL691" s="24"/>
      <c r="BM691" s="24"/>
      <c r="BN691" s="24"/>
      <c r="BO691" s="24"/>
      <c r="BQ691" s="29"/>
      <c r="BR691" s="24"/>
      <c r="BS691" s="24"/>
      <c r="BT691" s="24"/>
      <c r="BU691" s="24"/>
      <c r="BV691" s="24"/>
      <c r="BW691" s="24"/>
      <c r="BZ691" s="24"/>
      <c r="CA691" s="20"/>
      <c r="CB691" s="24"/>
      <c r="CC691" s="24"/>
      <c r="CD691" s="24"/>
      <c r="CE691" s="24"/>
      <c r="CG691" s="29"/>
      <c r="CH691" s="24"/>
      <c r="CI691" s="24"/>
      <c r="CJ691" s="24"/>
      <c r="CK691" s="24"/>
      <c r="CL691" s="24"/>
      <c r="CM691" s="24"/>
      <c r="CN691" s="46"/>
      <c r="CO691" s="21"/>
      <c r="CP691" s="21"/>
      <c r="CR691" s="7"/>
      <c r="CV691" s="22"/>
      <c r="DE691" s="47"/>
    </row>
    <row r="692" spans="4:109" ht="14.5" x14ac:dyDescent="0.35">
      <c r="D692"/>
      <c r="E692" s="22"/>
      <c r="AA692" s="24"/>
      <c r="AB692" s="24"/>
      <c r="AC692" s="24"/>
      <c r="AD692" s="29"/>
      <c r="AE692" s="24"/>
      <c r="AG692" s="24"/>
      <c r="AH692" s="24"/>
      <c r="AI692" s="24"/>
      <c r="AJ692" s="24"/>
      <c r="AK692" s="24"/>
      <c r="AL692" s="24"/>
      <c r="AM692" s="24"/>
      <c r="AN692" s="24"/>
      <c r="AO692" s="29"/>
      <c r="AP692" s="24"/>
      <c r="AQ692" s="24"/>
      <c r="AR692" s="24"/>
      <c r="AS692" s="24"/>
      <c r="AT692" s="24"/>
      <c r="AU692" s="24"/>
      <c r="AX692" s="20"/>
      <c r="AY692" s="24"/>
      <c r="AZ692" s="24"/>
      <c r="BA692" s="24"/>
      <c r="BB692" s="24"/>
      <c r="BC692" s="29"/>
      <c r="BD692" s="24"/>
      <c r="BE692" s="24"/>
      <c r="BF692" s="24"/>
      <c r="BG692" s="24"/>
      <c r="BK692" s="20"/>
      <c r="BL692" s="24"/>
      <c r="BM692" s="24"/>
      <c r="BN692" s="24"/>
      <c r="BO692" s="24"/>
      <c r="BQ692" s="29"/>
      <c r="BR692" s="24"/>
      <c r="BS692" s="24"/>
      <c r="BT692" s="24"/>
      <c r="BU692" s="24"/>
      <c r="BV692" s="24"/>
      <c r="BW692" s="24"/>
      <c r="BZ692" s="24"/>
      <c r="CA692" s="20"/>
      <c r="CB692" s="24"/>
      <c r="CC692" s="24"/>
      <c r="CD692" s="24"/>
      <c r="CE692" s="24"/>
      <c r="CG692" s="29"/>
      <c r="CH692" s="24"/>
      <c r="CI692" s="24"/>
      <c r="CJ692" s="24"/>
      <c r="CK692" s="24"/>
      <c r="CL692" s="24"/>
      <c r="CM692" s="24"/>
      <c r="CN692" s="46"/>
      <c r="CO692" s="21"/>
      <c r="CP692" s="21"/>
      <c r="CR692" s="7"/>
      <c r="CV692" s="22"/>
      <c r="DE692" s="47"/>
    </row>
    <row r="693" spans="4:109" ht="14.5" x14ac:dyDescent="0.35">
      <c r="D693"/>
      <c r="E693" s="22"/>
      <c r="AA693" s="24"/>
      <c r="AB693" s="24"/>
      <c r="AC693" s="24"/>
      <c r="AD693" s="29"/>
      <c r="AE693" s="24"/>
      <c r="AG693" s="24"/>
      <c r="AH693" s="24"/>
      <c r="AI693" s="24"/>
      <c r="AJ693" s="24"/>
      <c r="AK693" s="24"/>
      <c r="AL693" s="24"/>
      <c r="AM693" s="24"/>
      <c r="AN693" s="24"/>
      <c r="AO693" s="29"/>
      <c r="AP693" s="24"/>
      <c r="AQ693" s="24"/>
      <c r="AR693" s="24"/>
      <c r="AS693" s="24"/>
      <c r="AT693" s="24"/>
      <c r="AU693" s="24"/>
      <c r="AX693" s="20"/>
      <c r="AY693" s="24"/>
      <c r="AZ693" s="24"/>
      <c r="BA693" s="24"/>
      <c r="BB693" s="24"/>
      <c r="BC693" s="29"/>
      <c r="BD693" s="24"/>
      <c r="BE693" s="24"/>
      <c r="BF693" s="24"/>
      <c r="BG693" s="24"/>
      <c r="BK693" s="20"/>
      <c r="BL693" s="24"/>
      <c r="BM693" s="24"/>
      <c r="BN693" s="24"/>
      <c r="BO693" s="24"/>
      <c r="BQ693" s="29"/>
      <c r="BR693" s="24"/>
      <c r="BS693" s="24"/>
      <c r="BT693" s="24"/>
      <c r="BU693" s="24"/>
      <c r="BV693" s="24"/>
      <c r="BW693" s="24"/>
      <c r="BZ693" s="24"/>
      <c r="CA693" s="20"/>
      <c r="CB693" s="24"/>
      <c r="CC693" s="24"/>
      <c r="CD693" s="24"/>
      <c r="CE693" s="24"/>
      <c r="CG693" s="29"/>
      <c r="CH693" s="24"/>
      <c r="CI693" s="24"/>
      <c r="CJ693" s="24"/>
      <c r="CK693" s="24"/>
      <c r="CL693" s="24"/>
      <c r="CM693" s="24"/>
      <c r="CN693" s="46"/>
      <c r="CO693" s="21"/>
      <c r="CP693" s="21"/>
      <c r="CR693" s="7"/>
      <c r="CV693" s="22"/>
      <c r="DE693" s="47"/>
    </row>
    <row r="694" spans="4:109" ht="14.5" x14ac:dyDescent="0.35">
      <c r="D694"/>
      <c r="E694" s="22"/>
      <c r="AA694" s="24"/>
      <c r="AB694" s="24"/>
      <c r="AC694" s="24"/>
      <c r="AD694" s="29"/>
      <c r="AE694" s="24"/>
      <c r="AG694" s="24"/>
      <c r="AH694" s="24"/>
      <c r="AI694" s="24"/>
      <c r="AJ694" s="24"/>
      <c r="AK694" s="24"/>
      <c r="AL694" s="24"/>
      <c r="AM694" s="24"/>
      <c r="AN694" s="24"/>
      <c r="AO694" s="29"/>
      <c r="AP694" s="24"/>
      <c r="AQ694" s="24"/>
      <c r="AR694" s="24"/>
      <c r="AS694" s="24"/>
      <c r="AT694" s="24"/>
      <c r="AU694" s="24"/>
      <c r="AX694" s="20"/>
      <c r="AY694" s="24"/>
      <c r="AZ694" s="24"/>
      <c r="BA694" s="24"/>
      <c r="BB694" s="24"/>
      <c r="BC694" s="29"/>
      <c r="BD694" s="24"/>
      <c r="BE694" s="24"/>
      <c r="BF694" s="24"/>
      <c r="BG694" s="24"/>
      <c r="BK694" s="20"/>
      <c r="BL694" s="24"/>
      <c r="BM694" s="24"/>
      <c r="BN694" s="24"/>
      <c r="BO694" s="24"/>
      <c r="BQ694" s="29"/>
      <c r="BR694" s="24"/>
      <c r="BS694" s="24"/>
      <c r="BT694" s="24"/>
      <c r="BU694" s="24"/>
      <c r="BV694" s="24"/>
      <c r="BW694" s="24"/>
      <c r="BZ694" s="24"/>
      <c r="CA694" s="20"/>
      <c r="CB694" s="24"/>
      <c r="CC694" s="24"/>
      <c r="CD694" s="24"/>
      <c r="CE694" s="24"/>
      <c r="CG694" s="29"/>
      <c r="CH694" s="24"/>
      <c r="CI694" s="24"/>
      <c r="CJ694" s="24"/>
      <c r="CK694" s="24"/>
      <c r="CL694" s="24"/>
      <c r="CM694" s="24"/>
      <c r="CN694" s="46"/>
      <c r="CO694" s="21"/>
      <c r="CP694" s="21"/>
      <c r="CR694" s="7"/>
      <c r="CV694" s="22"/>
      <c r="DE694" s="47"/>
    </row>
    <row r="695" spans="4:109" ht="14.5" x14ac:dyDescent="0.35">
      <c r="D695"/>
      <c r="E695" s="22"/>
      <c r="AA695" s="24"/>
      <c r="AB695" s="24"/>
      <c r="AC695" s="24"/>
      <c r="AD695" s="29"/>
      <c r="AE695" s="24"/>
      <c r="AG695" s="24"/>
      <c r="AH695" s="24"/>
      <c r="AI695" s="24"/>
      <c r="AJ695" s="24"/>
      <c r="AK695" s="24"/>
      <c r="AL695" s="24"/>
      <c r="AM695" s="24"/>
      <c r="AN695" s="24"/>
      <c r="AO695" s="29"/>
      <c r="AP695" s="24"/>
      <c r="AQ695" s="24"/>
      <c r="AR695" s="24"/>
      <c r="AS695" s="24"/>
      <c r="AT695" s="24"/>
      <c r="AU695" s="24"/>
      <c r="AX695" s="20"/>
      <c r="AY695" s="24"/>
      <c r="AZ695" s="24"/>
      <c r="BA695" s="24"/>
      <c r="BB695" s="24"/>
      <c r="BC695" s="29"/>
      <c r="BD695" s="24"/>
      <c r="BE695" s="24"/>
      <c r="BF695" s="24"/>
      <c r="BG695" s="24"/>
      <c r="BK695" s="20"/>
      <c r="BL695" s="24"/>
      <c r="BM695" s="24"/>
      <c r="BN695" s="24"/>
      <c r="BO695" s="24"/>
      <c r="BQ695" s="29"/>
      <c r="BR695" s="24"/>
      <c r="BS695" s="24"/>
      <c r="BT695" s="24"/>
      <c r="BU695" s="24"/>
      <c r="BV695" s="24"/>
      <c r="BW695" s="24"/>
      <c r="BZ695" s="24"/>
      <c r="CA695" s="20"/>
      <c r="CB695" s="24"/>
      <c r="CC695" s="24"/>
      <c r="CD695" s="24"/>
      <c r="CE695" s="24"/>
      <c r="CG695" s="29"/>
      <c r="CH695" s="24"/>
      <c r="CI695" s="24"/>
      <c r="CJ695" s="24"/>
      <c r="CK695" s="24"/>
      <c r="CL695" s="24"/>
      <c r="CM695" s="24"/>
      <c r="CN695" s="46"/>
      <c r="CO695" s="21"/>
      <c r="CP695" s="21"/>
      <c r="CR695" s="7"/>
      <c r="CV695" s="22"/>
      <c r="DE695" s="47"/>
    </row>
    <row r="696" spans="4:109" ht="14.5" x14ac:dyDescent="0.35">
      <c r="D696"/>
      <c r="E696" s="22"/>
      <c r="AA696" s="24"/>
      <c r="AB696" s="24"/>
      <c r="AC696" s="24"/>
      <c r="AD696" s="29"/>
      <c r="AE696" s="24"/>
      <c r="AG696" s="24"/>
      <c r="AH696" s="24"/>
      <c r="AI696" s="24"/>
      <c r="AJ696" s="24"/>
      <c r="AK696" s="24"/>
      <c r="AL696" s="24"/>
      <c r="AM696" s="24"/>
      <c r="AN696" s="24"/>
      <c r="AO696" s="29"/>
      <c r="AP696" s="24"/>
      <c r="AQ696" s="24"/>
      <c r="AR696" s="24"/>
      <c r="AS696" s="24"/>
      <c r="AT696" s="24"/>
      <c r="AU696" s="24"/>
      <c r="AX696" s="20"/>
      <c r="AY696" s="24"/>
      <c r="AZ696" s="24"/>
      <c r="BA696" s="24"/>
      <c r="BB696" s="24"/>
      <c r="BC696" s="29"/>
      <c r="BD696" s="24"/>
      <c r="BE696" s="24"/>
      <c r="BF696" s="24"/>
      <c r="BG696" s="24"/>
      <c r="BK696" s="20"/>
      <c r="BL696" s="24"/>
      <c r="BM696" s="24"/>
      <c r="BN696" s="24"/>
      <c r="BO696" s="24"/>
      <c r="BQ696" s="29"/>
      <c r="BR696" s="24"/>
      <c r="BS696" s="24"/>
      <c r="BT696" s="24"/>
      <c r="BU696" s="24"/>
      <c r="BV696" s="24"/>
      <c r="BW696" s="24"/>
      <c r="BZ696" s="24"/>
      <c r="CA696" s="20"/>
      <c r="CB696" s="24"/>
      <c r="CC696" s="24"/>
      <c r="CD696" s="24"/>
      <c r="CE696" s="24"/>
      <c r="CG696" s="29"/>
      <c r="CH696" s="24"/>
      <c r="CI696" s="24"/>
      <c r="CJ696" s="24"/>
      <c r="CK696" s="24"/>
      <c r="CL696" s="24"/>
      <c r="CM696" s="24"/>
      <c r="CN696" s="46"/>
      <c r="CO696" s="21"/>
      <c r="CP696" s="21"/>
      <c r="CR696" s="7"/>
      <c r="CV696" s="22"/>
      <c r="DE696" s="47"/>
    </row>
    <row r="697" spans="4:109" ht="14.5" x14ac:dyDescent="0.35">
      <c r="D697"/>
      <c r="E697" s="22"/>
      <c r="AA697" s="24"/>
      <c r="AB697" s="24"/>
      <c r="AC697" s="24"/>
      <c r="AD697" s="29"/>
      <c r="AE697" s="24"/>
      <c r="AG697" s="24"/>
      <c r="AH697" s="24"/>
      <c r="AI697" s="24"/>
      <c r="AJ697" s="24"/>
      <c r="AK697" s="24"/>
      <c r="AL697" s="24"/>
      <c r="AM697" s="24"/>
      <c r="AN697" s="24"/>
      <c r="AO697" s="29"/>
      <c r="AP697" s="24"/>
      <c r="AQ697" s="24"/>
      <c r="AR697" s="24"/>
      <c r="AS697" s="24"/>
      <c r="AT697" s="24"/>
      <c r="AU697" s="24"/>
      <c r="AX697" s="20"/>
      <c r="AY697" s="24"/>
      <c r="AZ697" s="24"/>
      <c r="BA697" s="24"/>
      <c r="BB697" s="24"/>
      <c r="BC697" s="29"/>
      <c r="BD697" s="24"/>
      <c r="BE697" s="24"/>
      <c r="BF697" s="24"/>
      <c r="BG697" s="24"/>
      <c r="BK697" s="20"/>
      <c r="BL697" s="24"/>
      <c r="BM697" s="24"/>
      <c r="BN697" s="24"/>
      <c r="BO697" s="24"/>
      <c r="BQ697" s="29"/>
      <c r="BR697" s="24"/>
      <c r="BS697" s="24"/>
      <c r="BT697" s="24"/>
      <c r="BU697" s="24"/>
      <c r="BV697" s="24"/>
      <c r="BW697" s="24"/>
      <c r="BZ697" s="24"/>
      <c r="CA697" s="20"/>
      <c r="CB697" s="24"/>
      <c r="CC697" s="24"/>
      <c r="CD697" s="24"/>
      <c r="CE697" s="24"/>
      <c r="CG697" s="29"/>
      <c r="CH697" s="24"/>
      <c r="CI697" s="24"/>
      <c r="CJ697" s="24"/>
      <c r="CK697" s="24"/>
      <c r="CL697" s="24"/>
      <c r="CM697" s="24"/>
      <c r="CN697" s="46"/>
      <c r="CO697" s="21"/>
      <c r="CP697" s="21"/>
      <c r="CR697" s="7"/>
      <c r="CV697" s="22"/>
      <c r="DE697" s="47"/>
    </row>
    <row r="698" spans="4:109" ht="14.5" x14ac:dyDescent="0.35">
      <c r="D698"/>
      <c r="E698" s="22"/>
      <c r="AA698" s="24"/>
      <c r="AB698" s="24"/>
      <c r="AC698" s="24"/>
      <c r="AD698" s="29"/>
      <c r="AE698" s="24"/>
      <c r="AG698" s="24"/>
      <c r="AH698" s="24"/>
      <c r="AI698" s="24"/>
      <c r="AJ698" s="24"/>
      <c r="AK698" s="24"/>
      <c r="AL698" s="24"/>
      <c r="AM698" s="24"/>
      <c r="AN698" s="24"/>
      <c r="AO698" s="29"/>
      <c r="AP698" s="24"/>
      <c r="AQ698" s="24"/>
      <c r="AR698" s="24"/>
      <c r="AS698" s="24"/>
      <c r="AT698" s="24"/>
      <c r="AU698" s="24"/>
      <c r="AX698" s="20"/>
      <c r="AY698" s="24"/>
      <c r="AZ698" s="24"/>
      <c r="BA698" s="24"/>
      <c r="BB698" s="24"/>
      <c r="BC698" s="29"/>
      <c r="BD698" s="24"/>
      <c r="BE698" s="24"/>
      <c r="BF698" s="24"/>
      <c r="BG698" s="24"/>
      <c r="BK698" s="20"/>
      <c r="BL698" s="24"/>
      <c r="BM698" s="24"/>
      <c r="BN698" s="24"/>
      <c r="BO698" s="24"/>
      <c r="BQ698" s="29"/>
      <c r="BR698" s="24"/>
      <c r="BS698" s="24"/>
      <c r="BT698" s="24"/>
      <c r="BU698" s="24"/>
      <c r="BV698" s="24"/>
      <c r="BW698" s="24"/>
      <c r="BZ698" s="24"/>
      <c r="CA698" s="20"/>
      <c r="CB698" s="24"/>
      <c r="CC698" s="24"/>
      <c r="CD698" s="24"/>
      <c r="CE698" s="24"/>
      <c r="CG698" s="29"/>
      <c r="CH698" s="24"/>
      <c r="CI698" s="24"/>
      <c r="CJ698" s="24"/>
      <c r="CK698" s="24"/>
      <c r="CL698" s="24"/>
      <c r="CM698" s="24"/>
      <c r="CN698" s="46"/>
      <c r="CO698" s="21"/>
      <c r="CP698" s="21"/>
      <c r="CR698" s="7"/>
      <c r="CV698" s="22"/>
      <c r="DE698" s="47"/>
    </row>
    <row r="699" spans="4:109" ht="14.5" x14ac:dyDescent="0.35">
      <c r="D699"/>
      <c r="E699" s="22"/>
      <c r="AA699" s="24"/>
      <c r="AB699" s="24"/>
      <c r="AC699" s="24"/>
      <c r="AD699" s="29"/>
      <c r="AE699" s="24"/>
      <c r="AG699" s="24"/>
      <c r="AH699" s="24"/>
      <c r="AI699" s="24"/>
      <c r="AJ699" s="24"/>
      <c r="AK699" s="24"/>
      <c r="AL699" s="24"/>
      <c r="AM699" s="24"/>
      <c r="AN699" s="24"/>
      <c r="AO699" s="29"/>
      <c r="AP699" s="24"/>
      <c r="AQ699" s="24"/>
      <c r="AR699" s="24"/>
      <c r="AS699" s="24"/>
      <c r="AT699" s="24"/>
      <c r="AU699" s="24"/>
      <c r="AX699" s="20"/>
      <c r="AY699" s="24"/>
      <c r="AZ699" s="24"/>
      <c r="BA699" s="24"/>
      <c r="BB699" s="24"/>
      <c r="BC699" s="29"/>
      <c r="BD699" s="24"/>
      <c r="BE699" s="24"/>
      <c r="BF699" s="24"/>
      <c r="BG699" s="24"/>
      <c r="BK699" s="20"/>
      <c r="BL699" s="24"/>
      <c r="BM699" s="24"/>
      <c r="BN699" s="24"/>
      <c r="BO699" s="24"/>
      <c r="BQ699" s="29"/>
      <c r="BR699" s="24"/>
      <c r="BS699" s="24"/>
      <c r="BT699" s="24"/>
      <c r="BU699" s="24"/>
      <c r="BV699" s="24"/>
      <c r="BW699" s="24"/>
      <c r="BZ699" s="24"/>
      <c r="CA699" s="20"/>
      <c r="CB699" s="24"/>
      <c r="CC699" s="24"/>
      <c r="CD699" s="24"/>
      <c r="CE699" s="24"/>
      <c r="CG699" s="29"/>
      <c r="CH699" s="24"/>
      <c r="CI699" s="24"/>
      <c r="CJ699" s="24"/>
      <c r="CK699" s="24"/>
      <c r="CL699" s="24"/>
      <c r="CM699" s="24"/>
      <c r="CN699" s="46"/>
      <c r="CO699" s="21"/>
      <c r="CP699" s="21"/>
      <c r="CR699" s="7"/>
      <c r="CV699" s="22"/>
      <c r="DE699" s="47"/>
    </row>
    <row r="700" spans="4:109" ht="14.5" x14ac:dyDescent="0.35">
      <c r="D700"/>
      <c r="E700" s="22"/>
      <c r="AA700" s="24"/>
      <c r="AB700" s="24"/>
      <c r="AC700" s="24"/>
      <c r="AD700" s="29"/>
      <c r="AE700" s="24"/>
      <c r="AG700" s="24"/>
      <c r="AH700" s="24"/>
      <c r="AI700" s="24"/>
      <c r="AJ700" s="24"/>
      <c r="AK700" s="24"/>
      <c r="AL700" s="24"/>
      <c r="AM700" s="24"/>
      <c r="AN700" s="24"/>
      <c r="AO700" s="29"/>
      <c r="AP700" s="24"/>
      <c r="AQ700" s="24"/>
      <c r="AR700" s="24"/>
      <c r="AS700" s="24"/>
      <c r="AT700" s="24"/>
      <c r="AU700" s="24"/>
      <c r="AX700" s="20"/>
      <c r="AY700" s="24"/>
      <c r="AZ700" s="24"/>
      <c r="BA700" s="24"/>
      <c r="BB700" s="24"/>
      <c r="BC700" s="29"/>
      <c r="BD700" s="24"/>
      <c r="BE700" s="24"/>
      <c r="BF700" s="24"/>
      <c r="BG700" s="24"/>
      <c r="BK700" s="20"/>
      <c r="BL700" s="24"/>
      <c r="BM700" s="24"/>
      <c r="BN700" s="24"/>
      <c r="BO700" s="24"/>
      <c r="BQ700" s="29"/>
      <c r="BR700" s="24"/>
      <c r="BS700" s="24"/>
      <c r="BT700" s="24"/>
      <c r="BU700" s="24"/>
      <c r="BV700" s="24"/>
      <c r="BW700" s="24"/>
      <c r="BZ700" s="24"/>
      <c r="CA700" s="20"/>
      <c r="CB700" s="24"/>
      <c r="CC700" s="24"/>
      <c r="CD700" s="24"/>
      <c r="CE700" s="24"/>
      <c r="CG700" s="29"/>
      <c r="CH700" s="24"/>
      <c r="CI700" s="24"/>
      <c r="CJ700" s="24"/>
      <c r="CK700" s="24"/>
      <c r="CL700" s="24"/>
      <c r="CM700" s="24"/>
      <c r="CN700" s="46"/>
      <c r="CO700" s="21"/>
      <c r="CP700" s="21"/>
      <c r="CR700" s="7"/>
      <c r="CV700" s="22"/>
      <c r="DE700" s="47"/>
    </row>
    <row r="701" spans="4:109" ht="14.5" x14ac:dyDescent="0.35">
      <c r="D701"/>
      <c r="E701" s="22"/>
      <c r="AA701" s="24"/>
      <c r="AB701" s="24"/>
      <c r="AC701" s="24"/>
      <c r="AD701" s="29"/>
      <c r="AE701" s="24"/>
      <c r="AG701" s="24"/>
      <c r="AH701" s="24"/>
      <c r="AI701" s="24"/>
      <c r="AJ701" s="24"/>
      <c r="AK701" s="24"/>
      <c r="AL701" s="24"/>
      <c r="AM701" s="24"/>
      <c r="AN701" s="24"/>
      <c r="AO701" s="29"/>
      <c r="AP701" s="24"/>
      <c r="AQ701" s="24"/>
      <c r="AR701" s="24"/>
      <c r="AS701" s="24"/>
      <c r="AT701" s="24"/>
      <c r="AU701" s="24"/>
      <c r="AX701" s="20"/>
      <c r="AY701" s="24"/>
      <c r="AZ701" s="24"/>
      <c r="BA701" s="24"/>
      <c r="BB701" s="24"/>
      <c r="BC701" s="29"/>
      <c r="BD701" s="24"/>
      <c r="BE701" s="24"/>
      <c r="BF701" s="24"/>
      <c r="BG701" s="24"/>
      <c r="BK701" s="20"/>
      <c r="BL701" s="24"/>
      <c r="BM701" s="24"/>
      <c r="BN701" s="24"/>
      <c r="BO701" s="24"/>
      <c r="BQ701" s="29"/>
      <c r="BR701" s="24"/>
      <c r="BS701" s="24"/>
      <c r="BT701" s="24"/>
      <c r="BU701" s="24"/>
      <c r="BV701" s="24"/>
      <c r="BW701" s="24"/>
      <c r="BZ701" s="24"/>
      <c r="CA701" s="20"/>
      <c r="CB701" s="24"/>
      <c r="CC701" s="24"/>
      <c r="CD701" s="24"/>
      <c r="CE701" s="24"/>
      <c r="CG701" s="29"/>
      <c r="CH701" s="24"/>
      <c r="CI701" s="24"/>
      <c r="CJ701" s="24"/>
      <c r="CK701" s="24"/>
      <c r="CL701" s="24"/>
      <c r="CM701" s="24"/>
      <c r="CN701" s="46"/>
      <c r="CO701" s="21"/>
      <c r="CP701" s="21"/>
      <c r="CR701" s="7"/>
      <c r="CV701" s="22"/>
      <c r="DE701" s="47"/>
    </row>
    <row r="702" spans="4:109" ht="14.5" x14ac:dyDescent="0.35">
      <c r="D702"/>
      <c r="E702" s="22"/>
      <c r="AA702" s="24"/>
      <c r="AB702" s="24"/>
      <c r="AC702" s="24"/>
      <c r="AD702" s="29"/>
      <c r="AE702" s="24"/>
      <c r="AG702" s="24"/>
      <c r="AH702" s="24"/>
      <c r="AI702" s="24"/>
      <c r="AJ702" s="24"/>
      <c r="AK702" s="24"/>
      <c r="AL702" s="24"/>
      <c r="AM702" s="24"/>
      <c r="AN702" s="24"/>
      <c r="AO702" s="29"/>
      <c r="AP702" s="24"/>
      <c r="AQ702" s="24"/>
      <c r="AR702" s="24"/>
      <c r="AS702" s="24"/>
      <c r="AT702" s="24"/>
      <c r="AU702" s="24"/>
      <c r="AX702" s="20"/>
      <c r="AY702" s="24"/>
      <c r="AZ702" s="24"/>
      <c r="BA702" s="24"/>
      <c r="BB702" s="24"/>
      <c r="BC702" s="29"/>
      <c r="BD702" s="24"/>
      <c r="BE702" s="24"/>
      <c r="BF702" s="24"/>
      <c r="BG702" s="24"/>
      <c r="BK702" s="20"/>
      <c r="BL702" s="24"/>
      <c r="BM702" s="24"/>
      <c r="BN702" s="24"/>
      <c r="BO702" s="24"/>
      <c r="BQ702" s="29"/>
      <c r="BR702" s="24"/>
      <c r="BS702" s="24"/>
      <c r="BT702" s="24"/>
      <c r="BU702" s="24"/>
      <c r="BV702" s="24"/>
      <c r="BW702" s="24"/>
      <c r="BZ702" s="24"/>
      <c r="CA702" s="20"/>
      <c r="CB702" s="24"/>
      <c r="CC702" s="24"/>
      <c r="CD702" s="24"/>
      <c r="CE702" s="24"/>
      <c r="CG702" s="29"/>
      <c r="CH702" s="24"/>
      <c r="CI702" s="24"/>
      <c r="CJ702" s="24"/>
      <c r="CK702" s="24"/>
      <c r="CL702" s="24"/>
      <c r="CM702" s="24"/>
      <c r="CN702" s="46"/>
      <c r="CO702" s="21"/>
      <c r="CP702" s="21"/>
      <c r="CR702" s="7"/>
      <c r="CV702" s="22"/>
      <c r="DE702" s="47"/>
    </row>
    <row r="703" spans="4:109" ht="14.5" x14ac:dyDescent="0.35">
      <c r="D703"/>
      <c r="E703" s="22"/>
      <c r="AA703" s="24"/>
      <c r="AB703" s="24"/>
      <c r="AC703" s="24"/>
      <c r="AD703" s="29"/>
      <c r="AE703" s="24"/>
      <c r="AG703" s="24"/>
      <c r="AH703" s="24"/>
      <c r="AI703" s="24"/>
      <c r="AJ703" s="24"/>
      <c r="AK703" s="24"/>
      <c r="AL703" s="24"/>
      <c r="AM703" s="24"/>
      <c r="AN703" s="24"/>
      <c r="AO703" s="29"/>
      <c r="AP703" s="24"/>
      <c r="AQ703" s="24"/>
      <c r="AR703" s="24"/>
      <c r="AS703" s="24"/>
      <c r="AT703" s="24"/>
      <c r="AU703" s="24"/>
      <c r="AX703" s="20"/>
      <c r="AY703" s="24"/>
      <c r="AZ703" s="24"/>
      <c r="BA703" s="24"/>
      <c r="BB703" s="24"/>
      <c r="BC703" s="29"/>
      <c r="BD703" s="24"/>
      <c r="BE703" s="24"/>
      <c r="BF703" s="24"/>
      <c r="BG703" s="24"/>
      <c r="BK703" s="20"/>
      <c r="BL703" s="24"/>
      <c r="BM703" s="24"/>
      <c r="BN703" s="24"/>
      <c r="BO703" s="24"/>
      <c r="BQ703" s="29"/>
      <c r="BR703" s="24"/>
      <c r="BS703" s="24"/>
      <c r="BT703" s="24"/>
      <c r="BU703" s="24"/>
      <c r="BV703" s="24"/>
      <c r="BW703" s="24"/>
      <c r="BZ703" s="24"/>
      <c r="CA703" s="20"/>
      <c r="CB703" s="24"/>
      <c r="CC703" s="24"/>
      <c r="CD703" s="24"/>
      <c r="CE703" s="24"/>
      <c r="CG703" s="29"/>
      <c r="CH703" s="24"/>
      <c r="CI703" s="24"/>
      <c r="CJ703" s="24"/>
      <c r="CK703" s="24"/>
      <c r="CL703" s="24"/>
      <c r="CM703" s="24"/>
      <c r="CN703" s="46"/>
      <c r="CO703" s="21"/>
      <c r="CP703" s="21"/>
      <c r="CR703" s="7"/>
      <c r="CV703" s="22"/>
      <c r="DE703" s="47"/>
    </row>
    <row r="704" spans="4:109" ht="14.5" x14ac:dyDescent="0.35">
      <c r="D704"/>
      <c r="E704" s="22"/>
      <c r="AA704" s="24"/>
      <c r="AB704" s="24"/>
      <c r="AC704" s="24"/>
      <c r="AD704" s="29"/>
      <c r="AE704" s="24"/>
      <c r="AG704" s="24"/>
      <c r="AH704" s="24"/>
      <c r="AI704" s="24"/>
      <c r="AJ704" s="24"/>
      <c r="AK704" s="24"/>
      <c r="AL704" s="24"/>
      <c r="AM704" s="24"/>
      <c r="AN704" s="24"/>
      <c r="AO704" s="29"/>
      <c r="AP704" s="24"/>
      <c r="AQ704" s="24"/>
      <c r="AR704" s="24"/>
      <c r="AS704" s="24"/>
      <c r="AT704" s="24"/>
      <c r="AU704" s="24"/>
      <c r="AX704" s="20"/>
      <c r="AY704" s="24"/>
      <c r="AZ704" s="24"/>
      <c r="BA704" s="24"/>
      <c r="BB704" s="24"/>
      <c r="BC704" s="29"/>
      <c r="BD704" s="24"/>
      <c r="BE704" s="24"/>
      <c r="BF704" s="24"/>
      <c r="BG704" s="24"/>
      <c r="BK704" s="20"/>
      <c r="BL704" s="24"/>
      <c r="BM704" s="24"/>
      <c r="BN704" s="24"/>
      <c r="BO704" s="24"/>
      <c r="BQ704" s="29"/>
      <c r="BR704" s="24"/>
      <c r="BS704" s="24"/>
      <c r="BT704" s="24"/>
      <c r="BU704" s="24"/>
      <c r="BV704" s="24"/>
      <c r="BW704" s="24"/>
      <c r="BZ704" s="24"/>
      <c r="CA704" s="20"/>
      <c r="CB704" s="24"/>
      <c r="CC704" s="24"/>
      <c r="CD704" s="24"/>
      <c r="CE704" s="24"/>
      <c r="CG704" s="29"/>
      <c r="CH704" s="24"/>
      <c r="CI704" s="24"/>
      <c r="CJ704" s="24"/>
      <c r="CK704" s="24"/>
      <c r="CL704" s="24"/>
      <c r="CM704" s="24"/>
      <c r="CN704" s="46"/>
      <c r="CO704" s="21"/>
      <c r="CP704" s="21"/>
      <c r="CR704" s="7"/>
      <c r="CV704" s="22"/>
      <c r="DE704" s="47"/>
    </row>
    <row r="705" spans="4:109" ht="14.5" x14ac:dyDescent="0.35">
      <c r="D705"/>
      <c r="E705" s="22"/>
      <c r="AA705" s="24"/>
      <c r="AB705" s="24"/>
      <c r="AC705" s="24"/>
      <c r="AD705" s="29"/>
      <c r="AE705" s="24"/>
      <c r="AG705" s="24"/>
      <c r="AH705" s="24"/>
      <c r="AI705" s="24"/>
      <c r="AJ705" s="24"/>
      <c r="AK705" s="24"/>
      <c r="AL705" s="24"/>
      <c r="AM705" s="24"/>
      <c r="AN705" s="24"/>
      <c r="AO705" s="29"/>
      <c r="AP705" s="24"/>
      <c r="AQ705" s="24"/>
      <c r="AR705" s="24"/>
      <c r="AS705" s="24"/>
      <c r="AT705" s="24"/>
      <c r="AU705" s="24"/>
      <c r="AX705" s="20"/>
      <c r="AY705" s="24"/>
      <c r="AZ705" s="24"/>
      <c r="BA705" s="24"/>
      <c r="BB705" s="24"/>
      <c r="BC705" s="29"/>
      <c r="BD705" s="24"/>
      <c r="BE705" s="24"/>
      <c r="BF705" s="24"/>
      <c r="BG705" s="24"/>
      <c r="BK705" s="20"/>
      <c r="BL705" s="24"/>
      <c r="BM705" s="24"/>
      <c r="BN705" s="24"/>
      <c r="BO705" s="24"/>
      <c r="BQ705" s="29"/>
      <c r="BR705" s="24"/>
      <c r="BS705" s="24"/>
      <c r="BT705" s="24"/>
      <c r="BU705" s="24"/>
      <c r="BV705" s="24"/>
      <c r="BW705" s="24"/>
      <c r="BZ705" s="24"/>
      <c r="CA705" s="20"/>
      <c r="CB705" s="24"/>
      <c r="CC705" s="24"/>
      <c r="CD705" s="24"/>
      <c r="CE705" s="24"/>
      <c r="CG705" s="29"/>
      <c r="CH705" s="24"/>
      <c r="CI705" s="24"/>
      <c r="CJ705" s="24"/>
      <c r="CK705" s="24"/>
      <c r="CL705" s="24"/>
      <c r="CM705" s="24"/>
      <c r="CN705" s="46"/>
      <c r="CO705" s="21"/>
      <c r="CP705" s="21"/>
      <c r="CR705" s="7"/>
      <c r="CV705" s="22"/>
      <c r="DE705" s="47"/>
    </row>
    <row r="706" spans="4:109" ht="14.5" x14ac:dyDescent="0.35">
      <c r="D706"/>
      <c r="E706" s="22"/>
      <c r="AA706" s="24"/>
      <c r="AB706" s="24"/>
      <c r="AC706" s="24"/>
      <c r="AD706" s="29"/>
      <c r="AE706" s="24"/>
      <c r="AG706" s="24"/>
      <c r="AH706" s="24"/>
      <c r="AI706" s="24"/>
      <c r="AJ706" s="24"/>
      <c r="AK706" s="24"/>
      <c r="AL706" s="24"/>
      <c r="AM706" s="24"/>
      <c r="AN706" s="24"/>
      <c r="AO706" s="29"/>
      <c r="AP706" s="24"/>
      <c r="AQ706" s="24"/>
      <c r="AR706" s="24"/>
      <c r="AS706" s="24"/>
      <c r="AT706" s="24"/>
      <c r="AU706" s="24"/>
      <c r="AX706" s="20"/>
      <c r="AY706" s="24"/>
      <c r="AZ706" s="24"/>
      <c r="BA706" s="24"/>
      <c r="BB706" s="24"/>
      <c r="BC706" s="29"/>
      <c r="BD706" s="24"/>
      <c r="BE706" s="24"/>
      <c r="BF706" s="24"/>
      <c r="BG706" s="24"/>
      <c r="BK706" s="20"/>
      <c r="BL706" s="24"/>
      <c r="BM706" s="24"/>
      <c r="BN706" s="24"/>
      <c r="BO706" s="24"/>
      <c r="BQ706" s="29"/>
      <c r="BR706" s="24"/>
      <c r="BS706" s="24"/>
      <c r="BT706" s="24"/>
      <c r="BU706" s="24"/>
      <c r="BV706" s="24"/>
      <c r="BW706" s="24"/>
      <c r="BZ706" s="24"/>
      <c r="CA706" s="20"/>
      <c r="CB706" s="24"/>
      <c r="CC706" s="24"/>
      <c r="CD706" s="24"/>
      <c r="CE706" s="24"/>
      <c r="CG706" s="29"/>
      <c r="CH706" s="24"/>
      <c r="CI706" s="24"/>
      <c r="CJ706" s="24"/>
      <c r="CK706" s="24"/>
      <c r="CL706" s="24"/>
      <c r="CM706" s="24"/>
      <c r="CN706" s="46"/>
      <c r="CO706" s="21"/>
      <c r="CP706" s="21"/>
      <c r="CR706" s="7"/>
      <c r="CV706" s="22"/>
      <c r="DE706" s="47"/>
    </row>
    <row r="707" spans="4:109" ht="14.5" x14ac:dyDescent="0.35">
      <c r="D707"/>
      <c r="E707" s="22"/>
      <c r="AA707" s="24"/>
      <c r="AB707" s="24"/>
      <c r="AC707" s="24"/>
      <c r="AD707" s="29"/>
      <c r="AE707" s="24"/>
      <c r="AG707" s="24"/>
      <c r="AH707" s="24"/>
      <c r="AI707" s="24"/>
      <c r="AJ707" s="24"/>
      <c r="AK707" s="24"/>
      <c r="AL707" s="24"/>
      <c r="AM707" s="24"/>
      <c r="AN707" s="24"/>
      <c r="AO707" s="29"/>
      <c r="AP707" s="24"/>
      <c r="AQ707" s="24"/>
      <c r="AR707" s="24"/>
      <c r="AS707" s="24"/>
      <c r="AT707" s="24"/>
      <c r="AU707" s="24"/>
      <c r="AX707" s="20"/>
      <c r="AY707" s="24"/>
      <c r="AZ707" s="24"/>
      <c r="BA707" s="24"/>
      <c r="BB707" s="24"/>
      <c r="BC707" s="29"/>
      <c r="BD707" s="24"/>
      <c r="BE707" s="24"/>
      <c r="BF707" s="24"/>
      <c r="BG707" s="24"/>
      <c r="BK707" s="20"/>
      <c r="BL707" s="24"/>
      <c r="BM707" s="24"/>
      <c r="BN707" s="24"/>
      <c r="BO707" s="24"/>
      <c r="BQ707" s="29"/>
      <c r="BR707" s="24"/>
      <c r="BS707" s="24"/>
      <c r="BT707" s="24"/>
      <c r="BU707" s="24"/>
      <c r="BV707" s="24"/>
      <c r="BW707" s="24"/>
      <c r="BZ707" s="24"/>
      <c r="CA707" s="20"/>
      <c r="CB707" s="24"/>
      <c r="CC707" s="24"/>
      <c r="CD707" s="24"/>
      <c r="CE707" s="24"/>
      <c r="CG707" s="29"/>
      <c r="CH707" s="24"/>
      <c r="CI707" s="24"/>
      <c r="CJ707" s="24"/>
      <c r="CK707" s="24"/>
      <c r="CL707" s="24"/>
      <c r="CM707" s="24"/>
      <c r="CN707" s="46"/>
      <c r="CO707" s="21"/>
      <c r="CP707" s="21"/>
      <c r="CR707" s="7"/>
      <c r="CV707" s="22"/>
      <c r="DE707" s="47"/>
    </row>
    <row r="708" spans="4:109" ht="14.5" x14ac:dyDescent="0.35">
      <c r="D708"/>
      <c r="E708" s="22"/>
      <c r="AA708" s="24"/>
      <c r="AB708" s="24"/>
      <c r="AC708" s="24"/>
      <c r="AD708" s="29"/>
      <c r="AE708" s="24"/>
      <c r="AG708" s="24"/>
      <c r="AH708" s="24"/>
      <c r="AI708" s="24"/>
      <c r="AJ708" s="24"/>
      <c r="AK708" s="24"/>
      <c r="AL708" s="24"/>
      <c r="AM708" s="24"/>
      <c r="AN708" s="24"/>
      <c r="AO708" s="29"/>
      <c r="AP708" s="24"/>
      <c r="AQ708" s="24"/>
      <c r="AR708" s="24"/>
      <c r="AS708" s="24"/>
      <c r="AT708" s="24"/>
      <c r="AU708" s="24"/>
      <c r="AX708" s="20"/>
      <c r="AY708" s="24"/>
      <c r="AZ708" s="24"/>
      <c r="BA708" s="24"/>
      <c r="BB708" s="24"/>
      <c r="BC708" s="29"/>
      <c r="BD708" s="24"/>
      <c r="BE708" s="24"/>
      <c r="BF708" s="24"/>
      <c r="BG708" s="24"/>
      <c r="BK708" s="20"/>
      <c r="BL708" s="24"/>
      <c r="BM708" s="24"/>
      <c r="BN708" s="24"/>
      <c r="BO708" s="24"/>
      <c r="BQ708" s="29"/>
      <c r="BR708" s="24"/>
      <c r="BS708" s="24"/>
      <c r="BT708" s="24"/>
      <c r="BU708" s="24"/>
      <c r="BV708" s="24"/>
      <c r="BW708" s="24"/>
      <c r="BZ708" s="24"/>
      <c r="CA708" s="20"/>
      <c r="CB708" s="24"/>
      <c r="CC708" s="24"/>
      <c r="CD708" s="24"/>
      <c r="CE708" s="24"/>
      <c r="CG708" s="29"/>
      <c r="CH708" s="24"/>
      <c r="CI708" s="24"/>
      <c r="CJ708" s="24"/>
      <c r="CK708" s="24"/>
      <c r="CL708" s="24"/>
      <c r="CM708" s="24"/>
      <c r="CN708" s="46"/>
      <c r="CO708" s="21"/>
      <c r="CP708" s="21"/>
      <c r="CR708" s="7"/>
      <c r="CV708" s="22"/>
      <c r="DE708" s="47"/>
    </row>
    <row r="709" spans="4:109" ht="14.5" x14ac:dyDescent="0.35">
      <c r="D709"/>
      <c r="E709" s="22"/>
      <c r="AA709" s="24"/>
      <c r="AB709" s="24"/>
      <c r="AC709" s="24"/>
      <c r="AD709" s="29"/>
      <c r="AE709" s="24"/>
      <c r="AG709" s="24"/>
      <c r="AH709" s="24"/>
      <c r="AI709" s="24"/>
      <c r="AJ709" s="24"/>
      <c r="AK709" s="24"/>
      <c r="AL709" s="24"/>
      <c r="AM709" s="24"/>
      <c r="AN709" s="24"/>
      <c r="AO709" s="29"/>
      <c r="AP709" s="24"/>
      <c r="AQ709" s="24"/>
      <c r="AR709" s="24"/>
      <c r="AS709" s="24"/>
      <c r="AT709" s="24"/>
      <c r="AU709" s="24"/>
      <c r="AX709" s="20"/>
      <c r="AY709" s="24"/>
      <c r="AZ709" s="24"/>
      <c r="BA709" s="24"/>
      <c r="BB709" s="24"/>
      <c r="BC709" s="29"/>
      <c r="BD709" s="24"/>
      <c r="BE709" s="24"/>
      <c r="BF709" s="24"/>
      <c r="BG709" s="24"/>
      <c r="BK709" s="20"/>
      <c r="BL709" s="24"/>
      <c r="BM709" s="24"/>
      <c r="BN709" s="24"/>
      <c r="BO709" s="24"/>
      <c r="BQ709" s="29"/>
      <c r="BR709" s="24"/>
      <c r="BS709" s="24"/>
      <c r="BT709" s="24"/>
      <c r="BU709" s="24"/>
      <c r="BV709" s="24"/>
      <c r="BW709" s="24"/>
      <c r="BZ709" s="24"/>
      <c r="CA709" s="20"/>
      <c r="CB709" s="24"/>
      <c r="CC709" s="24"/>
      <c r="CD709" s="24"/>
      <c r="CE709" s="24"/>
      <c r="CG709" s="29"/>
      <c r="CH709" s="24"/>
      <c r="CI709" s="24"/>
      <c r="CJ709" s="24"/>
      <c r="CK709" s="24"/>
      <c r="CL709" s="24"/>
      <c r="CM709" s="24"/>
      <c r="CN709" s="46"/>
      <c r="CO709" s="21"/>
      <c r="CP709" s="21"/>
      <c r="CR709" s="7"/>
      <c r="CV709" s="22"/>
      <c r="DE709" s="47"/>
    </row>
    <row r="710" spans="4:109" ht="14.5" x14ac:dyDescent="0.35">
      <c r="D710"/>
      <c r="E710" s="22"/>
      <c r="AA710" s="24"/>
      <c r="AB710" s="24"/>
      <c r="AC710" s="24"/>
      <c r="AD710" s="29"/>
      <c r="AE710" s="24"/>
      <c r="AG710" s="24"/>
      <c r="AH710" s="24"/>
      <c r="AI710" s="24"/>
      <c r="AJ710" s="24"/>
      <c r="AK710" s="24"/>
      <c r="AL710" s="24"/>
      <c r="AM710" s="24"/>
      <c r="AN710" s="24"/>
      <c r="AO710" s="29"/>
      <c r="AP710" s="24"/>
      <c r="AQ710" s="24"/>
      <c r="AR710" s="24"/>
      <c r="AS710" s="24"/>
      <c r="AT710" s="24"/>
      <c r="AU710" s="24"/>
      <c r="AX710" s="20"/>
      <c r="AY710" s="24"/>
      <c r="AZ710" s="24"/>
      <c r="BA710" s="24"/>
      <c r="BB710" s="24"/>
      <c r="BC710" s="29"/>
      <c r="BD710" s="24"/>
      <c r="BE710" s="24"/>
      <c r="BF710" s="24"/>
      <c r="BG710" s="24"/>
      <c r="BK710" s="20"/>
      <c r="BL710" s="24"/>
      <c r="BM710" s="24"/>
      <c r="BN710" s="24"/>
      <c r="BO710" s="24"/>
      <c r="BQ710" s="29"/>
      <c r="BR710" s="24"/>
      <c r="BS710" s="24"/>
      <c r="BT710" s="24"/>
      <c r="BU710" s="24"/>
      <c r="BV710" s="24"/>
      <c r="BW710" s="24"/>
      <c r="BZ710" s="24"/>
      <c r="CA710" s="20"/>
      <c r="CB710" s="24"/>
      <c r="CC710" s="24"/>
      <c r="CD710" s="24"/>
      <c r="CE710" s="24"/>
      <c r="CG710" s="29"/>
      <c r="CH710" s="24"/>
      <c r="CI710" s="24"/>
      <c r="CJ710" s="24"/>
      <c r="CK710" s="24"/>
      <c r="CL710" s="24"/>
      <c r="CM710" s="24"/>
      <c r="CN710" s="46"/>
      <c r="CO710" s="21"/>
      <c r="CP710" s="21"/>
      <c r="CR710" s="7"/>
      <c r="CV710" s="22"/>
      <c r="DE710" s="47"/>
    </row>
    <row r="711" spans="4:109" ht="14.5" x14ac:dyDescent="0.35">
      <c r="D711"/>
      <c r="E711" s="22"/>
      <c r="AA711" s="24"/>
      <c r="AB711" s="24"/>
      <c r="AC711" s="24"/>
      <c r="AD711" s="29"/>
      <c r="AE711" s="24"/>
      <c r="AG711" s="24"/>
      <c r="AH711" s="24"/>
      <c r="AI711" s="24"/>
      <c r="AJ711" s="24"/>
      <c r="AK711" s="24"/>
      <c r="AL711" s="24"/>
      <c r="AM711" s="24"/>
      <c r="AN711" s="24"/>
      <c r="AO711" s="29"/>
      <c r="AP711" s="24"/>
      <c r="AQ711" s="24"/>
      <c r="AR711" s="24"/>
      <c r="AS711" s="24"/>
      <c r="AT711" s="24"/>
      <c r="AU711" s="24"/>
      <c r="AX711" s="20"/>
      <c r="AY711" s="24"/>
      <c r="AZ711" s="24"/>
      <c r="BA711" s="24"/>
      <c r="BB711" s="24"/>
      <c r="BC711" s="29"/>
      <c r="BD711" s="24"/>
      <c r="BE711" s="24"/>
      <c r="BF711" s="24"/>
      <c r="BG711" s="24"/>
      <c r="BK711" s="20"/>
      <c r="BL711" s="24"/>
      <c r="BM711" s="24"/>
      <c r="BN711" s="24"/>
      <c r="BO711" s="24"/>
      <c r="BQ711" s="29"/>
      <c r="BR711" s="24"/>
      <c r="BS711" s="24"/>
      <c r="BT711" s="24"/>
      <c r="BU711" s="24"/>
      <c r="BV711" s="24"/>
      <c r="BW711" s="24"/>
      <c r="BZ711" s="24"/>
      <c r="CA711" s="20"/>
      <c r="CB711" s="24"/>
      <c r="CC711" s="24"/>
      <c r="CD711" s="24"/>
      <c r="CE711" s="24"/>
      <c r="CG711" s="29"/>
      <c r="CH711" s="24"/>
      <c r="CI711" s="24"/>
      <c r="CJ711" s="24"/>
      <c r="CK711" s="24"/>
      <c r="CL711" s="24"/>
      <c r="CM711" s="24"/>
      <c r="CN711" s="46"/>
      <c r="CO711" s="21"/>
      <c r="CP711" s="21"/>
      <c r="CR711" s="7"/>
      <c r="CV711" s="22"/>
      <c r="DE711" s="47"/>
    </row>
    <row r="712" spans="4:109" ht="14.5" x14ac:dyDescent="0.35">
      <c r="D712"/>
      <c r="E712" s="22"/>
      <c r="AA712" s="24"/>
      <c r="AB712" s="24"/>
      <c r="AC712" s="24"/>
      <c r="AD712" s="29"/>
      <c r="AE712" s="24"/>
      <c r="AG712" s="24"/>
      <c r="AH712" s="24"/>
      <c r="AI712" s="24"/>
      <c r="AJ712" s="24"/>
      <c r="AK712" s="24"/>
      <c r="AL712" s="24"/>
      <c r="AM712" s="24"/>
      <c r="AN712" s="24"/>
      <c r="AO712" s="29"/>
      <c r="AP712" s="24"/>
      <c r="AQ712" s="24"/>
      <c r="AR712" s="24"/>
      <c r="AS712" s="24"/>
      <c r="AT712" s="24"/>
      <c r="AU712" s="24"/>
      <c r="AX712" s="20"/>
      <c r="AY712" s="24"/>
      <c r="AZ712" s="24"/>
      <c r="BA712" s="24"/>
      <c r="BB712" s="24"/>
      <c r="BC712" s="29"/>
      <c r="BD712" s="24"/>
      <c r="BE712" s="24"/>
      <c r="BF712" s="24"/>
      <c r="BG712" s="24"/>
      <c r="BK712" s="20"/>
      <c r="BL712" s="24"/>
      <c r="BM712" s="24"/>
      <c r="BN712" s="24"/>
      <c r="BO712" s="24"/>
      <c r="BQ712" s="29"/>
      <c r="BR712" s="24"/>
      <c r="BS712" s="24"/>
      <c r="BT712" s="24"/>
      <c r="BU712" s="24"/>
      <c r="BV712" s="24"/>
      <c r="BW712" s="24"/>
      <c r="BZ712" s="24"/>
      <c r="CA712" s="20"/>
      <c r="CB712" s="24"/>
      <c r="CC712" s="24"/>
      <c r="CD712" s="24"/>
      <c r="CE712" s="24"/>
      <c r="CG712" s="29"/>
      <c r="CH712" s="24"/>
      <c r="CI712" s="24"/>
      <c r="CJ712" s="24"/>
      <c r="CK712" s="24"/>
      <c r="CL712" s="24"/>
      <c r="CM712" s="24"/>
      <c r="CN712" s="46"/>
      <c r="CO712" s="21"/>
      <c r="CP712" s="21"/>
      <c r="CR712" s="7"/>
      <c r="CV712" s="22"/>
      <c r="DE712" s="47"/>
    </row>
    <row r="713" spans="4:109" ht="14.5" x14ac:dyDescent="0.35">
      <c r="D713"/>
      <c r="E713" s="22"/>
      <c r="AA713" s="24"/>
      <c r="AB713" s="24"/>
      <c r="AC713" s="24"/>
      <c r="AD713" s="29"/>
      <c r="AE713" s="24"/>
      <c r="AG713" s="24"/>
      <c r="AH713" s="24"/>
      <c r="AI713" s="24"/>
      <c r="AJ713" s="24"/>
      <c r="AK713" s="24"/>
      <c r="AL713" s="24"/>
      <c r="AM713" s="24"/>
      <c r="AN713" s="24"/>
      <c r="AO713" s="29"/>
      <c r="AP713" s="24"/>
      <c r="AQ713" s="24"/>
      <c r="AR713" s="24"/>
      <c r="AS713" s="24"/>
      <c r="AT713" s="24"/>
      <c r="AU713" s="24"/>
      <c r="AX713" s="20"/>
      <c r="AY713" s="24"/>
      <c r="AZ713" s="24"/>
      <c r="BA713" s="24"/>
      <c r="BB713" s="24"/>
      <c r="BC713" s="29"/>
      <c r="BD713" s="24"/>
      <c r="BE713" s="24"/>
      <c r="BF713" s="24"/>
      <c r="BG713" s="24"/>
      <c r="BK713" s="20"/>
      <c r="BL713" s="24"/>
      <c r="BM713" s="24"/>
      <c r="BN713" s="24"/>
      <c r="BO713" s="24"/>
      <c r="BQ713" s="29"/>
      <c r="BR713" s="24"/>
      <c r="BS713" s="24"/>
      <c r="BT713" s="24"/>
      <c r="BU713" s="24"/>
      <c r="BV713" s="24"/>
      <c r="BW713" s="24"/>
      <c r="BZ713" s="24"/>
      <c r="CA713" s="20"/>
      <c r="CB713" s="24"/>
      <c r="CC713" s="24"/>
      <c r="CD713" s="24"/>
      <c r="CE713" s="24"/>
      <c r="CG713" s="29"/>
      <c r="CH713" s="24"/>
      <c r="CI713" s="24"/>
      <c r="CJ713" s="24"/>
      <c r="CK713" s="24"/>
      <c r="CL713" s="24"/>
      <c r="CM713" s="24"/>
      <c r="CN713" s="46"/>
      <c r="CO713" s="21"/>
      <c r="CP713" s="21"/>
      <c r="CR713" s="7"/>
      <c r="CV713" s="22"/>
      <c r="DE713" s="47"/>
    </row>
    <row r="714" spans="4:109" ht="14.5" x14ac:dyDescent="0.35">
      <c r="D714"/>
      <c r="E714" s="22"/>
      <c r="AA714" s="24"/>
      <c r="AB714" s="24"/>
      <c r="AC714" s="24"/>
      <c r="AD714" s="29"/>
      <c r="AE714" s="24"/>
      <c r="AG714" s="24"/>
      <c r="AH714" s="24"/>
      <c r="AI714" s="24"/>
      <c r="AJ714" s="24"/>
      <c r="AK714" s="24"/>
      <c r="AL714" s="24"/>
      <c r="AM714" s="24"/>
      <c r="AN714" s="24"/>
      <c r="AO714" s="29"/>
      <c r="AP714" s="24"/>
      <c r="AQ714" s="24"/>
      <c r="AR714" s="24"/>
      <c r="AS714" s="24"/>
      <c r="AT714" s="24"/>
      <c r="AU714" s="24"/>
      <c r="AX714" s="20"/>
      <c r="AY714" s="24"/>
      <c r="AZ714" s="24"/>
      <c r="BA714" s="24"/>
      <c r="BB714" s="24"/>
      <c r="BC714" s="29"/>
      <c r="BD714" s="24"/>
      <c r="BE714" s="24"/>
      <c r="BF714" s="24"/>
      <c r="BG714" s="24"/>
      <c r="BK714" s="20"/>
      <c r="BL714" s="24"/>
      <c r="BM714" s="24"/>
      <c r="BN714" s="24"/>
      <c r="BO714" s="24"/>
      <c r="BQ714" s="29"/>
      <c r="BR714" s="24"/>
      <c r="BS714" s="24"/>
      <c r="BT714" s="24"/>
      <c r="BU714" s="24"/>
      <c r="BV714" s="24"/>
      <c r="BW714" s="24"/>
      <c r="BZ714" s="24"/>
      <c r="CA714" s="20"/>
      <c r="CB714" s="24"/>
      <c r="CC714" s="24"/>
      <c r="CD714" s="24"/>
      <c r="CE714" s="24"/>
      <c r="CG714" s="29"/>
      <c r="CH714" s="24"/>
      <c r="CI714" s="24"/>
      <c r="CJ714" s="24"/>
      <c r="CK714" s="24"/>
      <c r="CL714" s="24"/>
      <c r="CM714" s="24"/>
      <c r="CN714" s="46"/>
      <c r="CO714" s="21"/>
      <c r="CP714" s="21"/>
      <c r="CR714" s="7"/>
      <c r="CV714" s="22"/>
      <c r="DE714" s="47"/>
    </row>
    <row r="715" spans="4:109" ht="14.5" x14ac:dyDescent="0.35">
      <c r="D715"/>
      <c r="E715" s="22"/>
      <c r="AA715" s="24"/>
      <c r="AB715" s="24"/>
      <c r="AC715" s="24"/>
      <c r="AD715" s="29"/>
      <c r="AE715" s="24"/>
      <c r="AG715" s="24"/>
      <c r="AH715" s="24"/>
      <c r="AI715" s="24"/>
      <c r="AJ715" s="24"/>
      <c r="AK715" s="24"/>
      <c r="AL715" s="24"/>
      <c r="AM715" s="24"/>
      <c r="AN715" s="24"/>
      <c r="AO715" s="29"/>
      <c r="AP715" s="24"/>
      <c r="AQ715" s="24"/>
      <c r="AR715" s="24"/>
      <c r="AS715" s="24"/>
      <c r="AT715" s="24"/>
      <c r="AU715" s="24"/>
      <c r="AX715" s="20"/>
      <c r="AY715" s="24"/>
      <c r="AZ715" s="24"/>
      <c r="BA715" s="24"/>
      <c r="BB715" s="24"/>
      <c r="BC715" s="29"/>
      <c r="BD715" s="24"/>
      <c r="BE715" s="24"/>
      <c r="BF715" s="24"/>
      <c r="BG715" s="24"/>
      <c r="BK715" s="20"/>
      <c r="BL715" s="24"/>
      <c r="BM715" s="24"/>
      <c r="BN715" s="24"/>
      <c r="BO715" s="24"/>
      <c r="BQ715" s="29"/>
      <c r="BR715" s="24"/>
      <c r="BS715" s="24"/>
      <c r="BT715" s="24"/>
      <c r="BU715" s="24"/>
      <c r="BV715" s="24"/>
      <c r="BW715" s="24"/>
      <c r="BZ715" s="24"/>
      <c r="CA715" s="20"/>
      <c r="CB715" s="24"/>
      <c r="CC715" s="24"/>
      <c r="CD715" s="24"/>
      <c r="CE715" s="24"/>
      <c r="CG715" s="29"/>
      <c r="CH715" s="24"/>
      <c r="CI715" s="24"/>
      <c r="CJ715" s="24"/>
      <c r="CK715" s="24"/>
      <c r="CL715" s="24"/>
      <c r="CM715" s="24"/>
      <c r="CN715" s="46"/>
      <c r="CO715" s="21"/>
      <c r="CP715" s="21"/>
      <c r="CR715" s="7"/>
      <c r="CV715" s="22"/>
      <c r="DE715" s="47"/>
    </row>
    <row r="716" spans="4:109" ht="14.5" x14ac:dyDescent="0.35">
      <c r="D716"/>
      <c r="E716" s="22"/>
      <c r="AA716" s="24"/>
      <c r="AB716" s="24"/>
      <c r="AC716" s="24"/>
      <c r="AD716" s="29"/>
      <c r="AE716" s="24"/>
      <c r="AG716" s="24"/>
      <c r="AH716" s="24"/>
      <c r="AI716" s="24"/>
      <c r="AJ716" s="24"/>
      <c r="AK716" s="24"/>
      <c r="AL716" s="24"/>
      <c r="AM716" s="24"/>
      <c r="AN716" s="24"/>
      <c r="AO716" s="29"/>
      <c r="AP716" s="24"/>
      <c r="AQ716" s="24"/>
      <c r="AR716" s="24"/>
      <c r="AS716" s="24"/>
      <c r="AT716" s="24"/>
      <c r="AU716" s="24"/>
      <c r="AX716" s="20"/>
      <c r="AY716" s="24"/>
      <c r="AZ716" s="24"/>
      <c r="BA716" s="24"/>
      <c r="BB716" s="24"/>
      <c r="BC716" s="29"/>
      <c r="BD716" s="24"/>
      <c r="BE716" s="24"/>
      <c r="BF716" s="24"/>
      <c r="BG716" s="24"/>
      <c r="BK716" s="20"/>
      <c r="BL716" s="24"/>
      <c r="BM716" s="24"/>
      <c r="BN716" s="24"/>
      <c r="BO716" s="24"/>
      <c r="BQ716" s="29"/>
      <c r="BR716" s="24"/>
      <c r="BS716" s="24"/>
      <c r="BT716" s="24"/>
      <c r="BU716" s="24"/>
      <c r="BV716" s="24"/>
      <c r="BW716" s="24"/>
      <c r="BZ716" s="24"/>
      <c r="CA716" s="20"/>
      <c r="CB716" s="24"/>
      <c r="CC716" s="24"/>
      <c r="CD716" s="24"/>
      <c r="CE716" s="24"/>
      <c r="CG716" s="29"/>
      <c r="CH716" s="24"/>
      <c r="CI716" s="24"/>
      <c r="CJ716" s="24"/>
      <c r="CK716" s="24"/>
      <c r="CL716" s="24"/>
      <c r="CM716" s="24"/>
      <c r="CN716" s="46"/>
      <c r="CO716" s="21"/>
      <c r="CP716" s="21"/>
      <c r="CR716" s="7"/>
      <c r="CV716" s="22"/>
      <c r="DE716" s="47"/>
    </row>
    <row r="717" spans="4:109" ht="14.5" x14ac:dyDescent="0.35">
      <c r="D717"/>
      <c r="E717" s="22"/>
      <c r="AA717" s="24"/>
      <c r="AB717" s="24"/>
      <c r="AC717" s="24"/>
      <c r="AD717" s="29"/>
      <c r="AE717" s="24"/>
      <c r="AG717" s="24"/>
      <c r="AH717" s="24"/>
      <c r="AI717" s="24"/>
      <c r="AJ717" s="24"/>
      <c r="AK717" s="24"/>
      <c r="AL717" s="24"/>
      <c r="AM717" s="24"/>
      <c r="AN717" s="24"/>
      <c r="AO717" s="29"/>
      <c r="AP717" s="24"/>
      <c r="AQ717" s="24"/>
      <c r="AR717" s="24"/>
      <c r="AS717" s="24"/>
      <c r="AT717" s="24"/>
      <c r="AU717" s="24"/>
      <c r="AX717" s="20"/>
      <c r="AY717" s="24"/>
      <c r="AZ717" s="24"/>
      <c r="BA717" s="24"/>
      <c r="BB717" s="24"/>
      <c r="BC717" s="29"/>
      <c r="BD717" s="24"/>
      <c r="BE717" s="24"/>
      <c r="BF717" s="24"/>
      <c r="BG717" s="24"/>
      <c r="BK717" s="20"/>
      <c r="BL717" s="24"/>
      <c r="BM717" s="24"/>
      <c r="BN717" s="24"/>
      <c r="BO717" s="24"/>
      <c r="BQ717" s="29"/>
      <c r="BR717" s="24"/>
      <c r="BS717" s="24"/>
      <c r="BT717" s="24"/>
      <c r="BU717" s="24"/>
      <c r="BV717" s="24"/>
      <c r="BW717" s="24"/>
      <c r="BZ717" s="24"/>
      <c r="CA717" s="20"/>
      <c r="CB717" s="24"/>
      <c r="CC717" s="24"/>
      <c r="CD717" s="24"/>
      <c r="CE717" s="24"/>
      <c r="CG717" s="29"/>
      <c r="CH717" s="24"/>
      <c r="CI717" s="24"/>
      <c r="CJ717" s="24"/>
      <c r="CK717" s="24"/>
      <c r="CL717" s="24"/>
      <c r="CM717" s="24"/>
      <c r="CN717" s="46"/>
      <c r="CO717" s="21"/>
      <c r="CP717" s="21"/>
      <c r="CR717" s="7"/>
      <c r="CV717" s="22"/>
      <c r="DE717" s="47"/>
    </row>
    <row r="718" spans="4:109" ht="14.5" x14ac:dyDescent="0.35">
      <c r="D718"/>
      <c r="E718" s="22"/>
      <c r="AA718" s="24"/>
      <c r="AB718" s="24"/>
      <c r="AC718" s="24"/>
      <c r="AD718" s="29"/>
      <c r="AE718" s="24"/>
      <c r="AG718" s="24"/>
      <c r="AH718" s="24"/>
      <c r="AI718" s="24"/>
      <c r="AJ718" s="24"/>
      <c r="AK718" s="24"/>
      <c r="AL718" s="24"/>
      <c r="AM718" s="24"/>
      <c r="AN718" s="24"/>
      <c r="AO718" s="29"/>
      <c r="AP718" s="24"/>
      <c r="AQ718" s="24"/>
      <c r="AR718" s="24"/>
      <c r="AS718" s="24"/>
      <c r="AT718" s="24"/>
      <c r="AU718" s="24"/>
      <c r="AX718" s="20"/>
      <c r="AY718" s="24"/>
      <c r="AZ718" s="24"/>
      <c r="BA718" s="24"/>
      <c r="BB718" s="24"/>
      <c r="BC718" s="29"/>
      <c r="BD718" s="24"/>
      <c r="BE718" s="24"/>
      <c r="BF718" s="24"/>
      <c r="BG718" s="24"/>
      <c r="BK718" s="20"/>
      <c r="BL718" s="24"/>
      <c r="BM718" s="24"/>
      <c r="BN718" s="24"/>
      <c r="BO718" s="24"/>
      <c r="BQ718" s="29"/>
      <c r="BR718" s="24"/>
      <c r="BS718" s="24"/>
      <c r="BT718" s="24"/>
      <c r="BU718" s="24"/>
      <c r="BV718" s="24"/>
      <c r="BW718" s="24"/>
      <c r="BZ718" s="24"/>
      <c r="CA718" s="20"/>
      <c r="CB718" s="24"/>
      <c r="CC718" s="24"/>
      <c r="CD718" s="24"/>
      <c r="CE718" s="24"/>
      <c r="CG718" s="29"/>
      <c r="CH718" s="24"/>
      <c r="CI718" s="24"/>
      <c r="CJ718" s="24"/>
      <c r="CK718" s="24"/>
      <c r="CL718" s="24"/>
      <c r="CM718" s="24"/>
      <c r="CN718" s="46"/>
      <c r="CO718" s="21"/>
      <c r="CP718" s="21"/>
      <c r="CR718" s="7"/>
      <c r="CV718" s="22"/>
      <c r="DE718" s="47"/>
    </row>
    <row r="719" spans="4:109" ht="14.5" x14ac:dyDescent="0.35">
      <c r="D719"/>
      <c r="E719" s="22"/>
      <c r="AA719" s="24"/>
      <c r="AB719" s="24"/>
      <c r="AC719" s="24"/>
      <c r="AD719" s="29"/>
      <c r="AE719" s="24"/>
      <c r="AG719" s="24"/>
      <c r="AH719" s="24"/>
      <c r="AI719" s="24"/>
      <c r="AJ719" s="24"/>
      <c r="AK719" s="24"/>
      <c r="AL719" s="24"/>
      <c r="AM719" s="24"/>
      <c r="AN719" s="24"/>
      <c r="AO719" s="29"/>
      <c r="AP719" s="24"/>
      <c r="AQ719" s="24"/>
      <c r="AR719" s="24"/>
      <c r="AS719" s="24"/>
      <c r="AT719" s="24"/>
      <c r="AU719" s="24"/>
      <c r="AX719" s="20"/>
      <c r="AY719" s="24"/>
      <c r="AZ719" s="24"/>
      <c r="BA719" s="24"/>
      <c r="BB719" s="24"/>
      <c r="BC719" s="29"/>
      <c r="BD719" s="24"/>
      <c r="BE719" s="24"/>
      <c r="BF719" s="24"/>
      <c r="BG719" s="24"/>
      <c r="BK719" s="20"/>
      <c r="BL719" s="24"/>
      <c r="BM719" s="24"/>
      <c r="BN719" s="24"/>
      <c r="BO719" s="24"/>
      <c r="BQ719" s="29"/>
      <c r="BR719" s="24"/>
      <c r="BS719" s="24"/>
      <c r="BT719" s="24"/>
      <c r="BU719" s="24"/>
      <c r="BV719" s="24"/>
      <c r="BW719" s="24"/>
      <c r="BZ719" s="24"/>
      <c r="CA719" s="20"/>
      <c r="CB719" s="24"/>
      <c r="CC719" s="24"/>
      <c r="CD719" s="24"/>
      <c r="CE719" s="24"/>
      <c r="CG719" s="29"/>
      <c r="CH719" s="24"/>
      <c r="CI719" s="24"/>
      <c r="CJ719" s="24"/>
      <c r="CK719" s="24"/>
      <c r="CL719" s="24"/>
      <c r="CM719" s="24"/>
      <c r="CN719" s="46"/>
      <c r="CO719" s="21"/>
      <c r="CP719" s="21"/>
      <c r="CR719" s="7"/>
      <c r="CV719" s="22"/>
      <c r="DE719" s="47"/>
    </row>
    <row r="720" spans="4:109" ht="14.5" x14ac:dyDescent="0.35">
      <c r="D720"/>
      <c r="E720" s="22"/>
      <c r="AA720" s="24"/>
      <c r="AB720" s="24"/>
      <c r="AC720" s="24"/>
      <c r="AD720" s="29"/>
      <c r="AE720" s="24"/>
      <c r="AG720" s="24"/>
      <c r="AH720" s="24"/>
      <c r="AI720" s="24"/>
      <c r="AJ720" s="24"/>
      <c r="AK720" s="24"/>
      <c r="AL720" s="24"/>
      <c r="AM720" s="24"/>
      <c r="AN720" s="24"/>
      <c r="AO720" s="29"/>
      <c r="AP720" s="24"/>
      <c r="AQ720" s="24"/>
      <c r="AR720" s="24"/>
      <c r="AS720" s="24"/>
      <c r="AT720" s="24"/>
      <c r="AU720" s="24"/>
      <c r="AX720" s="20"/>
      <c r="AY720" s="24"/>
      <c r="AZ720" s="24"/>
      <c r="BA720" s="24"/>
      <c r="BB720" s="24"/>
      <c r="BC720" s="29"/>
      <c r="BD720" s="24"/>
      <c r="BE720" s="24"/>
      <c r="BF720" s="24"/>
      <c r="BG720" s="24"/>
      <c r="BK720" s="20"/>
      <c r="BL720" s="24"/>
      <c r="BM720" s="24"/>
      <c r="BN720" s="24"/>
      <c r="BO720" s="24"/>
      <c r="BQ720" s="29"/>
      <c r="BR720" s="24"/>
      <c r="BS720" s="24"/>
      <c r="BT720" s="24"/>
      <c r="BU720" s="24"/>
      <c r="BV720" s="24"/>
      <c r="BW720" s="24"/>
      <c r="BZ720" s="24"/>
      <c r="CA720" s="20"/>
      <c r="CB720" s="24"/>
      <c r="CC720" s="24"/>
      <c r="CD720" s="24"/>
      <c r="CE720" s="24"/>
      <c r="CG720" s="29"/>
      <c r="CH720" s="24"/>
      <c r="CI720" s="24"/>
      <c r="CJ720" s="24"/>
      <c r="CK720" s="24"/>
      <c r="CL720" s="24"/>
      <c r="CM720" s="24"/>
      <c r="CN720" s="46"/>
      <c r="CO720" s="21"/>
      <c r="CP720" s="21"/>
      <c r="CR720" s="7"/>
      <c r="CV720" s="22"/>
      <c r="DE720" s="47"/>
    </row>
    <row r="721" spans="4:109" ht="14.5" x14ac:dyDescent="0.35">
      <c r="D721"/>
      <c r="E721" s="22"/>
      <c r="AA721" s="24"/>
      <c r="AB721" s="24"/>
      <c r="AC721" s="24"/>
      <c r="AD721" s="29"/>
      <c r="AE721" s="24"/>
      <c r="AG721" s="24"/>
      <c r="AH721" s="24"/>
      <c r="AI721" s="24"/>
      <c r="AJ721" s="24"/>
      <c r="AK721" s="24"/>
      <c r="AL721" s="24"/>
      <c r="AM721" s="24"/>
      <c r="AN721" s="24"/>
      <c r="AO721" s="29"/>
      <c r="AP721" s="24"/>
      <c r="AQ721" s="24"/>
      <c r="AR721" s="24"/>
      <c r="AS721" s="24"/>
      <c r="AT721" s="24"/>
      <c r="AU721" s="24"/>
      <c r="AX721" s="20"/>
      <c r="AY721" s="24"/>
      <c r="AZ721" s="24"/>
      <c r="BA721" s="24"/>
      <c r="BB721" s="24"/>
      <c r="BC721" s="29"/>
      <c r="BD721" s="24"/>
      <c r="BE721" s="24"/>
      <c r="BF721" s="24"/>
      <c r="BG721" s="24"/>
      <c r="BK721" s="20"/>
      <c r="BL721" s="24"/>
      <c r="BM721" s="24"/>
      <c r="BN721" s="24"/>
      <c r="BO721" s="24"/>
      <c r="BQ721" s="29"/>
      <c r="BR721" s="24"/>
      <c r="BS721" s="24"/>
      <c r="BT721" s="24"/>
      <c r="BU721" s="24"/>
      <c r="BV721" s="24"/>
      <c r="BW721" s="24"/>
      <c r="BZ721" s="24"/>
      <c r="CA721" s="20"/>
      <c r="CB721" s="24"/>
      <c r="CC721" s="24"/>
      <c r="CD721" s="24"/>
      <c r="CE721" s="24"/>
      <c r="CG721" s="29"/>
      <c r="CH721" s="24"/>
      <c r="CI721" s="24"/>
      <c r="CJ721" s="24"/>
      <c r="CK721" s="24"/>
      <c r="CL721" s="24"/>
      <c r="CM721" s="24"/>
      <c r="CN721" s="46"/>
      <c r="CO721" s="21"/>
      <c r="CP721" s="21"/>
      <c r="CR721" s="7"/>
      <c r="CV721" s="22"/>
      <c r="DE721" s="47"/>
    </row>
    <row r="722" spans="4:109" ht="14.5" x14ac:dyDescent="0.35">
      <c r="D722"/>
      <c r="E722" s="22"/>
      <c r="AA722" s="24"/>
      <c r="AB722" s="24"/>
      <c r="AC722" s="24"/>
      <c r="AD722" s="29"/>
      <c r="AE722" s="24"/>
      <c r="AG722" s="24"/>
      <c r="AH722" s="24"/>
      <c r="AI722" s="24"/>
      <c r="AJ722" s="24"/>
      <c r="AK722" s="24"/>
      <c r="AL722" s="24"/>
      <c r="AM722" s="24"/>
      <c r="AN722" s="24"/>
      <c r="AO722" s="29"/>
      <c r="AP722" s="24"/>
      <c r="AQ722" s="24"/>
      <c r="AR722" s="24"/>
      <c r="AS722" s="24"/>
      <c r="AT722" s="24"/>
      <c r="AU722" s="24"/>
      <c r="AX722" s="20"/>
      <c r="AY722" s="24"/>
      <c r="AZ722" s="24"/>
      <c r="BA722" s="24"/>
      <c r="BB722" s="24"/>
      <c r="BC722" s="29"/>
      <c r="BD722" s="24"/>
      <c r="BE722" s="24"/>
      <c r="BF722" s="24"/>
      <c r="BG722" s="24"/>
      <c r="BK722" s="20"/>
      <c r="BL722" s="24"/>
      <c r="BM722" s="24"/>
      <c r="BN722" s="24"/>
      <c r="BO722" s="24"/>
      <c r="BQ722" s="29"/>
      <c r="BR722" s="24"/>
      <c r="BS722" s="24"/>
      <c r="BT722" s="24"/>
      <c r="BU722" s="24"/>
      <c r="BV722" s="24"/>
      <c r="BW722" s="24"/>
      <c r="BZ722" s="24"/>
      <c r="CA722" s="20"/>
      <c r="CB722" s="24"/>
      <c r="CC722" s="24"/>
      <c r="CD722" s="24"/>
      <c r="CE722" s="24"/>
      <c r="CG722" s="29"/>
      <c r="CH722" s="24"/>
      <c r="CI722" s="24"/>
      <c r="CJ722" s="24"/>
      <c r="CK722" s="24"/>
      <c r="CL722" s="24"/>
      <c r="CM722" s="24"/>
      <c r="CN722" s="46"/>
      <c r="CO722" s="21"/>
      <c r="CP722" s="21"/>
      <c r="CR722" s="7"/>
      <c r="CV722" s="22"/>
      <c r="DE722" s="47"/>
    </row>
    <row r="723" spans="4:109" ht="14.5" x14ac:dyDescent="0.35">
      <c r="D723"/>
      <c r="E723" s="22"/>
      <c r="AA723" s="24"/>
      <c r="AB723" s="24"/>
      <c r="AC723" s="24"/>
      <c r="AD723" s="29"/>
      <c r="AE723" s="24"/>
      <c r="AG723" s="24"/>
      <c r="AH723" s="24"/>
      <c r="AI723" s="24"/>
      <c r="AJ723" s="24"/>
      <c r="AK723" s="24"/>
      <c r="AL723" s="24"/>
      <c r="AM723" s="24"/>
      <c r="AN723" s="24"/>
      <c r="AO723" s="29"/>
      <c r="AP723" s="24"/>
      <c r="AQ723" s="24"/>
      <c r="AR723" s="24"/>
      <c r="AS723" s="24"/>
      <c r="AT723" s="24"/>
      <c r="AU723" s="24"/>
      <c r="AX723" s="20"/>
      <c r="AY723" s="24"/>
      <c r="AZ723" s="24"/>
      <c r="BA723" s="24"/>
      <c r="BB723" s="24"/>
      <c r="BC723" s="29"/>
      <c r="BD723" s="24"/>
      <c r="BE723" s="24"/>
      <c r="BF723" s="24"/>
      <c r="BG723" s="24"/>
      <c r="BK723" s="20"/>
      <c r="BL723" s="24"/>
      <c r="BM723" s="24"/>
      <c r="BN723" s="24"/>
      <c r="BO723" s="24"/>
      <c r="BQ723" s="29"/>
      <c r="BR723" s="24"/>
      <c r="BS723" s="24"/>
      <c r="BT723" s="24"/>
      <c r="BU723" s="24"/>
      <c r="BV723" s="24"/>
      <c r="BW723" s="24"/>
      <c r="BZ723" s="24"/>
      <c r="CA723" s="20"/>
      <c r="CB723" s="24"/>
      <c r="CC723" s="24"/>
      <c r="CD723" s="24"/>
      <c r="CE723" s="24"/>
      <c r="CG723" s="29"/>
      <c r="CH723" s="24"/>
      <c r="CI723" s="24"/>
      <c r="CJ723" s="24"/>
      <c r="CK723" s="24"/>
      <c r="CL723" s="24"/>
      <c r="CM723" s="24"/>
      <c r="CN723" s="46"/>
      <c r="CO723" s="21"/>
      <c r="CP723" s="21"/>
      <c r="CR723" s="7"/>
      <c r="CV723" s="22"/>
      <c r="DE723" s="47"/>
    </row>
    <row r="724" spans="4:109" ht="14.5" x14ac:dyDescent="0.35">
      <c r="D724"/>
      <c r="E724" s="22"/>
      <c r="AA724" s="24"/>
      <c r="AB724" s="24"/>
      <c r="AC724" s="24"/>
      <c r="AD724" s="29"/>
      <c r="AE724" s="24"/>
      <c r="AG724" s="24"/>
      <c r="AH724" s="24"/>
      <c r="AI724" s="24"/>
      <c r="AJ724" s="24"/>
      <c r="AK724" s="24"/>
      <c r="AL724" s="24"/>
      <c r="AM724" s="24"/>
      <c r="AN724" s="24"/>
      <c r="AO724" s="29"/>
      <c r="AP724" s="24"/>
      <c r="AQ724" s="24"/>
      <c r="AR724" s="24"/>
      <c r="AS724" s="24"/>
      <c r="AT724" s="24"/>
      <c r="AU724" s="24"/>
      <c r="AX724" s="20"/>
      <c r="AY724" s="24"/>
      <c r="AZ724" s="24"/>
      <c r="BA724" s="24"/>
      <c r="BB724" s="24"/>
      <c r="BC724" s="29"/>
      <c r="BD724" s="24"/>
      <c r="BE724" s="24"/>
      <c r="BF724" s="24"/>
      <c r="BG724" s="24"/>
      <c r="BK724" s="20"/>
      <c r="BL724" s="24"/>
      <c r="BM724" s="24"/>
      <c r="BN724" s="24"/>
      <c r="BO724" s="24"/>
      <c r="BQ724" s="29"/>
      <c r="BR724" s="24"/>
      <c r="BS724" s="24"/>
      <c r="BT724" s="24"/>
      <c r="BU724" s="24"/>
      <c r="BV724" s="24"/>
      <c r="BW724" s="24"/>
      <c r="BZ724" s="24"/>
      <c r="CA724" s="20"/>
      <c r="CB724" s="24"/>
      <c r="CC724" s="24"/>
      <c r="CD724" s="24"/>
      <c r="CE724" s="24"/>
      <c r="CG724" s="29"/>
      <c r="CH724" s="24"/>
      <c r="CI724" s="24"/>
      <c r="CJ724" s="24"/>
      <c r="CK724" s="24"/>
      <c r="CL724" s="24"/>
      <c r="CM724" s="24"/>
      <c r="CN724" s="46"/>
      <c r="CO724" s="21"/>
      <c r="CP724" s="21"/>
      <c r="CR724" s="7"/>
      <c r="CV724" s="22"/>
      <c r="DE724" s="47"/>
    </row>
    <row r="725" spans="4:109" ht="14.5" x14ac:dyDescent="0.35">
      <c r="D725"/>
      <c r="E725" s="22"/>
      <c r="AA725" s="24"/>
      <c r="AB725" s="24"/>
      <c r="AC725" s="24"/>
      <c r="AD725" s="29"/>
      <c r="AE725" s="24"/>
      <c r="AG725" s="24"/>
      <c r="AH725" s="24"/>
      <c r="AI725" s="24"/>
      <c r="AJ725" s="24"/>
      <c r="AK725" s="24"/>
      <c r="AL725" s="24"/>
      <c r="AM725" s="24"/>
      <c r="AN725" s="24"/>
      <c r="AO725" s="29"/>
      <c r="AP725" s="24"/>
      <c r="AQ725" s="24"/>
      <c r="AR725" s="24"/>
      <c r="AS725" s="24"/>
      <c r="AT725" s="24"/>
      <c r="AU725" s="24"/>
      <c r="AX725" s="20"/>
      <c r="AY725" s="24"/>
      <c r="AZ725" s="24"/>
      <c r="BA725" s="24"/>
      <c r="BB725" s="24"/>
      <c r="BC725" s="29"/>
      <c r="BD725" s="24"/>
      <c r="BE725" s="24"/>
      <c r="BF725" s="24"/>
      <c r="BG725" s="24"/>
      <c r="BK725" s="20"/>
      <c r="BL725" s="24"/>
      <c r="BM725" s="24"/>
      <c r="BN725" s="24"/>
      <c r="BO725" s="24"/>
      <c r="BQ725" s="29"/>
      <c r="BR725" s="24"/>
      <c r="BS725" s="24"/>
      <c r="BT725" s="24"/>
      <c r="BU725" s="24"/>
      <c r="BV725" s="24"/>
      <c r="BW725" s="24"/>
      <c r="BZ725" s="24"/>
      <c r="CA725" s="20"/>
      <c r="CB725" s="24"/>
      <c r="CC725" s="24"/>
      <c r="CD725" s="24"/>
      <c r="CE725" s="24"/>
      <c r="CG725" s="29"/>
      <c r="CH725" s="24"/>
      <c r="CI725" s="24"/>
      <c r="CJ725" s="24"/>
      <c r="CK725" s="24"/>
      <c r="CL725" s="24"/>
      <c r="CM725" s="24"/>
      <c r="CN725" s="46"/>
      <c r="CO725" s="21"/>
      <c r="CP725" s="21"/>
      <c r="CR725" s="7"/>
      <c r="CV725" s="22"/>
      <c r="DE725" s="47"/>
    </row>
    <row r="726" spans="4:109" ht="14.5" x14ac:dyDescent="0.35">
      <c r="D726"/>
      <c r="E726" s="22"/>
      <c r="AA726" s="24"/>
      <c r="AB726" s="24"/>
      <c r="AC726" s="24"/>
      <c r="AD726" s="29"/>
      <c r="AE726" s="24"/>
      <c r="AG726" s="24"/>
      <c r="AH726" s="24"/>
      <c r="AI726" s="24"/>
      <c r="AJ726" s="24"/>
      <c r="AK726" s="24"/>
      <c r="AL726" s="24"/>
      <c r="AM726" s="24"/>
      <c r="AN726" s="24"/>
      <c r="AO726" s="29"/>
      <c r="AP726" s="24"/>
      <c r="AQ726" s="24"/>
      <c r="AR726" s="24"/>
      <c r="AS726" s="24"/>
      <c r="AT726" s="24"/>
      <c r="AU726" s="24"/>
      <c r="AX726" s="20"/>
      <c r="AY726" s="24"/>
      <c r="AZ726" s="24"/>
      <c r="BA726" s="24"/>
      <c r="BB726" s="24"/>
      <c r="BC726" s="29"/>
      <c r="BD726" s="24"/>
      <c r="BE726" s="24"/>
      <c r="BF726" s="24"/>
      <c r="BG726" s="24"/>
      <c r="BK726" s="20"/>
      <c r="BL726" s="24"/>
      <c r="BM726" s="24"/>
      <c r="BN726" s="24"/>
      <c r="BO726" s="24"/>
      <c r="BQ726" s="29"/>
      <c r="BR726" s="24"/>
      <c r="BS726" s="24"/>
      <c r="BT726" s="24"/>
      <c r="BU726" s="24"/>
      <c r="BV726" s="24"/>
      <c r="BW726" s="24"/>
      <c r="BZ726" s="24"/>
      <c r="CA726" s="20"/>
      <c r="CB726" s="24"/>
      <c r="CC726" s="24"/>
      <c r="CD726" s="24"/>
      <c r="CE726" s="24"/>
      <c r="CG726" s="29"/>
      <c r="CH726" s="24"/>
      <c r="CI726" s="24"/>
      <c r="CJ726" s="24"/>
      <c r="CK726" s="24"/>
      <c r="CL726" s="24"/>
      <c r="CM726" s="24"/>
      <c r="CN726" s="46"/>
      <c r="CO726" s="21"/>
      <c r="CP726" s="21"/>
      <c r="CR726" s="7"/>
      <c r="CV726" s="22"/>
      <c r="DE726" s="47"/>
    </row>
    <row r="727" spans="4:109" ht="14.5" x14ac:dyDescent="0.35">
      <c r="D727"/>
      <c r="E727" s="22"/>
      <c r="AA727" s="24"/>
      <c r="AB727" s="24"/>
      <c r="AC727" s="24"/>
      <c r="AD727" s="29"/>
      <c r="AE727" s="24"/>
      <c r="AG727" s="24"/>
      <c r="AH727" s="24"/>
      <c r="AI727" s="24"/>
      <c r="AJ727" s="24"/>
      <c r="AK727" s="24"/>
      <c r="AL727" s="24"/>
      <c r="AM727" s="24"/>
      <c r="AN727" s="24"/>
      <c r="AO727" s="29"/>
      <c r="AP727" s="24"/>
      <c r="AQ727" s="24"/>
      <c r="AR727" s="24"/>
      <c r="AS727" s="24"/>
      <c r="AT727" s="24"/>
      <c r="AU727" s="24"/>
      <c r="AX727" s="20"/>
      <c r="AY727" s="24"/>
      <c r="AZ727" s="24"/>
      <c r="BA727" s="24"/>
      <c r="BB727" s="24"/>
      <c r="BC727" s="29"/>
      <c r="BD727" s="24"/>
      <c r="BE727" s="24"/>
      <c r="BF727" s="24"/>
      <c r="BG727" s="24"/>
      <c r="BK727" s="20"/>
      <c r="BL727" s="24"/>
      <c r="BM727" s="24"/>
      <c r="BN727" s="24"/>
      <c r="BO727" s="24"/>
      <c r="BQ727" s="29"/>
      <c r="BR727" s="24"/>
      <c r="BS727" s="24"/>
      <c r="BT727" s="24"/>
      <c r="BU727" s="24"/>
      <c r="BV727" s="24"/>
      <c r="BW727" s="24"/>
      <c r="BZ727" s="24"/>
      <c r="CA727" s="20"/>
      <c r="CB727" s="24"/>
      <c r="CC727" s="24"/>
      <c r="CD727" s="24"/>
      <c r="CE727" s="24"/>
      <c r="CG727" s="29"/>
      <c r="CH727" s="24"/>
      <c r="CI727" s="24"/>
      <c r="CJ727" s="24"/>
      <c r="CK727" s="24"/>
      <c r="CL727" s="24"/>
      <c r="CM727" s="24"/>
      <c r="CN727" s="46"/>
      <c r="CO727" s="21"/>
      <c r="CP727" s="21"/>
      <c r="CR727" s="7"/>
      <c r="CV727" s="22"/>
      <c r="DE727" s="47"/>
    </row>
    <row r="728" spans="4:109" ht="14.5" x14ac:dyDescent="0.35">
      <c r="D728"/>
      <c r="E728" s="22"/>
      <c r="AA728" s="24"/>
      <c r="AB728" s="24"/>
      <c r="AC728" s="24"/>
      <c r="AD728" s="29"/>
      <c r="AE728" s="24"/>
      <c r="AG728" s="24"/>
      <c r="AH728" s="24"/>
      <c r="AI728" s="24"/>
      <c r="AJ728" s="24"/>
      <c r="AK728" s="24"/>
      <c r="AL728" s="24"/>
      <c r="AM728" s="24"/>
      <c r="AN728" s="24"/>
      <c r="AO728" s="29"/>
      <c r="AP728" s="24"/>
      <c r="AQ728" s="24"/>
      <c r="AR728" s="24"/>
      <c r="AS728" s="24"/>
      <c r="AT728" s="24"/>
      <c r="AU728" s="24"/>
      <c r="AX728" s="20"/>
      <c r="AY728" s="24"/>
      <c r="AZ728" s="24"/>
      <c r="BA728" s="24"/>
      <c r="BB728" s="24"/>
      <c r="BC728" s="29"/>
      <c r="BD728" s="24"/>
      <c r="BE728" s="24"/>
      <c r="BF728" s="24"/>
      <c r="BG728" s="24"/>
      <c r="BK728" s="20"/>
      <c r="BL728" s="24"/>
      <c r="BM728" s="24"/>
      <c r="BN728" s="24"/>
      <c r="BO728" s="24"/>
      <c r="BQ728" s="29"/>
      <c r="BR728" s="24"/>
      <c r="BS728" s="24"/>
      <c r="BT728" s="24"/>
      <c r="BU728" s="24"/>
      <c r="BV728" s="24"/>
      <c r="BW728" s="24"/>
      <c r="BZ728" s="24"/>
      <c r="CA728" s="20"/>
      <c r="CB728" s="24"/>
      <c r="CC728" s="24"/>
      <c r="CD728" s="24"/>
      <c r="CE728" s="24"/>
      <c r="CG728" s="29"/>
      <c r="CH728" s="24"/>
      <c r="CI728" s="24"/>
      <c r="CJ728" s="24"/>
      <c r="CK728" s="24"/>
      <c r="CL728" s="24"/>
      <c r="CM728" s="24"/>
      <c r="CN728" s="46"/>
      <c r="CO728" s="21"/>
      <c r="CP728" s="21"/>
      <c r="CR728" s="7"/>
      <c r="CV728" s="22"/>
      <c r="DE728" s="47"/>
    </row>
    <row r="729" spans="4:109" ht="14.5" x14ac:dyDescent="0.35">
      <c r="D729"/>
      <c r="E729" s="22"/>
      <c r="AA729" s="24"/>
      <c r="AB729" s="24"/>
      <c r="AC729" s="24"/>
      <c r="AD729" s="29"/>
      <c r="AE729" s="24"/>
      <c r="AG729" s="24"/>
      <c r="AH729" s="24"/>
      <c r="AI729" s="24"/>
      <c r="AJ729" s="24"/>
      <c r="AK729" s="24"/>
      <c r="AL729" s="24"/>
      <c r="AM729" s="24"/>
      <c r="AN729" s="24"/>
      <c r="AO729" s="29"/>
      <c r="AP729" s="24"/>
      <c r="AQ729" s="24"/>
      <c r="AR729" s="24"/>
      <c r="AS729" s="24"/>
      <c r="AT729" s="24"/>
      <c r="AU729" s="24"/>
      <c r="AX729" s="20"/>
      <c r="AY729" s="24"/>
      <c r="AZ729" s="24"/>
      <c r="BA729" s="24"/>
      <c r="BB729" s="24"/>
      <c r="BC729" s="29"/>
      <c r="BD729" s="24"/>
      <c r="BE729" s="24"/>
      <c r="BF729" s="24"/>
      <c r="BG729" s="24"/>
      <c r="BK729" s="20"/>
      <c r="BL729" s="24"/>
      <c r="BM729" s="24"/>
      <c r="BN729" s="24"/>
      <c r="BO729" s="24"/>
      <c r="BQ729" s="29"/>
      <c r="BR729" s="24"/>
      <c r="BS729" s="24"/>
      <c r="BT729" s="24"/>
      <c r="BU729" s="24"/>
      <c r="BV729" s="24"/>
      <c r="BW729" s="24"/>
      <c r="BZ729" s="24"/>
      <c r="CA729" s="20"/>
      <c r="CB729" s="24"/>
      <c r="CC729" s="24"/>
      <c r="CD729" s="24"/>
      <c r="CE729" s="24"/>
      <c r="CG729" s="29"/>
      <c r="CH729" s="24"/>
      <c r="CI729" s="24"/>
      <c r="CJ729" s="24"/>
      <c r="CK729" s="24"/>
      <c r="CL729" s="24"/>
      <c r="CM729" s="24"/>
      <c r="CN729" s="46"/>
      <c r="CO729" s="21"/>
      <c r="CP729" s="21"/>
      <c r="CR729" s="7"/>
      <c r="CV729" s="22"/>
      <c r="DE729" s="47"/>
    </row>
    <row r="730" spans="4:109" ht="14.5" x14ac:dyDescent="0.35">
      <c r="D730"/>
      <c r="E730" s="22"/>
      <c r="AA730" s="24"/>
      <c r="AB730" s="24"/>
      <c r="AC730" s="24"/>
      <c r="AD730" s="29"/>
      <c r="AE730" s="24"/>
      <c r="AG730" s="24"/>
      <c r="AH730" s="24"/>
      <c r="AI730" s="24"/>
      <c r="AJ730" s="24"/>
      <c r="AK730" s="24"/>
      <c r="AL730" s="24"/>
      <c r="AM730" s="24"/>
      <c r="AN730" s="24"/>
      <c r="AO730" s="29"/>
      <c r="AP730" s="24"/>
      <c r="AQ730" s="24"/>
      <c r="AR730" s="24"/>
      <c r="AS730" s="24"/>
      <c r="AT730" s="24"/>
      <c r="AU730" s="24"/>
      <c r="AX730" s="20"/>
      <c r="AY730" s="24"/>
      <c r="AZ730" s="24"/>
      <c r="BA730" s="24"/>
      <c r="BB730" s="24"/>
      <c r="BC730" s="29"/>
      <c r="BD730" s="24"/>
      <c r="BE730" s="24"/>
      <c r="BF730" s="24"/>
      <c r="BG730" s="24"/>
      <c r="BK730" s="20"/>
      <c r="BL730" s="24"/>
      <c r="BM730" s="24"/>
      <c r="BN730" s="24"/>
      <c r="BO730" s="24"/>
      <c r="BQ730" s="29"/>
      <c r="BR730" s="24"/>
      <c r="BS730" s="24"/>
      <c r="BT730" s="24"/>
      <c r="BU730" s="24"/>
      <c r="BV730" s="24"/>
      <c r="BW730" s="24"/>
      <c r="BZ730" s="24"/>
      <c r="CA730" s="20"/>
      <c r="CB730" s="24"/>
      <c r="CC730" s="24"/>
      <c r="CD730" s="24"/>
      <c r="CE730" s="24"/>
      <c r="CG730" s="29"/>
      <c r="CH730" s="24"/>
      <c r="CI730" s="24"/>
      <c r="CJ730" s="24"/>
      <c r="CK730" s="24"/>
      <c r="CL730" s="24"/>
      <c r="CM730" s="24"/>
      <c r="CN730" s="46"/>
      <c r="CO730" s="21"/>
      <c r="CP730" s="21"/>
      <c r="CR730" s="7"/>
      <c r="CV730" s="22"/>
      <c r="DE730" s="47"/>
    </row>
    <row r="731" spans="4:109" ht="14.5" x14ac:dyDescent="0.35">
      <c r="D731"/>
      <c r="E731" s="22"/>
      <c r="AA731" s="24"/>
      <c r="AB731" s="24"/>
      <c r="AC731" s="24"/>
      <c r="AD731" s="29"/>
      <c r="AE731" s="24"/>
      <c r="AG731" s="24"/>
      <c r="AH731" s="24"/>
      <c r="AI731" s="24"/>
      <c r="AJ731" s="24"/>
      <c r="AK731" s="24"/>
      <c r="AL731" s="24"/>
      <c r="AM731" s="24"/>
      <c r="AN731" s="24"/>
      <c r="AO731" s="29"/>
      <c r="AP731" s="24"/>
      <c r="AQ731" s="24"/>
      <c r="AR731" s="24"/>
      <c r="AS731" s="24"/>
      <c r="AT731" s="24"/>
      <c r="AU731" s="24"/>
      <c r="AX731" s="20"/>
      <c r="AY731" s="24"/>
      <c r="AZ731" s="24"/>
      <c r="BA731" s="24"/>
      <c r="BB731" s="24"/>
      <c r="BC731" s="29"/>
      <c r="BD731" s="24"/>
      <c r="BE731" s="24"/>
      <c r="BF731" s="24"/>
      <c r="BG731" s="24"/>
      <c r="BK731" s="20"/>
      <c r="BL731" s="24"/>
      <c r="BM731" s="24"/>
      <c r="BN731" s="24"/>
      <c r="BO731" s="24"/>
      <c r="BQ731" s="29"/>
      <c r="BR731" s="24"/>
      <c r="BS731" s="24"/>
      <c r="BT731" s="24"/>
      <c r="BU731" s="24"/>
      <c r="BV731" s="24"/>
      <c r="BW731" s="24"/>
      <c r="BZ731" s="24"/>
      <c r="CA731" s="20"/>
      <c r="CB731" s="24"/>
      <c r="CC731" s="24"/>
      <c r="CD731" s="24"/>
      <c r="CE731" s="24"/>
      <c r="CG731" s="29"/>
      <c r="CH731" s="24"/>
      <c r="CI731" s="24"/>
      <c r="CJ731" s="24"/>
      <c r="CK731" s="24"/>
      <c r="CL731" s="24"/>
      <c r="CM731" s="24"/>
      <c r="CN731" s="46"/>
      <c r="CO731" s="21"/>
      <c r="CP731" s="21"/>
      <c r="CR731" s="7"/>
      <c r="CV731" s="22"/>
      <c r="DE731" s="47"/>
    </row>
    <row r="732" spans="4:109" ht="14.5" x14ac:dyDescent="0.35">
      <c r="D732"/>
      <c r="E732" s="22"/>
      <c r="AA732" s="24"/>
      <c r="AB732" s="24"/>
      <c r="AC732" s="24"/>
      <c r="AD732" s="29"/>
      <c r="AE732" s="24"/>
      <c r="AG732" s="24"/>
      <c r="AH732" s="24"/>
      <c r="AI732" s="24"/>
      <c r="AJ732" s="24"/>
      <c r="AK732" s="24"/>
      <c r="AL732" s="24"/>
      <c r="AM732" s="24"/>
      <c r="AN732" s="24"/>
      <c r="AO732" s="29"/>
      <c r="AP732" s="24"/>
      <c r="AQ732" s="24"/>
      <c r="AR732" s="24"/>
      <c r="AS732" s="24"/>
      <c r="AT732" s="24"/>
      <c r="AU732" s="24"/>
      <c r="AX732" s="20"/>
      <c r="AY732" s="24"/>
      <c r="AZ732" s="24"/>
      <c r="BA732" s="24"/>
      <c r="BB732" s="24"/>
      <c r="BC732" s="29"/>
      <c r="BD732" s="24"/>
      <c r="BE732" s="24"/>
      <c r="BF732" s="24"/>
      <c r="BG732" s="24"/>
      <c r="BK732" s="20"/>
      <c r="BL732" s="24"/>
      <c r="BM732" s="24"/>
      <c r="BN732" s="24"/>
      <c r="BO732" s="24"/>
      <c r="BQ732" s="29"/>
      <c r="BR732" s="24"/>
      <c r="BS732" s="24"/>
      <c r="BT732" s="24"/>
      <c r="BU732" s="24"/>
      <c r="BV732" s="24"/>
      <c r="BW732" s="24"/>
      <c r="BZ732" s="24"/>
      <c r="CA732" s="20"/>
      <c r="CB732" s="24"/>
      <c r="CC732" s="24"/>
      <c r="CD732" s="24"/>
      <c r="CE732" s="24"/>
      <c r="CG732" s="29"/>
      <c r="CH732" s="24"/>
      <c r="CI732" s="24"/>
      <c r="CJ732" s="24"/>
      <c r="CK732" s="24"/>
      <c r="CL732" s="24"/>
      <c r="CM732" s="24"/>
      <c r="CN732" s="46"/>
      <c r="CO732" s="21"/>
      <c r="CP732" s="21"/>
      <c r="CR732" s="7"/>
      <c r="CV732" s="22"/>
      <c r="DE732" s="47"/>
    </row>
    <row r="733" spans="4:109" ht="14.5" x14ac:dyDescent="0.35">
      <c r="D733"/>
      <c r="E733" s="22"/>
      <c r="AA733" s="24"/>
      <c r="AB733" s="24"/>
      <c r="AC733" s="24"/>
      <c r="AD733" s="29"/>
      <c r="AE733" s="24"/>
      <c r="AG733" s="24"/>
      <c r="AH733" s="24"/>
      <c r="AI733" s="24"/>
      <c r="AJ733" s="24"/>
      <c r="AK733" s="24"/>
      <c r="AL733" s="24"/>
      <c r="AM733" s="24"/>
      <c r="AN733" s="24"/>
      <c r="AO733" s="29"/>
      <c r="AP733" s="24"/>
      <c r="AQ733" s="24"/>
      <c r="AR733" s="24"/>
      <c r="AS733" s="24"/>
      <c r="AT733" s="24"/>
      <c r="AU733" s="24"/>
      <c r="AX733" s="20"/>
      <c r="AY733" s="24"/>
      <c r="AZ733" s="24"/>
      <c r="BA733" s="24"/>
      <c r="BB733" s="24"/>
      <c r="BC733" s="29"/>
      <c r="BD733" s="24"/>
      <c r="BE733" s="24"/>
      <c r="BF733" s="24"/>
      <c r="BG733" s="24"/>
      <c r="BK733" s="20"/>
      <c r="BL733" s="24"/>
      <c r="BM733" s="24"/>
      <c r="BN733" s="24"/>
      <c r="BO733" s="24"/>
      <c r="BQ733" s="29"/>
      <c r="BR733" s="24"/>
      <c r="BS733" s="24"/>
      <c r="BT733" s="24"/>
      <c r="BU733" s="24"/>
      <c r="BV733" s="24"/>
      <c r="BW733" s="24"/>
      <c r="BZ733" s="24"/>
      <c r="CA733" s="20"/>
      <c r="CB733" s="24"/>
      <c r="CC733" s="24"/>
      <c r="CD733" s="24"/>
      <c r="CE733" s="24"/>
      <c r="CG733" s="29"/>
      <c r="CH733" s="24"/>
      <c r="CI733" s="24"/>
      <c r="CJ733" s="24"/>
      <c r="CK733" s="24"/>
      <c r="CL733" s="24"/>
      <c r="CM733" s="24"/>
      <c r="CN733" s="46"/>
      <c r="CO733" s="21"/>
      <c r="CP733" s="21"/>
      <c r="CR733" s="7"/>
      <c r="CV733" s="22"/>
      <c r="DE733" s="47"/>
    </row>
    <row r="734" spans="4:109" ht="14.5" x14ac:dyDescent="0.35">
      <c r="D734"/>
      <c r="E734" s="22"/>
      <c r="AA734" s="24"/>
      <c r="AB734" s="24"/>
      <c r="AC734" s="24"/>
      <c r="AD734" s="29"/>
      <c r="AE734" s="24"/>
      <c r="AG734" s="24"/>
      <c r="AH734" s="24"/>
      <c r="AI734" s="24"/>
      <c r="AJ734" s="24"/>
      <c r="AK734" s="24"/>
      <c r="AL734" s="24"/>
      <c r="AM734" s="24"/>
      <c r="AN734" s="24"/>
      <c r="AO734" s="29"/>
      <c r="AP734" s="24"/>
      <c r="AQ734" s="24"/>
      <c r="AR734" s="24"/>
      <c r="AS734" s="24"/>
      <c r="AT734" s="24"/>
      <c r="AU734" s="24"/>
      <c r="AX734" s="20"/>
      <c r="AY734" s="24"/>
      <c r="AZ734" s="24"/>
      <c r="BA734" s="24"/>
      <c r="BB734" s="24"/>
      <c r="BC734" s="29"/>
      <c r="BD734" s="24"/>
      <c r="BE734" s="24"/>
      <c r="BF734" s="24"/>
      <c r="BG734" s="24"/>
      <c r="BK734" s="20"/>
      <c r="BL734" s="24"/>
      <c r="BM734" s="24"/>
      <c r="BN734" s="24"/>
      <c r="BO734" s="24"/>
      <c r="BQ734" s="29"/>
      <c r="BR734" s="24"/>
      <c r="BS734" s="24"/>
      <c r="BT734" s="24"/>
      <c r="BU734" s="24"/>
      <c r="BV734" s="24"/>
      <c r="BW734" s="24"/>
      <c r="BZ734" s="24"/>
      <c r="CA734" s="20"/>
      <c r="CB734" s="24"/>
      <c r="CC734" s="24"/>
      <c r="CD734" s="24"/>
      <c r="CE734" s="24"/>
      <c r="CG734" s="29"/>
      <c r="CH734" s="24"/>
      <c r="CI734" s="24"/>
      <c r="CJ734" s="24"/>
      <c r="CK734" s="24"/>
      <c r="CL734" s="24"/>
      <c r="CM734" s="24"/>
      <c r="CN734" s="46"/>
      <c r="CO734" s="21"/>
      <c r="CP734" s="21"/>
      <c r="CR734" s="7"/>
      <c r="CV734" s="22"/>
      <c r="DE734" s="47"/>
    </row>
    <row r="735" spans="4:109" ht="14.5" x14ac:dyDescent="0.35">
      <c r="D735"/>
      <c r="E735" s="22"/>
      <c r="AA735" s="24"/>
      <c r="AB735" s="24"/>
      <c r="AC735" s="24"/>
      <c r="AD735" s="29"/>
      <c r="AE735" s="24"/>
      <c r="AG735" s="24"/>
      <c r="AH735" s="24"/>
      <c r="AI735" s="24"/>
      <c r="AJ735" s="24"/>
      <c r="AK735" s="24"/>
      <c r="AL735" s="24"/>
      <c r="AM735" s="24"/>
      <c r="AN735" s="24"/>
      <c r="AO735" s="29"/>
      <c r="AP735" s="24"/>
      <c r="AQ735" s="24"/>
      <c r="AR735" s="24"/>
      <c r="AS735" s="24"/>
      <c r="AT735" s="24"/>
      <c r="AU735" s="24"/>
      <c r="AX735" s="20"/>
      <c r="AY735" s="24"/>
      <c r="AZ735" s="24"/>
      <c r="BA735" s="24"/>
      <c r="BB735" s="24"/>
      <c r="BC735" s="29"/>
      <c r="BD735" s="24"/>
      <c r="BE735" s="24"/>
      <c r="BF735" s="24"/>
      <c r="BG735" s="24"/>
      <c r="BK735" s="20"/>
      <c r="BL735" s="24"/>
      <c r="BM735" s="24"/>
      <c r="BN735" s="24"/>
      <c r="BO735" s="24"/>
      <c r="BQ735" s="29"/>
      <c r="BR735" s="24"/>
      <c r="BS735" s="24"/>
      <c r="BT735" s="24"/>
      <c r="BU735" s="24"/>
      <c r="BV735" s="24"/>
      <c r="BW735" s="24"/>
      <c r="BZ735" s="24"/>
      <c r="CA735" s="20"/>
      <c r="CB735" s="24"/>
      <c r="CC735" s="24"/>
      <c r="CD735" s="24"/>
      <c r="CE735" s="24"/>
      <c r="CG735" s="29"/>
      <c r="CH735" s="24"/>
      <c r="CI735" s="24"/>
      <c r="CJ735" s="24"/>
      <c r="CK735" s="24"/>
      <c r="CL735" s="24"/>
      <c r="CM735" s="24"/>
      <c r="CN735" s="46"/>
      <c r="CO735" s="21"/>
      <c r="CP735" s="21"/>
      <c r="CR735" s="7"/>
      <c r="CV735" s="22"/>
      <c r="DE735" s="47"/>
    </row>
    <row r="736" spans="4:109" ht="14.5" x14ac:dyDescent="0.35">
      <c r="D736"/>
      <c r="E736" s="22"/>
      <c r="AA736" s="24"/>
      <c r="AB736" s="24"/>
      <c r="AC736" s="24"/>
      <c r="AD736" s="29"/>
      <c r="AE736" s="24"/>
      <c r="AG736" s="24"/>
      <c r="AH736" s="24"/>
      <c r="AI736" s="24"/>
      <c r="AJ736" s="24"/>
      <c r="AK736" s="24"/>
      <c r="AL736" s="24"/>
      <c r="AM736" s="24"/>
      <c r="AN736" s="24"/>
      <c r="AO736" s="29"/>
      <c r="AP736" s="24"/>
      <c r="AQ736" s="24"/>
      <c r="AR736" s="24"/>
      <c r="AS736" s="24"/>
      <c r="AT736" s="24"/>
      <c r="AU736" s="24"/>
      <c r="AX736" s="20"/>
      <c r="AY736" s="24"/>
      <c r="AZ736" s="24"/>
      <c r="BA736" s="24"/>
      <c r="BB736" s="24"/>
      <c r="BC736" s="29"/>
      <c r="BD736" s="24"/>
      <c r="BE736" s="24"/>
      <c r="BF736" s="24"/>
      <c r="BG736" s="24"/>
      <c r="BK736" s="20"/>
      <c r="BL736" s="24"/>
      <c r="BM736" s="24"/>
      <c r="BN736" s="24"/>
      <c r="BO736" s="24"/>
      <c r="BQ736" s="29"/>
      <c r="BR736" s="24"/>
      <c r="BS736" s="24"/>
      <c r="BT736" s="24"/>
      <c r="BU736" s="24"/>
      <c r="BV736" s="24"/>
      <c r="BW736" s="24"/>
      <c r="BZ736" s="24"/>
      <c r="CA736" s="20"/>
      <c r="CB736" s="24"/>
      <c r="CC736" s="24"/>
      <c r="CD736" s="24"/>
      <c r="CE736" s="24"/>
      <c r="CG736" s="29"/>
      <c r="CH736" s="24"/>
      <c r="CI736" s="24"/>
      <c r="CJ736" s="24"/>
      <c r="CK736" s="24"/>
      <c r="CL736" s="24"/>
      <c r="CM736" s="24"/>
      <c r="CN736" s="46"/>
      <c r="CO736" s="21"/>
      <c r="CP736" s="21"/>
      <c r="CR736" s="7"/>
      <c r="CV736" s="22"/>
      <c r="DE736" s="47"/>
    </row>
    <row r="737" spans="4:109" ht="14.5" x14ac:dyDescent="0.35">
      <c r="D737"/>
      <c r="E737" s="22"/>
      <c r="AA737" s="24"/>
      <c r="AB737" s="24"/>
      <c r="AC737" s="24"/>
      <c r="AD737" s="29"/>
      <c r="AE737" s="24"/>
      <c r="AG737" s="24"/>
      <c r="AH737" s="24"/>
      <c r="AI737" s="24"/>
      <c r="AJ737" s="24"/>
      <c r="AK737" s="24"/>
      <c r="AL737" s="24"/>
      <c r="AM737" s="24"/>
      <c r="AN737" s="24"/>
      <c r="AO737" s="29"/>
      <c r="AP737" s="24"/>
      <c r="AQ737" s="24"/>
      <c r="AR737" s="24"/>
      <c r="AS737" s="24"/>
      <c r="AT737" s="24"/>
      <c r="AU737" s="24"/>
      <c r="AX737" s="20"/>
      <c r="AY737" s="24"/>
      <c r="AZ737" s="24"/>
      <c r="BA737" s="24"/>
      <c r="BB737" s="24"/>
      <c r="BC737" s="29"/>
      <c r="BD737" s="24"/>
      <c r="BE737" s="24"/>
      <c r="BF737" s="24"/>
      <c r="BG737" s="24"/>
      <c r="BK737" s="20"/>
      <c r="BL737" s="24"/>
      <c r="BM737" s="24"/>
      <c r="BN737" s="24"/>
      <c r="BO737" s="24"/>
      <c r="BQ737" s="29"/>
      <c r="BR737" s="24"/>
      <c r="BS737" s="24"/>
      <c r="BT737" s="24"/>
      <c r="BU737" s="24"/>
      <c r="BV737" s="24"/>
      <c r="BW737" s="24"/>
      <c r="BZ737" s="24"/>
      <c r="CA737" s="20"/>
      <c r="CB737" s="24"/>
      <c r="CC737" s="24"/>
      <c r="CD737" s="24"/>
      <c r="CE737" s="24"/>
      <c r="CG737" s="29"/>
      <c r="CH737" s="24"/>
      <c r="CI737" s="24"/>
      <c r="CJ737" s="24"/>
      <c r="CK737" s="24"/>
      <c r="CL737" s="24"/>
      <c r="CM737" s="24"/>
      <c r="CN737" s="46"/>
      <c r="CO737" s="21"/>
      <c r="CP737" s="21"/>
      <c r="CR737" s="7"/>
      <c r="CV737" s="22"/>
      <c r="DE737" s="47"/>
    </row>
    <row r="738" spans="4:109" ht="14.5" x14ac:dyDescent="0.35">
      <c r="D738"/>
      <c r="E738" s="22"/>
      <c r="AA738" s="24"/>
      <c r="AB738" s="24"/>
      <c r="AC738" s="24"/>
      <c r="AD738" s="29"/>
      <c r="AE738" s="24"/>
      <c r="AG738" s="24"/>
      <c r="AH738" s="24"/>
      <c r="AI738" s="24"/>
      <c r="AJ738" s="24"/>
      <c r="AK738" s="24"/>
      <c r="AL738" s="24"/>
      <c r="AM738" s="24"/>
      <c r="AN738" s="24"/>
      <c r="AO738" s="29"/>
      <c r="AP738" s="24"/>
      <c r="AQ738" s="24"/>
      <c r="AR738" s="24"/>
      <c r="AS738" s="24"/>
      <c r="AT738" s="24"/>
      <c r="AU738" s="24"/>
      <c r="AX738" s="20"/>
      <c r="AY738" s="24"/>
      <c r="AZ738" s="24"/>
      <c r="BA738" s="24"/>
      <c r="BB738" s="24"/>
      <c r="BC738" s="29"/>
      <c r="BD738" s="24"/>
      <c r="BE738" s="24"/>
      <c r="BF738" s="24"/>
      <c r="BG738" s="24"/>
      <c r="BK738" s="20"/>
      <c r="BL738" s="24"/>
      <c r="BM738" s="24"/>
      <c r="BN738" s="24"/>
      <c r="BO738" s="24"/>
      <c r="BQ738" s="29"/>
      <c r="BR738" s="24"/>
      <c r="BS738" s="24"/>
      <c r="BT738" s="24"/>
      <c r="BU738" s="24"/>
      <c r="BV738" s="24"/>
      <c r="BW738" s="24"/>
      <c r="BZ738" s="24"/>
      <c r="CA738" s="20"/>
      <c r="CB738" s="24"/>
      <c r="CC738" s="24"/>
      <c r="CD738" s="24"/>
      <c r="CE738" s="24"/>
      <c r="CG738" s="29"/>
      <c r="CH738" s="24"/>
      <c r="CI738" s="24"/>
      <c r="CJ738" s="24"/>
      <c r="CK738" s="24"/>
      <c r="CL738" s="24"/>
      <c r="CM738" s="24"/>
      <c r="CN738" s="46"/>
      <c r="CO738" s="21"/>
      <c r="CP738" s="21"/>
      <c r="CR738" s="7"/>
      <c r="CV738" s="22"/>
      <c r="DE738" s="47"/>
    </row>
    <row r="739" spans="4:109" ht="14.5" x14ac:dyDescent="0.35">
      <c r="D739"/>
      <c r="E739" s="22"/>
      <c r="AA739" s="24"/>
      <c r="AB739" s="24"/>
      <c r="AC739" s="24"/>
      <c r="AD739" s="29"/>
      <c r="AE739" s="24"/>
      <c r="AG739" s="24"/>
      <c r="AH739" s="24"/>
      <c r="AI739" s="24"/>
      <c r="AJ739" s="24"/>
      <c r="AK739" s="24"/>
      <c r="AL739" s="24"/>
      <c r="AM739" s="24"/>
      <c r="AN739" s="24"/>
      <c r="AO739" s="29"/>
      <c r="AP739" s="24"/>
      <c r="AQ739" s="24"/>
      <c r="AR739" s="24"/>
      <c r="AS739" s="24"/>
      <c r="AT739" s="24"/>
      <c r="AU739" s="24"/>
      <c r="AX739" s="20"/>
      <c r="AY739" s="24"/>
      <c r="AZ739" s="24"/>
      <c r="BA739" s="24"/>
      <c r="BB739" s="24"/>
      <c r="BC739" s="29"/>
      <c r="BD739" s="24"/>
      <c r="BE739" s="24"/>
      <c r="BF739" s="24"/>
      <c r="BG739" s="24"/>
      <c r="BK739" s="20"/>
      <c r="BL739" s="24"/>
      <c r="BM739" s="24"/>
      <c r="BN739" s="24"/>
      <c r="BO739" s="24"/>
      <c r="BQ739" s="29"/>
      <c r="BR739" s="24"/>
      <c r="BS739" s="24"/>
      <c r="BT739" s="24"/>
      <c r="BU739" s="24"/>
      <c r="BV739" s="24"/>
      <c r="BW739" s="24"/>
      <c r="BZ739" s="24"/>
      <c r="CA739" s="20"/>
      <c r="CB739" s="24"/>
      <c r="CC739" s="24"/>
      <c r="CD739" s="24"/>
      <c r="CE739" s="24"/>
      <c r="CG739" s="29"/>
      <c r="CH739" s="24"/>
      <c r="CI739" s="24"/>
      <c r="CJ739" s="24"/>
      <c r="CK739" s="24"/>
      <c r="CL739" s="24"/>
      <c r="CM739" s="24"/>
      <c r="CN739" s="46"/>
      <c r="CO739" s="21"/>
      <c r="CP739" s="21"/>
      <c r="CR739" s="7"/>
      <c r="CV739" s="22"/>
      <c r="DE739" s="47"/>
    </row>
    <row r="740" spans="4:109" ht="14.5" x14ac:dyDescent="0.35">
      <c r="D740"/>
      <c r="E740" s="22"/>
      <c r="AA740" s="24"/>
      <c r="AB740" s="24"/>
      <c r="AC740" s="24"/>
      <c r="AD740" s="29"/>
      <c r="AE740" s="24"/>
      <c r="AG740" s="24"/>
      <c r="AH740" s="24"/>
      <c r="AI740" s="24"/>
      <c r="AJ740" s="24"/>
      <c r="AK740" s="24"/>
      <c r="AL740" s="24"/>
      <c r="AM740" s="24"/>
      <c r="AN740" s="24"/>
      <c r="AO740" s="29"/>
      <c r="AP740" s="24"/>
      <c r="AQ740" s="24"/>
      <c r="AR740" s="24"/>
      <c r="AS740" s="24"/>
      <c r="AT740" s="24"/>
      <c r="AU740" s="24"/>
      <c r="AX740" s="20"/>
      <c r="AY740" s="24"/>
      <c r="AZ740" s="24"/>
      <c r="BA740" s="24"/>
      <c r="BB740" s="24"/>
      <c r="BC740" s="29"/>
      <c r="BD740" s="24"/>
      <c r="BE740" s="24"/>
      <c r="BF740" s="24"/>
      <c r="BG740" s="24"/>
      <c r="BK740" s="20"/>
      <c r="BL740" s="24"/>
      <c r="BM740" s="24"/>
      <c r="BN740" s="24"/>
      <c r="BO740" s="24"/>
      <c r="BQ740" s="29"/>
      <c r="BR740" s="24"/>
      <c r="BS740" s="24"/>
      <c r="BT740" s="24"/>
      <c r="BU740" s="24"/>
      <c r="BV740" s="24"/>
      <c r="BW740" s="24"/>
      <c r="BZ740" s="24"/>
      <c r="CA740" s="20"/>
      <c r="CB740" s="24"/>
      <c r="CC740" s="24"/>
      <c r="CD740" s="24"/>
      <c r="CE740" s="24"/>
      <c r="CG740" s="29"/>
      <c r="CH740" s="24"/>
      <c r="CI740" s="24"/>
      <c r="CJ740" s="24"/>
      <c r="CK740" s="24"/>
      <c r="CL740" s="24"/>
      <c r="CM740" s="24"/>
      <c r="CN740" s="46"/>
      <c r="CO740" s="21"/>
      <c r="CP740" s="21"/>
      <c r="CR740" s="7"/>
      <c r="CV740" s="22"/>
      <c r="DE740" s="47"/>
    </row>
    <row r="741" spans="4:109" ht="14.5" x14ac:dyDescent="0.35">
      <c r="D741"/>
      <c r="E741" s="22"/>
      <c r="AA741" s="24"/>
      <c r="AB741" s="24"/>
      <c r="AC741" s="24"/>
      <c r="AD741" s="29"/>
      <c r="AE741" s="24"/>
      <c r="AG741" s="24"/>
      <c r="AH741" s="24"/>
      <c r="AI741" s="24"/>
      <c r="AJ741" s="24"/>
      <c r="AK741" s="24"/>
      <c r="AL741" s="24"/>
      <c r="AM741" s="24"/>
      <c r="AN741" s="24"/>
      <c r="AO741" s="29"/>
      <c r="AP741" s="24"/>
      <c r="AQ741" s="24"/>
      <c r="AR741" s="24"/>
      <c r="AS741" s="24"/>
      <c r="AT741" s="24"/>
      <c r="AU741" s="24"/>
      <c r="AX741" s="20"/>
      <c r="AY741" s="24"/>
      <c r="AZ741" s="24"/>
      <c r="BA741" s="24"/>
      <c r="BB741" s="24"/>
      <c r="BC741" s="29"/>
      <c r="BD741" s="24"/>
      <c r="BE741" s="24"/>
      <c r="BF741" s="24"/>
      <c r="BG741" s="24"/>
      <c r="BK741" s="20"/>
      <c r="BL741" s="24"/>
      <c r="BM741" s="24"/>
      <c r="BN741" s="24"/>
      <c r="BO741" s="24"/>
      <c r="BQ741" s="29"/>
      <c r="BR741" s="24"/>
      <c r="BS741" s="24"/>
      <c r="BT741" s="24"/>
      <c r="BU741" s="24"/>
      <c r="BV741" s="24"/>
      <c r="BW741" s="24"/>
      <c r="BZ741" s="24"/>
      <c r="CA741" s="20"/>
      <c r="CB741" s="24"/>
      <c r="CC741" s="24"/>
      <c r="CD741" s="24"/>
      <c r="CE741" s="24"/>
      <c r="CG741" s="29"/>
      <c r="CH741" s="24"/>
      <c r="CI741" s="24"/>
      <c r="CJ741" s="24"/>
      <c r="CK741" s="24"/>
      <c r="CL741" s="24"/>
      <c r="CM741" s="24"/>
      <c r="CN741" s="46"/>
      <c r="CO741" s="21"/>
      <c r="CP741" s="21"/>
      <c r="CR741" s="7"/>
      <c r="CV741" s="22"/>
      <c r="DE741" s="47"/>
    </row>
    <row r="742" spans="4:109" ht="14.5" x14ac:dyDescent="0.35">
      <c r="D742"/>
      <c r="E742" s="22"/>
      <c r="AA742" s="24"/>
      <c r="AB742" s="24"/>
      <c r="AC742" s="24"/>
      <c r="AD742" s="29"/>
      <c r="AE742" s="24"/>
      <c r="AG742" s="24"/>
      <c r="AH742" s="24"/>
      <c r="AI742" s="24"/>
      <c r="AJ742" s="24"/>
      <c r="AK742" s="24"/>
      <c r="AL742" s="24"/>
      <c r="AM742" s="24"/>
      <c r="AN742" s="24"/>
      <c r="AO742" s="29"/>
      <c r="AP742" s="24"/>
      <c r="AQ742" s="24"/>
      <c r="AR742" s="24"/>
      <c r="AS742" s="24"/>
      <c r="AT742" s="24"/>
      <c r="AU742" s="24"/>
      <c r="AX742" s="20"/>
      <c r="AY742" s="24"/>
      <c r="AZ742" s="24"/>
      <c r="BA742" s="24"/>
      <c r="BB742" s="24"/>
      <c r="BC742" s="29"/>
      <c r="BD742" s="24"/>
      <c r="BE742" s="24"/>
      <c r="BF742" s="24"/>
      <c r="BG742" s="24"/>
      <c r="BK742" s="20"/>
      <c r="BL742" s="24"/>
      <c r="BM742" s="24"/>
      <c r="BN742" s="24"/>
      <c r="BO742" s="24"/>
      <c r="BQ742" s="29"/>
      <c r="BR742" s="24"/>
      <c r="BS742" s="24"/>
      <c r="BT742" s="24"/>
      <c r="BU742" s="24"/>
      <c r="BV742" s="24"/>
      <c r="BW742" s="24"/>
      <c r="BZ742" s="24"/>
      <c r="CA742" s="20"/>
      <c r="CB742" s="24"/>
      <c r="CC742" s="24"/>
      <c r="CD742" s="24"/>
      <c r="CE742" s="24"/>
      <c r="CG742" s="29"/>
      <c r="CH742" s="24"/>
      <c r="CI742" s="24"/>
      <c r="CJ742" s="24"/>
      <c r="CK742" s="24"/>
      <c r="CL742" s="24"/>
      <c r="CM742" s="24"/>
      <c r="CN742" s="46"/>
      <c r="CO742" s="21"/>
      <c r="CP742" s="21"/>
      <c r="CR742" s="7"/>
      <c r="CV742" s="22"/>
      <c r="DE742" s="47"/>
    </row>
    <row r="743" spans="4:109" ht="14.5" x14ac:dyDescent="0.35">
      <c r="D743"/>
      <c r="E743" s="22"/>
      <c r="AA743" s="24"/>
      <c r="AB743" s="24"/>
      <c r="AC743" s="24"/>
      <c r="AD743" s="29"/>
      <c r="AE743" s="24"/>
      <c r="AG743" s="24"/>
      <c r="AH743" s="24"/>
      <c r="AI743" s="24"/>
      <c r="AJ743" s="24"/>
      <c r="AK743" s="24"/>
      <c r="AL743" s="24"/>
      <c r="AM743" s="24"/>
      <c r="AN743" s="24"/>
      <c r="AO743" s="29"/>
      <c r="AP743" s="24"/>
      <c r="AQ743" s="24"/>
      <c r="AR743" s="24"/>
      <c r="AS743" s="24"/>
      <c r="AT743" s="24"/>
      <c r="AU743" s="24"/>
      <c r="AX743" s="20"/>
      <c r="AY743" s="24"/>
      <c r="AZ743" s="24"/>
      <c r="BA743" s="24"/>
      <c r="BB743" s="24"/>
      <c r="BC743" s="29"/>
      <c r="BD743" s="24"/>
      <c r="BE743" s="24"/>
      <c r="BF743" s="24"/>
      <c r="BG743" s="24"/>
      <c r="BK743" s="20"/>
      <c r="BL743" s="24"/>
      <c r="BM743" s="24"/>
      <c r="BN743" s="24"/>
      <c r="BO743" s="24"/>
      <c r="BQ743" s="29"/>
      <c r="BR743" s="24"/>
      <c r="BS743" s="24"/>
      <c r="BT743" s="24"/>
      <c r="BU743" s="24"/>
      <c r="BV743" s="24"/>
      <c r="BW743" s="24"/>
      <c r="BZ743" s="24"/>
      <c r="CA743" s="20"/>
      <c r="CB743" s="24"/>
      <c r="CC743" s="24"/>
      <c r="CD743" s="24"/>
      <c r="CE743" s="24"/>
      <c r="CG743" s="29"/>
      <c r="CH743" s="24"/>
      <c r="CI743" s="24"/>
      <c r="CJ743" s="24"/>
      <c r="CK743" s="24"/>
      <c r="CL743" s="24"/>
      <c r="CM743" s="24"/>
      <c r="CN743" s="46"/>
      <c r="CO743" s="21"/>
      <c r="CP743" s="21"/>
      <c r="CR743" s="7"/>
      <c r="CV743" s="22"/>
      <c r="DE743" s="47"/>
    </row>
    <row r="744" spans="4:109" ht="14.5" x14ac:dyDescent="0.35">
      <c r="D744"/>
      <c r="E744" s="22"/>
      <c r="AA744" s="24"/>
      <c r="AB744" s="24"/>
      <c r="AC744" s="24"/>
      <c r="AD744" s="29"/>
      <c r="AE744" s="24"/>
      <c r="AG744" s="24"/>
      <c r="AH744" s="24"/>
      <c r="AI744" s="24"/>
      <c r="AJ744" s="24"/>
      <c r="AK744" s="24"/>
      <c r="AL744" s="24"/>
      <c r="AM744" s="24"/>
      <c r="AN744" s="24"/>
      <c r="AO744" s="29"/>
      <c r="AP744" s="24"/>
      <c r="AQ744" s="24"/>
      <c r="AR744" s="24"/>
      <c r="AS744" s="24"/>
      <c r="AT744" s="24"/>
      <c r="AU744" s="24"/>
      <c r="AX744" s="20"/>
      <c r="AY744" s="24"/>
      <c r="AZ744" s="24"/>
      <c r="BA744" s="24"/>
      <c r="BB744" s="24"/>
      <c r="BC744" s="29"/>
      <c r="BD744" s="24"/>
      <c r="BE744" s="24"/>
      <c r="BF744" s="24"/>
      <c r="BG744" s="24"/>
      <c r="BK744" s="20"/>
      <c r="BL744" s="24"/>
      <c r="BM744" s="24"/>
      <c r="BN744" s="24"/>
      <c r="BO744" s="24"/>
      <c r="BQ744" s="29"/>
      <c r="BR744" s="24"/>
      <c r="BS744" s="24"/>
      <c r="BT744" s="24"/>
      <c r="BU744" s="24"/>
      <c r="BV744" s="24"/>
      <c r="BW744" s="24"/>
      <c r="BZ744" s="24"/>
      <c r="CA744" s="20"/>
      <c r="CB744" s="24"/>
      <c r="CC744" s="24"/>
      <c r="CD744" s="24"/>
      <c r="CE744" s="24"/>
      <c r="CG744" s="29"/>
      <c r="CH744" s="24"/>
      <c r="CI744" s="24"/>
      <c r="CJ744" s="24"/>
      <c r="CK744" s="24"/>
      <c r="CL744" s="24"/>
      <c r="CM744" s="24"/>
      <c r="CN744" s="46"/>
      <c r="CO744" s="21"/>
      <c r="CP744" s="21"/>
      <c r="CR744" s="7"/>
      <c r="CV744" s="22"/>
      <c r="DE744" s="47"/>
    </row>
    <row r="745" spans="4:109" ht="14.5" x14ac:dyDescent="0.35">
      <c r="D745"/>
      <c r="E745" s="22"/>
      <c r="AA745" s="24"/>
      <c r="AB745" s="24"/>
      <c r="AC745" s="24"/>
      <c r="AD745" s="29"/>
      <c r="AE745" s="24"/>
      <c r="AG745" s="24"/>
      <c r="AH745" s="24"/>
      <c r="AI745" s="24"/>
      <c r="AJ745" s="24"/>
      <c r="AK745" s="24"/>
      <c r="AL745" s="24"/>
      <c r="AM745" s="24"/>
      <c r="AN745" s="24"/>
      <c r="AO745" s="29"/>
      <c r="AP745" s="24"/>
      <c r="AQ745" s="24"/>
      <c r="AR745" s="24"/>
      <c r="AS745" s="24"/>
      <c r="AT745" s="24"/>
      <c r="AU745" s="24"/>
      <c r="AX745" s="20"/>
      <c r="AY745" s="24"/>
      <c r="AZ745" s="24"/>
      <c r="BA745" s="24"/>
      <c r="BB745" s="24"/>
      <c r="BC745" s="29"/>
      <c r="BD745" s="24"/>
      <c r="BE745" s="24"/>
      <c r="BF745" s="24"/>
      <c r="BG745" s="24"/>
      <c r="BK745" s="20"/>
      <c r="BL745" s="24"/>
      <c r="BM745" s="24"/>
      <c r="BN745" s="24"/>
      <c r="BO745" s="24"/>
      <c r="BQ745" s="29"/>
      <c r="BR745" s="24"/>
      <c r="BS745" s="24"/>
      <c r="BT745" s="24"/>
      <c r="BU745" s="24"/>
      <c r="BV745" s="24"/>
      <c r="BW745" s="24"/>
      <c r="BZ745" s="24"/>
      <c r="CA745" s="20"/>
      <c r="CB745" s="24"/>
      <c r="CC745" s="24"/>
      <c r="CD745" s="24"/>
      <c r="CE745" s="24"/>
      <c r="CG745" s="29"/>
      <c r="CH745" s="24"/>
      <c r="CI745" s="24"/>
      <c r="CJ745" s="24"/>
      <c r="CK745" s="24"/>
      <c r="CL745" s="24"/>
      <c r="CM745" s="24"/>
      <c r="CN745" s="46"/>
      <c r="CO745" s="21"/>
      <c r="CP745" s="21"/>
      <c r="CR745" s="7"/>
      <c r="CV745" s="22"/>
      <c r="DE745" s="47"/>
    </row>
    <row r="746" spans="4:109" ht="14.5" x14ac:dyDescent="0.35">
      <c r="D746"/>
      <c r="E746" s="22"/>
      <c r="AA746" s="24"/>
      <c r="AB746" s="24"/>
      <c r="AC746" s="24"/>
      <c r="AD746" s="29"/>
      <c r="AE746" s="24"/>
      <c r="AG746" s="24"/>
      <c r="AH746" s="24"/>
      <c r="AI746" s="24"/>
      <c r="AJ746" s="24"/>
      <c r="AK746" s="24"/>
      <c r="AL746" s="24"/>
      <c r="AM746" s="24"/>
      <c r="AN746" s="24"/>
      <c r="AO746" s="29"/>
      <c r="AP746" s="24"/>
      <c r="AQ746" s="24"/>
      <c r="AR746" s="24"/>
      <c r="AS746" s="24"/>
      <c r="AT746" s="24"/>
      <c r="AU746" s="24"/>
      <c r="AX746" s="20"/>
      <c r="AY746" s="24"/>
      <c r="AZ746" s="24"/>
      <c r="BA746" s="24"/>
      <c r="BB746" s="24"/>
      <c r="BC746" s="29"/>
      <c r="BD746" s="24"/>
      <c r="BE746" s="24"/>
      <c r="BF746" s="24"/>
      <c r="BG746" s="24"/>
      <c r="BK746" s="20"/>
      <c r="BL746" s="24"/>
      <c r="BM746" s="24"/>
      <c r="BN746" s="24"/>
      <c r="BO746" s="24"/>
      <c r="BQ746" s="29"/>
      <c r="BR746" s="24"/>
      <c r="BS746" s="24"/>
      <c r="BT746" s="24"/>
      <c r="BU746" s="24"/>
      <c r="BV746" s="24"/>
      <c r="BW746" s="24"/>
      <c r="BZ746" s="24"/>
      <c r="CA746" s="20"/>
      <c r="CB746" s="24"/>
      <c r="CC746" s="24"/>
      <c r="CD746" s="24"/>
      <c r="CE746" s="24"/>
      <c r="CG746" s="29"/>
      <c r="CH746" s="24"/>
      <c r="CI746" s="24"/>
      <c r="CJ746" s="24"/>
      <c r="CK746" s="24"/>
      <c r="CL746" s="24"/>
      <c r="CM746" s="24"/>
      <c r="CN746" s="46"/>
      <c r="CO746" s="21"/>
      <c r="CP746" s="21"/>
      <c r="CR746" s="7"/>
      <c r="CV746" s="22"/>
      <c r="DE746" s="47"/>
    </row>
    <row r="747" spans="4:109" ht="14.5" x14ac:dyDescent="0.35">
      <c r="D747"/>
      <c r="E747" s="22"/>
      <c r="AA747" s="24"/>
      <c r="AB747" s="24"/>
      <c r="AC747" s="24"/>
      <c r="AD747" s="29"/>
      <c r="AE747" s="24"/>
      <c r="AG747" s="24"/>
      <c r="AH747" s="24"/>
      <c r="AI747" s="24"/>
      <c r="AJ747" s="24"/>
      <c r="AK747" s="24"/>
      <c r="AL747" s="24"/>
      <c r="AM747" s="24"/>
      <c r="AN747" s="24"/>
      <c r="AO747" s="29"/>
      <c r="AP747" s="24"/>
      <c r="AQ747" s="24"/>
      <c r="AR747" s="24"/>
      <c r="AS747" s="24"/>
      <c r="AT747" s="24"/>
      <c r="AU747" s="24"/>
      <c r="AX747" s="20"/>
      <c r="AY747" s="24"/>
      <c r="AZ747" s="24"/>
      <c r="BA747" s="24"/>
      <c r="BB747" s="24"/>
      <c r="BC747" s="29"/>
      <c r="BD747" s="24"/>
      <c r="BE747" s="24"/>
      <c r="BF747" s="24"/>
      <c r="BG747" s="24"/>
      <c r="BK747" s="20"/>
      <c r="BL747" s="24"/>
      <c r="BM747" s="24"/>
      <c r="BN747" s="24"/>
      <c r="BO747" s="24"/>
      <c r="BQ747" s="29"/>
      <c r="BR747" s="24"/>
      <c r="BS747" s="24"/>
      <c r="BT747" s="24"/>
      <c r="BU747" s="24"/>
      <c r="BV747" s="24"/>
      <c r="BW747" s="24"/>
      <c r="BZ747" s="24"/>
      <c r="CA747" s="20"/>
      <c r="CB747" s="24"/>
      <c r="CC747" s="24"/>
      <c r="CD747" s="24"/>
      <c r="CE747" s="24"/>
      <c r="CG747" s="29"/>
      <c r="CH747" s="24"/>
      <c r="CI747" s="24"/>
      <c r="CJ747" s="24"/>
      <c r="CK747" s="24"/>
      <c r="CL747" s="24"/>
      <c r="CM747" s="24"/>
      <c r="CN747" s="46"/>
      <c r="CO747" s="21"/>
      <c r="CP747" s="21"/>
      <c r="CR747" s="7"/>
      <c r="CV747" s="22"/>
      <c r="DE747" s="47"/>
    </row>
    <row r="748" spans="4:109" ht="14.5" x14ac:dyDescent="0.35">
      <c r="D748"/>
      <c r="E748" s="22"/>
      <c r="AA748" s="24"/>
      <c r="AB748" s="24"/>
      <c r="AC748" s="24"/>
      <c r="AD748" s="29"/>
      <c r="AE748" s="24"/>
      <c r="AG748" s="24"/>
      <c r="AH748" s="24"/>
      <c r="AI748" s="24"/>
      <c r="AJ748" s="24"/>
      <c r="AK748" s="24"/>
      <c r="AL748" s="24"/>
      <c r="AM748" s="24"/>
      <c r="AN748" s="24"/>
      <c r="AO748" s="29"/>
      <c r="AP748" s="24"/>
      <c r="AQ748" s="24"/>
      <c r="AR748" s="24"/>
      <c r="AS748" s="24"/>
      <c r="AT748" s="24"/>
      <c r="AU748" s="24"/>
      <c r="AX748" s="20"/>
      <c r="AY748" s="24"/>
      <c r="AZ748" s="24"/>
      <c r="BA748" s="24"/>
      <c r="BB748" s="24"/>
      <c r="BC748" s="29"/>
      <c r="BD748" s="24"/>
      <c r="BE748" s="24"/>
      <c r="BF748" s="24"/>
      <c r="BG748" s="24"/>
      <c r="BK748" s="20"/>
      <c r="BL748" s="24"/>
      <c r="BM748" s="24"/>
      <c r="BN748" s="24"/>
      <c r="BO748" s="24"/>
      <c r="BQ748" s="29"/>
      <c r="BR748" s="24"/>
      <c r="BS748" s="24"/>
      <c r="BT748" s="24"/>
      <c r="BU748" s="24"/>
      <c r="BV748" s="24"/>
      <c r="BW748" s="24"/>
      <c r="BZ748" s="24"/>
      <c r="CA748" s="20"/>
      <c r="CB748" s="24"/>
      <c r="CC748" s="24"/>
      <c r="CD748" s="24"/>
      <c r="CE748" s="24"/>
      <c r="CG748" s="29"/>
      <c r="CH748" s="24"/>
      <c r="CI748" s="24"/>
      <c r="CJ748" s="24"/>
      <c r="CK748" s="24"/>
      <c r="CL748" s="24"/>
      <c r="CM748" s="24"/>
      <c r="CN748" s="46"/>
      <c r="CO748" s="21"/>
      <c r="CP748" s="21"/>
      <c r="CR748" s="7"/>
      <c r="CV748" s="22"/>
      <c r="DE748" s="47"/>
    </row>
    <row r="749" spans="4:109" ht="14.5" x14ac:dyDescent="0.35">
      <c r="D749"/>
      <c r="E749" s="22"/>
      <c r="AA749" s="24"/>
      <c r="AB749" s="24"/>
      <c r="AC749" s="24"/>
      <c r="AD749" s="29"/>
      <c r="AE749" s="24"/>
      <c r="AG749" s="24"/>
      <c r="AH749" s="24"/>
      <c r="AI749" s="24"/>
      <c r="AJ749" s="24"/>
      <c r="AK749" s="24"/>
      <c r="AL749" s="24"/>
      <c r="AM749" s="24"/>
      <c r="AN749" s="24"/>
      <c r="AO749" s="29"/>
      <c r="AP749" s="24"/>
      <c r="AQ749" s="24"/>
      <c r="AR749" s="24"/>
      <c r="AS749" s="24"/>
      <c r="AT749" s="24"/>
      <c r="AU749" s="24"/>
      <c r="AX749" s="20"/>
      <c r="AY749" s="24"/>
      <c r="AZ749" s="24"/>
      <c r="BA749" s="24"/>
      <c r="BB749" s="24"/>
      <c r="BC749" s="29"/>
      <c r="BD749" s="24"/>
      <c r="BE749" s="24"/>
      <c r="BF749" s="24"/>
      <c r="BG749" s="24"/>
      <c r="BK749" s="20"/>
      <c r="BL749" s="24"/>
      <c r="BM749" s="24"/>
      <c r="BN749" s="24"/>
      <c r="BO749" s="24"/>
      <c r="BQ749" s="29"/>
      <c r="BR749" s="24"/>
      <c r="BS749" s="24"/>
      <c r="BT749" s="24"/>
      <c r="BU749" s="24"/>
      <c r="BV749" s="24"/>
      <c r="BW749" s="24"/>
      <c r="BZ749" s="24"/>
      <c r="CA749" s="20"/>
      <c r="CB749" s="24"/>
      <c r="CC749" s="24"/>
      <c r="CD749" s="24"/>
      <c r="CE749" s="24"/>
      <c r="CG749" s="29"/>
      <c r="CH749" s="24"/>
      <c r="CI749" s="24"/>
      <c r="CJ749" s="24"/>
      <c r="CK749" s="24"/>
      <c r="CL749" s="24"/>
      <c r="CM749" s="24"/>
      <c r="CN749" s="46"/>
      <c r="CO749" s="21"/>
      <c r="CP749" s="21"/>
      <c r="CR749" s="7"/>
      <c r="CV749" s="22"/>
      <c r="DE749" s="47"/>
    </row>
    <row r="750" spans="4:109" ht="14.5" x14ac:dyDescent="0.35">
      <c r="D750"/>
      <c r="E750" s="22"/>
      <c r="AA750" s="24"/>
      <c r="AB750" s="24"/>
      <c r="AC750" s="24"/>
      <c r="AD750" s="29"/>
      <c r="AE750" s="24"/>
      <c r="AG750" s="24"/>
      <c r="AH750" s="24"/>
      <c r="AI750" s="24"/>
      <c r="AJ750" s="24"/>
      <c r="AK750" s="24"/>
      <c r="AL750" s="24"/>
      <c r="AM750" s="24"/>
      <c r="AN750" s="24"/>
      <c r="AO750" s="29"/>
      <c r="AP750" s="24"/>
      <c r="AQ750" s="24"/>
      <c r="AR750" s="24"/>
      <c r="AS750" s="24"/>
      <c r="AT750" s="24"/>
      <c r="AU750" s="24"/>
      <c r="AX750" s="20"/>
      <c r="AY750" s="24"/>
      <c r="AZ750" s="24"/>
      <c r="BA750" s="24"/>
      <c r="BB750" s="24"/>
      <c r="BC750" s="29"/>
      <c r="BD750" s="24"/>
      <c r="BE750" s="24"/>
      <c r="BF750" s="24"/>
      <c r="BG750" s="24"/>
      <c r="BK750" s="20"/>
      <c r="BL750" s="24"/>
      <c r="BM750" s="24"/>
      <c r="BN750" s="24"/>
      <c r="BO750" s="24"/>
      <c r="BQ750" s="29"/>
      <c r="BR750" s="24"/>
      <c r="BS750" s="24"/>
      <c r="BT750" s="24"/>
      <c r="BU750" s="24"/>
      <c r="BV750" s="24"/>
      <c r="BW750" s="24"/>
      <c r="BZ750" s="24"/>
      <c r="CA750" s="20"/>
      <c r="CB750" s="24"/>
      <c r="CC750" s="24"/>
      <c r="CD750" s="24"/>
      <c r="CE750" s="24"/>
      <c r="CG750" s="29"/>
      <c r="CH750" s="24"/>
      <c r="CI750" s="24"/>
      <c r="CJ750" s="24"/>
      <c r="CK750" s="24"/>
      <c r="CL750" s="24"/>
      <c r="CM750" s="24"/>
      <c r="CN750" s="46"/>
      <c r="CO750" s="21"/>
      <c r="CP750" s="21"/>
      <c r="CR750" s="7"/>
      <c r="CV750" s="22"/>
      <c r="DE750" s="47"/>
    </row>
    <row r="751" spans="4:109" ht="14.5" x14ac:dyDescent="0.35">
      <c r="D751"/>
      <c r="E751" s="22"/>
      <c r="AA751" s="24"/>
      <c r="AB751" s="24"/>
      <c r="AC751" s="24"/>
      <c r="AD751" s="29"/>
      <c r="AE751" s="24"/>
      <c r="AG751" s="24"/>
      <c r="AH751" s="24"/>
      <c r="AI751" s="24"/>
      <c r="AJ751" s="24"/>
      <c r="AK751" s="24"/>
      <c r="AL751" s="24"/>
      <c r="AM751" s="24"/>
      <c r="AN751" s="24"/>
      <c r="AO751" s="29"/>
      <c r="AP751" s="24"/>
      <c r="AQ751" s="24"/>
      <c r="AR751" s="24"/>
      <c r="AS751" s="24"/>
      <c r="AT751" s="24"/>
      <c r="AU751" s="24"/>
      <c r="AX751" s="20"/>
      <c r="AY751" s="24"/>
      <c r="AZ751" s="24"/>
      <c r="BA751" s="24"/>
      <c r="BB751" s="24"/>
      <c r="BC751" s="29"/>
      <c r="BD751" s="24"/>
      <c r="BE751" s="24"/>
      <c r="BF751" s="24"/>
      <c r="BG751" s="24"/>
      <c r="BK751" s="20"/>
      <c r="BL751" s="24"/>
      <c r="BM751" s="24"/>
      <c r="BN751" s="24"/>
      <c r="BO751" s="24"/>
      <c r="BQ751" s="29"/>
      <c r="BR751" s="24"/>
      <c r="BS751" s="24"/>
      <c r="BT751" s="24"/>
      <c r="BU751" s="24"/>
      <c r="BV751" s="24"/>
      <c r="BW751" s="24"/>
      <c r="BZ751" s="24"/>
      <c r="CA751" s="20"/>
      <c r="CB751" s="24"/>
      <c r="CC751" s="24"/>
      <c r="CD751" s="24"/>
      <c r="CE751" s="24"/>
      <c r="CG751" s="29"/>
      <c r="CH751" s="24"/>
      <c r="CI751" s="24"/>
      <c r="CJ751" s="24"/>
      <c r="CK751" s="24"/>
      <c r="CL751" s="24"/>
      <c r="CM751" s="24"/>
      <c r="CN751" s="46"/>
      <c r="CO751" s="21"/>
      <c r="CP751" s="21"/>
      <c r="CR751" s="7"/>
      <c r="CV751" s="22"/>
      <c r="DE751" s="47"/>
    </row>
    <row r="752" spans="4:109" ht="14.5" x14ac:dyDescent="0.35">
      <c r="D752"/>
      <c r="E752" s="22"/>
      <c r="AA752" s="24"/>
      <c r="AB752" s="24"/>
      <c r="AC752" s="24"/>
      <c r="AD752" s="29"/>
      <c r="AE752" s="24"/>
      <c r="AG752" s="24"/>
      <c r="AH752" s="24"/>
      <c r="AI752" s="24"/>
      <c r="AJ752" s="24"/>
      <c r="AK752" s="24"/>
      <c r="AL752" s="24"/>
      <c r="AM752" s="24"/>
      <c r="AN752" s="24"/>
      <c r="AO752" s="29"/>
      <c r="AP752" s="24"/>
      <c r="AQ752" s="24"/>
      <c r="AR752" s="24"/>
      <c r="AS752" s="24"/>
      <c r="AT752" s="24"/>
      <c r="AU752" s="24"/>
      <c r="AX752" s="20"/>
      <c r="AY752" s="24"/>
      <c r="AZ752" s="24"/>
      <c r="BA752" s="24"/>
      <c r="BB752" s="24"/>
      <c r="BC752" s="29"/>
      <c r="BD752" s="24"/>
      <c r="BE752" s="24"/>
      <c r="BF752" s="24"/>
      <c r="BG752" s="24"/>
      <c r="BK752" s="20"/>
      <c r="BL752" s="24"/>
      <c r="BM752" s="24"/>
      <c r="BN752" s="24"/>
      <c r="BO752" s="24"/>
      <c r="BQ752" s="29"/>
      <c r="BR752" s="24"/>
      <c r="BS752" s="24"/>
      <c r="BT752" s="24"/>
      <c r="BU752" s="24"/>
      <c r="BV752" s="24"/>
      <c r="BW752" s="24"/>
      <c r="BZ752" s="24"/>
      <c r="CA752" s="20"/>
      <c r="CB752" s="24"/>
      <c r="CC752" s="24"/>
      <c r="CD752" s="24"/>
      <c r="CE752" s="24"/>
      <c r="CG752" s="29"/>
      <c r="CH752" s="24"/>
      <c r="CI752" s="24"/>
      <c r="CJ752" s="24"/>
      <c r="CK752" s="24"/>
      <c r="CL752" s="24"/>
      <c r="CM752" s="24"/>
      <c r="CN752" s="46"/>
      <c r="CO752" s="21"/>
      <c r="CP752" s="21"/>
      <c r="CR752" s="7"/>
      <c r="CV752" s="22"/>
      <c r="DE752" s="47"/>
    </row>
    <row r="753" spans="4:109" ht="14.5" x14ac:dyDescent="0.35">
      <c r="D753"/>
      <c r="E753" s="22"/>
      <c r="AA753" s="24"/>
      <c r="AB753" s="24"/>
      <c r="AC753" s="24"/>
      <c r="AD753" s="29"/>
      <c r="AE753" s="24"/>
      <c r="AG753" s="24"/>
      <c r="AH753" s="24"/>
      <c r="AI753" s="24"/>
      <c r="AJ753" s="24"/>
      <c r="AK753" s="24"/>
      <c r="AL753" s="24"/>
      <c r="AM753" s="24"/>
      <c r="AN753" s="24"/>
      <c r="AO753" s="29"/>
      <c r="AP753" s="24"/>
      <c r="AQ753" s="24"/>
      <c r="AR753" s="24"/>
      <c r="AS753" s="24"/>
      <c r="AT753" s="24"/>
      <c r="AU753" s="24"/>
      <c r="AX753" s="20"/>
      <c r="AY753" s="24"/>
      <c r="AZ753" s="24"/>
      <c r="BA753" s="24"/>
      <c r="BB753" s="24"/>
      <c r="BC753" s="29"/>
      <c r="BD753" s="24"/>
      <c r="BE753" s="24"/>
      <c r="BF753" s="24"/>
      <c r="BG753" s="24"/>
      <c r="BK753" s="20"/>
      <c r="BL753" s="24"/>
      <c r="BM753" s="24"/>
      <c r="BN753" s="24"/>
      <c r="BO753" s="24"/>
      <c r="BQ753" s="29"/>
      <c r="BR753" s="24"/>
      <c r="BS753" s="24"/>
      <c r="BT753" s="24"/>
      <c r="BU753" s="24"/>
      <c r="BV753" s="24"/>
      <c r="BW753" s="24"/>
      <c r="BZ753" s="24"/>
      <c r="CA753" s="20"/>
      <c r="CB753" s="24"/>
      <c r="CC753" s="24"/>
      <c r="CD753" s="24"/>
      <c r="CE753" s="24"/>
      <c r="CG753" s="29"/>
      <c r="CH753" s="24"/>
      <c r="CI753" s="24"/>
      <c r="CJ753" s="24"/>
      <c r="CK753" s="24"/>
      <c r="CL753" s="24"/>
      <c r="CM753" s="24"/>
      <c r="CN753" s="46"/>
      <c r="CO753" s="21"/>
      <c r="CP753" s="21"/>
      <c r="CR753" s="7"/>
      <c r="CV753" s="22"/>
      <c r="DE753" s="47"/>
    </row>
    <row r="754" spans="4:109" ht="14.5" x14ac:dyDescent="0.35">
      <c r="D754"/>
      <c r="E754" s="22"/>
      <c r="AA754" s="24"/>
      <c r="AB754" s="24"/>
      <c r="AC754" s="24"/>
      <c r="AD754" s="29"/>
      <c r="AE754" s="24"/>
      <c r="AG754" s="24"/>
      <c r="AH754" s="24"/>
      <c r="AI754" s="24"/>
      <c r="AJ754" s="24"/>
      <c r="AK754" s="24"/>
      <c r="AL754" s="24"/>
      <c r="AM754" s="24"/>
      <c r="AN754" s="24"/>
      <c r="AO754" s="29"/>
      <c r="AP754" s="24"/>
      <c r="AQ754" s="24"/>
      <c r="AR754" s="24"/>
      <c r="AS754" s="24"/>
      <c r="AT754" s="24"/>
      <c r="AU754" s="24"/>
      <c r="AX754" s="20"/>
      <c r="AY754" s="24"/>
      <c r="AZ754" s="24"/>
      <c r="BA754" s="24"/>
      <c r="BB754" s="24"/>
      <c r="BC754" s="29"/>
      <c r="BD754" s="24"/>
      <c r="BE754" s="24"/>
      <c r="BF754" s="24"/>
      <c r="BG754" s="24"/>
      <c r="BK754" s="20"/>
      <c r="BL754" s="24"/>
      <c r="BM754" s="24"/>
      <c r="BN754" s="24"/>
      <c r="BO754" s="24"/>
      <c r="BQ754" s="29"/>
      <c r="BR754" s="24"/>
      <c r="BS754" s="24"/>
      <c r="BT754" s="24"/>
      <c r="BU754" s="24"/>
      <c r="BV754" s="24"/>
      <c r="BW754" s="24"/>
      <c r="BZ754" s="24"/>
      <c r="CA754" s="20"/>
      <c r="CB754" s="24"/>
      <c r="CC754" s="24"/>
      <c r="CD754" s="24"/>
      <c r="CE754" s="24"/>
      <c r="CG754" s="29"/>
      <c r="CH754" s="24"/>
      <c r="CI754" s="24"/>
      <c r="CJ754" s="24"/>
      <c r="CK754" s="24"/>
      <c r="CL754" s="24"/>
      <c r="CM754" s="24"/>
      <c r="CN754" s="46"/>
      <c r="CO754" s="21"/>
      <c r="CP754" s="21"/>
      <c r="CR754" s="7"/>
      <c r="CV754" s="22"/>
      <c r="DE754" s="47"/>
    </row>
    <row r="755" spans="4:109" ht="14.5" x14ac:dyDescent="0.35">
      <c r="D755"/>
      <c r="E755" s="22"/>
      <c r="AA755" s="24"/>
      <c r="AB755" s="24"/>
      <c r="AC755" s="24"/>
      <c r="AD755" s="29"/>
      <c r="AE755" s="24"/>
      <c r="AG755" s="24"/>
      <c r="AH755" s="24"/>
      <c r="AI755" s="24"/>
      <c r="AJ755" s="24"/>
      <c r="AK755" s="24"/>
      <c r="AL755" s="24"/>
      <c r="AM755" s="24"/>
      <c r="AN755" s="24"/>
      <c r="AO755" s="29"/>
      <c r="AP755" s="24"/>
      <c r="AQ755" s="24"/>
      <c r="AR755" s="24"/>
      <c r="AS755" s="24"/>
      <c r="AT755" s="24"/>
      <c r="AU755" s="24"/>
      <c r="AX755" s="20"/>
      <c r="AY755" s="24"/>
      <c r="AZ755" s="24"/>
      <c r="BA755" s="24"/>
      <c r="BB755" s="24"/>
      <c r="BC755" s="29"/>
      <c r="BD755" s="24"/>
      <c r="BE755" s="24"/>
      <c r="BF755" s="24"/>
      <c r="BG755" s="24"/>
      <c r="BK755" s="20"/>
      <c r="BL755" s="24"/>
      <c r="BM755" s="24"/>
      <c r="BN755" s="24"/>
      <c r="BO755" s="24"/>
      <c r="BQ755" s="29"/>
      <c r="BR755" s="24"/>
      <c r="BS755" s="24"/>
      <c r="BT755" s="24"/>
      <c r="BU755" s="24"/>
      <c r="BV755" s="24"/>
      <c r="BW755" s="24"/>
      <c r="BZ755" s="24"/>
      <c r="CA755" s="20"/>
      <c r="CB755" s="24"/>
      <c r="CC755" s="24"/>
      <c r="CD755" s="24"/>
      <c r="CE755" s="24"/>
      <c r="CG755" s="29"/>
      <c r="CH755" s="24"/>
      <c r="CI755" s="24"/>
      <c r="CJ755" s="24"/>
      <c r="CK755" s="24"/>
      <c r="CL755" s="24"/>
      <c r="CM755" s="24"/>
      <c r="CN755" s="46"/>
      <c r="CO755" s="21"/>
      <c r="CP755" s="21"/>
      <c r="CR755" s="7"/>
      <c r="CV755" s="22"/>
      <c r="DE755" s="47"/>
    </row>
    <row r="756" spans="4:109" ht="14.5" x14ac:dyDescent="0.35">
      <c r="D756"/>
      <c r="E756" s="22"/>
      <c r="AA756" s="24"/>
      <c r="AB756" s="24"/>
      <c r="AC756" s="24"/>
      <c r="AD756" s="29"/>
      <c r="AE756" s="24"/>
      <c r="AG756" s="24"/>
      <c r="AH756" s="24"/>
      <c r="AI756" s="24"/>
      <c r="AJ756" s="24"/>
      <c r="AK756" s="24"/>
      <c r="AL756" s="24"/>
      <c r="AM756" s="24"/>
      <c r="AN756" s="24"/>
      <c r="AO756" s="29"/>
      <c r="AP756" s="24"/>
      <c r="AQ756" s="24"/>
      <c r="AR756" s="24"/>
      <c r="AS756" s="24"/>
      <c r="AT756" s="24"/>
      <c r="AU756" s="24"/>
      <c r="AX756" s="20"/>
      <c r="AY756" s="24"/>
      <c r="AZ756" s="24"/>
      <c r="BA756" s="24"/>
      <c r="BB756" s="24"/>
      <c r="BC756" s="29"/>
      <c r="BD756" s="24"/>
      <c r="BE756" s="24"/>
      <c r="BF756" s="24"/>
      <c r="BG756" s="24"/>
      <c r="BK756" s="20"/>
      <c r="BL756" s="24"/>
      <c r="BM756" s="24"/>
      <c r="BN756" s="24"/>
      <c r="BO756" s="24"/>
      <c r="BQ756" s="29"/>
      <c r="BR756" s="24"/>
      <c r="BS756" s="24"/>
      <c r="BT756" s="24"/>
      <c r="BU756" s="24"/>
      <c r="BV756" s="24"/>
      <c r="BW756" s="24"/>
      <c r="BZ756" s="24"/>
      <c r="CA756" s="20"/>
      <c r="CB756" s="24"/>
      <c r="CC756" s="24"/>
      <c r="CD756" s="24"/>
      <c r="CE756" s="24"/>
      <c r="CG756" s="29"/>
      <c r="CH756" s="24"/>
      <c r="CI756" s="24"/>
      <c r="CJ756" s="24"/>
      <c r="CK756" s="24"/>
      <c r="CL756" s="24"/>
      <c r="CM756" s="24"/>
      <c r="CN756" s="46"/>
      <c r="CO756" s="21"/>
      <c r="CP756" s="21"/>
      <c r="CR756" s="7"/>
      <c r="CV756" s="22"/>
      <c r="DE756" s="47"/>
    </row>
    <row r="757" spans="4:109" ht="14.5" x14ac:dyDescent="0.35">
      <c r="D757"/>
      <c r="E757" s="22"/>
      <c r="AA757" s="24"/>
      <c r="AB757" s="24"/>
      <c r="AC757" s="24"/>
      <c r="AD757" s="29"/>
      <c r="AE757" s="24"/>
      <c r="AG757" s="24"/>
      <c r="AH757" s="24"/>
      <c r="AI757" s="24"/>
      <c r="AJ757" s="24"/>
      <c r="AK757" s="24"/>
      <c r="AL757" s="24"/>
      <c r="AM757" s="24"/>
      <c r="AN757" s="24"/>
      <c r="AO757" s="29"/>
      <c r="AP757" s="24"/>
      <c r="AQ757" s="24"/>
      <c r="AR757" s="24"/>
      <c r="AS757" s="24"/>
      <c r="AT757" s="24"/>
      <c r="AU757" s="24"/>
      <c r="AX757" s="20"/>
      <c r="AY757" s="24"/>
      <c r="AZ757" s="24"/>
      <c r="BA757" s="24"/>
      <c r="BB757" s="24"/>
      <c r="BC757" s="29"/>
      <c r="BD757" s="24"/>
      <c r="BE757" s="24"/>
      <c r="BF757" s="24"/>
      <c r="BG757" s="24"/>
      <c r="BK757" s="20"/>
      <c r="BL757" s="24"/>
      <c r="BM757" s="24"/>
      <c r="BN757" s="24"/>
      <c r="BO757" s="24"/>
      <c r="BQ757" s="29"/>
      <c r="BR757" s="24"/>
      <c r="BS757" s="24"/>
      <c r="BT757" s="24"/>
      <c r="BU757" s="24"/>
      <c r="BV757" s="24"/>
      <c r="BW757" s="24"/>
      <c r="BZ757" s="24"/>
      <c r="CA757" s="20"/>
      <c r="CB757" s="24"/>
      <c r="CC757" s="24"/>
      <c r="CD757" s="24"/>
      <c r="CE757" s="24"/>
      <c r="CG757" s="29"/>
      <c r="CH757" s="24"/>
      <c r="CI757" s="24"/>
      <c r="CJ757" s="24"/>
      <c r="CK757" s="24"/>
      <c r="CL757" s="24"/>
      <c r="CM757" s="24"/>
      <c r="CN757" s="46"/>
      <c r="CO757" s="21"/>
      <c r="CP757" s="21"/>
      <c r="CR757" s="7"/>
      <c r="CV757" s="22"/>
      <c r="DE757" s="47"/>
    </row>
    <row r="758" spans="4:109" ht="14.5" x14ac:dyDescent="0.35">
      <c r="D758"/>
      <c r="E758" s="22"/>
      <c r="AA758" s="24"/>
      <c r="AB758" s="24"/>
      <c r="AC758" s="24"/>
      <c r="AD758" s="29"/>
      <c r="AE758" s="24"/>
      <c r="AG758" s="24"/>
      <c r="AH758" s="24"/>
      <c r="AI758" s="24"/>
      <c r="AJ758" s="24"/>
      <c r="AK758" s="24"/>
      <c r="AL758" s="24"/>
      <c r="AM758" s="24"/>
      <c r="AN758" s="24"/>
      <c r="AO758" s="29"/>
      <c r="AP758" s="24"/>
      <c r="AQ758" s="24"/>
      <c r="AR758" s="24"/>
      <c r="AS758" s="24"/>
      <c r="AT758" s="24"/>
      <c r="AU758" s="24"/>
      <c r="AX758" s="20"/>
      <c r="AY758" s="24"/>
      <c r="AZ758" s="24"/>
      <c r="BA758" s="24"/>
      <c r="BB758" s="24"/>
      <c r="BC758" s="29"/>
      <c r="BD758" s="24"/>
      <c r="BE758" s="24"/>
      <c r="BF758" s="24"/>
      <c r="BG758" s="24"/>
      <c r="BK758" s="20"/>
      <c r="BL758" s="24"/>
      <c r="BM758" s="24"/>
      <c r="BN758" s="24"/>
      <c r="BO758" s="24"/>
      <c r="BQ758" s="29"/>
      <c r="BR758" s="24"/>
      <c r="BS758" s="24"/>
      <c r="BT758" s="24"/>
      <c r="BU758" s="24"/>
      <c r="BV758" s="24"/>
      <c r="BW758" s="24"/>
      <c r="BZ758" s="24"/>
      <c r="CA758" s="20"/>
      <c r="CB758" s="24"/>
      <c r="CC758" s="24"/>
      <c r="CD758" s="24"/>
      <c r="CE758" s="24"/>
      <c r="CG758" s="29"/>
      <c r="CH758" s="24"/>
      <c r="CI758" s="24"/>
      <c r="CJ758" s="24"/>
      <c r="CK758" s="24"/>
      <c r="CL758" s="24"/>
      <c r="CM758" s="24"/>
      <c r="CN758" s="46"/>
      <c r="CO758" s="21"/>
      <c r="CP758" s="21"/>
      <c r="CR758" s="7"/>
      <c r="CV758" s="22"/>
      <c r="DE758" s="47"/>
    </row>
    <row r="759" spans="4:109" ht="14.5" x14ac:dyDescent="0.35">
      <c r="D759"/>
      <c r="E759" s="22"/>
      <c r="AA759" s="24"/>
      <c r="AB759" s="24"/>
      <c r="AC759" s="24"/>
      <c r="AD759" s="29"/>
      <c r="AE759" s="24"/>
      <c r="AG759" s="24"/>
      <c r="AH759" s="24"/>
      <c r="AI759" s="24"/>
      <c r="AJ759" s="24"/>
      <c r="AK759" s="24"/>
      <c r="AL759" s="24"/>
      <c r="AM759" s="24"/>
      <c r="AN759" s="24"/>
      <c r="AO759" s="29"/>
      <c r="AP759" s="24"/>
      <c r="AQ759" s="24"/>
      <c r="AR759" s="24"/>
      <c r="AS759" s="24"/>
      <c r="AT759" s="24"/>
      <c r="AU759" s="24"/>
      <c r="AX759" s="20"/>
      <c r="AY759" s="24"/>
      <c r="AZ759" s="24"/>
      <c r="BA759" s="24"/>
      <c r="BB759" s="24"/>
      <c r="BC759" s="29"/>
      <c r="BD759" s="24"/>
      <c r="BE759" s="24"/>
      <c r="BF759" s="24"/>
      <c r="BG759" s="24"/>
      <c r="BK759" s="20"/>
      <c r="BL759" s="24"/>
      <c r="BM759" s="24"/>
      <c r="BN759" s="24"/>
      <c r="BO759" s="24"/>
      <c r="BQ759" s="29"/>
      <c r="BR759" s="24"/>
      <c r="BS759" s="24"/>
      <c r="BT759" s="24"/>
      <c r="BU759" s="24"/>
      <c r="BV759" s="24"/>
      <c r="BW759" s="24"/>
      <c r="BZ759" s="24"/>
      <c r="CA759" s="20"/>
      <c r="CB759" s="24"/>
      <c r="CC759" s="24"/>
      <c r="CD759" s="24"/>
      <c r="CE759" s="24"/>
      <c r="CG759" s="29"/>
      <c r="CH759" s="24"/>
      <c r="CI759" s="24"/>
      <c r="CJ759" s="24"/>
      <c r="CK759" s="24"/>
      <c r="CL759" s="24"/>
      <c r="CM759" s="24"/>
      <c r="CN759" s="46"/>
      <c r="CO759" s="21"/>
      <c r="CP759" s="21"/>
      <c r="CR759" s="7"/>
      <c r="CV759" s="22"/>
      <c r="DE759" s="47"/>
    </row>
    <row r="760" spans="4:109" ht="14.5" x14ac:dyDescent="0.35">
      <c r="D760"/>
      <c r="E760" s="22"/>
      <c r="AA760" s="24"/>
      <c r="AB760" s="24"/>
      <c r="AC760" s="24"/>
      <c r="AD760" s="29"/>
      <c r="AE760" s="24"/>
      <c r="AG760" s="24"/>
      <c r="AH760" s="24"/>
      <c r="AI760" s="24"/>
      <c r="AJ760" s="24"/>
      <c r="AK760" s="24"/>
      <c r="AL760" s="24"/>
      <c r="AM760" s="24"/>
      <c r="AN760" s="24"/>
      <c r="AO760" s="29"/>
      <c r="AP760" s="24"/>
      <c r="AQ760" s="24"/>
      <c r="AR760" s="24"/>
      <c r="AS760" s="24"/>
      <c r="AT760" s="24"/>
      <c r="AU760" s="24"/>
      <c r="AX760" s="20"/>
      <c r="AY760" s="24"/>
      <c r="AZ760" s="24"/>
      <c r="BA760" s="24"/>
      <c r="BB760" s="24"/>
      <c r="BC760" s="29"/>
      <c r="BD760" s="24"/>
      <c r="BE760" s="24"/>
      <c r="BF760" s="24"/>
      <c r="BG760" s="24"/>
      <c r="BK760" s="20"/>
      <c r="BL760" s="24"/>
      <c r="BM760" s="24"/>
      <c r="BN760" s="24"/>
      <c r="BO760" s="24"/>
      <c r="BQ760" s="29"/>
      <c r="BR760" s="24"/>
      <c r="BS760" s="24"/>
      <c r="BT760" s="24"/>
      <c r="BU760" s="24"/>
      <c r="BV760" s="24"/>
      <c r="BW760" s="24"/>
      <c r="BZ760" s="24"/>
      <c r="CA760" s="20"/>
      <c r="CB760" s="24"/>
      <c r="CC760" s="24"/>
      <c r="CD760" s="24"/>
      <c r="CE760" s="24"/>
      <c r="CG760" s="29"/>
      <c r="CH760" s="24"/>
      <c r="CI760" s="24"/>
      <c r="CJ760" s="24"/>
      <c r="CK760" s="24"/>
      <c r="CL760" s="24"/>
      <c r="CM760" s="24"/>
      <c r="CN760" s="46"/>
      <c r="CO760" s="21"/>
      <c r="CP760" s="21"/>
      <c r="CR760" s="7"/>
      <c r="CV760" s="22"/>
      <c r="DE760" s="47"/>
    </row>
    <row r="761" spans="4:109" ht="14.5" x14ac:dyDescent="0.35">
      <c r="D761"/>
      <c r="E761" s="22"/>
      <c r="AA761" s="24"/>
      <c r="AB761" s="24"/>
      <c r="AC761" s="24"/>
      <c r="AD761" s="29"/>
      <c r="AE761" s="24"/>
      <c r="AG761" s="24"/>
      <c r="AH761" s="24"/>
      <c r="AI761" s="24"/>
      <c r="AJ761" s="24"/>
      <c r="AK761" s="24"/>
      <c r="AL761" s="24"/>
      <c r="AM761" s="24"/>
      <c r="AN761" s="24"/>
      <c r="AO761" s="29"/>
      <c r="AP761" s="24"/>
      <c r="AQ761" s="24"/>
      <c r="AR761" s="24"/>
      <c r="AS761" s="24"/>
      <c r="AT761" s="24"/>
      <c r="AU761" s="24"/>
      <c r="AX761" s="20"/>
      <c r="AY761" s="24"/>
      <c r="AZ761" s="24"/>
      <c r="BA761" s="24"/>
      <c r="BB761" s="24"/>
      <c r="BC761" s="29"/>
      <c r="BD761" s="24"/>
      <c r="BE761" s="24"/>
      <c r="BF761" s="24"/>
      <c r="BG761" s="24"/>
      <c r="BK761" s="20"/>
      <c r="BL761" s="24"/>
      <c r="BM761" s="24"/>
      <c r="BN761" s="24"/>
      <c r="BO761" s="24"/>
      <c r="BQ761" s="29"/>
      <c r="BR761" s="24"/>
      <c r="BS761" s="24"/>
      <c r="BT761" s="24"/>
      <c r="BU761" s="24"/>
      <c r="BV761" s="24"/>
      <c r="BW761" s="24"/>
      <c r="BZ761" s="24"/>
      <c r="CA761" s="20"/>
      <c r="CB761" s="24"/>
      <c r="CC761" s="24"/>
      <c r="CD761" s="24"/>
      <c r="CE761" s="24"/>
      <c r="CG761" s="29"/>
      <c r="CH761" s="24"/>
      <c r="CI761" s="24"/>
      <c r="CJ761" s="24"/>
      <c r="CK761" s="24"/>
      <c r="CL761" s="24"/>
      <c r="CM761" s="24"/>
      <c r="CN761" s="46"/>
      <c r="CO761" s="21"/>
      <c r="CP761" s="21"/>
      <c r="CR761" s="7"/>
      <c r="CV761" s="22"/>
      <c r="DE761" s="47"/>
    </row>
    <row r="762" spans="4:109" ht="14.5" x14ac:dyDescent="0.35">
      <c r="D762"/>
      <c r="E762" s="22"/>
      <c r="AA762" s="24"/>
      <c r="AB762" s="24"/>
      <c r="AC762" s="24"/>
      <c r="AD762" s="29"/>
      <c r="AE762" s="24"/>
      <c r="AG762" s="24"/>
      <c r="AH762" s="24"/>
      <c r="AI762" s="24"/>
      <c r="AJ762" s="24"/>
      <c r="AK762" s="24"/>
      <c r="AL762" s="24"/>
      <c r="AM762" s="24"/>
      <c r="AN762" s="24"/>
      <c r="AO762" s="29"/>
      <c r="AP762" s="24"/>
      <c r="AQ762" s="24"/>
      <c r="AR762" s="24"/>
      <c r="AS762" s="24"/>
      <c r="AT762" s="24"/>
      <c r="AU762" s="24"/>
      <c r="AX762" s="20"/>
      <c r="AY762" s="24"/>
      <c r="AZ762" s="24"/>
      <c r="BA762" s="24"/>
      <c r="BB762" s="24"/>
      <c r="BC762" s="29"/>
      <c r="BD762" s="24"/>
      <c r="BE762" s="24"/>
      <c r="BF762" s="24"/>
      <c r="BG762" s="24"/>
      <c r="BK762" s="20"/>
      <c r="BL762" s="24"/>
      <c r="BM762" s="24"/>
      <c r="BN762" s="24"/>
      <c r="BO762" s="24"/>
      <c r="BQ762" s="29"/>
      <c r="BR762" s="24"/>
      <c r="BS762" s="24"/>
      <c r="BT762" s="24"/>
      <c r="BU762" s="24"/>
      <c r="BV762" s="24"/>
      <c r="BW762" s="24"/>
      <c r="BZ762" s="24"/>
      <c r="CA762" s="20"/>
      <c r="CB762" s="24"/>
      <c r="CC762" s="24"/>
      <c r="CD762" s="24"/>
      <c r="CE762" s="24"/>
      <c r="CG762" s="29"/>
      <c r="CH762" s="24"/>
      <c r="CI762" s="24"/>
      <c r="CJ762" s="24"/>
      <c r="CK762" s="24"/>
      <c r="CL762" s="24"/>
      <c r="CM762" s="24"/>
      <c r="CN762" s="46"/>
      <c r="CO762" s="21"/>
      <c r="CP762" s="21"/>
      <c r="CR762" s="7"/>
      <c r="CV762" s="22"/>
      <c r="DE762" s="47"/>
    </row>
    <row r="763" spans="4:109" ht="14.5" x14ac:dyDescent="0.35">
      <c r="D763"/>
      <c r="E763" s="22"/>
      <c r="AA763" s="24"/>
      <c r="AB763" s="24"/>
      <c r="AC763" s="24"/>
      <c r="AD763" s="29"/>
      <c r="AE763" s="24"/>
      <c r="AG763" s="24"/>
      <c r="AH763" s="24"/>
      <c r="AI763" s="24"/>
      <c r="AJ763" s="24"/>
      <c r="AK763" s="24"/>
      <c r="AL763" s="24"/>
      <c r="AM763" s="24"/>
      <c r="AN763" s="24"/>
      <c r="AO763" s="29"/>
      <c r="AP763" s="24"/>
      <c r="AQ763" s="24"/>
      <c r="AR763" s="24"/>
      <c r="AS763" s="24"/>
      <c r="AT763" s="24"/>
      <c r="AU763" s="24"/>
      <c r="AX763" s="20"/>
      <c r="AY763" s="24"/>
      <c r="AZ763" s="24"/>
      <c r="BA763" s="24"/>
      <c r="BB763" s="24"/>
      <c r="BC763" s="29"/>
      <c r="BD763" s="24"/>
      <c r="BE763" s="24"/>
      <c r="BF763" s="24"/>
      <c r="BG763" s="24"/>
      <c r="BK763" s="20"/>
      <c r="BL763" s="24"/>
      <c r="BM763" s="24"/>
      <c r="BN763" s="24"/>
      <c r="BO763" s="24"/>
      <c r="BQ763" s="29"/>
      <c r="BR763" s="24"/>
      <c r="BS763" s="24"/>
      <c r="BT763" s="24"/>
      <c r="BU763" s="24"/>
      <c r="BV763" s="24"/>
      <c r="BW763" s="24"/>
      <c r="BZ763" s="24"/>
      <c r="CA763" s="20"/>
      <c r="CB763" s="24"/>
      <c r="CC763" s="24"/>
      <c r="CD763" s="24"/>
      <c r="CE763" s="24"/>
      <c r="CG763" s="29"/>
      <c r="CH763" s="24"/>
      <c r="CI763" s="24"/>
      <c r="CJ763" s="24"/>
      <c r="CK763" s="24"/>
      <c r="CL763" s="24"/>
      <c r="CM763" s="24"/>
      <c r="CN763" s="46"/>
      <c r="CO763" s="21"/>
      <c r="CP763" s="21"/>
      <c r="CR763" s="7"/>
      <c r="CV763" s="22"/>
      <c r="DE763" s="47"/>
    </row>
    <row r="764" spans="4:109" ht="14.5" x14ac:dyDescent="0.35">
      <c r="D764"/>
      <c r="E764" s="22"/>
      <c r="AA764" s="24"/>
      <c r="AB764" s="24"/>
      <c r="AC764" s="24"/>
      <c r="AD764" s="29"/>
      <c r="AE764" s="24"/>
      <c r="AG764" s="24"/>
      <c r="AH764" s="24"/>
      <c r="AI764" s="24"/>
      <c r="AJ764" s="24"/>
      <c r="AK764" s="24"/>
      <c r="AL764" s="24"/>
      <c r="AM764" s="24"/>
      <c r="AN764" s="24"/>
      <c r="AO764" s="29"/>
      <c r="AP764" s="24"/>
      <c r="AQ764" s="24"/>
      <c r="AR764" s="24"/>
      <c r="AS764" s="24"/>
      <c r="AT764" s="24"/>
      <c r="AU764" s="24"/>
      <c r="AX764" s="20"/>
      <c r="AY764" s="24"/>
      <c r="AZ764" s="24"/>
      <c r="BA764" s="24"/>
      <c r="BB764" s="24"/>
      <c r="BC764" s="29"/>
      <c r="BD764" s="24"/>
      <c r="BE764" s="24"/>
      <c r="BF764" s="24"/>
      <c r="BG764" s="24"/>
      <c r="BK764" s="20"/>
      <c r="BL764" s="24"/>
      <c r="BM764" s="24"/>
      <c r="BN764" s="24"/>
      <c r="BO764" s="24"/>
      <c r="BQ764" s="29"/>
      <c r="BR764" s="24"/>
      <c r="BS764" s="24"/>
      <c r="BT764" s="24"/>
      <c r="BU764" s="24"/>
      <c r="BV764" s="24"/>
      <c r="BW764" s="24"/>
      <c r="BZ764" s="24"/>
      <c r="CA764" s="20"/>
      <c r="CB764" s="24"/>
      <c r="CC764" s="24"/>
      <c r="CD764" s="24"/>
      <c r="CE764" s="24"/>
      <c r="CG764" s="29"/>
      <c r="CH764" s="24"/>
      <c r="CI764" s="24"/>
      <c r="CJ764" s="24"/>
      <c r="CK764" s="24"/>
      <c r="CL764" s="24"/>
      <c r="CM764" s="24"/>
      <c r="CN764" s="46"/>
      <c r="CO764" s="21"/>
      <c r="CP764" s="21"/>
      <c r="CR764" s="7"/>
      <c r="CV764" s="22"/>
      <c r="DE764" s="47"/>
    </row>
    <row r="765" spans="4:109" ht="14.5" x14ac:dyDescent="0.35">
      <c r="D765"/>
      <c r="E765" s="22"/>
      <c r="AA765" s="24"/>
      <c r="AB765" s="24"/>
      <c r="AC765" s="24"/>
      <c r="AD765" s="29"/>
      <c r="AE765" s="24"/>
      <c r="AG765" s="24"/>
      <c r="AH765" s="24"/>
      <c r="AI765" s="24"/>
      <c r="AJ765" s="24"/>
      <c r="AK765" s="24"/>
      <c r="AL765" s="24"/>
      <c r="AM765" s="24"/>
      <c r="AN765" s="24"/>
      <c r="AO765" s="29"/>
      <c r="AP765" s="24"/>
      <c r="AQ765" s="24"/>
      <c r="AR765" s="24"/>
      <c r="AS765" s="24"/>
      <c r="AT765" s="24"/>
      <c r="AU765" s="24"/>
      <c r="AX765" s="20"/>
      <c r="AY765" s="24"/>
      <c r="AZ765" s="24"/>
      <c r="BA765" s="24"/>
      <c r="BB765" s="24"/>
      <c r="BC765" s="29"/>
      <c r="BD765" s="24"/>
      <c r="BE765" s="24"/>
      <c r="BF765" s="24"/>
      <c r="BG765" s="24"/>
      <c r="BK765" s="20"/>
      <c r="BL765" s="24"/>
      <c r="BM765" s="24"/>
      <c r="BN765" s="24"/>
      <c r="BO765" s="24"/>
      <c r="BQ765" s="29"/>
      <c r="BR765" s="24"/>
      <c r="BS765" s="24"/>
      <c r="BT765" s="24"/>
      <c r="BU765" s="24"/>
      <c r="BV765" s="24"/>
      <c r="BW765" s="24"/>
      <c r="BZ765" s="24"/>
      <c r="CA765" s="20"/>
      <c r="CB765" s="24"/>
      <c r="CC765" s="24"/>
      <c r="CD765" s="24"/>
      <c r="CE765" s="24"/>
      <c r="CG765" s="29"/>
      <c r="CH765" s="24"/>
      <c r="CI765" s="24"/>
      <c r="CJ765" s="24"/>
      <c r="CK765" s="24"/>
      <c r="CL765" s="24"/>
      <c r="CM765" s="24"/>
      <c r="CN765" s="46"/>
      <c r="CO765" s="21"/>
      <c r="CP765" s="21"/>
      <c r="CR765" s="7"/>
      <c r="CV765" s="22"/>
      <c r="DE765" s="47"/>
    </row>
    <row r="766" spans="4:109" ht="14.5" x14ac:dyDescent="0.35">
      <c r="D766"/>
      <c r="E766" s="22"/>
      <c r="AA766" s="24"/>
      <c r="AB766" s="24"/>
      <c r="AC766" s="24"/>
      <c r="AD766" s="29"/>
      <c r="AE766" s="24"/>
      <c r="AG766" s="24"/>
      <c r="AH766" s="24"/>
      <c r="AI766" s="24"/>
      <c r="AJ766" s="24"/>
      <c r="AK766" s="24"/>
      <c r="AL766" s="24"/>
      <c r="AM766" s="24"/>
      <c r="AN766" s="24"/>
      <c r="AO766" s="29"/>
      <c r="AP766" s="24"/>
      <c r="AQ766" s="24"/>
      <c r="AR766" s="24"/>
      <c r="AS766" s="24"/>
      <c r="AT766" s="24"/>
      <c r="AU766" s="24"/>
      <c r="AX766" s="20"/>
      <c r="AY766" s="24"/>
      <c r="AZ766" s="24"/>
      <c r="BA766" s="24"/>
      <c r="BB766" s="24"/>
      <c r="BC766" s="29"/>
      <c r="BD766" s="24"/>
      <c r="BE766" s="24"/>
      <c r="BF766" s="24"/>
      <c r="BG766" s="24"/>
      <c r="BK766" s="20"/>
      <c r="BL766" s="24"/>
      <c r="BM766" s="24"/>
      <c r="BN766" s="24"/>
      <c r="BO766" s="24"/>
      <c r="BQ766" s="29"/>
      <c r="BR766" s="24"/>
      <c r="BS766" s="24"/>
      <c r="BT766" s="24"/>
      <c r="BU766" s="24"/>
      <c r="BV766" s="24"/>
      <c r="BW766" s="24"/>
      <c r="BZ766" s="24"/>
      <c r="CA766" s="20"/>
      <c r="CB766" s="24"/>
      <c r="CC766" s="24"/>
      <c r="CD766" s="24"/>
      <c r="CE766" s="24"/>
      <c r="CG766" s="29"/>
      <c r="CH766" s="24"/>
      <c r="CI766" s="24"/>
      <c r="CJ766" s="24"/>
      <c r="CK766" s="24"/>
      <c r="CL766" s="24"/>
      <c r="CM766" s="24"/>
      <c r="CN766" s="46"/>
      <c r="CO766" s="21"/>
      <c r="CP766" s="21"/>
      <c r="CR766" s="7"/>
      <c r="CV766" s="22"/>
      <c r="DE766" s="47"/>
    </row>
    <row r="767" spans="4:109" ht="14.5" x14ac:dyDescent="0.35">
      <c r="D767"/>
      <c r="E767" s="22"/>
      <c r="AA767" s="24"/>
      <c r="AB767" s="24"/>
      <c r="AC767" s="24"/>
      <c r="AD767" s="29"/>
      <c r="AE767" s="24"/>
      <c r="AG767" s="24"/>
      <c r="AH767" s="24"/>
      <c r="AI767" s="24"/>
      <c r="AJ767" s="24"/>
      <c r="AK767" s="24"/>
      <c r="AL767" s="24"/>
      <c r="AM767" s="24"/>
      <c r="AN767" s="24"/>
      <c r="AO767" s="29"/>
      <c r="AP767" s="24"/>
      <c r="AQ767" s="24"/>
      <c r="AR767" s="24"/>
      <c r="AS767" s="24"/>
      <c r="AT767" s="24"/>
      <c r="AU767" s="24"/>
      <c r="AX767" s="20"/>
      <c r="AY767" s="24"/>
      <c r="AZ767" s="24"/>
      <c r="BA767" s="24"/>
      <c r="BB767" s="24"/>
      <c r="BC767" s="29"/>
      <c r="BD767" s="24"/>
      <c r="BE767" s="24"/>
      <c r="BF767" s="24"/>
      <c r="BG767" s="24"/>
      <c r="BK767" s="20"/>
      <c r="BL767" s="24"/>
      <c r="BM767" s="24"/>
      <c r="BN767" s="24"/>
      <c r="BO767" s="24"/>
      <c r="BQ767" s="29"/>
      <c r="BR767" s="24"/>
      <c r="BS767" s="24"/>
      <c r="BT767" s="24"/>
      <c r="BU767" s="24"/>
      <c r="BV767" s="24"/>
      <c r="BW767" s="24"/>
      <c r="BZ767" s="24"/>
      <c r="CA767" s="20"/>
      <c r="CB767" s="24"/>
      <c r="CC767" s="24"/>
      <c r="CD767" s="24"/>
      <c r="CE767" s="24"/>
      <c r="CG767" s="29"/>
      <c r="CH767" s="24"/>
      <c r="CI767" s="24"/>
      <c r="CJ767" s="24"/>
      <c r="CK767" s="24"/>
      <c r="CL767" s="24"/>
      <c r="CM767" s="24"/>
      <c r="CN767" s="46"/>
      <c r="CO767" s="21"/>
      <c r="CP767" s="21"/>
      <c r="CR767" s="7"/>
      <c r="CV767" s="22"/>
      <c r="DE767" s="47"/>
    </row>
    <row r="768" spans="4:109" ht="14.5" x14ac:dyDescent="0.35">
      <c r="D768"/>
      <c r="E768" s="22"/>
      <c r="AA768" s="24"/>
      <c r="AB768" s="24"/>
      <c r="AC768" s="24"/>
      <c r="AD768" s="29"/>
      <c r="AE768" s="24"/>
      <c r="AG768" s="24"/>
      <c r="AH768" s="24"/>
      <c r="AI768" s="24"/>
      <c r="AJ768" s="24"/>
      <c r="AK768" s="24"/>
      <c r="AL768" s="24"/>
      <c r="AM768" s="24"/>
      <c r="AN768" s="24"/>
      <c r="AO768" s="29"/>
      <c r="AP768" s="24"/>
      <c r="AQ768" s="24"/>
      <c r="AR768" s="24"/>
      <c r="AS768" s="24"/>
      <c r="AT768" s="24"/>
      <c r="AU768" s="24"/>
      <c r="AX768" s="20"/>
      <c r="AY768" s="24"/>
      <c r="AZ768" s="24"/>
      <c r="BA768" s="24"/>
      <c r="BB768" s="24"/>
      <c r="BC768" s="29"/>
      <c r="BD768" s="24"/>
      <c r="BE768" s="24"/>
      <c r="BF768" s="24"/>
      <c r="BG768" s="24"/>
      <c r="BK768" s="20"/>
      <c r="BL768" s="24"/>
      <c r="BM768" s="24"/>
      <c r="BN768" s="24"/>
      <c r="BO768" s="24"/>
      <c r="BQ768" s="29"/>
      <c r="BR768" s="24"/>
      <c r="BS768" s="24"/>
      <c r="BT768" s="24"/>
      <c r="BU768" s="24"/>
      <c r="BV768" s="24"/>
      <c r="BW768" s="24"/>
      <c r="BZ768" s="24"/>
      <c r="CA768" s="20"/>
      <c r="CB768" s="24"/>
      <c r="CC768" s="24"/>
      <c r="CD768" s="24"/>
      <c r="CE768" s="24"/>
      <c r="CG768" s="29"/>
      <c r="CH768" s="24"/>
      <c r="CI768" s="24"/>
      <c r="CJ768" s="24"/>
      <c r="CK768" s="24"/>
      <c r="CL768" s="24"/>
      <c r="CM768" s="24"/>
      <c r="CN768" s="46"/>
      <c r="CO768" s="21"/>
      <c r="CP768" s="21"/>
      <c r="CR768" s="7"/>
      <c r="CV768" s="22"/>
      <c r="DE768" s="47"/>
    </row>
    <row r="769" spans="4:109" ht="14.5" x14ac:dyDescent="0.35">
      <c r="D769"/>
      <c r="E769" s="22"/>
      <c r="AA769" s="24"/>
      <c r="AB769" s="24"/>
      <c r="AC769" s="24"/>
      <c r="AD769" s="29"/>
      <c r="AE769" s="24"/>
      <c r="AG769" s="24"/>
      <c r="AH769" s="24"/>
      <c r="AI769" s="24"/>
      <c r="AJ769" s="24"/>
      <c r="AK769" s="24"/>
      <c r="AL769" s="24"/>
      <c r="AM769" s="24"/>
      <c r="AN769" s="24"/>
      <c r="AO769" s="29"/>
      <c r="AP769" s="24"/>
      <c r="AQ769" s="24"/>
      <c r="AR769" s="24"/>
      <c r="AS769" s="24"/>
      <c r="AT769" s="24"/>
      <c r="AU769" s="24"/>
      <c r="AX769" s="20"/>
      <c r="AY769" s="24"/>
      <c r="AZ769" s="24"/>
      <c r="BA769" s="24"/>
      <c r="BB769" s="24"/>
      <c r="BC769" s="29"/>
      <c r="BD769" s="24"/>
      <c r="BE769" s="24"/>
      <c r="BF769" s="24"/>
      <c r="BG769" s="24"/>
      <c r="BK769" s="20"/>
      <c r="BL769" s="24"/>
      <c r="BM769" s="24"/>
      <c r="BN769" s="24"/>
      <c r="BO769" s="24"/>
      <c r="BQ769" s="29"/>
      <c r="BR769" s="24"/>
      <c r="BS769" s="24"/>
      <c r="BT769" s="24"/>
      <c r="BU769" s="24"/>
      <c r="BV769" s="24"/>
      <c r="BW769" s="24"/>
      <c r="BZ769" s="24"/>
      <c r="CA769" s="20"/>
      <c r="CB769" s="24"/>
      <c r="CC769" s="24"/>
      <c r="CD769" s="24"/>
      <c r="CE769" s="24"/>
      <c r="CG769" s="29"/>
      <c r="CH769" s="24"/>
      <c r="CI769" s="24"/>
      <c r="CJ769" s="24"/>
      <c r="CK769" s="24"/>
      <c r="CL769" s="24"/>
      <c r="CM769" s="24"/>
      <c r="CN769" s="46"/>
      <c r="CO769" s="21"/>
      <c r="CP769" s="21"/>
      <c r="CR769" s="7"/>
      <c r="CV769" s="22"/>
      <c r="DE769" s="47"/>
    </row>
    <row r="770" spans="4:109" ht="14.5" x14ac:dyDescent="0.35">
      <c r="D770"/>
      <c r="E770" s="22"/>
      <c r="AA770" s="24"/>
      <c r="AB770" s="24"/>
      <c r="AC770" s="24"/>
      <c r="AD770" s="29"/>
      <c r="AE770" s="24"/>
      <c r="AG770" s="24"/>
      <c r="AH770" s="24"/>
      <c r="AI770" s="24"/>
      <c r="AJ770" s="24"/>
      <c r="AK770" s="24"/>
      <c r="AL770" s="24"/>
      <c r="AM770" s="24"/>
      <c r="AN770" s="24"/>
      <c r="AO770" s="29"/>
      <c r="AP770" s="24"/>
      <c r="AQ770" s="24"/>
      <c r="AR770" s="24"/>
      <c r="AS770" s="24"/>
      <c r="AT770" s="24"/>
      <c r="AU770" s="24"/>
      <c r="AX770" s="20"/>
      <c r="AY770" s="24"/>
      <c r="AZ770" s="24"/>
      <c r="BA770" s="24"/>
      <c r="BB770" s="24"/>
      <c r="BC770" s="29"/>
      <c r="BD770" s="24"/>
      <c r="BE770" s="24"/>
      <c r="BF770" s="24"/>
      <c r="BG770" s="24"/>
      <c r="BK770" s="20"/>
      <c r="BL770" s="24"/>
      <c r="BM770" s="24"/>
      <c r="BN770" s="24"/>
      <c r="BO770" s="24"/>
      <c r="BQ770" s="29"/>
      <c r="BR770" s="24"/>
      <c r="BS770" s="24"/>
      <c r="BT770" s="24"/>
      <c r="BU770" s="24"/>
      <c r="BV770" s="24"/>
      <c r="BW770" s="24"/>
      <c r="BZ770" s="24"/>
      <c r="CA770" s="20"/>
      <c r="CB770" s="24"/>
      <c r="CC770" s="24"/>
      <c r="CD770" s="24"/>
      <c r="CE770" s="24"/>
      <c r="CG770" s="29"/>
      <c r="CH770" s="24"/>
      <c r="CI770" s="24"/>
      <c r="CJ770" s="24"/>
      <c r="CK770" s="24"/>
      <c r="CL770" s="24"/>
      <c r="CM770" s="24"/>
      <c r="CN770" s="46"/>
      <c r="CO770" s="21"/>
      <c r="CP770" s="21"/>
      <c r="CR770" s="7"/>
      <c r="CV770" s="22"/>
      <c r="DE770" s="47"/>
    </row>
    <row r="771" spans="4:109" ht="14.5" x14ac:dyDescent="0.35">
      <c r="D771"/>
      <c r="E771" s="22"/>
      <c r="AA771" s="24"/>
      <c r="AB771" s="24"/>
      <c r="AC771" s="24"/>
      <c r="AD771" s="29"/>
      <c r="AE771" s="24"/>
      <c r="AG771" s="24"/>
      <c r="AH771" s="24"/>
      <c r="AI771" s="24"/>
      <c r="AJ771" s="24"/>
      <c r="AK771" s="24"/>
      <c r="AL771" s="24"/>
      <c r="AM771" s="24"/>
      <c r="AN771" s="24"/>
      <c r="AO771" s="29"/>
      <c r="AP771" s="24"/>
      <c r="AQ771" s="24"/>
      <c r="AR771" s="24"/>
      <c r="AS771" s="24"/>
      <c r="AT771" s="24"/>
      <c r="AU771" s="24"/>
      <c r="AX771" s="20"/>
      <c r="AY771" s="24"/>
      <c r="AZ771" s="24"/>
      <c r="BA771" s="24"/>
      <c r="BB771" s="24"/>
      <c r="BC771" s="29"/>
      <c r="BD771" s="24"/>
      <c r="BE771" s="24"/>
      <c r="BF771" s="24"/>
      <c r="BG771" s="24"/>
      <c r="BK771" s="20"/>
      <c r="BL771" s="24"/>
      <c r="BM771" s="24"/>
      <c r="BN771" s="24"/>
      <c r="BO771" s="24"/>
      <c r="BQ771" s="29"/>
      <c r="BR771" s="24"/>
      <c r="BS771" s="24"/>
      <c r="BT771" s="24"/>
      <c r="BU771" s="24"/>
      <c r="BV771" s="24"/>
      <c r="BW771" s="24"/>
      <c r="BZ771" s="24"/>
      <c r="CA771" s="20"/>
      <c r="CB771" s="24"/>
      <c r="CC771" s="24"/>
      <c r="CD771" s="24"/>
      <c r="CE771" s="24"/>
      <c r="CG771" s="29"/>
      <c r="CH771" s="24"/>
      <c r="CI771" s="24"/>
      <c r="CJ771" s="24"/>
      <c r="CK771" s="24"/>
      <c r="CL771" s="24"/>
      <c r="CM771" s="24"/>
      <c r="CN771" s="46"/>
      <c r="CO771" s="21"/>
      <c r="CP771" s="21"/>
      <c r="CR771" s="7"/>
      <c r="CV771" s="22"/>
      <c r="DE771" s="47"/>
    </row>
    <row r="772" spans="4:109" ht="14.5" x14ac:dyDescent="0.35">
      <c r="D772"/>
      <c r="E772" s="22"/>
      <c r="AA772" s="24"/>
      <c r="AB772" s="24"/>
      <c r="AC772" s="24"/>
      <c r="AD772" s="29"/>
      <c r="AE772" s="24"/>
      <c r="AG772" s="24"/>
      <c r="AH772" s="24"/>
      <c r="AI772" s="24"/>
      <c r="AJ772" s="24"/>
      <c r="AK772" s="24"/>
      <c r="AL772" s="24"/>
      <c r="AM772" s="24"/>
      <c r="AN772" s="24"/>
      <c r="AO772" s="29"/>
      <c r="AP772" s="24"/>
      <c r="AQ772" s="24"/>
      <c r="AR772" s="24"/>
      <c r="AS772" s="24"/>
      <c r="AT772" s="24"/>
      <c r="AU772" s="24"/>
      <c r="AX772" s="20"/>
      <c r="AY772" s="24"/>
      <c r="AZ772" s="24"/>
      <c r="BA772" s="24"/>
      <c r="BB772" s="24"/>
      <c r="BC772" s="29"/>
      <c r="BD772" s="24"/>
      <c r="BE772" s="24"/>
      <c r="BF772" s="24"/>
      <c r="BG772" s="24"/>
      <c r="BK772" s="20"/>
      <c r="BL772" s="24"/>
      <c r="BM772" s="24"/>
      <c r="BN772" s="24"/>
      <c r="BO772" s="24"/>
      <c r="BQ772" s="29"/>
      <c r="BR772" s="24"/>
      <c r="BS772" s="24"/>
      <c r="BT772" s="24"/>
      <c r="BU772" s="24"/>
      <c r="BV772" s="24"/>
      <c r="BW772" s="24"/>
      <c r="BZ772" s="24"/>
      <c r="CA772" s="20"/>
      <c r="CB772" s="24"/>
      <c r="CC772" s="24"/>
      <c r="CD772" s="24"/>
      <c r="CE772" s="24"/>
      <c r="CG772" s="29"/>
      <c r="CH772" s="24"/>
      <c r="CI772" s="24"/>
      <c r="CJ772" s="24"/>
      <c r="CK772" s="24"/>
      <c r="CL772" s="24"/>
      <c r="CM772" s="24"/>
      <c r="CN772" s="46"/>
      <c r="CO772" s="21"/>
      <c r="CP772" s="21"/>
      <c r="CR772" s="7"/>
      <c r="CV772" s="22"/>
      <c r="DE772" s="47"/>
    </row>
    <row r="773" spans="4:109" ht="14.5" x14ac:dyDescent="0.35">
      <c r="D773"/>
      <c r="E773" s="22"/>
      <c r="AA773" s="24"/>
      <c r="AB773" s="24"/>
      <c r="AC773" s="24"/>
      <c r="AD773" s="29"/>
      <c r="AE773" s="24"/>
      <c r="AG773" s="24"/>
      <c r="AH773" s="24"/>
      <c r="AI773" s="24"/>
      <c r="AJ773" s="24"/>
      <c r="AK773" s="24"/>
      <c r="AL773" s="24"/>
      <c r="AM773" s="24"/>
      <c r="AN773" s="24"/>
      <c r="AO773" s="29"/>
      <c r="AP773" s="24"/>
      <c r="AQ773" s="24"/>
      <c r="AR773" s="24"/>
      <c r="AS773" s="24"/>
      <c r="AT773" s="24"/>
      <c r="AU773" s="24"/>
      <c r="AX773" s="20"/>
      <c r="AY773" s="24"/>
      <c r="AZ773" s="24"/>
      <c r="BA773" s="24"/>
      <c r="BB773" s="24"/>
      <c r="BC773" s="29"/>
      <c r="BD773" s="24"/>
      <c r="BE773" s="24"/>
      <c r="BF773" s="24"/>
      <c r="BG773" s="24"/>
      <c r="BK773" s="20"/>
      <c r="BL773" s="24"/>
      <c r="BM773" s="24"/>
      <c r="BN773" s="24"/>
      <c r="BO773" s="24"/>
      <c r="BQ773" s="29"/>
      <c r="BR773" s="24"/>
      <c r="BS773" s="24"/>
      <c r="BT773" s="24"/>
      <c r="BU773" s="24"/>
      <c r="BV773" s="24"/>
      <c r="BW773" s="24"/>
      <c r="BZ773" s="24"/>
      <c r="CA773" s="20"/>
      <c r="CB773" s="24"/>
      <c r="CC773" s="24"/>
      <c r="CD773" s="24"/>
      <c r="CE773" s="24"/>
      <c r="CG773" s="29"/>
      <c r="CH773" s="24"/>
      <c r="CI773" s="24"/>
      <c r="CJ773" s="24"/>
      <c r="CK773" s="24"/>
      <c r="CL773" s="24"/>
      <c r="CM773" s="24"/>
      <c r="CN773" s="46"/>
      <c r="CO773" s="21"/>
      <c r="CP773" s="21"/>
      <c r="CR773" s="7"/>
      <c r="CV773" s="22"/>
      <c r="DE773" s="47"/>
    </row>
    <row r="774" spans="4:109" ht="14.5" x14ac:dyDescent="0.35">
      <c r="D774"/>
      <c r="E774" s="22"/>
      <c r="AA774" s="24"/>
      <c r="AB774" s="24"/>
      <c r="AC774" s="24"/>
      <c r="AD774" s="29"/>
      <c r="AE774" s="24"/>
      <c r="AG774" s="24"/>
      <c r="AH774" s="24"/>
      <c r="AI774" s="24"/>
      <c r="AJ774" s="24"/>
      <c r="AK774" s="24"/>
      <c r="AL774" s="24"/>
      <c r="AM774" s="24"/>
      <c r="AN774" s="24"/>
      <c r="AO774" s="29"/>
      <c r="AP774" s="24"/>
      <c r="AQ774" s="24"/>
      <c r="AR774" s="24"/>
      <c r="AS774" s="24"/>
      <c r="AT774" s="24"/>
      <c r="AU774" s="24"/>
      <c r="AX774" s="20"/>
      <c r="AY774" s="24"/>
      <c r="AZ774" s="24"/>
      <c r="BA774" s="24"/>
      <c r="BB774" s="24"/>
      <c r="BC774" s="29"/>
      <c r="BD774" s="24"/>
      <c r="BE774" s="24"/>
      <c r="BF774" s="24"/>
      <c r="BG774" s="24"/>
      <c r="BK774" s="20"/>
      <c r="BL774" s="24"/>
      <c r="BM774" s="24"/>
      <c r="BN774" s="24"/>
      <c r="BO774" s="24"/>
      <c r="BQ774" s="29"/>
      <c r="BR774" s="24"/>
      <c r="BS774" s="24"/>
      <c r="BT774" s="24"/>
      <c r="BU774" s="24"/>
      <c r="BV774" s="24"/>
      <c r="BW774" s="24"/>
      <c r="BZ774" s="24"/>
      <c r="CA774" s="20"/>
      <c r="CB774" s="24"/>
      <c r="CC774" s="24"/>
      <c r="CD774" s="24"/>
      <c r="CE774" s="24"/>
      <c r="CG774" s="29"/>
      <c r="CH774" s="24"/>
      <c r="CI774" s="24"/>
      <c r="CJ774" s="24"/>
      <c r="CK774" s="24"/>
      <c r="CL774" s="24"/>
      <c r="CM774" s="24"/>
      <c r="CN774" s="46"/>
      <c r="CO774" s="21"/>
      <c r="CP774" s="21"/>
      <c r="CR774" s="7"/>
      <c r="CV774" s="22"/>
      <c r="DE774" s="47"/>
    </row>
    <row r="775" spans="4:109" ht="14.5" x14ac:dyDescent="0.35">
      <c r="D775"/>
      <c r="E775" s="22"/>
      <c r="AA775" s="24"/>
      <c r="AB775" s="24"/>
      <c r="AC775" s="24"/>
      <c r="AD775" s="29"/>
      <c r="AE775" s="24"/>
      <c r="AG775" s="24"/>
      <c r="AH775" s="24"/>
      <c r="AI775" s="24"/>
      <c r="AJ775" s="24"/>
      <c r="AK775" s="24"/>
      <c r="AL775" s="24"/>
      <c r="AM775" s="24"/>
      <c r="AN775" s="24"/>
      <c r="AO775" s="29"/>
      <c r="AP775" s="24"/>
      <c r="AQ775" s="24"/>
      <c r="AR775" s="24"/>
      <c r="AS775" s="24"/>
      <c r="AT775" s="24"/>
      <c r="AU775" s="24"/>
      <c r="AX775" s="20"/>
      <c r="AY775" s="24"/>
      <c r="AZ775" s="24"/>
      <c r="BA775" s="24"/>
      <c r="BB775" s="24"/>
      <c r="BC775" s="29"/>
      <c r="BD775" s="24"/>
      <c r="BE775" s="24"/>
      <c r="BF775" s="24"/>
      <c r="BG775" s="24"/>
      <c r="BK775" s="20"/>
      <c r="BL775" s="24"/>
      <c r="BM775" s="24"/>
      <c r="BN775" s="24"/>
      <c r="BO775" s="24"/>
      <c r="BQ775" s="29"/>
      <c r="BR775" s="24"/>
      <c r="BS775" s="24"/>
      <c r="BT775" s="24"/>
      <c r="BU775" s="24"/>
      <c r="BV775" s="24"/>
      <c r="BW775" s="24"/>
      <c r="BZ775" s="24"/>
      <c r="CA775" s="20"/>
      <c r="CB775" s="24"/>
      <c r="CC775" s="24"/>
      <c r="CD775" s="24"/>
      <c r="CE775" s="24"/>
      <c r="CG775" s="29"/>
      <c r="CH775" s="24"/>
      <c r="CI775" s="24"/>
      <c r="CJ775" s="24"/>
      <c r="CK775" s="24"/>
      <c r="CL775" s="24"/>
      <c r="CM775" s="24"/>
      <c r="CN775" s="46"/>
      <c r="CO775" s="21"/>
      <c r="CP775" s="21"/>
      <c r="CR775" s="7"/>
      <c r="CV775" s="22"/>
      <c r="DE775" s="47"/>
    </row>
    <row r="776" spans="4:109" ht="14.5" x14ac:dyDescent="0.35">
      <c r="D776"/>
      <c r="E776" s="22"/>
      <c r="AA776" s="24"/>
      <c r="AB776" s="24"/>
      <c r="AC776" s="24"/>
      <c r="AD776" s="29"/>
      <c r="AE776" s="24"/>
      <c r="AG776" s="24"/>
      <c r="AH776" s="24"/>
      <c r="AI776" s="24"/>
      <c r="AJ776" s="24"/>
      <c r="AK776" s="24"/>
      <c r="AL776" s="24"/>
      <c r="AM776" s="24"/>
      <c r="AN776" s="24"/>
      <c r="AO776" s="29"/>
      <c r="AP776" s="24"/>
      <c r="AQ776" s="24"/>
      <c r="AR776" s="24"/>
      <c r="AS776" s="24"/>
      <c r="AT776" s="24"/>
      <c r="AU776" s="24"/>
      <c r="AX776" s="20"/>
      <c r="AY776" s="24"/>
      <c r="AZ776" s="24"/>
      <c r="BA776" s="24"/>
      <c r="BB776" s="24"/>
      <c r="BC776" s="29"/>
      <c r="BD776" s="24"/>
      <c r="BE776" s="24"/>
      <c r="BF776" s="24"/>
      <c r="BG776" s="24"/>
      <c r="BK776" s="20"/>
      <c r="BL776" s="24"/>
      <c r="BM776" s="24"/>
      <c r="BN776" s="24"/>
      <c r="BO776" s="24"/>
      <c r="BQ776" s="29"/>
      <c r="BR776" s="24"/>
      <c r="BS776" s="24"/>
      <c r="BT776" s="24"/>
      <c r="BU776" s="24"/>
      <c r="BV776" s="24"/>
      <c r="BW776" s="24"/>
      <c r="BZ776" s="24"/>
      <c r="CA776" s="20"/>
      <c r="CB776" s="24"/>
      <c r="CC776" s="24"/>
      <c r="CD776" s="24"/>
      <c r="CE776" s="24"/>
      <c r="CG776" s="29"/>
      <c r="CH776" s="24"/>
      <c r="CI776" s="24"/>
      <c r="CJ776" s="24"/>
      <c r="CK776" s="24"/>
      <c r="CL776" s="24"/>
      <c r="CM776" s="24"/>
      <c r="CN776" s="46"/>
      <c r="CO776" s="21"/>
      <c r="CP776" s="21"/>
      <c r="CR776" s="7"/>
      <c r="CV776" s="22"/>
      <c r="DE776" s="47"/>
    </row>
    <row r="777" spans="4:109" ht="14.5" x14ac:dyDescent="0.35">
      <c r="D777"/>
      <c r="E777" s="22"/>
      <c r="AA777" s="24"/>
      <c r="AB777" s="24"/>
      <c r="AC777" s="24"/>
      <c r="AD777" s="29"/>
      <c r="AE777" s="24"/>
      <c r="AG777" s="24"/>
      <c r="AH777" s="24"/>
      <c r="AI777" s="24"/>
      <c r="AJ777" s="24"/>
      <c r="AK777" s="24"/>
      <c r="AL777" s="24"/>
      <c r="AM777" s="24"/>
      <c r="AN777" s="24"/>
      <c r="AO777" s="29"/>
      <c r="AP777" s="24"/>
      <c r="AQ777" s="24"/>
      <c r="AR777" s="24"/>
      <c r="AS777" s="24"/>
      <c r="AT777" s="24"/>
      <c r="AU777" s="24"/>
      <c r="AX777" s="20"/>
      <c r="AY777" s="24"/>
      <c r="AZ777" s="24"/>
      <c r="BA777" s="24"/>
      <c r="BB777" s="24"/>
      <c r="BC777" s="29"/>
      <c r="BD777" s="24"/>
      <c r="BE777" s="24"/>
      <c r="BF777" s="24"/>
      <c r="BG777" s="24"/>
      <c r="BK777" s="20"/>
      <c r="BL777" s="24"/>
      <c r="BM777" s="24"/>
      <c r="BN777" s="24"/>
      <c r="BO777" s="24"/>
      <c r="BQ777" s="29"/>
      <c r="BR777" s="24"/>
      <c r="BS777" s="24"/>
      <c r="BT777" s="24"/>
      <c r="BU777" s="24"/>
      <c r="BV777" s="24"/>
      <c r="BW777" s="24"/>
      <c r="BZ777" s="24"/>
      <c r="CA777" s="20"/>
      <c r="CB777" s="24"/>
      <c r="CC777" s="24"/>
      <c r="CD777" s="24"/>
      <c r="CE777" s="24"/>
      <c r="CG777" s="29"/>
      <c r="CH777" s="24"/>
      <c r="CI777" s="24"/>
      <c r="CJ777" s="24"/>
      <c r="CK777" s="24"/>
      <c r="CL777" s="24"/>
      <c r="CM777" s="24"/>
      <c r="CN777" s="46"/>
      <c r="CO777" s="21"/>
      <c r="CP777" s="21"/>
      <c r="CR777" s="7"/>
      <c r="CV777" s="22"/>
      <c r="DE777" s="47"/>
    </row>
    <row r="778" spans="4:109" ht="14.5" x14ac:dyDescent="0.35">
      <c r="D778"/>
      <c r="E778" s="22"/>
      <c r="AA778" s="24"/>
      <c r="AB778" s="24"/>
      <c r="AC778" s="24"/>
      <c r="AD778" s="29"/>
      <c r="AE778" s="24"/>
      <c r="AG778" s="24"/>
      <c r="AH778" s="24"/>
      <c r="AI778" s="24"/>
      <c r="AJ778" s="24"/>
      <c r="AK778" s="24"/>
      <c r="AL778" s="24"/>
      <c r="AM778" s="24"/>
      <c r="AN778" s="24"/>
      <c r="AO778" s="29"/>
      <c r="AP778" s="24"/>
      <c r="AQ778" s="24"/>
      <c r="AR778" s="24"/>
      <c r="AS778" s="24"/>
      <c r="AT778" s="24"/>
      <c r="AU778" s="24"/>
      <c r="AX778" s="20"/>
      <c r="AY778" s="24"/>
      <c r="AZ778" s="24"/>
      <c r="BA778" s="24"/>
      <c r="BB778" s="24"/>
      <c r="BC778" s="29"/>
      <c r="BD778" s="24"/>
      <c r="BE778" s="24"/>
      <c r="BF778" s="24"/>
      <c r="BG778" s="24"/>
      <c r="BK778" s="20"/>
      <c r="BL778" s="24"/>
      <c r="BM778" s="24"/>
      <c r="BN778" s="24"/>
      <c r="BO778" s="24"/>
      <c r="BQ778" s="29"/>
      <c r="BR778" s="24"/>
      <c r="BS778" s="24"/>
      <c r="BT778" s="24"/>
      <c r="BU778" s="24"/>
      <c r="BV778" s="24"/>
      <c r="BW778" s="24"/>
      <c r="BZ778" s="24"/>
      <c r="CA778" s="20"/>
      <c r="CB778" s="24"/>
      <c r="CC778" s="24"/>
      <c r="CD778" s="24"/>
      <c r="CE778" s="24"/>
      <c r="CG778" s="29"/>
      <c r="CH778" s="24"/>
      <c r="CI778" s="24"/>
      <c r="CJ778" s="24"/>
      <c r="CK778" s="24"/>
      <c r="CL778" s="24"/>
      <c r="CM778" s="24"/>
      <c r="CN778" s="46"/>
      <c r="CO778" s="21"/>
      <c r="CP778" s="21"/>
      <c r="CR778" s="7"/>
      <c r="CV778" s="22"/>
      <c r="DE778" s="47"/>
    </row>
    <row r="779" spans="4:109" ht="14.5" x14ac:dyDescent="0.35">
      <c r="D779"/>
      <c r="E779" s="22"/>
      <c r="AA779" s="24"/>
      <c r="AB779" s="24"/>
      <c r="AC779" s="24"/>
      <c r="AD779" s="29"/>
      <c r="AE779" s="24"/>
      <c r="AG779" s="24"/>
      <c r="AH779" s="24"/>
      <c r="AI779" s="24"/>
      <c r="AJ779" s="24"/>
      <c r="AK779" s="24"/>
      <c r="AL779" s="24"/>
      <c r="AM779" s="24"/>
      <c r="AN779" s="24"/>
      <c r="AO779" s="29"/>
      <c r="AP779" s="24"/>
      <c r="AQ779" s="24"/>
      <c r="AR779" s="24"/>
      <c r="AS779" s="24"/>
      <c r="AT779" s="24"/>
      <c r="AU779" s="24"/>
      <c r="AX779" s="20"/>
      <c r="AY779" s="24"/>
      <c r="AZ779" s="24"/>
      <c r="BA779" s="24"/>
      <c r="BB779" s="24"/>
      <c r="BC779" s="29"/>
      <c r="BD779" s="24"/>
      <c r="BE779" s="24"/>
      <c r="BF779" s="24"/>
      <c r="BG779" s="24"/>
      <c r="BK779" s="20"/>
      <c r="BL779" s="24"/>
      <c r="BM779" s="24"/>
      <c r="BN779" s="24"/>
      <c r="BO779" s="24"/>
      <c r="BQ779" s="29"/>
      <c r="BR779" s="24"/>
      <c r="BS779" s="24"/>
      <c r="BT779" s="24"/>
      <c r="BU779" s="24"/>
      <c r="BV779" s="24"/>
      <c r="BW779" s="24"/>
      <c r="BZ779" s="24"/>
      <c r="CA779" s="20"/>
      <c r="CB779" s="24"/>
      <c r="CC779" s="24"/>
      <c r="CD779" s="24"/>
      <c r="CE779" s="24"/>
      <c r="CG779" s="29"/>
      <c r="CH779" s="24"/>
      <c r="CI779" s="24"/>
      <c r="CJ779" s="24"/>
      <c r="CK779" s="24"/>
      <c r="CL779" s="24"/>
      <c r="CM779" s="24"/>
      <c r="CN779" s="46"/>
      <c r="CO779" s="21"/>
      <c r="CP779" s="21"/>
      <c r="CR779" s="7"/>
      <c r="CV779" s="22"/>
      <c r="DE779" s="47"/>
    </row>
    <row r="780" spans="4:109" ht="14.5" x14ac:dyDescent="0.35">
      <c r="D780"/>
      <c r="E780" s="22"/>
      <c r="AA780" s="24"/>
      <c r="AB780" s="24"/>
      <c r="AC780" s="24"/>
      <c r="AD780" s="29"/>
      <c r="AE780" s="24"/>
      <c r="AG780" s="24"/>
      <c r="AH780" s="24"/>
      <c r="AI780" s="24"/>
      <c r="AJ780" s="24"/>
      <c r="AK780" s="24"/>
      <c r="AL780" s="24"/>
      <c r="AM780" s="24"/>
      <c r="AN780" s="24"/>
      <c r="AO780" s="29"/>
      <c r="AP780" s="24"/>
      <c r="AQ780" s="24"/>
      <c r="AR780" s="24"/>
      <c r="AS780" s="24"/>
      <c r="AT780" s="24"/>
      <c r="AU780" s="24"/>
      <c r="AX780" s="20"/>
      <c r="AY780" s="24"/>
      <c r="AZ780" s="24"/>
      <c r="BA780" s="24"/>
      <c r="BB780" s="24"/>
      <c r="BC780" s="29"/>
      <c r="BD780" s="24"/>
      <c r="BE780" s="24"/>
      <c r="BF780" s="24"/>
      <c r="BG780" s="24"/>
      <c r="BK780" s="20"/>
      <c r="BL780" s="24"/>
      <c r="BM780" s="24"/>
      <c r="BN780" s="24"/>
      <c r="BO780" s="24"/>
      <c r="BQ780" s="29"/>
      <c r="BR780" s="24"/>
      <c r="BS780" s="24"/>
      <c r="BT780" s="24"/>
      <c r="BU780" s="24"/>
      <c r="BV780" s="24"/>
      <c r="BW780" s="24"/>
      <c r="BZ780" s="24"/>
      <c r="CA780" s="20"/>
      <c r="CB780" s="24"/>
      <c r="CC780" s="24"/>
      <c r="CD780" s="24"/>
      <c r="CE780" s="24"/>
      <c r="CG780" s="29"/>
      <c r="CH780" s="24"/>
      <c r="CI780" s="24"/>
      <c r="CJ780" s="24"/>
      <c r="CK780" s="24"/>
      <c r="CL780" s="24"/>
      <c r="CM780" s="24"/>
      <c r="CN780" s="46"/>
      <c r="CO780" s="21"/>
      <c r="CP780" s="21"/>
      <c r="CR780" s="7"/>
      <c r="CV780" s="22"/>
      <c r="DE780" s="47"/>
    </row>
    <row r="781" spans="4:109" ht="14.5" x14ac:dyDescent="0.35">
      <c r="D781"/>
      <c r="E781" s="22"/>
      <c r="AA781" s="24"/>
      <c r="AB781" s="24"/>
      <c r="AC781" s="24"/>
      <c r="AD781" s="29"/>
      <c r="AE781" s="24"/>
      <c r="AG781" s="24"/>
      <c r="AH781" s="24"/>
      <c r="AI781" s="24"/>
      <c r="AJ781" s="24"/>
      <c r="AK781" s="24"/>
      <c r="AL781" s="24"/>
      <c r="AM781" s="24"/>
      <c r="AN781" s="24"/>
      <c r="AO781" s="29"/>
      <c r="AP781" s="24"/>
      <c r="AQ781" s="24"/>
      <c r="AR781" s="24"/>
      <c r="AS781" s="24"/>
      <c r="AT781" s="24"/>
      <c r="AU781" s="24"/>
      <c r="AX781" s="20"/>
      <c r="AY781" s="24"/>
      <c r="AZ781" s="24"/>
      <c r="BA781" s="24"/>
      <c r="BB781" s="24"/>
      <c r="BC781" s="29"/>
      <c r="BD781" s="24"/>
      <c r="BE781" s="24"/>
      <c r="BF781" s="24"/>
      <c r="BG781" s="24"/>
      <c r="BK781" s="20"/>
      <c r="BL781" s="24"/>
      <c r="BM781" s="24"/>
      <c r="BN781" s="24"/>
      <c r="BO781" s="24"/>
      <c r="BQ781" s="29"/>
      <c r="BR781" s="24"/>
      <c r="BS781" s="24"/>
      <c r="BT781" s="24"/>
      <c r="BU781" s="24"/>
      <c r="BV781" s="24"/>
      <c r="BW781" s="24"/>
      <c r="BZ781" s="24"/>
      <c r="CA781" s="20"/>
      <c r="CB781" s="24"/>
      <c r="CC781" s="24"/>
      <c r="CD781" s="24"/>
      <c r="CE781" s="24"/>
      <c r="CG781" s="29"/>
      <c r="CH781" s="24"/>
      <c r="CI781" s="24"/>
      <c r="CJ781" s="24"/>
      <c r="CK781" s="24"/>
      <c r="CL781" s="24"/>
      <c r="CM781" s="24"/>
      <c r="CN781" s="46"/>
      <c r="CO781" s="21"/>
      <c r="CP781" s="21"/>
      <c r="CR781" s="7"/>
      <c r="CV781" s="22"/>
      <c r="DE781" s="47"/>
    </row>
    <row r="782" spans="4:109" ht="14.5" x14ac:dyDescent="0.35">
      <c r="D782"/>
      <c r="E782" s="22"/>
      <c r="AA782" s="24"/>
      <c r="AB782" s="24"/>
      <c r="AC782" s="24"/>
      <c r="AD782" s="29"/>
      <c r="AE782" s="24"/>
      <c r="AG782" s="24"/>
      <c r="AH782" s="24"/>
      <c r="AI782" s="24"/>
      <c r="AJ782" s="24"/>
      <c r="AK782" s="24"/>
      <c r="AL782" s="24"/>
      <c r="AM782" s="24"/>
      <c r="AN782" s="24"/>
      <c r="AO782" s="29"/>
      <c r="AP782" s="24"/>
      <c r="AQ782" s="24"/>
      <c r="AR782" s="24"/>
      <c r="AS782" s="24"/>
      <c r="AT782" s="24"/>
      <c r="AU782" s="24"/>
      <c r="AX782" s="20"/>
      <c r="AY782" s="24"/>
      <c r="AZ782" s="24"/>
      <c r="BA782" s="24"/>
      <c r="BB782" s="24"/>
      <c r="BC782" s="29"/>
      <c r="BD782" s="24"/>
      <c r="BE782" s="24"/>
      <c r="BF782" s="24"/>
      <c r="BG782" s="24"/>
      <c r="BK782" s="20"/>
      <c r="BL782" s="24"/>
      <c r="BM782" s="24"/>
      <c r="BN782" s="24"/>
      <c r="BO782" s="24"/>
      <c r="BQ782" s="29"/>
      <c r="BR782" s="24"/>
      <c r="BS782" s="24"/>
      <c r="BT782" s="24"/>
      <c r="BU782" s="24"/>
      <c r="BV782" s="24"/>
      <c r="BW782" s="24"/>
      <c r="BZ782" s="24"/>
      <c r="CA782" s="20"/>
      <c r="CB782" s="24"/>
      <c r="CC782" s="24"/>
      <c r="CD782" s="24"/>
      <c r="CE782" s="24"/>
      <c r="CG782" s="29"/>
      <c r="CH782" s="24"/>
      <c r="CI782" s="24"/>
      <c r="CJ782" s="24"/>
      <c r="CK782" s="24"/>
      <c r="CL782" s="24"/>
      <c r="CM782" s="24"/>
      <c r="CN782" s="46"/>
      <c r="CO782" s="21"/>
      <c r="CP782" s="21"/>
      <c r="CR782" s="7"/>
      <c r="CV782" s="22"/>
      <c r="DE782" s="47"/>
    </row>
    <row r="783" spans="4:109" ht="14.5" x14ac:dyDescent="0.35">
      <c r="D783"/>
      <c r="E783" s="22"/>
      <c r="AA783" s="24"/>
      <c r="AB783" s="24"/>
      <c r="AC783" s="24"/>
      <c r="AD783" s="29"/>
      <c r="AE783" s="24"/>
      <c r="AG783" s="24"/>
      <c r="AH783" s="24"/>
      <c r="AI783" s="24"/>
      <c r="AJ783" s="24"/>
      <c r="AK783" s="24"/>
      <c r="AL783" s="24"/>
      <c r="AM783" s="24"/>
      <c r="AN783" s="24"/>
      <c r="AO783" s="29"/>
      <c r="AP783" s="24"/>
      <c r="AQ783" s="24"/>
      <c r="AR783" s="24"/>
      <c r="AS783" s="24"/>
      <c r="AT783" s="24"/>
      <c r="AU783" s="24"/>
      <c r="AX783" s="20"/>
      <c r="AY783" s="24"/>
      <c r="AZ783" s="24"/>
      <c r="BA783" s="24"/>
      <c r="BB783" s="24"/>
      <c r="BC783" s="29"/>
      <c r="BD783" s="24"/>
      <c r="BE783" s="24"/>
      <c r="BF783" s="24"/>
      <c r="BG783" s="24"/>
      <c r="BK783" s="20"/>
      <c r="BL783" s="24"/>
      <c r="BM783" s="24"/>
      <c r="BN783" s="24"/>
      <c r="BO783" s="24"/>
      <c r="BQ783" s="29"/>
      <c r="BR783" s="24"/>
      <c r="BS783" s="24"/>
      <c r="BT783" s="24"/>
      <c r="BU783" s="24"/>
      <c r="BV783" s="24"/>
      <c r="BW783" s="24"/>
      <c r="BZ783" s="24"/>
      <c r="CA783" s="20"/>
      <c r="CB783" s="24"/>
      <c r="CC783" s="24"/>
      <c r="CD783" s="24"/>
      <c r="CE783" s="24"/>
      <c r="CG783" s="29"/>
      <c r="CH783" s="24"/>
      <c r="CI783" s="24"/>
      <c r="CJ783" s="24"/>
      <c r="CK783" s="24"/>
      <c r="CL783" s="24"/>
      <c r="CM783" s="24"/>
      <c r="CN783" s="46"/>
      <c r="CO783" s="21"/>
      <c r="CP783" s="21"/>
      <c r="CR783" s="7"/>
      <c r="CV783" s="22"/>
      <c r="DE783" s="47"/>
    </row>
    <row r="784" spans="4:109" ht="14.5" x14ac:dyDescent="0.35">
      <c r="D784"/>
      <c r="E784" s="22"/>
      <c r="AA784" s="24"/>
      <c r="AB784" s="24"/>
      <c r="AC784" s="24"/>
      <c r="AD784" s="29"/>
      <c r="AE784" s="24"/>
      <c r="AG784" s="24"/>
      <c r="AH784" s="24"/>
      <c r="AI784" s="24"/>
      <c r="AJ784" s="24"/>
      <c r="AK784" s="24"/>
      <c r="AL784" s="24"/>
      <c r="AM784" s="24"/>
      <c r="AN784" s="24"/>
      <c r="AO784" s="29"/>
      <c r="AP784" s="24"/>
      <c r="AQ784" s="24"/>
      <c r="AR784" s="24"/>
      <c r="AS784" s="24"/>
      <c r="AT784" s="24"/>
      <c r="AU784" s="24"/>
      <c r="AX784" s="20"/>
      <c r="AY784" s="24"/>
      <c r="AZ784" s="24"/>
      <c r="BA784" s="24"/>
      <c r="BB784" s="24"/>
      <c r="BC784" s="29"/>
      <c r="BD784" s="24"/>
      <c r="BE784" s="24"/>
      <c r="BF784" s="24"/>
      <c r="BG784" s="24"/>
      <c r="BK784" s="20"/>
      <c r="BL784" s="24"/>
      <c r="BM784" s="24"/>
      <c r="BN784" s="24"/>
      <c r="BO784" s="24"/>
      <c r="BQ784" s="29"/>
      <c r="BR784" s="24"/>
      <c r="BS784" s="24"/>
      <c r="BT784" s="24"/>
      <c r="BU784" s="24"/>
      <c r="BV784" s="24"/>
      <c r="BW784" s="24"/>
      <c r="BZ784" s="24"/>
      <c r="CA784" s="20"/>
      <c r="CB784" s="24"/>
      <c r="CC784" s="24"/>
      <c r="CD784" s="24"/>
      <c r="CE784" s="24"/>
      <c r="CG784" s="29"/>
      <c r="CH784" s="24"/>
      <c r="CI784" s="24"/>
      <c r="CJ784" s="24"/>
      <c r="CK784" s="24"/>
      <c r="CL784" s="24"/>
      <c r="CM784" s="24"/>
      <c r="CN784" s="46"/>
      <c r="CO784" s="21"/>
      <c r="CP784" s="21"/>
      <c r="CR784" s="7"/>
      <c r="CV784" s="22"/>
      <c r="DE784" s="47"/>
    </row>
    <row r="785" spans="4:109" ht="14.5" x14ac:dyDescent="0.35">
      <c r="D785"/>
      <c r="E785" s="22"/>
      <c r="AA785" s="24"/>
      <c r="AB785" s="24"/>
      <c r="AC785" s="24"/>
      <c r="AD785" s="29"/>
      <c r="AE785" s="24"/>
      <c r="AG785" s="24"/>
      <c r="AH785" s="24"/>
      <c r="AI785" s="24"/>
      <c r="AJ785" s="24"/>
      <c r="AK785" s="24"/>
      <c r="AL785" s="24"/>
      <c r="AM785" s="24"/>
      <c r="AN785" s="24"/>
      <c r="AO785" s="29"/>
      <c r="AP785" s="24"/>
      <c r="AQ785" s="24"/>
      <c r="AR785" s="24"/>
      <c r="AS785" s="24"/>
      <c r="AT785" s="24"/>
      <c r="AU785" s="24"/>
      <c r="AX785" s="20"/>
      <c r="AY785" s="24"/>
      <c r="AZ785" s="24"/>
      <c r="BA785" s="24"/>
      <c r="BB785" s="24"/>
      <c r="BC785" s="29"/>
      <c r="BD785" s="24"/>
      <c r="BE785" s="24"/>
      <c r="BF785" s="24"/>
      <c r="BG785" s="24"/>
      <c r="BK785" s="20"/>
      <c r="BL785" s="24"/>
      <c r="BM785" s="24"/>
      <c r="BN785" s="24"/>
      <c r="BO785" s="24"/>
      <c r="BQ785" s="29"/>
      <c r="BR785" s="24"/>
      <c r="BS785" s="24"/>
      <c r="BT785" s="24"/>
      <c r="BU785" s="24"/>
      <c r="BV785" s="24"/>
      <c r="BW785" s="24"/>
      <c r="BZ785" s="24"/>
      <c r="CA785" s="20"/>
      <c r="CB785" s="24"/>
      <c r="CC785" s="24"/>
      <c r="CD785" s="24"/>
      <c r="CE785" s="24"/>
      <c r="CG785" s="29"/>
      <c r="CH785" s="24"/>
      <c r="CI785" s="24"/>
      <c r="CJ785" s="24"/>
      <c r="CK785" s="24"/>
      <c r="CL785" s="24"/>
      <c r="CM785" s="24"/>
      <c r="CN785" s="46"/>
      <c r="CO785" s="21"/>
      <c r="CP785" s="21"/>
      <c r="CR785" s="7"/>
      <c r="CV785" s="22"/>
      <c r="DE785" s="47"/>
    </row>
    <row r="786" spans="4:109" ht="14.5" x14ac:dyDescent="0.35">
      <c r="D786"/>
      <c r="E786" s="22"/>
      <c r="AA786" s="24"/>
      <c r="AB786" s="24"/>
      <c r="AC786" s="24"/>
      <c r="AD786" s="29"/>
      <c r="AE786" s="24"/>
      <c r="AG786" s="24"/>
      <c r="AH786" s="24"/>
      <c r="AI786" s="24"/>
      <c r="AJ786" s="24"/>
      <c r="AK786" s="24"/>
      <c r="AL786" s="24"/>
      <c r="AM786" s="24"/>
      <c r="AN786" s="24"/>
      <c r="AO786" s="29"/>
      <c r="AP786" s="24"/>
      <c r="AQ786" s="24"/>
      <c r="AR786" s="24"/>
      <c r="AS786" s="24"/>
      <c r="AT786" s="24"/>
      <c r="AU786" s="24"/>
      <c r="AX786" s="20"/>
      <c r="AY786" s="24"/>
      <c r="AZ786" s="24"/>
      <c r="BA786" s="24"/>
      <c r="BB786" s="24"/>
      <c r="BC786" s="29"/>
      <c r="BD786" s="24"/>
      <c r="BE786" s="24"/>
      <c r="BF786" s="24"/>
      <c r="BG786" s="24"/>
      <c r="BK786" s="20"/>
      <c r="BL786" s="24"/>
      <c r="BM786" s="24"/>
      <c r="BN786" s="24"/>
      <c r="BO786" s="24"/>
      <c r="BQ786" s="29"/>
      <c r="BR786" s="24"/>
      <c r="BS786" s="24"/>
      <c r="BT786" s="24"/>
      <c r="BU786" s="24"/>
      <c r="BV786" s="24"/>
      <c r="BW786" s="24"/>
      <c r="BZ786" s="24"/>
      <c r="CA786" s="20"/>
      <c r="CB786" s="24"/>
      <c r="CC786" s="24"/>
      <c r="CD786" s="24"/>
      <c r="CE786" s="24"/>
      <c r="CG786" s="29"/>
      <c r="CH786" s="24"/>
      <c r="CI786" s="24"/>
      <c r="CJ786" s="24"/>
      <c r="CK786" s="24"/>
      <c r="CL786" s="24"/>
      <c r="CM786" s="24"/>
      <c r="CN786" s="46"/>
      <c r="CO786" s="21"/>
      <c r="CP786" s="21"/>
      <c r="CR786" s="7"/>
      <c r="CV786" s="22"/>
      <c r="DE786" s="47"/>
    </row>
    <row r="787" spans="4:109" ht="14.5" x14ac:dyDescent="0.35">
      <c r="D787"/>
      <c r="E787" s="22"/>
      <c r="AA787" s="24"/>
      <c r="AB787" s="24"/>
      <c r="AC787" s="24"/>
      <c r="AD787" s="29"/>
      <c r="AE787" s="24"/>
      <c r="AG787" s="24"/>
      <c r="AH787" s="24"/>
      <c r="AI787" s="24"/>
      <c r="AJ787" s="24"/>
      <c r="AK787" s="24"/>
      <c r="AL787" s="24"/>
      <c r="AM787" s="24"/>
      <c r="AN787" s="24"/>
      <c r="AO787" s="29"/>
      <c r="AP787" s="24"/>
      <c r="AQ787" s="24"/>
      <c r="AR787" s="24"/>
      <c r="AS787" s="24"/>
      <c r="AT787" s="24"/>
      <c r="AU787" s="24"/>
      <c r="AX787" s="20"/>
      <c r="AY787" s="24"/>
      <c r="AZ787" s="24"/>
      <c r="BA787" s="24"/>
      <c r="BB787" s="24"/>
      <c r="BC787" s="29"/>
      <c r="BD787" s="24"/>
      <c r="BE787" s="24"/>
      <c r="BF787" s="24"/>
      <c r="BG787" s="24"/>
      <c r="BK787" s="20"/>
      <c r="BL787" s="24"/>
      <c r="BM787" s="24"/>
      <c r="BN787" s="24"/>
      <c r="BO787" s="24"/>
      <c r="BQ787" s="29"/>
      <c r="BR787" s="24"/>
      <c r="BS787" s="24"/>
      <c r="BT787" s="24"/>
      <c r="BU787" s="24"/>
      <c r="BV787" s="24"/>
      <c r="BW787" s="24"/>
      <c r="BZ787" s="24"/>
      <c r="CA787" s="20"/>
      <c r="CB787" s="24"/>
      <c r="CC787" s="24"/>
      <c r="CD787" s="24"/>
      <c r="CE787" s="24"/>
      <c r="CG787" s="29"/>
      <c r="CH787" s="24"/>
      <c r="CI787" s="24"/>
      <c r="CJ787" s="24"/>
      <c r="CK787" s="24"/>
      <c r="CL787" s="24"/>
      <c r="CM787" s="24"/>
      <c r="CN787" s="46"/>
      <c r="CO787" s="21"/>
      <c r="CP787" s="21"/>
      <c r="CR787" s="7"/>
      <c r="CV787" s="22"/>
      <c r="DE787" s="47"/>
    </row>
    <row r="788" spans="4:109" ht="14.5" x14ac:dyDescent="0.35">
      <c r="D788"/>
      <c r="E788" s="22"/>
      <c r="AA788" s="24"/>
      <c r="AB788" s="24"/>
      <c r="AC788" s="24"/>
      <c r="AD788" s="29"/>
      <c r="AE788" s="24"/>
      <c r="AG788" s="24"/>
      <c r="AH788" s="24"/>
      <c r="AI788" s="24"/>
      <c r="AJ788" s="24"/>
      <c r="AK788" s="24"/>
      <c r="AL788" s="24"/>
      <c r="AM788" s="24"/>
      <c r="AN788" s="24"/>
      <c r="AO788" s="29"/>
      <c r="AP788" s="24"/>
      <c r="AQ788" s="24"/>
      <c r="AR788" s="24"/>
      <c r="AS788" s="24"/>
      <c r="AT788" s="24"/>
      <c r="AU788" s="24"/>
      <c r="AX788" s="20"/>
      <c r="AY788" s="24"/>
      <c r="AZ788" s="24"/>
      <c r="BA788" s="24"/>
      <c r="BB788" s="24"/>
      <c r="BC788" s="29"/>
      <c r="BD788" s="24"/>
      <c r="BE788" s="24"/>
      <c r="BF788" s="24"/>
      <c r="BG788" s="24"/>
      <c r="BK788" s="20"/>
      <c r="BL788" s="24"/>
      <c r="BM788" s="24"/>
      <c r="BN788" s="24"/>
      <c r="BO788" s="24"/>
      <c r="BQ788" s="29"/>
      <c r="BR788" s="24"/>
      <c r="BS788" s="24"/>
      <c r="BT788" s="24"/>
      <c r="BU788" s="24"/>
      <c r="BV788" s="24"/>
      <c r="BW788" s="24"/>
      <c r="BZ788" s="24"/>
      <c r="CA788" s="20"/>
      <c r="CB788" s="24"/>
      <c r="CC788" s="24"/>
      <c r="CD788" s="24"/>
      <c r="CE788" s="24"/>
      <c r="CG788" s="29"/>
      <c r="CH788" s="24"/>
      <c r="CI788" s="24"/>
      <c r="CJ788" s="24"/>
      <c r="CK788" s="24"/>
      <c r="CL788" s="24"/>
      <c r="CM788" s="24"/>
      <c r="CN788" s="46"/>
      <c r="CO788" s="21"/>
      <c r="CP788" s="21"/>
      <c r="CR788" s="7"/>
      <c r="CV788" s="22"/>
      <c r="DE788" s="47"/>
    </row>
    <row r="789" spans="4:109" ht="14.5" x14ac:dyDescent="0.35">
      <c r="D789"/>
      <c r="E789" s="22"/>
      <c r="AA789" s="24"/>
      <c r="AB789" s="24"/>
      <c r="AC789" s="24"/>
      <c r="AD789" s="29"/>
      <c r="AE789" s="24"/>
      <c r="AG789" s="24"/>
      <c r="AH789" s="24"/>
      <c r="AI789" s="24"/>
      <c r="AJ789" s="24"/>
      <c r="AK789" s="24"/>
      <c r="AL789" s="24"/>
      <c r="AM789" s="24"/>
      <c r="AN789" s="24"/>
      <c r="AO789" s="29"/>
      <c r="AP789" s="24"/>
      <c r="AQ789" s="24"/>
      <c r="AR789" s="24"/>
      <c r="AS789" s="24"/>
      <c r="AT789" s="24"/>
      <c r="AU789" s="24"/>
      <c r="AX789" s="20"/>
      <c r="AY789" s="24"/>
      <c r="AZ789" s="24"/>
      <c r="BA789" s="24"/>
      <c r="BB789" s="24"/>
      <c r="BC789" s="29"/>
      <c r="BD789" s="24"/>
      <c r="BE789" s="24"/>
      <c r="BF789" s="24"/>
      <c r="BG789" s="24"/>
      <c r="BK789" s="20"/>
      <c r="BL789" s="24"/>
      <c r="BM789" s="24"/>
      <c r="BN789" s="24"/>
      <c r="BO789" s="24"/>
      <c r="BQ789" s="29"/>
      <c r="BR789" s="24"/>
      <c r="BS789" s="24"/>
      <c r="BT789" s="24"/>
      <c r="BU789" s="24"/>
      <c r="BV789" s="24"/>
      <c r="BW789" s="24"/>
      <c r="BZ789" s="24"/>
      <c r="CA789" s="20"/>
      <c r="CB789" s="24"/>
      <c r="CC789" s="24"/>
      <c r="CD789" s="24"/>
      <c r="CE789" s="24"/>
      <c r="CG789" s="29"/>
      <c r="CH789" s="24"/>
      <c r="CI789" s="24"/>
      <c r="CJ789" s="24"/>
      <c r="CK789" s="24"/>
      <c r="CL789" s="24"/>
      <c r="CM789" s="24"/>
      <c r="CN789" s="46"/>
      <c r="CO789" s="21"/>
      <c r="CP789" s="21"/>
      <c r="CR789" s="7"/>
      <c r="CV789" s="22"/>
      <c r="DE789" s="47"/>
    </row>
    <row r="790" spans="4:109" ht="14.5" x14ac:dyDescent="0.35">
      <c r="D790"/>
      <c r="E790" s="22"/>
      <c r="AA790" s="24"/>
      <c r="AB790" s="24"/>
      <c r="AC790" s="24"/>
      <c r="AD790" s="29"/>
      <c r="AE790" s="24"/>
      <c r="AG790" s="24"/>
      <c r="AH790" s="24"/>
      <c r="AI790" s="24"/>
      <c r="AJ790" s="24"/>
      <c r="AK790" s="24"/>
      <c r="AL790" s="24"/>
      <c r="AM790" s="24"/>
      <c r="AN790" s="24"/>
      <c r="AO790" s="29"/>
      <c r="AP790" s="24"/>
      <c r="AQ790" s="24"/>
      <c r="AR790" s="24"/>
      <c r="AS790" s="24"/>
      <c r="AT790" s="24"/>
      <c r="AU790" s="24"/>
      <c r="AX790" s="20"/>
      <c r="AY790" s="24"/>
      <c r="AZ790" s="24"/>
      <c r="BA790" s="24"/>
      <c r="BB790" s="24"/>
      <c r="BC790" s="29"/>
      <c r="BD790" s="24"/>
      <c r="BE790" s="24"/>
      <c r="BF790" s="24"/>
      <c r="BG790" s="24"/>
      <c r="BK790" s="20"/>
      <c r="BL790" s="24"/>
      <c r="BM790" s="24"/>
      <c r="BN790" s="24"/>
      <c r="BO790" s="24"/>
      <c r="BQ790" s="29"/>
      <c r="BR790" s="24"/>
      <c r="BS790" s="24"/>
      <c r="BT790" s="24"/>
      <c r="BU790" s="24"/>
      <c r="BV790" s="24"/>
      <c r="BW790" s="24"/>
      <c r="BZ790" s="24"/>
      <c r="CA790" s="20"/>
      <c r="CB790" s="24"/>
      <c r="CC790" s="24"/>
      <c r="CD790" s="24"/>
      <c r="CE790" s="24"/>
      <c r="CG790" s="29"/>
      <c r="CH790" s="24"/>
      <c r="CI790" s="24"/>
      <c r="CJ790" s="24"/>
      <c r="CK790" s="24"/>
      <c r="CL790" s="24"/>
      <c r="CM790" s="24"/>
      <c r="CN790" s="46"/>
      <c r="CO790" s="21"/>
      <c r="CP790" s="21"/>
      <c r="CR790" s="7"/>
      <c r="CV790" s="22"/>
      <c r="DE790" s="47"/>
    </row>
    <row r="791" spans="4:109" ht="14.5" x14ac:dyDescent="0.35">
      <c r="D791"/>
      <c r="E791" s="22"/>
      <c r="AA791" s="24"/>
      <c r="AB791" s="24"/>
      <c r="AC791" s="24"/>
      <c r="AD791" s="29"/>
      <c r="AE791" s="24"/>
      <c r="AG791" s="24"/>
      <c r="AH791" s="24"/>
      <c r="AI791" s="24"/>
      <c r="AJ791" s="24"/>
      <c r="AK791" s="24"/>
      <c r="AL791" s="24"/>
      <c r="AM791" s="24"/>
      <c r="AN791" s="24"/>
      <c r="AO791" s="29"/>
      <c r="AP791" s="24"/>
      <c r="AQ791" s="24"/>
      <c r="AR791" s="24"/>
      <c r="AS791" s="24"/>
      <c r="AT791" s="24"/>
      <c r="AU791" s="24"/>
      <c r="AX791" s="20"/>
      <c r="AY791" s="24"/>
      <c r="AZ791" s="24"/>
      <c r="BA791" s="24"/>
      <c r="BB791" s="24"/>
      <c r="BC791" s="29"/>
      <c r="BD791" s="24"/>
      <c r="BE791" s="24"/>
      <c r="BF791" s="24"/>
      <c r="BG791" s="24"/>
      <c r="BK791" s="20"/>
      <c r="BL791" s="24"/>
      <c r="BM791" s="24"/>
      <c r="BN791" s="24"/>
      <c r="BO791" s="24"/>
      <c r="BQ791" s="29"/>
      <c r="BR791" s="24"/>
      <c r="BS791" s="24"/>
      <c r="BT791" s="24"/>
      <c r="BU791" s="24"/>
      <c r="BV791" s="24"/>
      <c r="BW791" s="24"/>
      <c r="BZ791" s="24"/>
      <c r="CA791" s="20"/>
      <c r="CB791" s="24"/>
      <c r="CC791" s="24"/>
      <c r="CD791" s="24"/>
      <c r="CE791" s="24"/>
      <c r="CG791" s="29"/>
      <c r="CH791" s="24"/>
      <c r="CI791" s="24"/>
      <c r="CJ791" s="24"/>
      <c r="CK791" s="24"/>
      <c r="CL791" s="24"/>
      <c r="CM791" s="24"/>
      <c r="CN791" s="46"/>
      <c r="CO791" s="21"/>
      <c r="CP791" s="21"/>
      <c r="CR791" s="7"/>
      <c r="CV791" s="22"/>
      <c r="DE791" s="47"/>
    </row>
    <row r="792" spans="4:109" ht="14.5" x14ac:dyDescent="0.35">
      <c r="D792"/>
      <c r="E792" s="22"/>
      <c r="AA792" s="24"/>
      <c r="AB792" s="24"/>
      <c r="AC792" s="24"/>
      <c r="AD792" s="29"/>
      <c r="AE792" s="24"/>
      <c r="AG792" s="24"/>
      <c r="AH792" s="24"/>
      <c r="AI792" s="24"/>
      <c r="AJ792" s="24"/>
      <c r="AK792" s="24"/>
      <c r="AL792" s="24"/>
      <c r="AM792" s="24"/>
      <c r="AN792" s="24"/>
      <c r="AO792" s="29"/>
      <c r="AP792" s="24"/>
      <c r="AQ792" s="24"/>
      <c r="AR792" s="24"/>
      <c r="AS792" s="24"/>
      <c r="AT792" s="24"/>
      <c r="AU792" s="24"/>
      <c r="AX792" s="20"/>
      <c r="AY792" s="24"/>
      <c r="AZ792" s="24"/>
      <c r="BA792" s="24"/>
      <c r="BB792" s="24"/>
      <c r="BC792" s="29"/>
      <c r="BD792" s="24"/>
      <c r="BE792" s="24"/>
      <c r="BF792" s="24"/>
      <c r="BG792" s="24"/>
      <c r="BK792" s="20"/>
      <c r="BL792" s="24"/>
      <c r="BM792" s="24"/>
      <c r="BN792" s="24"/>
      <c r="BO792" s="24"/>
      <c r="BQ792" s="29"/>
      <c r="BR792" s="24"/>
      <c r="BS792" s="24"/>
      <c r="BT792" s="24"/>
      <c r="BU792" s="24"/>
      <c r="BV792" s="24"/>
      <c r="BW792" s="24"/>
      <c r="BZ792" s="24"/>
      <c r="CA792" s="20"/>
      <c r="CB792" s="24"/>
      <c r="CC792" s="24"/>
      <c r="CD792" s="24"/>
      <c r="CE792" s="24"/>
      <c r="CG792" s="29"/>
      <c r="CH792" s="24"/>
      <c r="CI792" s="24"/>
      <c r="CJ792" s="24"/>
      <c r="CK792" s="24"/>
      <c r="CL792" s="24"/>
      <c r="CM792" s="24"/>
      <c r="CN792" s="46"/>
      <c r="CO792" s="21"/>
      <c r="CP792" s="21"/>
      <c r="CR792" s="7"/>
      <c r="CV792" s="22"/>
      <c r="DE792" s="47"/>
    </row>
    <row r="793" spans="4:109" ht="14.5" x14ac:dyDescent="0.35">
      <c r="D793"/>
      <c r="E793" s="22"/>
      <c r="AA793" s="24"/>
      <c r="AB793" s="24"/>
      <c r="AC793" s="24"/>
      <c r="AD793" s="29"/>
      <c r="AE793" s="24"/>
      <c r="AG793" s="24"/>
      <c r="AH793" s="24"/>
      <c r="AI793" s="24"/>
      <c r="AJ793" s="24"/>
      <c r="AK793" s="24"/>
      <c r="AL793" s="24"/>
      <c r="AM793" s="24"/>
      <c r="AN793" s="24"/>
      <c r="AO793" s="29"/>
      <c r="AP793" s="24"/>
      <c r="AQ793" s="24"/>
      <c r="AR793" s="24"/>
      <c r="AS793" s="24"/>
      <c r="AT793" s="24"/>
      <c r="AU793" s="24"/>
      <c r="AX793" s="20"/>
      <c r="AY793" s="24"/>
      <c r="AZ793" s="24"/>
      <c r="BA793" s="24"/>
      <c r="BB793" s="24"/>
      <c r="BC793" s="29"/>
      <c r="BD793" s="24"/>
      <c r="BE793" s="24"/>
      <c r="BF793" s="24"/>
      <c r="BG793" s="24"/>
      <c r="BK793" s="20"/>
      <c r="BL793" s="24"/>
      <c r="BM793" s="24"/>
      <c r="BN793" s="24"/>
      <c r="BO793" s="24"/>
      <c r="BQ793" s="29"/>
      <c r="BR793" s="24"/>
      <c r="BS793" s="24"/>
      <c r="BT793" s="24"/>
      <c r="BU793" s="24"/>
      <c r="BV793" s="24"/>
      <c r="BW793" s="24"/>
      <c r="BZ793" s="24"/>
      <c r="CA793" s="20"/>
      <c r="CB793" s="24"/>
      <c r="CC793" s="24"/>
      <c r="CD793" s="24"/>
      <c r="CE793" s="24"/>
      <c r="CG793" s="29"/>
      <c r="CH793" s="24"/>
      <c r="CI793" s="24"/>
      <c r="CJ793" s="24"/>
      <c r="CK793" s="24"/>
      <c r="CL793" s="24"/>
      <c r="CM793" s="24"/>
      <c r="CN793" s="46"/>
      <c r="CO793" s="21"/>
      <c r="CP793" s="21"/>
      <c r="CR793" s="7"/>
      <c r="CV793" s="22"/>
      <c r="DE793" s="47"/>
    </row>
    <row r="794" spans="4:109" ht="14.5" x14ac:dyDescent="0.35">
      <c r="D794"/>
      <c r="E794" s="22"/>
      <c r="AA794" s="24"/>
      <c r="AB794" s="24"/>
      <c r="AC794" s="24"/>
      <c r="AD794" s="29"/>
      <c r="AE794" s="24"/>
      <c r="AG794" s="24"/>
      <c r="AH794" s="24"/>
      <c r="AI794" s="24"/>
      <c r="AJ794" s="24"/>
      <c r="AK794" s="24"/>
      <c r="AL794" s="24"/>
      <c r="AM794" s="24"/>
      <c r="AN794" s="24"/>
      <c r="AO794" s="29"/>
      <c r="AP794" s="24"/>
      <c r="AQ794" s="24"/>
      <c r="AR794" s="24"/>
      <c r="AS794" s="24"/>
      <c r="AT794" s="24"/>
      <c r="AU794" s="24"/>
      <c r="AX794" s="20"/>
      <c r="AY794" s="24"/>
      <c r="AZ794" s="24"/>
      <c r="BA794" s="24"/>
      <c r="BB794" s="24"/>
      <c r="BC794" s="29"/>
      <c r="BD794" s="24"/>
      <c r="BE794" s="24"/>
      <c r="BF794" s="24"/>
      <c r="BG794" s="24"/>
      <c r="BK794" s="20"/>
      <c r="BL794" s="24"/>
      <c r="BM794" s="24"/>
      <c r="BN794" s="24"/>
      <c r="BO794" s="24"/>
      <c r="BQ794" s="29"/>
      <c r="BR794" s="24"/>
      <c r="BS794" s="24"/>
      <c r="BT794" s="24"/>
      <c r="BU794" s="24"/>
      <c r="BV794" s="24"/>
      <c r="BW794" s="24"/>
      <c r="BZ794" s="24"/>
      <c r="CA794" s="20"/>
      <c r="CB794" s="24"/>
      <c r="CC794" s="24"/>
      <c r="CD794" s="24"/>
      <c r="CE794" s="24"/>
      <c r="CG794" s="29"/>
      <c r="CH794" s="24"/>
      <c r="CI794" s="24"/>
      <c r="CJ794" s="24"/>
      <c r="CK794" s="24"/>
      <c r="CL794" s="24"/>
      <c r="CM794" s="24"/>
      <c r="CN794" s="46"/>
      <c r="CO794" s="21"/>
      <c r="CP794" s="21"/>
      <c r="CR794" s="7"/>
      <c r="CV794" s="22"/>
      <c r="DE794" s="47"/>
    </row>
    <row r="795" spans="4:109" ht="14.5" x14ac:dyDescent="0.35">
      <c r="D795"/>
      <c r="E795" s="22"/>
      <c r="AA795" s="24"/>
      <c r="AB795" s="24"/>
      <c r="AC795" s="24"/>
      <c r="AD795" s="29"/>
      <c r="AE795" s="24"/>
      <c r="AG795" s="24"/>
      <c r="AH795" s="24"/>
      <c r="AI795" s="24"/>
      <c r="AJ795" s="24"/>
      <c r="AK795" s="24"/>
      <c r="AL795" s="24"/>
      <c r="AM795" s="24"/>
      <c r="AN795" s="24"/>
      <c r="AO795" s="29"/>
      <c r="AP795" s="24"/>
      <c r="AQ795" s="24"/>
      <c r="AR795" s="24"/>
      <c r="AS795" s="24"/>
      <c r="AT795" s="24"/>
      <c r="AU795" s="24"/>
      <c r="AX795" s="20"/>
      <c r="AY795" s="24"/>
      <c r="AZ795" s="24"/>
      <c r="BA795" s="24"/>
      <c r="BB795" s="24"/>
      <c r="BC795" s="29"/>
      <c r="BD795" s="24"/>
      <c r="BE795" s="24"/>
      <c r="BF795" s="24"/>
      <c r="BG795" s="24"/>
      <c r="BK795" s="20"/>
      <c r="BL795" s="24"/>
      <c r="BM795" s="24"/>
      <c r="BN795" s="24"/>
      <c r="BO795" s="24"/>
      <c r="BQ795" s="29"/>
      <c r="BR795" s="24"/>
      <c r="BS795" s="24"/>
      <c r="BT795" s="24"/>
      <c r="BU795" s="24"/>
      <c r="BV795" s="24"/>
      <c r="BW795" s="24"/>
      <c r="BZ795" s="24"/>
      <c r="CA795" s="20"/>
      <c r="CB795" s="24"/>
      <c r="CC795" s="24"/>
      <c r="CD795" s="24"/>
      <c r="CE795" s="24"/>
      <c r="CG795" s="29"/>
      <c r="CH795" s="24"/>
      <c r="CI795" s="24"/>
      <c r="CJ795" s="24"/>
      <c r="CK795" s="24"/>
      <c r="CL795" s="24"/>
      <c r="CM795" s="24"/>
      <c r="CN795" s="46"/>
      <c r="CO795" s="21"/>
      <c r="CP795" s="21"/>
      <c r="CR795" s="7"/>
      <c r="CV795" s="22"/>
      <c r="DE795" s="47"/>
    </row>
    <row r="796" spans="4:109" ht="14.5" x14ac:dyDescent="0.35">
      <c r="D796"/>
      <c r="E796" s="22"/>
      <c r="AA796" s="24"/>
      <c r="AB796" s="24"/>
      <c r="AC796" s="24"/>
      <c r="AD796" s="29"/>
      <c r="AE796" s="24"/>
      <c r="AG796" s="24"/>
      <c r="AH796" s="24"/>
      <c r="AI796" s="24"/>
      <c r="AJ796" s="24"/>
      <c r="AK796" s="24"/>
      <c r="AL796" s="24"/>
      <c r="AM796" s="24"/>
      <c r="AN796" s="24"/>
      <c r="AO796" s="29"/>
      <c r="AP796" s="24"/>
      <c r="AQ796" s="24"/>
      <c r="AR796" s="24"/>
      <c r="AS796" s="24"/>
      <c r="AT796" s="24"/>
      <c r="AU796" s="24"/>
      <c r="AX796" s="20"/>
      <c r="AY796" s="24"/>
      <c r="AZ796" s="24"/>
      <c r="BA796" s="24"/>
      <c r="BB796" s="24"/>
      <c r="BC796" s="29"/>
      <c r="BD796" s="24"/>
      <c r="BE796" s="24"/>
      <c r="BF796" s="24"/>
      <c r="BG796" s="24"/>
      <c r="BK796" s="20"/>
      <c r="BL796" s="24"/>
      <c r="BM796" s="24"/>
      <c r="BN796" s="24"/>
      <c r="BO796" s="24"/>
      <c r="BQ796" s="29"/>
      <c r="BR796" s="24"/>
      <c r="BS796" s="24"/>
      <c r="BT796" s="24"/>
      <c r="BU796" s="24"/>
      <c r="BV796" s="24"/>
      <c r="BW796" s="24"/>
      <c r="BZ796" s="24"/>
      <c r="CA796" s="20"/>
      <c r="CB796" s="24"/>
      <c r="CC796" s="24"/>
      <c r="CD796" s="24"/>
      <c r="CE796" s="24"/>
      <c r="CG796" s="29"/>
      <c r="CH796" s="24"/>
      <c r="CI796" s="24"/>
      <c r="CJ796" s="24"/>
      <c r="CK796" s="24"/>
      <c r="CL796" s="24"/>
      <c r="CM796" s="24"/>
      <c r="CN796" s="46"/>
      <c r="CO796" s="21"/>
      <c r="CP796" s="21"/>
      <c r="CR796" s="7"/>
      <c r="CV796" s="22"/>
      <c r="DE796" s="47"/>
    </row>
    <row r="797" spans="4:109" ht="14.5" x14ac:dyDescent="0.35">
      <c r="D797"/>
      <c r="E797" s="22"/>
      <c r="AA797" s="24"/>
      <c r="AB797" s="24"/>
      <c r="AC797" s="24"/>
      <c r="AD797" s="29"/>
      <c r="AE797" s="24"/>
      <c r="AG797" s="24"/>
      <c r="AH797" s="24"/>
      <c r="AI797" s="24"/>
      <c r="AJ797" s="24"/>
      <c r="AK797" s="24"/>
      <c r="AL797" s="24"/>
      <c r="AM797" s="24"/>
      <c r="AN797" s="24"/>
      <c r="AO797" s="29"/>
      <c r="AP797" s="24"/>
      <c r="AQ797" s="24"/>
      <c r="AR797" s="24"/>
      <c r="AS797" s="24"/>
      <c r="AT797" s="24"/>
      <c r="AU797" s="24"/>
      <c r="AX797" s="20"/>
      <c r="AY797" s="24"/>
      <c r="AZ797" s="24"/>
      <c r="BA797" s="24"/>
      <c r="BB797" s="24"/>
      <c r="BC797" s="29"/>
      <c r="BD797" s="24"/>
      <c r="BE797" s="24"/>
      <c r="BF797" s="24"/>
      <c r="BG797" s="24"/>
      <c r="BK797" s="20"/>
      <c r="BL797" s="24"/>
      <c r="BM797" s="24"/>
      <c r="BN797" s="24"/>
      <c r="BO797" s="24"/>
      <c r="BQ797" s="29"/>
      <c r="BR797" s="24"/>
      <c r="BS797" s="24"/>
      <c r="BT797" s="24"/>
      <c r="BU797" s="24"/>
      <c r="BV797" s="24"/>
      <c r="BW797" s="24"/>
      <c r="BZ797" s="24"/>
      <c r="CA797" s="20"/>
      <c r="CB797" s="24"/>
      <c r="CC797" s="24"/>
      <c r="CD797" s="24"/>
      <c r="CE797" s="24"/>
      <c r="CG797" s="29"/>
      <c r="CH797" s="24"/>
      <c r="CI797" s="24"/>
      <c r="CJ797" s="24"/>
      <c r="CK797" s="24"/>
      <c r="CL797" s="24"/>
      <c r="CM797" s="24"/>
      <c r="CN797" s="46"/>
      <c r="CO797" s="21"/>
      <c r="CP797" s="21"/>
      <c r="CR797" s="7"/>
      <c r="CV797" s="22"/>
      <c r="DE797" s="47"/>
    </row>
    <row r="798" spans="4:109" ht="14.5" x14ac:dyDescent="0.35">
      <c r="D798"/>
      <c r="E798" s="22"/>
      <c r="AA798" s="24"/>
      <c r="AB798" s="24"/>
      <c r="AC798" s="24"/>
      <c r="AD798" s="29"/>
      <c r="AE798" s="24"/>
      <c r="AG798" s="24"/>
      <c r="AH798" s="24"/>
      <c r="AI798" s="24"/>
      <c r="AJ798" s="24"/>
      <c r="AK798" s="24"/>
      <c r="AL798" s="24"/>
      <c r="AM798" s="24"/>
      <c r="AN798" s="24"/>
      <c r="AO798" s="29"/>
      <c r="AP798" s="24"/>
      <c r="AQ798" s="24"/>
      <c r="AR798" s="24"/>
      <c r="AS798" s="24"/>
      <c r="AT798" s="24"/>
      <c r="AU798" s="24"/>
      <c r="AX798" s="20"/>
      <c r="AY798" s="24"/>
      <c r="AZ798" s="24"/>
      <c r="BA798" s="24"/>
      <c r="BB798" s="24"/>
      <c r="BC798" s="29"/>
      <c r="BD798" s="24"/>
      <c r="BE798" s="24"/>
      <c r="BF798" s="24"/>
      <c r="BG798" s="24"/>
      <c r="BK798" s="20"/>
      <c r="BL798" s="24"/>
      <c r="BM798" s="24"/>
      <c r="BN798" s="24"/>
      <c r="BO798" s="24"/>
      <c r="BQ798" s="29"/>
      <c r="BR798" s="24"/>
      <c r="BS798" s="24"/>
      <c r="BT798" s="24"/>
      <c r="BU798" s="24"/>
      <c r="BV798" s="24"/>
      <c r="BW798" s="24"/>
      <c r="BZ798" s="24"/>
      <c r="CA798" s="20"/>
      <c r="CB798" s="24"/>
      <c r="CC798" s="24"/>
      <c r="CD798" s="24"/>
      <c r="CE798" s="24"/>
      <c r="CG798" s="29"/>
      <c r="CH798" s="24"/>
      <c r="CI798" s="24"/>
      <c r="CJ798" s="24"/>
      <c r="CK798" s="24"/>
      <c r="CL798" s="24"/>
      <c r="CM798" s="24"/>
      <c r="CN798" s="46"/>
      <c r="CO798" s="21"/>
      <c r="CP798" s="21"/>
      <c r="CR798" s="7"/>
      <c r="CV798" s="22"/>
      <c r="DE798" s="47"/>
    </row>
    <row r="799" spans="4:109" ht="14.5" x14ac:dyDescent="0.35">
      <c r="D799"/>
      <c r="E799" s="22"/>
      <c r="AA799" s="24"/>
      <c r="AB799" s="24"/>
      <c r="AC799" s="24"/>
      <c r="AD799" s="29"/>
      <c r="AE799" s="24"/>
      <c r="AG799" s="24"/>
      <c r="AH799" s="24"/>
      <c r="AI799" s="24"/>
      <c r="AJ799" s="24"/>
      <c r="AK799" s="24"/>
      <c r="AL799" s="24"/>
      <c r="AM799" s="24"/>
      <c r="AN799" s="24"/>
      <c r="AO799" s="29"/>
      <c r="AP799" s="24"/>
      <c r="AQ799" s="24"/>
      <c r="AR799" s="24"/>
      <c r="AS799" s="24"/>
      <c r="AT799" s="24"/>
      <c r="AU799" s="24"/>
      <c r="AX799" s="20"/>
      <c r="AY799" s="24"/>
      <c r="AZ799" s="24"/>
      <c r="BA799" s="24"/>
      <c r="BB799" s="24"/>
      <c r="BC799" s="29"/>
      <c r="BD799" s="24"/>
      <c r="BE799" s="24"/>
      <c r="BF799" s="24"/>
      <c r="BG799" s="24"/>
      <c r="BK799" s="20"/>
      <c r="BL799" s="24"/>
      <c r="BM799" s="24"/>
      <c r="BN799" s="24"/>
      <c r="BO799" s="24"/>
      <c r="BQ799" s="29"/>
      <c r="BR799" s="24"/>
      <c r="BS799" s="24"/>
      <c r="BT799" s="24"/>
      <c r="BU799" s="24"/>
      <c r="BV799" s="24"/>
      <c r="BW799" s="24"/>
      <c r="BZ799" s="24"/>
      <c r="CA799" s="20"/>
      <c r="CB799" s="24"/>
      <c r="CC799" s="24"/>
      <c r="CD799" s="24"/>
      <c r="CE799" s="24"/>
      <c r="CG799" s="29"/>
      <c r="CH799" s="24"/>
      <c r="CI799" s="24"/>
      <c r="CJ799" s="24"/>
      <c r="CK799" s="24"/>
      <c r="CL799" s="24"/>
      <c r="CM799" s="24"/>
      <c r="CN799" s="46"/>
      <c r="CO799" s="21"/>
      <c r="CP799" s="21"/>
      <c r="CR799" s="7"/>
      <c r="CV799" s="22"/>
      <c r="DE799" s="47"/>
    </row>
  </sheetData>
  <mergeCells count="5">
    <mergeCell ref="AJ1:AV1"/>
    <mergeCell ref="BZ1:CQ1"/>
    <mergeCell ref="AW1:BI1"/>
    <mergeCell ref="BJ1:BY1"/>
    <mergeCell ref="X1:AI1"/>
  </mergeCells>
  <pageMargins left="0.7" right="0.7" top="0.75" bottom="0.75" header="0.3" footer="0.3"/>
  <pageSetup orientation="portrait" horizontalDpi="4294967293" verticalDpi="0" r:id="rId1"/>
  <ignoredErrors>
    <ignoredError sqref="BG224 BN224:BQ224" evalError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37F52-5FBD-49EB-BA75-A68D09DEA250}">
  <sheetPr codeName="Sheet4"/>
  <dimension ref="A1:J9"/>
  <sheetViews>
    <sheetView topLeftCell="A7" zoomScale="145" zoomScaleNormal="145" workbookViewId="0">
      <selection activeCell="H6" sqref="H6"/>
    </sheetView>
  </sheetViews>
  <sheetFormatPr defaultRowHeight="14.5" x14ac:dyDescent="0.35"/>
  <cols>
    <col min="4" max="7" width="12" customWidth="1"/>
    <col min="8" max="8" width="22.90625" bestFit="1" customWidth="1"/>
  </cols>
  <sheetData>
    <row r="1" spans="1:10" x14ac:dyDescent="0.35">
      <c r="A1" t="s">
        <v>86</v>
      </c>
      <c r="B1">
        <v>110</v>
      </c>
    </row>
    <row r="2" spans="1:10" x14ac:dyDescent="0.35">
      <c r="A2" t="s">
        <v>87</v>
      </c>
      <c r="B2">
        <v>3</v>
      </c>
    </row>
    <row r="3" spans="1:10" x14ac:dyDescent="0.35">
      <c r="A3" t="s">
        <v>83</v>
      </c>
      <c r="B3" t="s">
        <v>84</v>
      </c>
      <c r="C3" t="s">
        <v>85</v>
      </c>
      <c r="D3" t="s">
        <v>23</v>
      </c>
      <c r="E3" t="s">
        <v>88</v>
      </c>
      <c r="F3" t="s">
        <v>89</v>
      </c>
      <c r="G3" t="s">
        <v>90</v>
      </c>
      <c r="H3" t="s">
        <v>126</v>
      </c>
      <c r="I3" t="s">
        <v>91</v>
      </c>
    </row>
    <row r="4" spans="1:10" x14ac:dyDescent="0.35">
      <c r="A4" s="50">
        <v>105</v>
      </c>
      <c r="B4" s="55">
        <v>20.480333400966224</v>
      </c>
      <c r="C4" s="50">
        <f t="shared" ref="C4:C6" si="0">($B$1-A4)*$B$2</f>
        <v>15</v>
      </c>
      <c r="D4" s="54">
        <v>0.16137981163870169</v>
      </c>
      <c r="E4" s="55">
        <f>C4*D4</f>
        <v>2.4206971745805252</v>
      </c>
      <c r="F4" s="50"/>
      <c r="G4" s="50"/>
    </row>
    <row r="5" spans="1:10" x14ac:dyDescent="0.35">
      <c r="A5">
        <v>100</v>
      </c>
      <c r="B5" s="52">
        <v>25.28150084908556</v>
      </c>
      <c r="C5">
        <f t="shared" si="0"/>
        <v>30</v>
      </c>
      <c r="D5" s="51">
        <v>0.13798395370677213</v>
      </c>
      <c r="E5" s="52">
        <f t="shared" ref="E5:E9" si="1">C5*D5</f>
        <v>4.1395186112031643</v>
      </c>
      <c r="F5">
        <v>4</v>
      </c>
      <c r="G5" s="52">
        <f>B5-F5</f>
        <v>21.28150084908556</v>
      </c>
      <c r="H5">
        <v>1.56</v>
      </c>
      <c r="I5" s="52">
        <f>E5/H5</f>
        <v>2.6535375712840796</v>
      </c>
      <c r="J5" s="49" t="s">
        <v>92</v>
      </c>
    </row>
    <row r="6" spans="1:10" x14ac:dyDescent="0.35">
      <c r="A6">
        <v>90</v>
      </c>
      <c r="B6" s="52">
        <v>25.58</v>
      </c>
      <c r="C6">
        <f t="shared" si="0"/>
        <v>60</v>
      </c>
      <c r="D6" s="51">
        <v>0.13662110662780005</v>
      </c>
      <c r="E6" s="52">
        <f t="shared" si="1"/>
        <v>8.1972663976680025</v>
      </c>
      <c r="F6">
        <v>4</v>
      </c>
      <c r="G6" s="52">
        <f t="shared" ref="G6:G9" si="2">B6-F6</f>
        <v>21.58</v>
      </c>
      <c r="H6">
        <v>1.56</v>
      </c>
      <c r="I6" s="52">
        <f t="shared" ref="I6:I9" si="3">E6/H6</f>
        <v>5.2546579472230786</v>
      </c>
    </row>
    <row r="7" spans="1:10" x14ac:dyDescent="0.35">
      <c r="A7">
        <v>80</v>
      </c>
      <c r="B7" s="57">
        <v>16.851027465039415</v>
      </c>
      <c r="C7">
        <f>($B$1-A7)*$B$2</f>
        <v>90</v>
      </c>
      <c r="D7" s="56">
        <v>0.181018675179447</v>
      </c>
      <c r="E7" s="52">
        <f t="shared" si="1"/>
        <v>16.291680766150229</v>
      </c>
      <c r="F7">
        <v>4</v>
      </c>
      <c r="G7" s="52">
        <f t="shared" si="2"/>
        <v>12.851027465039415</v>
      </c>
      <c r="H7">
        <v>1.71</v>
      </c>
      <c r="I7" s="52">
        <f t="shared" si="3"/>
        <v>9.527298693655105</v>
      </c>
    </row>
    <row r="8" spans="1:10" x14ac:dyDescent="0.35">
      <c r="A8">
        <v>78</v>
      </c>
      <c r="B8" s="52">
        <v>12.262546173818663</v>
      </c>
      <c r="C8">
        <f>($B$1-A8)*$B$2</f>
        <v>96</v>
      </c>
      <c r="D8" s="51">
        <v>0.20963615752913961</v>
      </c>
      <c r="E8" s="52">
        <f t="shared" si="1"/>
        <v>20.125071122797401</v>
      </c>
      <c r="F8">
        <v>4</v>
      </c>
      <c r="G8" s="52">
        <f t="shared" si="2"/>
        <v>8.262546173818663</v>
      </c>
      <c r="H8">
        <v>1.88</v>
      </c>
      <c r="I8" s="52">
        <f t="shared" si="3"/>
        <v>10.704825065317767</v>
      </c>
    </row>
    <row r="9" spans="1:10" x14ac:dyDescent="0.35">
      <c r="A9">
        <v>77.5</v>
      </c>
      <c r="B9" s="52">
        <v>10.386369789526952</v>
      </c>
      <c r="C9">
        <f>($B$1-A9)*$B$2</f>
        <v>97.5</v>
      </c>
      <c r="D9" s="51">
        <v>0.22319345791514381</v>
      </c>
      <c r="E9" s="52">
        <f t="shared" si="1"/>
        <v>21.761362146726523</v>
      </c>
      <c r="F9">
        <v>4</v>
      </c>
      <c r="G9" s="52">
        <f t="shared" si="2"/>
        <v>6.3863697895269524</v>
      </c>
      <c r="H9">
        <v>2</v>
      </c>
      <c r="I9" s="58">
        <f t="shared" si="3"/>
        <v>10.880681073363261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04125-7589-4AAF-86D3-7CC94B5ECA87}">
  <sheetPr codeName="Sheet6"/>
  <dimension ref="A1:I22"/>
  <sheetViews>
    <sheetView zoomScale="175" zoomScaleNormal="175" workbookViewId="0">
      <selection activeCell="F9" sqref="F9"/>
    </sheetView>
  </sheetViews>
  <sheetFormatPr defaultRowHeight="14.5" x14ac:dyDescent="0.35"/>
  <cols>
    <col min="1" max="1" width="30.453125" bestFit="1" customWidth="1"/>
  </cols>
  <sheetData>
    <row r="1" spans="1:9" x14ac:dyDescent="0.35">
      <c r="A1" t="s">
        <v>93</v>
      </c>
      <c r="B1">
        <v>55</v>
      </c>
      <c r="C1" t="s">
        <v>91</v>
      </c>
    </row>
    <row r="2" spans="1:9" x14ac:dyDescent="0.35">
      <c r="A2" t="s">
        <v>101</v>
      </c>
      <c r="B2">
        <v>0.1</v>
      </c>
    </row>
    <row r="3" spans="1:9" x14ac:dyDescent="0.35">
      <c r="A3" t="s">
        <v>100</v>
      </c>
      <c r="B3">
        <f>B1*(1+B2)</f>
        <v>60.500000000000007</v>
      </c>
      <c r="D3" s="49" t="s">
        <v>102</v>
      </c>
    </row>
    <row r="4" spans="1:9" x14ac:dyDescent="0.35">
      <c r="A4" t="s">
        <v>94</v>
      </c>
      <c r="B4">
        <v>10</v>
      </c>
      <c r="C4" t="s">
        <v>91</v>
      </c>
    </row>
    <row r="5" spans="1:9" x14ac:dyDescent="0.35">
      <c r="A5" t="s">
        <v>95</v>
      </c>
      <c r="B5">
        <v>4</v>
      </c>
    </row>
    <row r="6" spans="1:9" x14ac:dyDescent="0.35">
      <c r="A6" t="s">
        <v>96</v>
      </c>
      <c r="B6">
        <v>0.5</v>
      </c>
    </row>
    <row r="7" spans="1:9" x14ac:dyDescent="0.35">
      <c r="A7" t="s">
        <v>97</v>
      </c>
      <c r="B7">
        <f>B5*B6</f>
        <v>2</v>
      </c>
      <c r="D7" s="49" t="s">
        <v>103</v>
      </c>
    </row>
    <row r="8" spans="1:9" x14ac:dyDescent="0.35">
      <c r="A8" t="s">
        <v>98</v>
      </c>
      <c r="B8">
        <f>B7*B4</f>
        <v>20</v>
      </c>
      <c r="C8" t="s">
        <v>91</v>
      </c>
      <c r="D8" s="49" t="s">
        <v>104</v>
      </c>
    </row>
    <row r="9" spans="1:9" x14ac:dyDescent="0.35">
      <c r="A9" t="s">
        <v>99</v>
      </c>
      <c r="B9">
        <f>B3-B8</f>
        <v>40.500000000000007</v>
      </c>
      <c r="D9" s="49" t="s">
        <v>105</v>
      </c>
    </row>
    <row r="10" spans="1:9" x14ac:dyDescent="0.35">
      <c r="A10" t="s">
        <v>106</v>
      </c>
      <c r="B10">
        <v>0.7</v>
      </c>
    </row>
    <row r="11" spans="1:9" x14ac:dyDescent="0.35">
      <c r="A11" t="s">
        <v>107</v>
      </c>
      <c r="B11">
        <f>ROUNDUP(B9/B4/B10,0)</f>
        <v>6</v>
      </c>
      <c r="D11" s="49" t="s">
        <v>108</v>
      </c>
    </row>
    <row r="12" spans="1:9" x14ac:dyDescent="0.35">
      <c r="A12" t="s">
        <v>109</v>
      </c>
      <c r="B12">
        <f>B8+ROUNDDOWN(B11*B10,0)*B4</f>
        <v>60</v>
      </c>
      <c r="D12" s="49" t="s">
        <v>110</v>
      </c>
      <c r="I12" s="49"/>
    </row>
    <row r="13" spans="1:9" x14ac:dyDescent="0.35">
      <c r="A13" t="s">
        <v>111</v>
      </c>
      <c r="B13" s="53">
        <v>0.03</v>
      </c>
    </row>
    <row r="15" spans="1:9" x14ac:dyDescent="0.35">
      <c r="A15" t="s">
        <v>112</v>
      </c>
    </row>
    <row r="16" spans="1:9" x14ac:dyDescent="0.35">
      <c r="A16" t="s">
        <v>116</v>
      </c>
      <c r="B16">
        <f>B1*2</f>
        <v>110</v>
      </c>
      <c r="C16" t="s">
        <v>115</v>
      </c>
      <c r="D16" s="49" t="s">
        <v>125</v>
      </c>
    </row>
    <row r="17" spans="1:4" x14ac:dyDescent="0.35">
      <c r="A17" t="s">
        <v>113</v>
      </c>
      <c r="B17">
        <f>(1-Sheet1!D9)/Sheet1!D9*Sheet3!B16</f>
        <v>382.84598673954429</v>
      </c>
      <c r="C17" t="s">
        <v>115</v>
      </c>
      <c r="D17" s="49" t="s">
        <v>117</v>
      </c>
    </row>
    <row r="18" spans="1:4" x14ac:dyDescent="0.35">
      <c r="A18" t="s">
        <v>114</v>
      </c>
      <c r="B18" s="52">
        <f>0.3*B16</f>
        <v>33</v>
      </c>
      <c r="C18" t="s">
        <v>115</v>
      </c>
      <c r="D18" s="49" t="s">
        <v>118</v>
      </c>
    </row>
    <row r="19" spans="1:4" x14ac:dyDescent="0.35">
      <c r="A19" t="s">
        <v>119</v>
      </c>
      <c r="B19">
        <v>500</v>
      </c>
      <c r="C19" t="s">
        <v>120</v>
      </c>
    </row>
    <row r="20" spans="1:4" x14ac:dyDescent="0.35">
      <c r="B20">
        <f>B19/3.6</f>
        <v>138.88888888888889</v>
      </c>
      <c r="C20" t="s">
        <v>115</v>
      </c>
    </row>
    <row r="21" spans="1:4" x14ac:dyDescent="0.35">
      <c r="A21" t="s">
        <v>121</v>
      </c>
      <c r="B21">
        <f>ROUNDUP(B17/B20,0)</f>
        <v>3</v>
      </c>
      <c r="D21" s="49" t="s">
        <v>122</v>
      </c>
    </row>
    <row r="22" spans="1:4" x14ac:dyDescent="0.35">
      <c r="A22" t="s">
        <v>123</v>
      </c>
      <c r="B22">
        <f>ROUNDUP(B18/B20,0)</f>
        <v>1</v>
      </c>
      <c r="D22" s="49" t="s">
        <v>124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799"/>
  <sheetViews>
    <sheetView tabSelected="1" workbookViewId="0">
      <selection activeCell="I4" sqref="I4"/>
    </sheetView>
  </sheetViews>
  <sheetFormatPr defaultRowHeight="14.5" x14ac:dyDescent="0.35"/>
  <cols>
    <col min="1" max="1" width="10.90625" bestFit="1" customWidth="1"/>
    <col min="5" max="5" width="19.54296875" bestFit="1" customWidth="1"/>
  </cols>
  <sheetData>
    <row r="1" spans="1:5" ht="22.5" customHeight="1" x14ac:dyDescent="0.35">
      <c r="A1" s="48" t="s">
        <v>78</v>
      </c>
      <c r="B1" s="48" t="s">
        <v>21</v>
      </c>
      <c r="C1" s="48" t="s">
        <v>81</v>
      </c>
      <c r="D1" s="48" t="s">
        <v>80</v>
      </c>
      <c r="E1" s="48" t="s">
        <v>82</v>
      </c>
    </row>
    <row r="2" spans="1:5" x14ac:dyDescent="0.35">
      <c r="A2">
        <f>'Drift Flux'!A3</f>
        <v>1800</v>
      </c>
      <c r="B2">
        <f>'Drift Flux'!F3</f>
        <v>80</v>
      </c>
      <c r="C2">
        <f>'Drift Flux'!H3</f>
        <v>1040</v>
      </c>
      <c r="D2">
        <f>'Drift Flux'!DG3</f>
        <v>240.39583375921552</v>
      </c>
      <c r="E2" t="str">
        <f>'Drift Flux'!CN3</f>
        <v>COMPRESSED LIQUID</v>
      </c>
    </row>
    <row r="3" spans="1:5" x14ac:dyDescent="0.35">
      <c r="A3">
        <f>'Drift Flux'!A4</f>
        <v>1797</v>
      </c>
      <c r="B3">
        <f>'Drift Flux'!F4</f>
        <v>79.764972350757176</v>
      </c>
      <c r="C3">
        <f>'Drift Flux'!H4</f>
        <v>1039.9723448461702</v>
      </c>
      <c r="D3">
        <f>'Drift Flux'!DG4</f>
        <v>240.39057470892806</v>
      </c>
      <c r="E3" t="str">
        <f>'Drift Flux'!CN4</f>
        <v>COMPRESSED LIQUID</v>
      </c>
    </row>
    <row r="4" spans="1:5" x14ac:dyDescent="0.35">
      <c r="A4">
        <f>'Drift Flux'!A5</f>
        <v>1794</v>
      </c>
      <c r="B4">
        <f>'Drift Flux'!F5</f>
        <v>79.52995756219903</v>
      </c>
      <c r="C4">
        <f>'Drift Flux'!H5</f>
        <v>1039.9446896923405</v>
      </c>
      <c r="D4">
        <f>'Drift Flux'!DG5</f>
        <v>240.38531512077634</v>
      </c>
      <c r="E4" t="str">
        <f>'Drift Flux'!CN5</f>
        <v>COMPRESSED LIQUID</v>
      </c>
    </row>
    <row r="5" spans="1:5" x14ac:dyDescent="0.35">
      <c r="A5">
        <f>'Drift Flux'!A6</f>
        <v>1791</v>
      </c>
      <c r="B5">
        <f>'Drift Flux'!F6</f>
        <v>79.294955620965752</v>
      </c>
      <c r="C5">
        <f>'Drift Flux'!H6</f>
        <v>1039.9170345385107</v>
      </c>
      <c r="D5">
        <f>'Drift Flux'!DG6</f>
        <v>240.38005499473911</v>
      </c>
      <c r="E5" t="str">
        <f>'Drift Flux'!CN6</f>
        <v>COMPRESSED LIQUID</v>
      </c>
    </row>
    <row r="6" spans="1:5" x14ac:dyDescent="0.35">
      <c r="A6">
        <f>'Drift Flux'!A7</f>
        <v>1788</v>
      </c>
      <c r="B6">
        <f>'Drift Flux'!F7</f>
        <v>79.059966513728298</v>
      </c>
      <c r="C6">
        <f>'Drift Flux'!H7</f>
        <v>1039.889379384681</v>
      </c>
      <c r="D6">
        <f>'Drift Flux'!DG7</f>
        <v>240.37479433079227</v>
      </c>
      <c r="E6" t="str">
        <f>'Drift Flux'!CN7</f>
        <v>COMPRESSED LIQUID</v>
      </c>
    </row>
    <row r="7" spans="1:5" x14ac:dyDescent="0.35">
      <c r="A7">
        <f>'Drift Flux'!A8</f>
        <v>1785</v>
      </c>
      <c r="B7">
        <f>'Drift Flux'!F8</f>
        <v>78.824990227187982</v>
      </c>
      <c r="C7">
        <f>'Drift Flux'!H8</f>
        <v>1039.8617242308512</v>
      </c>
      <c r="D7">
        <f>'Drift Flux'!DG8</f>
        <v>240.36953312891512</v>
      </c>
      <c r="E7" t="str">
        <f>'Drift Flux'!CN8</f>
        <v>COMPRESSED LIQUID</v>
      </c>
    </row>
    <row r="8" spans="1:5" x14ac:dyDescent="0.35">
      <c r="A8">
        <f>'Drift Flux'!A9</f>
        <v>1782</v>
      </c>
      <c r="B8">
        <f>'Drift Flux'!F9</f>
        <v>78.590026748075957</v>
      </c>
      <c r="C8">
        <f>'Drift Flux'!H9</f>
        <v>1039.8340690770215</v>
      </c>
      <c r="D8">
        <f>'Drift Flux'!DG9</f>
        <v>240.36427138908289</v>
      </c>
      <c r="E8" t="str">
        <f>'Drift Flux'!CN9</f>
        <v>COMPRESSED LIQUID</v>
      </c>
    </row>
    <row r="9" spans="1:5" x14ac:dyDescent="0.35">
      <c r="A9">
        <f>'Drift Flux'!A10</f>
        <v>1779</v>
      </c>
      <c r="B9">
        <f>'Drift Flux'!F10</f>
        <v>78.355076063152808</v>
      </c>
      <c r="C9">
        <f>'Drift Flux'!H10</f>
        <v>1039.8064139231917</v>
      </c>
      <c r="D9">
        <f>'Drift Flux'!DG10</f>
        <v>240.35900911127305</v>
      </c>
      <c r="E9" t="str">
        <f>'Drift Flux'!CN10</f>
        <v>COMPRESSED LIQUID</v>
      </c>
    </row>
    <row r="10" spans="1:5" x14ac:dyDescent="0.35">
      <c r="A10">
        <f>'Drift Flux'!A11</f>
        <v>1776</v>
      </c>
      <c r="B10">
        <f>'Drift Flux'!F11</f>
        <v>78.120138159208011</v>
      </c>
      <c r="C10">
        <f>'Drift Flux'!H11</f>
        <v>1039.778758769362</v>
      </c>
      <c r="D10">
        <f>'Drift Flux'!DG11</f>
        <v>240.35374629546163</v>
      </c>
      <c r="E10" t="str">
        <f>'Drift Flux'!CN11</f>
        <v>COMPRESSED LIQUID</v>
      </c>
    </row>
    <row r="11" spans="1:5" x14ac:dyDescent="0.35">
      <c r="A11">
        <f>'Drift Flux'!A12</f>
        <v>1773</v>
      </c>
      <c r="B11">
        <f>'Drift Flux'!F12</f>
        <v>77.885213023059521</v>
      </c>
      <c r="C11">
        <f>'Drift Flux'!H12</f>
        <v>1039.7511036155322</v>
      </c>
      <c r="D11">
        <f>'Drift Flux'!DG12</f>
        <v>240.34848294162509</v>
      </c>
      <c r="E11" t="str">
        <f>'Drift Flux'!CN12</f>
        <v>COMPRESSED LIQUID</v>
      </c>
    </row>
    <row r="12" spans="1:5" x14ac:dyDescent="0.35">
      <c r="A12">
        <f>'Drift Flux'!A13</f>
        <v>1770</v>
      </c>
      <c r="B12">
        <f>'Drift Flux'!F13</f>
        <v>77.650300641553244</v>
      </c>
      <c r="C12">
        <f>'Drift Flux'!H13</f>
        <v>1039.7234484617024</v>
      </c>
      <c r="D12">
        <f>'Drift Flux'!DG13</f>
        <v>240.34321904973899</v>
      </c>
      <c r="E12" t="str">
        <f>'Drift Flux'!CN13</f>
        <v>COMPRESSED LIQUID</v>
      </c>
    </row>
    <row r="13" spans="1:5" x14ac:dyDescent="0.35">
      <c r="A13">
        <f>'Drift Flux'!A14</f>
        <v>1767</v>
      </c>
      <c r="B13">
        <f>'Drift Flux'!F14</f>
        <v>77.415401001562586</v>
      </c>
      <c r="C13">
        <f>'Drift Flux'!H14</f>
        <v>1039.6957933078727</v>
      </c>
      <c r="D13">
        <f>'Drift Flux'!DG14</f>
        <v>240.33795461977934</v>
      </c>
      <c r="E13" t="str">
        <f>'Drift Flux'!CN14</f>
        <v>COMPRESSED LIQUID</v>
      </c>
    </row>
    <row r="14" spans="1:5" x14ac:dyDescent="0.35">
      <c r="A14">
        <f>'Drift Flux'!A15</f>
        <v>1764</v>
      </c>
      <c r="B14">
        <f>'Drift Flux'!F15</f>
        <v>77.180514089987952</v>
      </c>
      <c r="C14">
        <f>'Drift Flux'!H15</f>
        <v>1039.6681381540429</v>
      </c>
      <c r="D14">
        <f>'Drift Flux'!DG15</f>
        <v>240.33268965172101</v>
      </c>
      <c r="E14" t="str">
        <f>'Drift Flux'!CN15</f>
        <v>COMPRESSED LIQUID</v>
      </c>
    </row>
    <row r="15" spans="1:5" x14ac:dyDescent="0.35">
      <c r="A15">
        <f>'Drift Flux'!A16</f>
        <v>1761</v>
      </c>
      <c r="B15">
        <f>'Drift Flux'!F16</f>
        <v>76.945639893756251</v>
      </c>
      <c r="C15">
        <f>'Drift Flux'!H16</f>
        <v>1039.6404830002132</v>
      </c>
      <c r="D15">
        <f>'Drift Flux'!DG16</f>
        <v>240.32742414553911</v>
      </c>
      <c r="E15" t="str">
        <f>'Drift Flux'!CN16</f>
        <v>COMPRESSED LIQUID</v>
      </c>
    </row>
    <row r="16" spans="1:5" x14ac:dyDescent="0.35">
      <c r="A16">
        <f>'Drift Flux'!A17</f>
        <v>1758</v>
      </c>
      <c r="B16">
        <f>'Drift Flux'!F17</f>
        <v>76.710778399820398</v>
      </c>
      <c r="C16">
        <f>'Drift Flux'!H17</f>
        <v>1039.6128278463834</v>
      </c>
      <c r="D16">
        <f>'Drift Flux'!DG17</f>
        <v>240.32215810120897</v>
      </c>
      <c r="E16" t="str">
        <f>'Drift Flux'!CN17</f>
        <v>COMPRESSED LIQUID</v>
      </c>
    </row>
    <row r="17" spans="1:5" x14ac:dyDescent="0.35">
      <c r="A17">
        <f>'Drift Flux'!A18</f>
        <v>1755</v>
      </c>
      <c r="B17">
        <f>'Drift Flux'!F18</f>
        <v>76.475929595158831</v>
      </c>
      <c r="C17">
        <f>'Drift Flux'!H18</f>
        <v>1039.5851726925537</v>
      </c>
      <c r="D17">
        <f>'Drift Flux'!DG18</f>
        <v>240.31689151870444</v>
      </c>
      <c r="E17" t="str">
        <f>'Drift Flux'!CN18</f>
        <v>COMPRESSED LIQUID</v>
      </c>
    </row>
    <row r="18" spans="1:5" x14ac:dyDescent="0.35">
      <c r="A18">
        <f>'Drift Flux'!A19</f>
        <v>1752</v>
      </c>
      <c r="B18">
        <f>'Drift Flux'!F19</f>
        <v>76.241093466774956</v>
      </c>
      <c r="C18">
        <f>'Drift Flux'!H19</f>
        <v>1039.5575175387239</v>
      </c>
      <c r="D18">
        <f>'Drift Flux'!DG19</f>
        <v>240.31162439800062</v>
      </c>
      <c r="E18" t="str">
        <f>'Drift Flux'!CN19</f>
        <v>COMPRESSED LIQUID</v>
      </c>
    </row>
    <row r="19" spans="1:5" x14ac:dyDescent="0.35">
      <c r="A19">
        <f>'Drift Flux'!A20</f>
        <v>1749</v>
      </c>
      <c r="B19">
        <f>'Drift Flux'!F20</f>
        <v>76.006270001696706</v>
      </c>
      <c r="C19">
        <f>'Drift Flux'!H20</f>
        <v>1039.5298623848942</v>
      </c>
      <c r="D19">
        <f>'Drift Flux'!DG20</f>
        <v>240.30635673907091</v>
      </c>
      <c r="E19" t="str">
        <f>'Drift Flux'!CN20</f>
        <v>COMPRESSED LIQUID</v>
      </c>
    </row>
    <row r="20" spans="1:5" x14ac:dyDescent="0.35">
      <c r="A20">
        <f>'Drift Flux'!A21</f>
        <v>1746</v>
      </c>
      <c r="B20">
        <f>'Drift Flux'!F21</f>
        <v>75.77145918697596</v>
      </c>
      <c r="C20">
        <f>'Drift Flux'!H21</f>
        <v>1039.5022072310644</v>
      </c>
      <c r="D20">
        <f>'Drift Flux'!DG21</f>
        <v>240.3010885418895</v>
      </c>
      <c r="E20" t="str">
        <f>'Drift Flux'!CN21</f>
        <v>COMPRESSED LIQUID</v>
      </c>
    </row>
    <row r="21" spans="1:5" x14ac:dyDescent="0.35">
      <c r="A21">
        <f>'Drift Flux'!A22</f>
        <v>1743</v>
      </c>
      <c r="B21">
        <f>'Drift Flux'!F22</f>
        <v>75.536661009688061</v>
      </c>
      <c r="C21">
        <f>'Drift Flux'!H22</f>
        <v>1039.4745520772346</v>
      </c>
      <c r="D21">
        <f>'Drift Flux'!DG22</f>
        <v>240.29581980642922</v>
      </c>
      <c r="E21" t="str">
        <f>'Drift Flux'!CN22</f>
        <v>COMPRESSED LIQUID</v>
      </c>
    </row>
    <row r="22" spans="1:5" x14ac:dyDescent="0.35">
      <c r="A22">
        <f>'Drift Flux'!A23</f>
        <v>1740</v>
      </c>
      <c r="B22">
        <f>'Drift Flux'!F23</f>
        <v>75.301875456931285</v>
      </c>
      <c r="C22">
        <f>'Drift Flux'!H23</f>
        <v>1039.4468969234049</v>
      </c>
      <c r="D22">
        <f>'Drift Flux'!DG23</f>
        <v>240.29055053266427</v>
      </c>
      <c r="E22" t="str">
        <f>'Drift Flux'!CN23</f>
        <v>COMPRESSED LIQUID</v>
      </c>
    </row>
    <row r="23" spans="1:5" x14ac:dyDescent="0.35">
      <c r="A23">
        <f>'Drift Flux'!A24</f>
        <v>1737</v>
      </c>
      <c r="B23">
        <f>'Drift Flux'!F24</f>
        <v>75.067102515826292</v>
      </c>
      <c r="C23">
        <f>'Drift Flux'!H24</f>
        <v>1039.4192417695751</v>
      </c>
      <c r="D23">
        <f>'Drift Flux'!DG24</f>
        <v>240.28528072056736</v>
      </c>
      <c r="E23" t="str">
        <f>'Drift Flux'!CN24</f>
        <v>COMPRESSED LIQUID</v>
      </c>
    </row>
    <row r="24" spans="1:5" x14ac:dyDescent="0.35">
      <c r="A24">
        <f>'Drift Flux'!A25</f>
        <v>1734</v>
      </c>
      <c r="B24">
        <f>'Drift Flux'!F25</f>
        <v>74.832342173515599</v>
      </c>
      <c r="C24">
        <f>'Drift Flux'!H25</f>
        <v>1039.3915866157454</v>
      </c>
      <c r="D24">
        <f>'Drift Flux'!DG25</f>
        <v>240.28001037011131</v>
      </c>
      <c r="E24" t="str">
        <f>'Drift Flux'!CN25</f>
        <v>COMPRESSED LIQUID</v>
      </c>
    </row>
    <row r="25" spans="1:5" x14ac:dyDescent="0.35">
      <c r="A25">
        <f>'Drift Flux'!A26</f>
        <v>1731</v>
      </c>
      <c r="B25">
        <f>'Drift Flux'!F26</f>
        <v>74.597594417163037</v>
      </c>
      <c r="C25">
        <f>'Drift Flux'!H26</f>
        <v>1039.3639314619156</v>
      </c>
      <c r="D25">
        <f>'Drift Flux'!DG26</f>
        <v>240.27473948126817</v>
      </c>
      <c r="E25" t="str">
        <f>'Drift Flux'!CN26</f>
        <v>COMPRESSED LIQUID</v>
      </c>
    </row>
    <row r="26" spans="1:5" x14ac:dyDescent="0.35">
      <c r="A26">
        <f>'Drift Flux'!A27</f>
        <v>1728</v>
      </c>
      <c r="B26">
        <f>'Drift Flux'!F27</f>
        <v>74.362859233953202</v>
      </c>
      <c r="C26">
        <f>'Drift Flux'!H27</f>
        <v>1039.3362763080859</v>
      </c>
      <c r="D26">
        <f>'Drift Flux'!DG27</f>
        <v>240.26941016211367</v>
      </c>
      <c r="E26" t="str">
        <f>'Drift Flux'!CN27</f>
        <v>COMPRESSED LIQUID</v>
      </c>
    </row>
    <row r="27" spans="1:5" x14ac:dyDescent="0.35">
      <c r="A27">
        <f>'Drift Flux'!A28</f>
        <v>1725</v>
      </c>
      <c r="B27">
        <f>'Drift Flux'!F28</f>
        <v>74.1256599814742</v>
      </c>
      <c r="C27">
        <f>'Drift Flux'!H28</f>
        <v>1039.3083186306094</v>
      </c>
      <c r="D27">
        <f>'Drift Flux'!DG28</f>
        <v>240.26408029351421</v>
      </c>
      <c r="E27" t="str">
        <f>'Drift Flux'!CN28</f>
        <v>COMPRESSED LIQUID</v>
      </c>
    </row>
    <row r="28" spans="1:5" x14ac:dyDescent="0.35">
      <c r="A28">
        <f>'Drift Flux'!A29</f>
        <v>1722</v>
      </c>
      <c r="B28">
        <f>'Drift Flux'!F29</f>
        <v>73.888473449226879</v>
      </c>
      <c r="C28">
        <f>'Drift Flux'!H29</f>
        <v>1039.2803609531329</v>
      </c>
      <c r="D28">
        <f>'Drift Flux'!DG29</f>
        <v>240.25874987544057</v>
      </c>
      <c r="E28" t="str">
        <f>'Drift Flux'!CN29</f>
        <v>COMPRESSED LIQUID</v>
      </c>
    </row>
    <row r="29" spans="1:5" x14ac:dyDescent="0.35">
      <c r="A29">
        <f>'Drift Flux'!A30</f>
        <v>1719</v>
      </c>
      <c r="B29">
        <f>'Drift Flux'!F30</f>
        <v>73.651299624133614</v>
      </c>
      <c r="C29">
        <f>'Drift Flux'!H30</f>
        <v>1039.2524032756564</v>
      </c>
      <c r="D29">
        <f>'Drift Flux'!DG30</f>
        <v>240.25341890786228</v>
      </c>
      <c r="E29" t="str">
        <f>'Drift Flux'!CN30</f>
        <v>COMPRESSED LIQUID</v>
      </c>
    </row>
    <row r="30" spans="1:5" x14ac:dyDescent="0.35">
      <c r="A30">
        <f>'Drift Flux'!A31</f>
        <v>1716</v>
      </c>
      <c r="B30">
        <f>'Drift Flux'!F31</f>
        <v>73.41413849313534</v>
      </c>
      <c r="C30">
        <f>'Drift Flux'!H31</f>
        <v>1039.22444559818</v>
      </c>
      <c r="D30">
        <f>'Drift Flux'!DG31</f>
        <v>240.24808739074808</v>
      </c>
      <c r="E30" t="str">
        <f>'Drift Flux'!CN31</f>
        <v>COMPRESSED LIQUID</v>
      </c>
    </row>
    <row r="31" spans="1:5" x14ac:dyDescent="0.35">
      <c r="A31">
        <f>'Drift Flux'!A32</f>
        <v>1713</v>
      </c>
      <c r="B31">
        <f>'Drift Flux'!F32</f>
        <v>73.176990043190912</v>
      </c>
      <c r="C31">
        <f>'Drift Flux'!H32</f>
        <v>1039.1964879207035</v>
      </c>
      <c r="D31">
        <f>'Drift Flux'!DG32</f>
        <v>240.24275532406773</v>
      </c>
      <c r="E31" t="str">
        <f>'Drift Flux'!CN32</f>
        <v>COMPRESSED LIQUID</v>
      </c>
    </row>
    <row r="32" spans="1:5" x14ac:dyDescent="0.35">
      <c r="A32">
        <f>'Drift Flux'!A33</f>
        <v>1710</v>
      </c>
      <c r="B32">
        <f>'Drift Flux'!F33</f>
        <v>72.93985426127648</v>
      </c>
      <c r="C32">
        <f>'Drift Flux'!H33</f>
        <v>1039.168530243227</v>
      </c>
      <c r="D32">
        <f>'Drift Flux'!DG33</f>
        <v>240.23742270779007</v>
      </c>
      <c r="E32" t="str">
        <f>'Drift Flux'!CN33</f>
        <v>COMPRESSED LIQUID</v>
      </c>
    </row>
    <row r="33" spans="1:5" x14ac:dyDescent="0.35">
      <c r="A33">
        <f>'Drift Flux'!A34</f>
        <v>1707</v>
      </c>
      <c r="B33">
        <f>'Drift Flux'!F34</f>
        <v>72.702731134384877</v>
      </c>
      <c r="C33">
        <f>'Drift Flux'!H34</f>
        <v>1039.1405725657505</v>
      </c>
      <c r="D33">
        <f>'Drift Flux'!DG34</f>
        <v>240.23208954188351</v>
      </c>
      <c r="E33" t="str">
        <f>'Drift Flux'!CN34</f>
        <v>COMPRESSED LIQUID</v>
      </c>
    </row>
    <row r="34" spans="1:5" x14ac:dyDescent="0.35">
      <c r="A34">
        <f>'Drift Flux'!A35</f>
        <v>1704</v>
      </c>
      <c r="B34">
        <f>'Drift Flux'!F35</f>
        <v>72.465620649524979</v>
      </c>
      <c r="C34">
        <f>'Drift Flux'!H35</f>
        <v>1039.112614888274</v>
      </c>
      <c r="D34">
        <f>'Drift Flux'!DG35</f>
        <v>240.22675582631655</v>
      </c>
      <c r="E34" t="str">
        <f>'Drift Flux'!CN35</f>
        <v>COMPRESSED LIQUID</v>
      </c>
    </row>
    <row r="35" spans="1:5" x14ac:dyDescent="0.35">
      <c r="A35">
        <f>'Drift Flux'!A36</f>
        <v>1701</v>
      </c>
      <c r="B35">
        <f>'Drift Flux'!F36</f>
        <v>72.228522793721069</v>
      </c>
      <c r="C35">
        <f>'Drift Flux'!H36</f>
        <v>1039.0846572107976</v>
      </c>
      <c r="D35">
        <f>'Drift Flux'!DG36</f>
        <v>240.22142156105701</v>
      </c>
      <c r="E35" t="str">
        <f>'Drift Flux'!CN36</f>
        <v>COMPRESSED LIQUID</v>
      </c>
    </row>
    <row r="36" spans="1:5" x14ac:dyDescent="0.35">
      <c r="A36">
        <f>'Drift Flux'!A37</f>
        <v>1698</v>
      </c>
      <c r="B36">
        <f>'Drift Flux'!F37</f>
        <v>71.991437554012208</v>
      </c>
      <c r="C36">
        <f>'Drift Flux'!H37</f>
        <v>1039.0566995333211</v>
      </c>
      <c r="D36">
        <f>'Drift Flux'!DG37</f>
        <v>240.21608674607387</v>
      </c>
      <c r="E36" t="str">
        <f>'Drift Flux'!CN37</f>
        <v>COMPRESSED LIQUID</v>
      </c>
    </row>
    <row r="37" spans="1:5" x14ac:dyDescent="0.35">
      <c r="A37">
        <f>'Drift Flux'!A38</f>
        <v>1695</v>
      </c>
      <c r="B37">
        <f>'Drift Flux'!F38</f>
        <v>71.754364917451525</v>
      </c>
      <c r="C37">
        <f>'Drift Flux'!H38</f>
        <v>1039.0287418558446</v>
      </c>
      <c r="D37">
        <f>'Drift Flux'!DG38</f>
        <v>240.21075138133358</v>
      </c>
      <c r="E37" t="str">
        <f>'Drift Flux'!CN38</f>
        <v>COMPRESSED LIQUID</v>
      </c>
    </row>
    <row r="38" spans="1:5" x14ac:dyDescent="0.35">
      <c r="A38">
        <f>'Drift Flux'!A39</f>
        <v>1692</v>
      </c>
      <c r="B38">
        <f>'Drift Flux'!F39</f>
        <v>71.517304871105623</v>
      </c>
      <c r="C38">
        <f>'Drift Flux'!H39</f>
        <v>1039.0007841783681</v>
      </c>
      <c r="D38">
        <f>'Drift Flux'!DG39</f>
        <v>240.2054154668042</v>
      </c>
      <c r="E38" t="str">
        <f>'Drift Flux'!CN39</f>
        <v>COMPRESSED LIQUID</v>
      </c>
    </row>
    <row r="39" spans="1:5" x14ac:dyDescent="0.35">
      <c r="A39">
        <f>'Drift Flux'!A40</f>
        <v>1689</v>
      </c>
      <c r="B39">
        <f>'Drift Flux'!F40</f>
        <v>71.280257402053834</v>
      </c>
      <c r="C39">
        <f>'Drift Flux'!H40</f>
        <v>1038.9728265008916</v>
      </c>
      <c r="D39">
        <f>'Drift Flux'!DG40</f>
        <v>240.20007900245321</v>
      </c>
      <c r="E39" t="str">
        <f>'Drift Flux'!CN40</f>
        <v>COMPRESSED LIQUID</v>
      </c>
    </row>
    <row r="40" spans="1:5" x14ac:dyDescent="0.35">
      <c r="A40">
        <f>'Drift Flux'!A41</f>
        <v>1686</v>
      </c>
      <c r="B40">
        <f>'Drift Flux'!F41</f>
        <v>71.043222497387603</v>
      </c>
      <c r="C40">
        <f>'Drift Flux'!H41</f>
        <v>1038.9448688234152</v>
      </c>
      <c r="D40">
        <f>'Drift Flux'!DG41</f>
        <v>240.19474198824707</v>
      </c>
      <c r="E40" t="str">
        <f>'Drift Flux'!CN41</f>
        <v>COMPRESSED LIQUID</v>
      </c>
    </row>
    <row r="41" spans="1:5" x14ac:dyDescent="0.35">
      <c r="A41">
        <f>'Drift Flux'!A42</f>
        <v>1683</v>
      </c>
      <c r="B41">
        <f>'Drift Flux'!F42</f>
        <v>70.806200144209754</v>
      </c>
      <c r="C41">
        <f>'Drift Flux'!H42</f>
        <v>1038.9169111459387</v>
      </c>
      <c r="D41">
        <f>'Drift Flux'!DG42</f>
        <v>240.18940442415339</v>
      </c>
      <c r="E41" t="str">
        <f>'Drift Flux'!CN42</f>
        <v>COMPRESSED LIQUID</v>
      </c>
    </row>
    <row r="42" spans="1:5" x14ac:dyDescent="0.35">
      <c r="A42">
        <f>'Drift Flux'!A43</f>
        <v>1680</v>
      </c>
      <c r="B42">
        <f>'Drift Flux'!F43</f>
        <v>70.569190329633813</v>
      </c>
      <c r="C42">
        <f>'Drift Flux'!H43</f>
        <v>1038.8889534684622</v>
      </c>
      <c r="D42">
        <f>'Drift Flux'!DG43</f>
        <v>240.1840663101375</v>
      </c>
      <c r="E42" t="str">
        <f>'Drift Flux'!CN43</f>
        <v>COMPRESSED LIQUID</v>
      </c>
    </row>
    <row r="43" spans="1:5" x14ac:dyDescent="0.35">
      <c r="A43">
        <f>'Drift Flux'!A44</f>
        <v>1677</v>
      </c>
      <c r="B43">
        <f>'Drift Flux'!F44</f>
        <v>70.332193040783281</v>
      </c>
      <c r="C43">
        <f>'Drift Flux'!H44</f>
        <v>1038.8609957909857</v>
      </c>
      <c r="D43">
        <f>'Drift Flux'!DG44</f>
        <v>240.17872764616686</v>
      </c>
      <c r="E43" t="str">
        <f>'Drift Flux'!CN44</f>
        <v>COMPRESSED LIQUID</v>
      </c>
    </row>
    <row r="44" spans="1:5" x14ac:dyDescent="0.35">
      <c r="A44">
        <f>'Drift Flux'!A45</f>
        <v>1674</v>
      </c>
      <c r="B44">
        <f>'Drift Flux'!F45</f>
        <v>70.095208264790955</v>
      </c>
      <c r="C44">
        <f>'Drift Flux'!H45</f>
        <v>1038.8330381135092</v>
      </c>
      <c r="D44">
        <f>'Drift Flux'!DG45</f>
        <v>240.17338843220728</v>
      </c>
      <c r="E44" t="str">
        <f>'Drift Flux'!CN45</f>
        <v>COMPRESSED LIQUID</v>
      </c>
    </row>
    <row r="45" spans="1:5" x14ac:dyDescent="0.35">
      <c r="A45">
        <f>'Drift Flux'!A46</f>
        <v>1671</v>
      </c>
      <c r="B45">
        <f>'Drift Flux'!F46</f>
        <v>69.858235988798143</v>
      </c>
      <c r="C45">
        <f>'Drift Flux'!H46</f>
        <v>1038.8050804360328</v>
      </c>
      <c r="D45">
        <f>'Drift Flux'!DG46</f>
        <v>240.16804866822474</v>
      </c>
      <c r="E45" t="str">
        <f>'Drift Flux'!CN46</f>
        <v>COMPRESSED LIQUID</v>
      </c>
    </row>
    <row r="46" spans="1:5" x14ac:dyDescent="0.35">
      <c r="A46">
        <f>'Drift Flux'!A47</f>
        <v>1668</v>
      </c>
      <c r="B46">
        <f>'Drift Flux'!F47</f>
        <v>69.621276199953996</v>
      </c>
      <c r="C46">
        <f>'Drift Flux'!H47</f>
        <v>1038.7771227585563</v>
      </c>
      <c r="D46">
        <f>'Drift Flux'!DG47</f>
        <v>240.1627083541847</v>
      </c>
      <c r="E46" t="str">
        <f>'Drift Flux'!CN47</f>
        <v>COMPRESSED LIQUID</v>
      </c>
    </row>
    <row r="47" spans="1:5" x14ac:dyDescent="0.35">
      <c r="A47">
        <f>'Drift Flux'!A48</f>
        <v>1665</v>
      </c>
      <c r="B47">
        <f>'Drift Flux'!F48</f>
        <v>69.384328885414703</v>
      </c>
      <c r="C47">
        <f>'Drift Flux'!H48</f>
        <v>1038.7491650810798</v>
      </c>
      <c r="D47">
        <f>'Drift Flux'!DG48</f>
        <v>240.15736749005248</v>
      </c>
      <c r="E47" t="str">
        <f>'Drift Flux'!CN48</f>
        <v>COMPRESSED LIQUID</v>
      </c>
    </row>
    <row r="48" spans="1:5" x14ac:dyDescent="0.35">
      <c r="A48">
        <f>'Drift Flux'!A49</f>
        <v>1662</v>
      </c>
      <c r="B48">
        <f>'Drift Flux'!F49</f>
        <v>69.147394032342788</v>
      </c>
      <c r="C48">
        <f>'Drift Flux'!H49</f>
        <v>1038.7212074036033</v>
      </c>
      <c r="D48">
        <f>'Drift Flux'!DG49</f>
        <v>240.1520260757934</v>
      </c>
      <c r="E48" t="str">
        <f>'Drift Flux'!CN49</f>
        <v>COMPRESSED LIQUID</v>
      </c>
    </row>
    <row r="49" spans="1:5" x14ac:dyDescent="0.35">
      <c r="A49">
        <f>'Drift Flux'!A50</f>
        <v>1659</v>
      </c>
      <c r="B49">
        <f>'Drift Flux'!F50</f>
        <v>68.910471627906276</v>
      </c>
      <c r="C49">
        <f>'Drift Flux'!H50</f>
        <v>1038.6932497261269</v>
      </c>
      <c r="D49">
        <f>'Drift Flux'!DG50</f>
        <v>240.14668411137359</v>
      </c>
      <c r="E49" t="str">
        <f>'Drift Flux'!CN50</f>
        <v>COMPRESSED LIQUID</v>
      </c>
    </row>
    <row r="50" spans="1:5" x14ac:dyDescent="0.35">
      <c r="A50">
        <f>'Drift Flux'!A51</f>
        <v>1656</v>
      </c>
      <c r="B50">
        <f>'Drift Flux'!F51</f>
        <v>68.673561659277979</v>
      </c>
      <c r="C50">
        <f>'Drift Flux'!H51</f>
        <v>1038.6652920486504</v>
      </c>
      <c r="D50">
        <f>'Drift Flux'!DG51</f>
        <v>240.14134159675666</v>
      </c>
      <c r="E50" t="str">
        <f>'Drift Flux'!CN51</f>
        <v>COMPRESSED LIQUID</v>
      </c>
    </row>
    <row r="51" spans="1:5" x14ac:dyDescent="0.35">
      <c r="A51">
        <f>'Drift Flux'!A52</f>
        <v>1653</v>
      </c>
      <c r="B51">
        <f>'Drift Flux'!F52</f>
        <v>68.436664113634677</v>
      </c>
      <c r="C51">
        <f>'Drift Flux'!H52</f>
        <v>1038.6373343711739</v>
      </c>
      <c r="D51">
        <f>'Drift Flux'!DG52</f>
        <v>240.13599853190794</v>
      </c>
      <c r="E51" t="str">
        <f>'Drift Flux'!CN52</f>
        <v>COMPRESSED LIQUID</v>
      </c>
    </row>
    <row r="52" spans="1:5" x14ac:dyDescent="0.35">
      <c r="A52">
        <f>'Drift Flux'!A53</f>
        <v>1650</v>
      </c>
      <c r="B52">
        <f>'Drift Flux'!F53</f>
        <v>68.199778978156331</v>
      </c>
      <c r="C52">
        <f>'Drift Flux'!H53</f>
        <v>1038.6093766936974</v>
      </c>
      <c r="D52">
        <f>'Drift Flux'!DG53</f>
        <v>240.13065491679095</v>
      </c>
      <c r="E52" t="str">
        <f>'Drift Flux'!CN53</f>
        <v>COMPRESSED LIQUID</v>
      </c>
    </row>
    <row r="53" spans="1:5" x14ac:dyDescent="0.35">
      <c r="A53">
        <f>'Drift Flux'!A54</f>
        <v>1647</v>
      </c>
      <c r="B53">
        <f>'Drift Flux'!F54</f>
        <v>67.962906240025262</v>
      </c>
      <c r="C53">
        <f>'Drift Flux'!H54</f>
        <v>1038.5814190162209</v>
      </c>
      <c r="D53">
        <f>'Drift Flux'!DG54</f>
        <v>240.12531075137099</v>
      </c>
      <c r="E53" t="str">
        <f>'Drift Flux'!CN54</f>
        <v>COMPRESSED LIQUID</v>
      </c>
    </row>
    <row r="54" spans="1:5" x14ac:dyDescent="0.35">
      <c r="A54">
        <f>'Drift Flux'!A55</f>
        <v>1644</v>
      </c>
      <c r="B54">
        <f>'Drift Flux'!F55</f>
        <v>67.726045886425325</v>
      </c>
      <c r="C54">
        <f>'Drift Flux'!H55</f>
        <v>1038.5534613387445</v>
      </c>
      <c r="D54">
        <f>'Drift Flux'!DG55</f>
        <v>240.11996603561181</v>
      </c>
      <c r="E54" t="str">
        <f>'Drift Flux'!CN55</f>
        <v>COMPRESSED LIQUID</v>
      </c>
    </row>
    <row r="55" spans="1:5" x14ac:dyDescent="0.35">
      <c r="A55">
        <f>'Drift Flux'!A56</f>
        <v>1641</v>
      </c>
      <c r="B55">
        <f>'Drift Flux'!F56</f>
        <v>67.489197904541086</v>
      </c>
      <c r="C55">
        <f>'Drift Flux'!H56</f>
        <v>1038.525503661268</v>
      </c>
      <c r="D55">
        <f>'Drift Flux'!DG56</f>
        <v>240.11462076947657</v>
      </c>
      <c r="E55" t="str">
        <f>'Drift Flux'!CN56</f>
        <v>COMPRESSED LIQUID</v>
      </c>
    </row>
    <row r="56" spans="1:5" x14ac:dyDescent="0.35">
      <c r="A56">
        <f>'Drift Flux'!A57</f>
        <v>1638</v>
      </c>
      <c r="B56">
        <f>'Drift Flux'!F57</f>
        <v>67.252362281556984</v>
      </c>
      <c r="C56">
        <f>'Drift Flux'!H57</f>
        <v>1038.4975459837915</v>
      </c>
      <c r="D56">
        <f>'Drift Flux'!DG57</f>
        <v>240.10927495292935</v>
      </c>
      <c r="E56" t="str">
        <f>'Drift Flux'!CN57</f>
        <v>COMPRESSED LIQUID</v>
      </c>
    </row>
    <row r="57" spans="1:5" x14ac:dyDescent="0.35">
      <c r="A57">
        <f>'Drift Flux'!A58</f>
        <v>1635</v>
      </c>
      <c r="B57">
        <f>'Drift Flux'!F58</f>
        <v>67.015539004656446</v>
      </c>
      <c r="C57">
        <f>'Drift Flux'!H58</f>
        <v>1038.469588306315</v>
      </c>
      <c r="D57">
        <f>'Drift Flux'!DG58</f>
        <v>240.10392858593411</v>
      </c>
      <c r="E57" t="str">
        <f>'Drift Flux'!CN58</f>
        <v>COMPRESSED LIQUID</v>
      </c>
    </row>
    <row r="58" spans="1:5" x14ac:dyDescent="0.35">
      <c r="A58">
        <f>'Drift Flux'!A59</f>
        <v>1632</v>
      </c>
      <c r="B58">
        <f>'Drift Flux'!F59</f>
        <v>66.778728061021042</v>
      </c>
      <c r="C58">
        <f>'Drift Flux'!H59</f>
        <v>1038.4416306288385</v>
      </c>
      <c r="D58">
        <f>'Drift Flux'!DG59</f>
        <v>240.09858166845345</v>
      </c>
      <c r="E58" t="str">
        <f>'Drift Flux'!CN59</f>
        <v>COMPRESSED LIQUID</v>
      </c>
    </row>
    <row r="59" spans="1:5" x14ac:dyDescent="0.35">
      <c r="A59">
        <f>'Drift Flux'!A60</f>
        <v>1629</v>
      </c>
      <c r="B59">
        <f>'Drift Flux'!F60</f>
        <v>66.54192943782958</v>
      </c>
      <c r="C59">
        <f>'Drift Flux'!H60</f>
        <v>1038.4136729513621</v>
      </c>
      <c r="D59">
        <f>'Drift Flux'!DG60</f>
        <v>240.09323420045087</v>
      </c>
      <c r="E59" t="str">
        <f>'Drift Flux'!CN60</f>
        <v>COMPRESSED LIQUID</v>
      </c>
    </row>
    <row r="60" spans="1:5" x14ac:dyDescent="0.35">
      <c r="A60">
        <f>'Drift Flux'!A61</f>
        <v>1626</v>
      </c>
      <c r="B60">
        <f>'Drift Flux'!F61</f>
        <v>66.305143122257206</v>
      </c>
      <c r="C60">
        <f>'Drift Flux'!H61</f>
        <v>1038.3857152738856</v>
      </c>
      <c r="D60">
        <f>'Drift Flux'!DG61</f>
        <v>240.08788618188908</v>
      </c>
      <c r="E60" t="str">
        <f>'Drift Flux'!CN61</f>
        <v>COMPRESSED LIQUID</v>
      </c>
    </row>
    <row r="61" spans="1:5" x14ac:dyDescent="0.35">
      <c r="A61">
        <f>'Drift Flux'!A62</f>
        <v>1623</v>
      </c>
      <c r="B61">
        <f>'Drift Flux'!F62</f>
        <v>66.068369101474531</v>
      </c>
      <c r="C61">
        <f>'Drift Flux'!H62</f>
        <v>1038.3577575964091</v>
      </c>
      <c r="D61">
        <f>'Drift Flux'!DG62</f>
        <v>240.08253761273033</v>
      </c>
      <c r="E61" t="str">
        <f>'Drift Flux'!CN62</f>
        <v>COMPRESSED LIQUID</v>
      </c>
    </row>
    <row r="62" spans="1:5" x14ac:dyDescent="0.35">
      <c r="A62">
        <f>'Drift Flux'!A63</f>
        <v>1620</v>
      </c>
      <c r="B62">
        <f>'Drift Flux'!F63</f>
        <v>65.831607362646636</v>
      </c>
      <c r="C62">
        <f>'Drift Flux'!H63</f>
        <v>1038.3297999189326</v>
      </c>
      <c r="D62">
        <f>'Drift Flux'!DG63</f>
        <v>240.07718849293781</v>
      </c>
      <c r="E62" t="str">
        <f>'Drift Flux'!CN63</f>
        <v>COMPRESSED LIQUID</v>
      </c>
    </row>
    <row r="63" spans="1:5" x14ac:dyDescent="0.35">
      <c r="A63">
        <f>'Drift Flux'!A64</f>
        <v>1617</v>
      </c>
      <c r="B63">
        <f>'Drift Flux'!F64</f>
        <v>65.594857892932197</v>
      </c>
      <c r="C63">
        <f>'Drift Flux'!H64</f>
        <v>1038.3018422414561</v>
      </c>
      <c r="D63">
        <f>'Drift Flux'!DG64</f>
        <v>240.07183882247352</v>
      </c>
      <c r="E63" t="str">
        <f>'Drift Flux'!CN64</f>
        <v>COMPRESSED LIQUID</v>
      </c>
    </row>
    <row r="64" spans="1:5" x14ac:dyDescent="0.35">
      <c r="A64">
        <f>'Drift Flux'!A65</f>
        <v>1614</v>
      </c>
      <c r="B64">
        <f>'Drift Flux'!F65</f>
        <v>65.358120679482482</v>
      </c>
      <c r="C64">
        <f>'Drift Flux'!H65</f>
        <v>1038.2738845639797</v>
      </c>
      <c r="D64">
        <f>'Drift Flux'!DG65</f>
        <v>240.06648860129974</v>
      </c>
      <c r="E64" t="str">
        <f>'Drift Flux'!CN65</f>
        <v>COMPRESSED LIQUID</v>
      </c>
    </row>
    <row r="65" spans="1:5" x14ac:dyDescent="0.35">
      <c r="A65">
        <f>'Drift Flux'!A66</f>
        <v>1611</v>
      </c>
      <c r="B65">
        <f>'Drift Flux'!F66</f>
        <v>65.121395709440435</v>
      </c>
      <c r="C65">
        <f>'Drift Flux'!H66</f>
        <v>1038.2459268865032</v>
      </c>
      <c r="D65">
        <f>'Drift Flux'!DG66</f>
        <v>240.0611378293778</v>
      </c>
      <c r="E65" t="str">
        <f>'Drift Flux'!CN66</f>
        <v>COMPRESSED LIQUID</v>
      </c>
    </row>
    <row r="66" spans="1:5" x14ac:dyDescent="0.35">
      <c r="A66">
        <f>'Drift Flux'!A67</f>
        <v>1608</v>
      </c>
      <c r="B66">
        <f>'Drift Flux'!F67</f>
        <v>64.884682969939618</v>
      </c>
      <c r="C66">
        <f>'Drift Flux'!H67</f>
        <v>1038.2179692090267</v>
      </c>
      <c r="D66">
        <f>'Drift Flux'!DG67</f>
        <v>240.05578650667053</v>
      </c>
      <c r="E66" t="str">
        <f>'Drift Flux'!CN67</f>
        <v>COMPRESSED LIQUID</v>
      </c>
    </row>
    <row r="67" spans="1:5" x14ac:dyDescent="0.35">
      <c r="A67">
        <f>'Drift Flux'!A68</f>
        <v>1605</v>
      </c>
      <c r="B67">
        <f>'Drift Flux'!F68</f>
        <v>64.647982448103292</v>
      </c>
      <c r="C67">
        <f>'Drift Flux'!H68</f>
        <v>1038.1900115315502</v>
      </c>
      <c r="D67">
        <f>'Drift Flux'!DG68</f>
        <v>240.05043463313859</v>
      </c>
      <c r="E67" t="str">
        <f>'Drift Flux'!CN68</f>
        <v>COMPRESSED LIQUID</v>
      </c>
    </row>
    <row r="68" spans="1:5" x14ac:dyDescent="0.35">
      <c r="A68">
        <f>'Drift Flux'!A69</f>
        <v>1602</v>
      </c>
      <c r="B68">
        <f>'Drift Flux'!F69</f>
        <v>64.411294131043334</v>
      </c>
      <c r="C68">
        <f>'Drift Flux'!H69</f>
        <v>1038.1620538540737</v>
      </c>
      <c r="D68">
        <f>'Drift Flux'!DG69</f>
        <v>240.04508220874425</v>
      </c>
      <c r="E68" t="str">
        <f>'Drift Flux'!CN69</f>
        <v>COMPRESSED LIQUID</v>
      </c>
    </row>
    <row r="69" spans="1:5" x14ac:dyDescent="0.35">
      <c r="A69">
        <f>'Drift Flux'!A70</f>
        <v>1599</v>
      </c>
      <c r="B69">
        <f>'Drift Flux'!F70</f>
        <v>64.174618005859216</v>
      </c>
      <c r="C69">
        <f>'Drift Flux'!H70</f>
        <v>1038.1340961765973</v>
      </c>
      <c r="D69">
        <f>'Drift Flux'!DG70</f>
        <v>240.03972923344816</v>
      </c>
      <c r="E69" t="str">
        <f>'Drift Flux'!CN70</f>
        <v>COMPRESSED LIQUID</v>
      </c>
    </row>
    <row r="70" spans="1:5" x14ac:dyDescent="0.35">
      <c r="A70">
        <f>'Drift Flux'!A71</f>
        <v>1596</v>
      </c>
      <c r="B70">
        <f>'Drift Flux'!F71</f>
        <v>63.937954059636994</v>
      </c>
      <c r="C70">
        <f>'Drift Flux'!H71</f>
        <v>1038.1061384991208</v>
      </c>
      <c r="D70">
        <f>'Drift Flux'!DG71</f>
        <v>240.03437570721155</v>
      </c>
      <c r="E70" t="str">
        <f>'Drift Flux'!CN71</f>
        <v>COMPRESSED LIQUID</v>
      </c>
    </row>
    <row r="71" spans="1:5" x14ac:dyDescent="0.35">
      <c r="A71">
        <f>'Drift Flux'!A72</f>
        <v>1593</v>
      </c>
      <c r="B71">
        <f>'Drift Flux'!F72</f>
        <v>63.701302279448186</v>
      </c>
      <c r="C71">
        <f>'Drift Flux'!H72</f>
        <v>1038.0781808216443</v>
      </c>
      <c r="D71">
        <f>'Drift Flux'!DG72</f>
        <v>240.02902162999555</v>
      </c>
      <c r="E71" t="str">
        <f>'Drift Flux'!CN72</f>
        <v>COMPRESSED LIQUID</v>
      </c>
    </row>
    <row r="72" spans="1:5" x14ac:dyDescent="0.35">
      <c r="A72">
        <f>'Drift Flux'!A73</f>
        <v>1590</v>
      </c>
      <c r="B72">
        <f>'Drift Flux'!F73</f>
        <v>63.464662652348721</v>
      </c>
      <c r="C72">
        <f>'Drift Flux'!H73</f>
        <v>1038.0502231441678</v>
      </c>
      <c r="D72">
        <f>'Drift Flux'!DG73</f>
        <v>240.02366700176094</v>
      </c>
      <c r="E72" t="str">
        <f>'Drift Flux'!CN73</f>
        <v>COMPRESSED LIQUID</v>
      </c>
    </row>
    <row r="73" spans="1:5" x14ac:dyDescent="0.35">
      <c r="A73">
        <f>'Drift Flux'!A74</f>
        <v>1587</v>
      </c>
      <c r="B73">
        <f>'Drift Flux'!F74</f>
        <v>63.228035165377825</v>
      </c>
      <c r="C73">
        <f>'Drift Flux'!H74</f>
        <v>1038.0222654666914</v>
      </c>
      <c r="D73">
        <f>'Drift Flux'!DG74</f>
        <v>240.01831182246792</v>
      </c>
      <c r="E73" t="str">
        <f>'Drift Flux'!CN74</f>
        <v>COMPRESSED LIQUID</v>
      </c>
    </row>
    <row r="74" spans="1:5" x14ac:dyDescent="0.35">
      <c r="A74">
        <f>'Drift Flux'!A75</f>
        <v>1584</v>
      </c>
      <c r="B74">
        <f>'Drift Flux'!F75</f>
        <v>62.991419805556895</v>
      </c>
      <c r="C74">
        <f>'Drift Flux'!H75</f>
        <v>1037.9943077892149</v>
      </c>
      <c r="D74">
        <f>'Drift Flux'!DG75</f>
        <v>240.01295609207739</v>
      </c>
      <c r="E74" t="str">
        <f>'Drift Flux'!CN75</f>
        <v>COMPRESSED LIQUID</v>
      </c>
    </row>
    <row r="75" spans="1:5" x14ac:dyDescent="0.35">
      <c r="A75">
        <f>'Drift Flux'!A76</f>
        <v>1581</v>
      </c>
      <c r="B75">
        <f>'Drift Flux'!F76</f>
        <v>62.754816559888368</v>
      </c>
      <c r="C75">
        <f>'Drift Flux'!H76</f>
        <v>1037.9663501117384</v>
      </c>
      <c r="D75">
        <f>'Drift Flux'!DG76</f>
        <v>240.00759981054978</v>
      </c>
      <c r="E75" t="str">
        <f>'Drift Flux'!CN76</f>
        <v>COMPRESSED LIQUID</v>
      </c>
    </row>
    <row r="76" spans="1:5" x14ac:dyDescent="0.35">
      <c r="A76">
        <f>'Drift Flux'!A77</f>
        <v>1578</v>
      </c>
      <c r="B76">
        <f>'Drift Flux'!F77</f>
        <v>62.518225415354543</v>
      </c>
      <c r="C76">
        <f>'Drift Flux'!H77</f>
        <v>1037.9383924342619</v>
      </c>
      <c r="D76">
        <f>'Drift Flux'!DG77</f>
        <v>240.00224297784439</v>
      </c>
      <c r="E76" t="str">
        <f>'Drift Flux'!CN77</f>
        <v>COMPRESSED LIQUID</v>
      </c>
    </row>
    <row r="77" spans="1:5" x14ac:dyDescent="0.35">
      <c r="A77">
        <f>'Drift Flux'!A78</f>
        <v>1575</v>
      </c>
      <c r="B77">
        <f>'Drift Flux'!F78</f>
        <v>62.281646358916412</v>
      </c>
      <c r="C77">
        <f>'Drift Flux'!H78</f>
        <v>1037.9104347567854</v>
      </c>
      <c r="D77">
        <f>'Drift Flux'!DG78</f>
        <v>239.996885593922</v>
      </c>
      <c r="E77" t="str">
        <f>'Drift Flux'!CN78</f>
        <v>COMPRESSED LIQUID</v>
      </c>
    </row>
    <row r="78" spans="1:5" x14ac:dyDescent="0.35">
      <c r="A78">
        <f>'Drift Flux'!A79</f>
        <v>1572</v>
      </c>
      <c r="B78">
        <f>'Drift Flux'!F79</f>
        <v>62.045079377512458</v>
      </c>
      <c r="C78">
        <f>'Drift Flux'!H79</f>
        <v>1037.882477079309</v>
      </c>
      <c r="D78">
        <f>'Drift Flux'!DG79</f>
        <v>239.99152765874214</v>
      </c>
      <c r="E78" t="str">
        <f>'Drift Flux'!CN79</f>
        <v>COMPRESSED LIQUID</v>
      </c>
    </row>
    <row r="79" spans="1:5" x14ac:dyDescent="0.35">
      <c r="A79">
        <f>'Drift Flux'!A80</f>
        <v>1569</v>
      </c>
      <c r="B79">
        <f>'Drift Flux'!F80</f>
        <v>61.808524458057434</v>
      </c>
      <c r="C79">
        <f>'Drift Flux'!H80</f>
        <v>1037.8545194018325</v>
      </c>
      <c r="D79">
        <f>'Drift Flux'!DG80</f>
        <v>239.98616917226491</v>
      </c>
      <c r="E79" t="str">
        <f>'Drift Flux'!CN80</f>
        <v>COMPRESSED LIQUID</v>
      </c>
    </row>
    <row r="80" spans="1:5" x14ac:dyDescent="0.35">
      <c r="A80">
        <f>'Drift Flux'!A81</f>
        <v>1566</v>
      </c>
      <c r="B80">
        <f>'Drift Flux'!F81</f>
        <v>61.571981587441108</v>
      </c>
      <c r="C80">
        <f>'Drift Flux'!H81</f>
        <v>1037.826561724356</v>
      </c>
      <c r="D80">
        <f>'Drift Flux'!DG81</f>
        <v>239.98081013444903</v>
      </c>
      <c r="E80" t="str">
        <f>'Drift Flux'!CN81</f>
        <v>COMPRESSED LIQUID</v>
      </c>
    </row>
    <row r="81" spans="1:5" x14ac:dyDescent="0.35">
      <c r="A81">
        <f>'Drift Flux'!A82</f>
        <v>1563</v>
      </c>
      <c r="B81">
        <f>'Drift Flux'!F82</f>
        <v>61.335450752527002</v>
      </c>
      <c r="C81">
        <f>'Drift Flux'!H82</f>
        <v>1037.7986040468795</v>
      </c>
      <c r="D81">
        <f>'Drift Flux'!DG82</f>
        <v>239.97545054525506</v>
      </c>
      <c r="E81" t="str">
        <f>'Drift Flux'!CN82</f>
        <v>COMPRESSED LIQUID</v>
      </c>
    </row>
    <row r="82" spans="1:5" x14ac:dyDescent="0.35">
      <c r="A82">
        <f>'Drift Flux'!A83</f>
        <v>1560</v>
      </c>
      <c r="B82">
        <f>'Drift Flux'!F83</f>
        <v>61.098931940151118</v>
      </c>
      <c r="C82">
        <f>'Drift Flux'!H83</f>
        <v>1037.770646369403</v>
      </c>
      <c r="D82">
        <f>'Drift Flux'!DG83</f>
        <v>239.97009040464104</v>
      </c>
      <c r="E82" t="str">
        <f>'Drift Flux'!CN83</f>
        <v>COMPRESSED LIQUID</v>
      </c>
    </row>
    <row r="83" spans="1:5" x14ac:dyDescent="0.35">
      <c r="A83">
        <f>'Drift Flux'!A84</f>
        <v>1557</v>
      </c>
      <c r="B83">
        <f>'Drift Flux'!F84</f>
        <v>60.862425137120596</v>
      </c>
      <c r="C83">
        <f>'Drift Flux'!H84</f>
        <v>1037.7426886919266</v>
      </c>
      <c r="D83">
        <f>'Drift Flux'!DG84</f>
        <v>239.96472971256685</v>
      </c>
      <c r="E83" t="str">
        <f>'Drift Flux'!CN84</f>
        <v>COMPRESSED LIQUID</v>
      </c>
    </row>
    <row r="84" spans="1:5" x14ac:dyDescent="0.35">
      <c r="A84">
        <f>'Drift Flux'!A85</f>
        <v>1554</v>
      </c>
      <c r="B84">
        <f>'Drift Flux'!F85</f>
        <v>60.625930330212412</v>
      </c>
      <c r="C84">
        <f>'Drift Flux'!H85</f>
        <v>1037.7147310144501</v>
      </c>
      <c r="D84">
        <f>'Drift Flux'!DG85</f>
        <v>239.95936846899156</v>
      </c>
      <c r="E84" t="str">
        <f>'Drift Flux'!CN85</f>
        <v>COMPRESSED LIQUID</v>
      </c>
    </row>
    <row r="85" spans="1:5" x14ac:dyDescent="0.35">
      <c r="A85">
        <f>'Drift Flux'!A86</f>
        <v>1551</v>
      </c>
      <c r="B85">
        <f>'Drift Flux'!F86</f>
        <v>60.389447506171997</v>
      </c>
      <c r="C85">
        <f>'Drift Flux'!H86</f>
        <v>1037.6867733369736</v>
      </c>
      <c r="D85">
        <f>'Drift Flux'!DG86</f>
        <v>239.95400667387355</v>
      </c>
      <c r="E85" t="str">
        <f>'Drift Flux'!CN86</f>
        <v>COMPRESSED LIQUID</v>
      </c>
    </row>
    <row r="86" spans="1:5" x14ac:dyDescent="0.35">
      <c r="A86">
        <f>'Drift Flux'!A87</f>
        <v>1548</v>
      </c>
      <c r="B86">
        <f>'Drift Flux'!F87</f>
        <v>60.152976651711853</v>
      </c>
      <c r="C86">
        <f>'Drift Flux'!H87</f>
        <v>1037.6588156594971</v>
      </c>
      <c r="D86">
        <f>'Drift Flux'!DG87</f>
        <v>239.94864432717191</v>
      </c>
      <c r="E86" t="str">
        <f>'Drift Flux'!CN87</f>
        <v>COMPRESSED LIQUID</v>
      </c>
    </row>
    <row r="87" spans="1:5" x14ac:dyDescent="0.35">
      <c r="A87">
        <f>'Drift Flux'!A88</f>
        <v>1545</v>
      </c>
      <c r="B87">
        <f>'Drift Flux'!F88</f>
        <v>59.916517753510149</v>
      </c>
      <c r="C87">
        <f>'Drift Flux'!H88</f>
        <v>1037.6308579820206</v>
      </c>
      <c r="D87">
        <f>'Drift Flux'!DG88</f>
        <v>239.94328142884524</v>
      </c>
      <c r="E87" t="str">
        <f>'Drift Flux'!CN88</f>
        <v>COMPRESSED LIQUID</v>
      </c>
    </row>
    <row r="88" spans="1:5" x14ac:dyDescent="0.35">
      <c r="A88">
        <f>'Drift Flux'!A89</f>
        <v>1542</v>
      </c>
      <c r="B88">
        <f>'Drift Flux'!F89</f>
        <v>59.680070798209293</v>
      </c>
      <c r="C88">
        <f>'Drift Flux'!H89</f>
        <v>1037.6029003045442</v>
      </c>
      <c r="D88">
        <f>'Drift Flux'!DG89</f>
        <v>239.93791797885183</v>
      </c>
      <c r="E88" t="str">
        <f>'Drift Flux'!CN89</f>
        <v>COMPRESSED LIQUID</v>
      </c>
    </row>
    <row r="89" spans="1:5" x14ac:dyDescent="0.35">
      <c r="A89">
        <f>'Drift Flux'!A90</f>
        <v>1539</v>
      </c>
      <c r="B89">
        <f>'Drift Flux'!F90</f>
        <v>59.443635772414446</v>
      </c>
      <c r="C89">
        <f>'Drift Flux'!H90</f>
        <v>1037.5749426270677</v>
      </c>
      <c r="D89">
        <f>'Drift Flux'!DG90</f>
        <v>239.93255397715029</v>
      </c>
      <c r="E89" t="str">
        <f>'Drift Flux'!CN90</f>
        <v>COMPRESSED LIQUID</v>
      </c>
    </row>
    <row r="90" spans="1:5" x14ac:dyDescent="0.35">
      <c r="A90">
        <f>'Drift Flux'!A91</f>
        <v>1536</v>
      </c>
      <c r="B90">
        <f>'Drift Flux'!F91</f>
        <v>59.207212662692058</v>
      </c>
      <c r="C90">
        <f>'Drift Flux'!H91</f>
        <v>1037.5469849495912</v>
      </c>
      <c r="D90">
        <f>'Drift Flux'!DG91</f>
        <v>239.92718942369879</v>
      </c>
      <c r="E90" t="str">
        <f>'Drift Flux'!CN91</f>
        <v>COMPRESSED LIQUID</v>
      </c>
    </row>
    <row r="91" spans="1:5" x14ac:dyDescent="0.35">
      <c r="A91">
        <f>'Drift Flux'!A92</f>
        <v>1533</v>
      </c>
      <c r="B91">
        <f>'Drift Flux'!F92</f>
        <v>58.970801455568321</v>
      </c>
      <c r="C91">
        <f>'Drift Flux'!H92</f>
        <v>1037.5190272721147</v>
      </c>
      <c r="D91">
        <f>'Drift Flux'!DG92</f>
        <v>239.92182431845549</v>
      </c>
      <c r="E91" t="str">
        <f>'Drift Flux'!CN92</f>
        <v>COMPRESSED LIQUID</v>
      </c>
    </row>
    <row r="92" spans="1:5" x14ac:dyDescent="0.35">
      <c r="A92">
        <f>'Drift Flux'!A93</f>
        <v>1530</v>
      </c>
      <c r="B92">
        <f>'Drift Flux'!F93</f>
        <v>58.734402137527653</v>
      </c>
      <c r="C92">
        <f>'Drift Flux'!H93</f>
        <v>1037.4910695946382</v>
      </c>
      <c r="D92">
        <f>'Drift Flux'!DG93</f>
        <v>239.91645866137799</v>
      </c>
      <c r="E92" t="str">
        <f>'Drift Flux'!CN93</f>
        <v>COMPRESSED LIQUID</v>
      </c>
    </row>
    <row r="93" spans="1:5" x14ac:dyDescent="0.35">
      <c r="A93">
        <f>'Drift Flux'!A94</f>
        <v>1527</v>
      </c>
      <c r="B93">
        <f>'Drift Flux'!F94</f>
        <v>58.498014695011094</v>
      </c>
      <c r="C93">
        <f>'Drift Flux'!H94</f>
        <v>1037.4631119171618</v>
      </c>
      <c r="D93">
        <f>'Drift Flux'!DG94</f>
        <v>239.91109245242478</v>
      </c>
      <c r="E93" t="str">
        <f>'Drift Flux'!CN94</f>
        <v>COMPRESSED LIQUID</v>
      </c>
    </row>
    <row r="94" spans="1:5" x14ac:dyDescent="0.35">
      <c r="A94">
        <f>'Drift Flux'!A95</f>
        <v>1524</v>
      </c>
      <c r="B94">
        <f>'Drift Flux'!F95</f>
        <v>58.261639114414713</v>
      </c>
      <c r="C94">
        <f>'Drift Flux'!H95</f>
        <v>1037.4351542396853</v>
      </c>
      <c r="D94">
        <f>'Drift Flux'!DG95</f>
        <v>239.90572569155358</v>
      </c>
      <c r="E94" t="str">
        <f>'Drift Flux'!CN95</f>
        <v>COMPRESSED LIQUID</v>
      </c>
    </row>
    <row r="95" spans="1:5" x14ac:dyDescent="0.35">
      <c r="A95">
        <f>'Drift Flux'!A96</f>
        <v>1521</v>
      </c>
      <c r="B95">
        <f>'Drift Flux'!F96</f>
        <v>58.025275382087955</v>
      </c>
      <c r="C95">
        <f>'Drift Flux'!H96</f>
        <v>1037.4071965622088</v>
      </c>
      <c r="D95">
        <f>'Drift Flux'!DG96</f>
        <v>239.90035837872165</v>
      </c>
      <c r="E95" t="str">
        <f>'Drift Flux'!CN96</f>
        <v>COMPRESSED LIQUID</v>
      </c>
    </row>
    <row r="96" spans="1:5" x14ac:dyDescent="0.35">
      <c r="A96">
        <f>'Drift Flux'!A97</f>
        <v>1518</v>
      </c>
      <c r="B96">
        <f>'Drift Flux'!F97</f>
        <v>57.788923484331995</v>
      </c>
      <c r="C96">
        <f>'Drift Flux'!H97</f>
        <v>1037.3792388847323</v>
      </c>
      <c r="D96">
        <f>'Drift Flux'!DG97</f>
        <v>239.89499051388714</v>
      </c>
      <c r="E96" t="str">
        <f>'Drift Flux'!CN97</f>
        <v>COMPRESSED LIQUID</v>
      </c>
    </row>
    <row r="97" spans="1:5" x14ac:dyDescent="0.35">
      <c r="A97">
        <f>'Drift Flux'!A98</f>
        <v>1515</v>
      </c>
      <c r="B97">
        <f>'Drift Flux'!F98</f>
        <v>57.552583407398011</v>
      </c>
      <c r="C97">
        <f>'Drift Flux'!H98</f>
        <v>1037.3512812072559</v>
      </c>
      <c r="D97">
        <f>'Drift Flux'!DG98</f>
        <v>239.88962209700719</v>
      </c>
      <c r="E97" t="str">
        <f>'Drift Flux'!CN98</f>
        <v>COMPRESSED LIQUID</v>
      </c>
    </row>
    <row r="98" spans="1:5" x14ac:dyDescent="0.35">
      <c r="A98">
        <f>'Drift Flux'!A99</f>
        <v>1512</v>
      </c>
      <c r="B98">
        <f>'Drift Flux'!F99</f>
        <v>57.316255137485456</v>
      </c>
      <c r="C98">
        <f>'Drift Flux'!H99</f>
        <v>1037.3233235297794</v>
      </c>
      <c r="D98">
        <f>'Drift Flux'!DG99</f>
        <v>239.88425312803929</v>
      </c>
      <c r="E98" t="str">
        <f>'Drift Flux'!CN99</f>
        <v>COMPRESSED LIQUID</v>
      </c>
    </row>
    <row r="99" spans="1:5" x14ac:dyDescent="0.35">
      <c r="A99">
        <f>'Drift Flux'!A100</f>
        <v>1509</v>
      </c>
      <c r="B99">
        <f>'Drift Flux'!F100</f>
        <v>57.079938660740282</v>
      </c>
      <c r="C99">
        <f>'Drift Flux'!H100</f>
        <v>1037.2953658523029</v>
      </c>
      <c r="D99">
        <f>'Drift Flux'!DG100</f>
        <v>239.87888360694069</v>
      </c>
      <c r="E99" t="str">
        <f>'Drift Flux'!CN100</f>
        <v>COMPRESSED LIQUID</v>
      </c>
    </row>
    <row r="100" spans="1:5" x14ac:dyDescent="0.35">
      <c r="A100">
        <f>'Drift Flux'!A101</f>
        <v>1506</v>
      </c>
      <c r="B100">
        <f>'Drift Flux'!F101</f>
        <v>56.843633963253147</v>
      </c>
      <c r="C100">
        <f>'Drift Flux'!H101</f>
        <v>1037.2674081748264</v>
      </c>
      <c r="D100">
        <f>'Drift Flux'!DG101</f>
        <v>239.87351353366876</v>
      </c>
      <c r="E100" t="str">
        <f>'Drift Flux'!CN101</f>
        <v>COMPRESSED LIQUID</v>
      </c>
    </row>
    <row r="101" spans="1:5" x14ac:dyDescent="0.35">
      <c r="A101">
        <f>'Drift Flux'!A102</f>
        <v>1503</v>
      </c>
      <c r="B101">
        <f>'Drift Flux'!F102</f>
        <v>56.607341031057544</v>
      </c>
      <c r="C101">
        <f>'Drift Flux'!H102</f>
        <v>1037.2394504973499</v>
      </c>
      <c r="D101">
        <f>'Drift Flux'!DG102</f>
        <v>239.86814290818052</v>
      </c>
      <c r="E101" t="str">
        <f>'Drift Flux'!CN102</f>
        <v>COMPRESSED LIQUID</v>
      </c>
    </row>
    <row r="102" spans="1:5" x14ac:dyDescent="0.35">
      <c r="A102">
        <f>'Drift Flux'!A103</f>
        <v>1500</v>
      </c>
      <c r="B102">
        <f>'Drift Flux'!F103</f>
        <v>56.371059850127949</v>
      </c>
      <c r="C102">
        <f>'Drift Flux'!H103</f>
        <v>1037.2114928198735</v>
      </c>
      <c r="D102">
        <f>'Drift Flux'!DG103</f>
        <v>239.86277173043322</v>
      </c>
      <c r="E102" t="str">
        <f>'Drift Flux'!CN103</f>
        <v>COMPRESSED LIQUID</v>
      </c>
    </row>
    <row r="103" spans="1:5" x14ac:dyDescent="0.35">
      <c r="A103">
        <f>'Drift Flux'!A104</f>
        <v>1497</v>
      </c>
      <c r="B103">
        <f>'Drift Flux'!F104</f>
        <v>56.134790406377881</v>
      </c>
      <c r="C103">
        <f>'Drift Flux'!H104</f>
        <v>1037.183535142397</v>
      </c>
      <c r="D103">
        <f>'Drift Flux'!DG104</f>
        <v>239.85740000038379</v>
      </c>
      <c r="E103" t="str">
        <f>'Drift Flux'!CN104</f>
        <v>COMPRESSED LIQUID</v>
      </c>
    </row>
    <row r="104" spans="1:5" x14ac:dyDescent="0.35">
      <c r="A104">
        <f>'Drift Flux'!A105</f>
        <v>1494</v>
      </c>
      <c r="B104">
        <f>'Drift Flux'!F105</f>
        <v>55.898532685657962</v>
      </c>
      <c r="C104">
        <f>'Drift Flux'!H105</f>
        <v>1037.1555774649205</v>
      </c>
      <c r="D104">
        <f>'Drift Flux'!DG105</f>
        <v>239.85202771798879</v>
      </c>
      <c r="E104" t="str">
        <f>'Drift Flux'!CN105</f>
        <v>COMPRESSED LIQUID</v>
      </c>
    </row>
    <row r="105" spans="1:5" x14ac:dyDescent="0.35">
      <c r="A105">
        <f>'Drift Flux'!A106</f>
        <v>1491</v>
      </c>
      <c r="B105">
        <f>'Drift Flux'!F106</f>
        <v>55.66228667375389</v>
      </c>
      <c r="C105">
        <f>'Drift Flux'!H106</f>
        <v>1037.127619787444</v>
      </c>
      <c r="D105">
        <f>'Drift Flux'!DG106</f>
        <v>239.84665488320547</v>
      </c>
      <c r="E105" t="str">
        <f>'Drift Flux'!CN106</f>
        <v>COMPRESSED LIQUID</v>
      </c>
    </row>
    <row r="106" spans="1:5" x14ac:dyDescent="0.35">
      <c r="A106">
        <f>'Drift Flux'!A107</f>
        <v>1488</v>
      </c>
      <c r="B106">
        <f>'Drift Flux'!F107</f>
        <v>55.426052356384432</v>
      </c>
      <c r="C106">
        <f>'Drift Flux'!H107</f>
        <v>1037.0996621099675</v>
      </c>
      <c r="D106">
        <f>'Drift Flux'!DG107</f>
        <v>239.84128149599053</v>
      </c>
      <c r="E106" t="str">
        <f>'Drift Flux'!CN107</f>
        <v>COMPRESSED LIQUID</v>
      </c>
    </row>
    <row r="107" spans="1:5" x14ac:dyDescent="0.35">
      <c r="A107">
        <f>'Drift Flux'!A108</f>
        <v>1485</v>
      </c>
      <c r="B107">
        <f>'Drift Flux'!F108</f>
        <v>55.189829719199317</v>
      </c>
      <c r="C107">
        <f>'Drift Flux'!H108</f>
        <v>1037.0717044324911</v>
      </c>
      <c r="D107">
        <f>'Drift Flux'!DG108</f>
        <v>239.8359075563003</v>
      </c>
      <c r="E107" t="str">
        <f>'Drift Flux'!CN108</f>
        <v>COMPRESSED LIQUID</v>
      </c>
    </row>
    <row r="108" spans="1:5" x14ac:dyDescent="0.35">
      <c r="A108">
        <f>'Drift Flux'!A109</f>
        <v>1482</v>
      </c>
      <c r="B108">
        <f>'Drift Flux'!F109</f>
        <v>54.953618747777114</v>
      </c>
      <c r="C108">
        <f>'Drift Flux'!H109</f>
        <v>1037.0437467550146</v>
      </c>
      <c r="D108">
        <f>'Drift Flux'!DG109</f>
        <v>239.83053306409147</v>
      </c>
      <c r="E108" t="str">
        <f>'Drift Flux'!CN109</f>
        <v>COMPRESSED LIQUID</v>
      </c>
    </row>
    <row r="109" spans="1:5" x14ac:dyDescent="0.35">
      <c r="A109">
        <f>'Drift Flux'!A110</f>
        <v>1479</v>
      </c>
      <c r="B109">
        <f>'Drift Flux'!F110</f>
        <v>54.717419427623071</v>
      </c>
      <c r="C109">
        <f>'Drift Flux'!H110</f>
        <v>1037.0157890775381</v>
      </c>
      <c r="D109">
        <f>'Drift Flux'!DG110</f>
        <v>239.82512790110536</v>
      </c>
      <c r="E109" t="str">
        <f>'Drift Flux'!CN110</f>
        <v>COMPRESSED LIQUID</v>
      </c>
    </row>
    <row r="110" spans="1:5" x14ac:dyDescent="0.35">
      <c r="A110">
        <f>'Drift Flux'!A111</f>
        <v>1476</v>
      </c>
      <c r="B110">
        <f>'Drift Flux'!F111</f>
        <v>54.479954926150882</v>
      </c>
      <c r="C110">
        <f>'Drift Flux'!H111</f>
        <v>1036.9876752353409</v>
      </c>
      <c r="D110">
        <f>'Drift Flux'!DG111</f>
        <v>239.81971083430017</v>
      </c>
      <c r="E110" t="str">
        <f>'Drift Flux'!CN111</f>
        <v>COMPRESSED LIQUID</v>
      </c>
    </row>
    <row r="111" spans="1:5" x14ac:dyDescent="0.35">
      <c r="A111">
        <f>'Drift Flux'!A112</f>
        <v>1473</v>
      </c>
      <c r="B111">
        <f>'Drift Flux'!F112</f>
        <v>54.247687686960454</v>
      </c>
      <c r="C111">
        <f>'Drift Flux'!H112</f>
        <v>1036.9595613931438</v>
      </c>
      <c r="D111">
        <f>'Drift Flux'!DG112</f>
        <v>239.81429325354623</v>
      </c>
      <c r="E111" t="str">
        <f>'Drift Flux'!CN112</f>
        <v>COMPRESSED LIQUID</v>
      </c>
    </row>
    <row r="112" spans="1:5" x14ac:dyDescent="0.35">
      <c r="A112">
        <f>'Drift Flux'!A113</f>
        <v>1470</v>
      </c>
      <c r="B112">
        <f>'Drift Flux'!F113</f>
        <v>54.015427325539036</v>
      </c>
      <c r="C112">
        <f>'Drift Flux'!H113</f>
        <v>1036.9314475509466</v>
      </c>
      <c r="D112">
        <f>'Drift Flux'!DG113</f>
        <v>239.80887515874497</v>
      </c>
      <c r="E112" t="str">
        <f>'Drift Flux'!CN113</f>
        <v>COMPRESSED LIQUID</v>
      </c>
    </row>
    <row r="113" spans="1:5" x14ac:dyDescent="0.35">
      <c r="A113">
        <f>'Drift Flux'!A114</f>
        <v>1467</v>
      </c>
      <c r="B113">
        <f>'Drift Flux'!F114</f>
        <v>53.783173836366608</v>
      </c>
      <c r="C113">
        <f>'Drift Flux'!H114</f>
        <v>1036.9033337087494</v>
      </c>
      <c r="D113">
        <f>'Drift Flux'!DG114</f>
        <v>239.80345654979772</v>
      </c>
      <c r="E113" t="str">
        <f>'Drift Flux'!CN114</f>
        <v>COMPRESSED LIQUID</v>
      </c>
    </row>
    <row r="114" spans="1:5" x14ac:dyDescent="0.35">
      <c r="A114">
        <f>'Drift Flux'!A115</f>
        <v>1464</v>
      </c>
      <c r="B114">
        <f>'Drift Flux'!F115</f>
        <v>53.55092721388332</v>
      </c>
      <c r="C114">
        <f>'Drift Flux'!H115</f>
        <v>1036.8752198665522</v>
      </c>
      <c r="D114">
        <f>'Drift Flux'!DG115</f>
        <v>239.79803742660715</v>
      </c>
      <c r="E114" t="str">
        <f>'Drift Flux'!CN115</f>
        <v>COMPRESSED LIQUID</v>
      </c>
    </row>
    <row r="115" spans="1:5" x14ac:dyDescent="0.35">
      <c r="A115">
        <f>'Drift Flux'!A116</f>
        <v>1461</v>
      </c>
      <c r="B115">
        <f>'Drift Flux'!F116</f>
        <v>53.318687452488497</v>
      </c>
      <c r="C115">
        <f>'Drift Flux'!H116</f>
        <v>1036.8471060243551</v>
      </c>
      <c r="D115">
        <f>'Drift Flux'!DG116</f>
        <v>239.79261778907414</v>
      </c>
      <c r="E115" t="str">
        <f>'Drift Flux'!CN116</f>
        <v>COMPRESSED LIQUID</v>
      </c>
    </row>
    <row r="116" spans="1:5" x14ac:dyDescent="0.35">
      <c r="A116">
        <f>'Drift Flux'!A117</f>
        <v>1458</v>
      </c>
      <c r="B116">
        <f>'Drift Flux'!F117</f>
        <v>53.086454546539592</v>
      </c>
      <c r="C116">
        <f>'Drift Flux'!H117</f>
        <v>1036.8189921821579</v>
      </c>
      <c r="D116">
        <f>'Drift Flux'!DG117</f>
        <v>239.78719763710126</v>
      </c>
      <c r="E116" t="str">
        <f>'Drift Flux'!CN117</f>
        <v>COMPRESSED LIQUID</v>
      </c>
    </row>
    <row r="117" spans="1:5" x14ac:dyDescent="0.35">
      <c r="A117">
        <f>'Drift Flux'!A118</f>
        <v>1455</v>
      </c>
      <c r="B117">
        <f>'Drift Flux'!F118</f>
        <v>52.85422849035114</v>
      </c>
      <c r="C117">
        <f>'Drift Flux'!H118</f>
        <v>1036.7908783399607</v>
      </c>
      <c r="D117">
        <f>'Drift Flux'!DG118</f>
        <v>239.78177697058948</v>
      </c>
      <c r="E117" t="str">
        <f>'Drift Flux'!CN118</f>
        <v>COMPRESSED LIQUID</v>
      </c>
    </row>
    <row r="118" spans="1:5" x14ac:dyDescent="0.35">
      <c r="A118">
        <f>'Drift Flux'!A119</f>
        <v>1452</v>
      </c>
      <c r="B118">
        <f>'Drift Flux'!F119</f>
        <v>52.622009278193687</v>
      </c>
      <c r="C118">
        <f>'Drift Flux'!H119</f>
        <v>1036.7627644977636</v>
      </c>
      <c r="D118">
        <f>'Drift Flux'!DG119</f>
        <v>239.77635578944</v>
      </c>
      <c r="E118" t="str">
        <f>'Drift Flux'!CN119</f>
        <v>COMPRESSED LIQUID</v>
      </c>
    </row>
    <row r="119" spans="1:5" x14ac:dyDescent="0.35">
      <c r="A119">
        <f>'Drift Flux'!A120</f>
        <v>1449</v>
      </c>
      <c r="B119">
        <f>'Drift Flux'!F120</f>
        <v>52.389796904292673</v>
      </c>
      <c r="C119">
        <f>'Drift Flux'!H120</f>
        <v>1036.7346506555664</v>
      </c>
      <c r="D119">
        <f>'Drift Flux'!DG120</f>
        <v>239.77093409355564</v>
      </c>
      <c r="E119" t="str">
        <f>'Drift Flux'!CN120</f>
        <v>COMPRESSED LIQUID</v>
      </c>
    </row>
    <row r="120" spans="1:5" x14ac:dyDescent="0.35">
      <c r="A120">
        <f>'Drift Flux'!A121</f>
        <v>1446</v>
      </c>
      <c r="B120">
        <f>'Drift Flux'!F121</f>
        <v>52.157591362827326</v>
      </c>
      <c r="C120">
        <f>'Drift Flux'!H121</f>
        <v>1036.7065368133692</v>
      </c>
      <c r="D120">
        <f>'Drift Flux'!DG121</f>
        <v>239.76551188283656</v>
      </c>
      <c r="E120" t="str">
        <f>'Drift Flux'!CN121</f>
        <v>COMPRESSED LIQUID</v>
      </c>
    </row>
    <row r="121" spans="1:5" x14ac:dyDescent="0.35">
      <c r="A121">
        <f>'Drift Flux'!A122</f>
        <v>1443</v>
      </c>
      <c r="B121">
        <f>'Drift Flux'!F122</f>
        <v>51.925392647929513</v>
      </c>
      <c r="C121">
        <f>'Drift Flux'!H122</f>
        <v>1036.678422971172</v>
      </c>
      <c r="D121">
        <f>'Drift Flux'!DG122</f>
        <v>239.76008915718478</v>
      </c>
      <c r="E121" t="str">
        <f>'Drift Flux'!CN122</f>
        <v>COMPRESSED LIQUID</v>
      </c>
    </row>
    <row r="122" spans="1:5" x14ac:dyDescent="0.35">
      <c r="A122">
        <f>'Drift Flux'!A123</f>
        <v>1440</v>
      </c>
      <c r="B122">
        <f>'Drift Flux'!F123</f>
        <v>51.693200753682568</v>
      </c>
      <c r="C122">
        <f>'Drift Flux'!H123</f>
        <v>1036.6503091289749</v>
      </c>
      <c r="D122">
        <f>'Drift Flux'!DG123</f>
        <v>239.75466591650229</v>
      </c>
      <c r="E122" t="str">
        <f>'Drift Flux'!CN123</f>
        <v>COMPRESSED LIQUID</v>
      </c>
    </row>
    <row r="123" spans="1:5" x14ac:dyDescent="0.35">
      <c r="A123">
        <f>'Drift Flux'!A124</f>
        <v>1437</v>
      </c>
      <c r="B123">
        <f>'Drift Flux'!F124</f>
        <v>51.46101567412007</v>
      </c>
      <c r="C123">
        <f>'Drift Flux'!H124</f>
        <v>1036.6221952867777</v>
      </c>
      <c r="D123">
        <f>'Drift Flux'!DG124</f>
        <v>239.7492421606903</v>
      </c>
      <c r="E123" t="str">
        <f>'Drift Flux'!CN124</f>
        <v>COMPRESSED LIQUID</v>
      </c>
    </row>
    <row r="124" spans="1:5" x14ac:dyDescent="0.35">
      <c r="A124">
        <f>'Drift Flux'!A125</f>
        <v>1434</v>
      </c>
      <c r="B124">
        <f>'Drift Flux'!F125</f>
        <v>51.228837403224638</v>
      </c>
      <c r="C124">
        <f>'Drift Flux'!H125</f>
        <v>1036.5940814445805</v>
      </c>
      <c r="D124">
        <f>'Drift Flux'!DG125</f>
        <v>239.74381788964979</v>
      </c>
      <c r="E124" t="str">
        <f>'Drift Flux'!CN125</f>
        <v>COMPRESSED LIQUID</v>
      </c>
    </row>
    <row r="125" spans="1:5" x14ac:dyDescent="0.35">
      <c r="A125">
        <f>'Drift Flux'!A126</f>
        <v>1431</v>
      </c>
      <c r="B125">
        <f>'Drift Flux'!F126</f>
        <v>50.996665934926675</v>
      </c>
      <c r="C125">
        <f>'Drift Flux'!H126</f>
        <v>1036.5659676023834</v>
      </c>
      <c r="D125">
        <f>'Drift Flux'!DG126</f>
        <v>239.73839310328265</v>
      </c>
      <c r="E125" t="str">
        <f>'Drift Flux'!CN126</f>
        <v>COMPRESSED LIQUID</v>
      </c>
    </row>
    <row r="126" spans="1:5" x14ac:dyDescent="0.35">
      <c r="A126">
        <f>'Drift Flux'!A127</f>
        <v>1428</v>
      </c>
      <c r="B126">
        <f>'Drift Flux'!F127</f>
        <v>50.764501263103064</v>
      </c>
      <c r="C126">
        <f>'Drift Flux'!H127</f>
        <v>1036.5378537601862</v>
      </c>
      <c r="D126">
        <f>'Drift Flux'!DG127</f>
        <v>239.73296780149042</v>
      </c>
      <c r="E126" t="str">
        <f>'Drift Flux'!CN127</f>
        <v>COMPRESSED LIQUID</v>
      </c>
    </row>
    <row r="127" spans="1:5" x14ac:dyDescent="0.35">
      <c r="A127">
        <f>'Drift Flux'!A128</f>
        <v>1425</v>
      </c>
      <c r="B127">
        <f>'Drift Flux'!F128</f>
        <v>50.532343381575878</v>
      </c>
      <c r="C127">
        <f>'Drift Flux'!H128</f>
        <v>1036.509739917989</v>
      </c>
      <c r="D127">
        <f>'Drift Flux'!DG128</f>
        <v>239.72754198417442</v>
      </c>
      <c r="E127" t="str">
        <f>'Drift Flux'!CN128</f>
        <v>COMPRESSED LIQUID</v>
      </c>
    </row>
    <row r="128" spans="1:5" x14ac:dyDescent="0.35">
      <c r="A128">
        <f>'Drift Flux'!A129</f>
        <v>1422</v>
      </c>
      <c r="B128">
        <f>'Drift Flux'!F129</f>
        <v>50.300192284111027</v>
      </c>
      <c r="C128">
        <f>'Drift Flux'!H129</f>
        <v>1036.4816260757918</v>
      </c>
      <c r="D128">
        <f>'Drift Flux'!DG129</f>
        <v>239.72211565123587</v>
      </c>
      <c r="E128" t="str">
        <f>'Drift Flux'!CN129</f>
        <v>COMPRESSED LIQUID</v>
      </c>
    </row>
    <row r="129" spans="1:5" x14ac:dyDescent="0.35">
      <c r="A129">
        <f>'Drift Flux'!A130</f>
        <v>1419</v>
      </c>
      <c r="B129">
        <f>'Drift Flux'!F130</f>
        <v>50.06804796441687</v>
      </c>
      <c r="C129">
        <f>'Drift Flux'!H130</f>
        <v>1036.4535122335947</v>
      </c>
      <c r="D129">
        <f>'Drift Flux'!DG130</f>
        <v>239.7166888025763</v>
      </c>
      <c r="E129" t="str">
        <f>'Drift Flux'!CN130</f>
        <v>COMPRESSED LIQUID</v>
      </c>
    </row>
    <row r="130" spans="1:5" x14ac:dyDescent="0.35">
      <c r="A130">
        <f>'Drift Flux'!A131</f>
        <v>1416</v>
      </c>
      <c r="B130">
        <f>'Drift Flux'!F131</f>
        <v>49.835910416142823</v>
      </c>
      <c r="C130">
        <f>'Drift Flux'!H131</f>
        <v>1036.4253983913975</v>
      </c>
      <c r="D130">
        <f>'Drift Flux'!DG131</f>
        <v>239.71126143809727</v>
      </c>
      <c r="E130" t="str">
        <f>'Drift Flux'!CN131</f>
        <v>COMPRESSED LIQUID</v>
      </c>
    </row>
    <row r="131" spans="1:5" x14ac:dyDescent="0.35">
      <c r="A131">
        <f>'Drift Flux'!A132</f>
        <v>1413</v>
      </c>
      <c r="B131">
        <f>'Drift Flux'!F132</f>
        <v>49.603779632877924</v>
      </c>
      <c r="C131">
        <f>'Drift Flux'!H132</f>
        <v>1036.3972845492003</v>
      </c>
      <c r="D131">
        <f>'Drift Flux'!DG132</f>
        <v>239.70583355770009</v>
      </c>
      <c r="E131" t="str">
        <f>'Drift Flux'!CN132</f>
        <v>COMPRESSED LIQUID</v>
      </c>
    </row>
    <row r="132" spans="1:5" x14ac:dyDescent="0.35">
      <c r="A132">
        <f>'Drift Flux'!A133</f>
        <v>1410</v>
      </c>
      <c r="B132">
        <f>'Drift Flux'!F133</f>
        <v>49.371655608149332</v>
      </c>
      <c r="C132">
        <f>'Drift Flux'!H133</f>
        <v>1036.3691707070031</v>
      </c>
      <c r="D132">
        <f>'Drift Flux'!DG133</f>
        <v>239.70040516128597</v>
      </c>
      <c r="E132" t="str">
        <f>'Drift Flux'!CN133</f>
        <v>COMPRESSED LIQUID</v>
      </c>
    </row>
    <row r="133" spans="1:5" x14ac:dyDescent="0.35">
      <c r="A133">
        <f>'Drift Flux'!A134</f>
        <v>1407</v>
      </c>
      <c r="B133">
        <f>'Drift Flux'!F134</f>
        <v>49.139538335420852</v>
      </c>
      <c r="C133">
        <f>'Drift Flux'!H134</f>
        <v>1036.341056864806</v>
      </c>
      <c r="D133">
        <f>'Drift Flux'!DG134</f>
        <v>239.69497624875657</v>
      </c>
      <c r="E133" t="str">
        <f>'Drift Flux'!CN134</f>
        <v>COMPRESSED LIQUID</v>
      </c>
    </row>
    <row r="134" spans="1:5" x14ac:dyDescent="0.35">
      <c r="A134">
        <f>'Drift Flux'!A135</f>
        <v>1404</v>
      </c>
      <c r="B134">
        <f>'Drift Flux'!F135</f>
        <v>48.90742780809137</v>
      </c>
      <c r="C134">
        <f>'Drift Flux'!H135</f>
        <v>1036.3129430226088</v>
      </c>
      <c r="D134">
        <f>'Drift Flux'!DG135</f>
        <v>239.68954682001277</v>
      </c>
      <c r="E134" t="str">
        <f>'Drift Flux'!CN135</f>
        <v>COMPRESSED LIQUID</v>
      </c>
    </row>
    <row r="135" spans="1:5" x14ac:dyDescent="0.35">
      <c r="A135">
        <f>'Drift Flux'!A136</f>
        <v>1401</v>
      </c>
      <c r="B135">
        <f>'Drift Flux'!F136</f>
        <v>48.67532401949326</v>
      </c>
      <c r="C135">
        <f>'Drift Flux'!H136</f>
        <v>1036.2848291804116</v>
      </c>
      <c r="D135">
        <f>'Drift Flux'!DG136</f>
        <v>239.68411687495666</v>
      </c>
      <c r="E135" t="str">
        <f>'Drift Flux'!CN136</f>
        <v>COMPRESSED LIQUID</v>
      </c>
    </row>
    <row r="136" spans="1:5" x14ac:dyDescent="0.35">
      <c r="A136">
        <f>'Drift Flux'!A137</f>
        <v>1398</v>
      </c>
      <c r="B136">
        <f>'Drift Flux'!F137</f>
        <v>48.443226962890797</v>
      </c>
      <c r="C136">
        <f>'Drift Flux'!H137</f>
        <v>1036.2567153382145</v>
      </c>
      <c r="D136">
        <f>'Drift Flux'!DG137</f>
        <v>239.67868641348946</v>
      </c>
      <c r="E136" t="str">
        <f>'Drift Flux'!CN137</f>
        <v>COMPRESSED LIQUID</v>
      </c>
    </row>
    <row r="137" spans="1:5" x14ac:dyDescent="0.35">
      <c r="A137">
        <f>'Drift Flux'!A138</f>
        <v>1395</v>
      </c>
      <c r="B137">
        <f>'Drift Flux'!F138</f>
        <v>48.211136631478468</v>
      </c>
      <c r="C137">
        <f>'Drift Flux'!H138</f>
        <v>1036.2286014960173</v>
      </c>
      <c r="D137">
        <f>'Drift Flux'!DG138</f>
        <v>239.67325543551271</v>
      </c>
      <c r="E137" t="str">
        <f>'Drift Flux'!CN138</f>
        <v>COMPRESSED LIQUID</v>
      </c>
    </row>
    <row r="138" spans="1:5" x14ac:dyDescent="0.35">
      <c r="A138">
        <f>'Drift Flux'!A139</f>
        <v>1392</v>
      </c>
      <c r="B138">
        <f>'Drift Flux'!F139</f>
        <v>47.979053018379282</v>
      </c>
      <c r="C138">
        <f>'Drift Flux'!H139</f>
        <v>1036.2004876538201</v>
      </c>
      <c r="D138">
        <f>'Drift Flux'!DG139</f>
        <v>239.66782394092718</v>
      </c>
      <c r="E138" t="str">
        <f>'Drift Flux'!CN139</f>
        <v>COMPRESSED LIQUID</v>
      </c>
    </row>
    <row r="139" spans="1:5" x14ac:dyDescent="0.35">
      <c r="A139">
        <f>'Drift Flux'!A140</f>
        <v>1389</v>
      </c>
      <c r="B139">
        <f>'Drift Flux'!F140</f>
        <v>47.746976116643026</v>
      </c>
      <c r="C139">
        <f>'Drift Flux'!H140</f>
        <v>1036.1723738116229</v>
      </c>
      <c r="D139">
        <f>'Drift Flux'!DG140</f>
        <v>239.66239192963485</v>
      </c>
      <c r="E139" t="str">
        <f>'Drift Flux'!CN140</f>
        <v>COMPRESSED LIQUID</v>
      </c>
    </row>
    <row r="140" spans="1:5" x14ac:dyDescent="0.35">
      <c r="A140">
        <f>'Drift Flux'!A141</f>
        <v>1386</v>
      </c>
      <c r="B140">
        <f>'Drift Flux'!F141</f>
        <v>47.514905919244491</v>
      </c>
      <c r="C140">
        <f>'Drift Flux'!H141</f>
        <v>1036.1442599694258</v>
      </c>
      <c r="D140">
        <f>'Drift Flux'!DG141</f>
        <v>239.65695940153694</v>
      </c>
      <c r="E140" t="str">
        <f>'Drift Flux'!CN141</f>
        <v>COMPRESSED LIQUID</v>
      </c>
    </row>
    <row r="141" spans="1:5" x14ac:dyDescent="0.35">
      <c r="A141">
        <f>'Drift Flux'!A142</f>
        <v>1383</v>
      </c>
      <c r="B141">
        <f>'Drift Flux'!F142</f>
        <v>47.282842419081639</v>
      </c>
      <c r="C141">
        <f>'Drift Flux'!H142</f>
        <v>1036.1161461272286</v>
      </c>
      <c r="D141">
        <f>'Drift Flux'!DG142</f>
        <v>239.65152635653533</v>
      </c>
      <c r="E141" t="str">
        <f>'Drift Flux'!CN142</f>
        <v>COMPRESSED LIQUID</v>
      </c>
    </row>
    <row r="142" spans="1:5" x14ac:dyDescent="0.35">
      <c r="A142">
        <f>'Drift Flux'!A143</f>
        <v>1380</v>
      </c>
      <c r="B142">
        <f>'Drift Flux'!F143</f>
        <v>47.050785608973712</v>
      </c>
      <c r="C142">
        <f>'Drift Flux'!H143</f>
        <v>1036.0880322850314</v>
      </c>
      <c r="D142">
        <f>'Drift Flux'!DG143</f>
        <v>239.64609279453134</v>
      </c>
      <c r="E142" t="str">
        <f>'Drift Flux'!CN143</f>
        <v>COMPRESSED LIQUID</v>
      </c>
    </row>
    <row r="143" spans="1:5" x14ac:dyDescent="0.35">
      <c r="A143">
        <f>'Drift Flux'!A144</f>
        <v>1377</v>
      </c>
      <c r="B143">
        <f>'Drift Flux'!F144</f>
        <v>46.818735481659338</v>
      </c>
      <c r="C143">
        <f>'Drift Flux'!H144</f>
        <v>1036.0599184428343</v>
      </c>
      <c r="D143">
        <f>'Drift Flux'!DG144</f>
        <v>239.64065871542664</v>
      </c>
      <c r="E143" t="str">
        <f>'Drift Flux'!CN144</f>
        <v>COMPRESSED LIQUID</v>
      </c>
    </row>
    <row r="144" spans="1:5" x14ac:dyDescent="0.35">
      <c r="A144">
        <f>'Drift Flux'!A145</f>
        <v>1374</v>
      </c>
      <c r="B144">
        <f>'Drift Flux'!F145</f>
        <v>46.586692029794541</v>
      </c>
      <c r="C144">
        <f>'Drift Flux'!H145</f>
        <v>1036.0318046006371</v>
      </c>
      <c r="D144">
        <f>'Drift Flux'!DG145</f>
        <v>239.635224119123</v>
      </c>
      <c r="E144" t="str">
        <f>'Drift Flux'!CN145</f>
        <v>COMPRESSED LIQUID</v>
      </c>
    </row>
    <row r="145" spans="1:5" x14ac:dyDescent="0.35">
      <c r="A145">
        <f>'Drift Flux'!A146</f>
        <v>1371</v>
      </c>
      <c r="B145">
        <f>'Drift Flux'!F146</f>
        <v>46.354655245950738</v>
      </c>
      <c r="C145">
        <f>'Drift Flux'!H146</f>
        <v>1036.0036907584399</v>
      </c>
      <c r="D145">
        <f>'Drift Flux'!DG146</f>
        <v>239.62978900552127</v>
      </c>
      <c r="E145" t="str">
        <f>'Drift Flux'!CN146</f>
        <v>COMPRESSED LIQUID</v>
      </c>
    </row>
    <row r="146" spans="1:5" x14ac:dyDescent="0.35">
      <c r="A146">
        <f>'Drift Flux'!A147</f>
        <v>1368</v>
      </c>
      <c r="B146">
        <f>'Drift Flux'!F147</f>
        <v>46.122625122612654</v>
      </c>
      <c r="C146">
        <f>'Drift Flux'!H147</f>
        <v>1035.9755769162427</v>
      </c>
      <c r="D146">
        <f>'Drift Flux'!DG147</f>
        <v>239.62435337452359</v>
      </c>
      <c r="E146" t="str">
        <f>'Drift Flux'!CN147</f>
        <v>COMPRESSED LIQUID</v>
      </c>
    </row>
    <row r="147" spans="1:5" x14ac:dyDescent="0.35">
      <c r="A147">
        <f>'Drift Flux'!A148</f>
        <v>1365</v>
      </c>
      <c r="B147">
        <f>'Drift Flux'!F148</f>
        <v>45.890601652176215</v>
      </c>
      <c r="C147">
        <f>'Drift Flux'!H148</f>
        <v>1035.9474630740456</v>
      </c>
      <c r="D147">
        <f>'Drift Flux'!DG148</f>
        <v>239.61891722603116</v>
      </c>
      <c r="E147" t="str">
        <f>'Drift Flux'!CN148</f>
        <v>COMPRESSED LIQUID</v>
      </c>
    </row>
    <row r="148" spans="1:5" x14ac:dyDescent="0.35">
      <c r="A148">
        <f>'Drift Flux'!A149</f>
        <v>1362</v>
      </c>
      <c r="B148">
        <f>'Drift Flux'!F149</f>
        <v>45.65858482694636</v>
      </c>
      <c r="C148">
        <f>'Drift Flux'!H149</f>
        <v>1035.9193492318484</v>
      </c>
      <c r="D148">
        <f>'Drift Flux'!DG149</f>
        <v>239.61348055994631</v>
      </c>
      <c r="E148" t="str">
        <f>'Drift Flux'!CN149</f>
        <v>COMPRESSED LIQUID</v>
      </c>
    </row>
    <row r="149" spans="1:5" x14ac:dyDescent="0.35">
      <c r="A149">
        <f>'Drift Flux'!A150</f>
        <v>1359</v>
      </c>
      <c r="B149">
        <f>'Drift Flux'!F150</f>
        <v>45.426574639134806</v>
      </c>
      <c r="C149">
        <f>'Drift Flux'!H150</f>
        <v>1035.8912353896512</v>
      </c>
      <c r="D149">
        <f>'Drift Flux'!DG150</f>
        <v>239.6080433761706</v>
      </c>
      <c r="E149" t="str">
        <f>'Drift Flux'!CN150</f>
        <v>COMPRESSED LIQUID</v>
      </c>
    </row>
    <row r="150" spans="1:5" x14ac:dyDescent="0.35">
      <c r="A150">
        <f>'Drift Flux'!A151</f>
        <v>1356</v>
      </c>
      <c r="B150">
        <f>'Drift Flux'!F151</f>
        <v>45.194571080857763</v>
      </c>
      <c r="C150">
        <f>'Drift Flux'!H151</f>
        <v>1035.8631215474541</v>
      </c>
      <c r="D150">
        <f>'Drift Flux'!DG151</f>
        <v>239.60260567460557</v>
      </c>
      <c r="E150" t="str">
        <f>'Drift Flux'!CN151</f>
        <v>COMPRESSED LIQUID</v>
      </c>
    </row>
    <row r="151" spans="1:5" x14ac:dyDescent="0.35">
      <c r="A151">
        <f>'Drift Flux'!A152</f>
        <v>1353</v>
      </c>
      <c r="B151">
        <f>'Drift Flux'!F152</f>
        <v>44.96257414413359</v>
      </c>
      <c r="C151">
        <f>'Drift Flux'!H152</f>
        <v>1035.8350077052569</v>
      </c>
      <c r="D151">
        <f>'Drift Flux'!DG152</f>
        <v>239.59716745515391</v>
      </c>
      <c r="E151" t="str">
        <f>'Drift Flux'!CN152</f>
        <v>COMPRESSED LIQUID</v>
      </c>
    </row>
    <row r="152" spans="1:5" x14ac:dyDescent="0.35">
      <c r="A152">
        <f>'Drift Flux'!A153</f>
        <v>1350</v>
      </c>
      <c r="B152">
        <f>'Drift Flux'!F153</f>
        <v>44.730583820880355</v>
      </c>
      <c r="C152">
        <f>'Drift Flux'!H153</f>
        <v>1035.8068938630597</v>
      </c>
      <c r="D152">
        <f>'Drift Flux'!DG153</f>
        <v>239.59172871771682</v>
      </c>
      <c r="E152" t="str">
        <f>'Drift Flux'!CN153</f>
        <v>COMPRESSED LIQUID</v>
      </c>
    </row>
    <row r="153" spans="1:5" x14ac:dyDescent="0.35">
      <c r="A153">
        <f>'Drift Flux'!A154</f>
        <v>1347</v>
      </c>
      <c r="B153">
        <f>'Drift Flux'!F154</f>
        <v>44.498600102913386</v>
      </c>
      <c r="C153">
        <f>'Drift Flux'!H154</f>
        <v>1035.7787800208625</v>
      </c>
      <c r="D153">
        <f>'Drift Flux'!DG154</f>
        <v>239.58628946219585</v>
      </c>
      <c r="E153" t="str">
        <f>'Drift Flux'!CN154</f>
        <v>COMPRESSED LIQUID</v>
      </c>
    </row>
    <row r="154" spans="1:5" x14ac:dyDescent="0.35">
      <c r="A154">
        <f>'Drift Flux'!A155</f>
        <v>1344</v>
      </c>
      <c r="B154">
        <f>'Drift Flux'!F155</f>
        <v>44.266622981942724</v>
      </c>
      <c r="C154">
        <f>'Drift Flux'!H155</f>
        <v>1035.7506661786654</v>
      </c>
      <c r="D154">
        <f>'Drift Flux'!DG155</f>
        <v>239.58084968849414</v>
      </c>
      <c r="E154" t="str">
        <f>'Drift Flux'!CN155</f>
        <v>COMPRESSED LIQUID</v>
      </c>
    </row>
    <row r="155" spans="1:5" x14ac:dyDescent="0.35">
      <c r="A155">
        <f>'Drift Flux'!A156</f>
        <v>1341</v>
      </c>
      <c r="B155">
        <f>'Drift Flux'!F156</f>
        <v>44.034652449570494</v>
      </c>
      <c r="C155">
        <f>'Drift Flux'!H156</f>
        <v>1035.7225523364682</v>
      </c>
      <c r="D155">
        <f>'Drift Flux'!DG156</f>
        <v>239.5754093965129</v>
      </c>
      <c r="E155" t="str">
        <f>'Drift Flux'!CN156</f>
        <v>COMPRESSED LIQUID</v>
      </c>
    </row>
    <row r="156" spans="1:5" x14ac:dyDescent="0.35">
      <c r="A156">
        <f>'Drift Flux'!A157</f>
        <v>1338</v>
      </c>
      <c r="B156">
        <f>'Drift Flux'!F157</f>
        <v>43.802688497288251</v>
      </c>
      <c r="C156">
        <f>'Drift Flux'!H157</f>
        <v>1035.694438494271</v>
      </c>
      <c r="D156">
        <f>'Drift Flux'!DG157</f>
        <v>239.56996858615457</v>
      </c>
      <c r="E156" t="str">
        <f>'Drift Flux'!CN157</f>
        <v>COMPRESSED LIQUID</v>
      </c>
    </row>
    <row r="157" spans="1:5" x14ac:dyDescent="0.35">
      <c r="A157">
        <f>'Drift Flux'!A158</f>
        <v>1335</v>
      </c>
      <c r="B157">
        <f>'Drift Flux'!F158</f>
        <v>43.570731116474207</v>
      </c>
      <c r="C157">
        <f>'Drift Flux'!H158</f>
        <v>1035.6663246520739</v>
      </c>
      <c r="D157">
        <f>'Drift Flux'!DG158</f>
        <v>239.56452725732174</v>
      </c>
      <c r="E157" t="str">
        <f>'Drift Flux'!CN158</f>
        <v>COMPRESSED LIQUID</v>
      </c>
    </row>
    <row r="158" spans="1:5" x14ac:dyDescent="0.35">
      <c r="A158">
        <f>'Drift Flux'!A159</f>
        <v>1332</v>
      </c>
      <c r="B158">
        <f>'Drift Flux'!F159</f>
        <v>43.338780298390425</v>
      </c>
      <c r="C158">
        <f>'Drift Flux'!H159</f>
        <v>1035.6382108098767</v>
      </c>
      <c r="D158">
        <f>'Drift Flux'!DG159</f>
        <v>239.55908540991629</v>
      </c>
      <c r="E158" t="str">
        <f>'Drift Flux'!CN159</f>
        <v>COMPRESSED LIQUID</v>
      </c>
    </row>
    <row r="159" spans="1:5" x14ac:dyDescent="0.35">
      <c r="A159">
        <f>'Drift Flux'!A160</f>
        <v>1329</v>
      </c>
      <c r="B159">
        <f>'Drift Flux'!F160</f>
        <v>43.106836034179885</v>
      </c>
      <c r="C159">
        <f>'Drift Flux'!H160</f>
        <v>1035.6100969676795</v>
      </c>
      <c r="D159">
        <f>'Drift Flux'!DG160</f>
        <v>239.55364304384057</v>
      </c>
      <c r="E159" t="str">
        <f>'Drift Flux'!CN160</f>
        <v>COMPRESSED LIQUID</v>
      </c>
    </row>
    <row r="160" spans="1:5" x14ac:dyDescent="0.35">
      <c r="A160">
        <f>'Drift Flux'!A161</f>
        <v>1326</v>
      </c>
      <c r="B160">
        <f>'Drift Flux'!F161</f>
        <v>42.874898314863536</v>
      </c>
      <c r="C160">
        <f>'Drift Flux'!H161</f>
        <v>1035.5819831254823</v>
      </c>
      <c r="D160">
        <f>'Drift Flux'!DG161</f>
        <v>239.54820015899736</v>
      </c>
      <c r="E160" t="str">
        <f>'Drift Flux'!CN161</f>
        <v>COMPRESSED LIQUID</v>
      </c>
    </row>
    <row r="161" spans="1:5" x14ac:dyDescent="0.35">
      <c r="A161">
        <f>'Drift Flux'!A162</f>
        <v>1323</v>
      </c>
      <c r="B161">
        <f>'Drift Flux'!F162</f>
        <v>42.642967131337208</v>
      </c>
      <c r="C161">
        <f>'Drift Flux'!H162</f>
        <v>1035.5538692832852</v>
      </c>
      <c r="D161">
        <f>'Drift Flux'!DG162</f>
        <v>239.54275675528902</v>
      </c>
      <c r="E161" t="str">
        <f>'Drift Flux'!CN162</f>
        <v>COMPRESSED LIQUID</v>
      </c>
    </row>
    <row r="162" spans="1:5" x14ac:dyDescent="0.35">
      <c r="A162">
        <f>'Drift Flux'!A163</f>
        <v>1320</v>
      </c>
      <c r="B162">
        <f>'Drift Flux'!F163</f>
        <v>42.411042474368465</v>
      </c>
      <c r="C162">
        <f>'Drift Flux'!H163</f>
        <v>1035.525755441088</v>
      </c>
      <c r="D162">
        <f>'Drift Flux'!DG163</f>
        <v>239.53731283261845</v>
      </c>
      <c r="E162" t="str">
        <f>'Drift Flux'!CN163</f>
        <v>COMPRESSED LIQUID</v>
      </c>
    </row>
    <row r="163" spans="1:5" x14ac:dyDescent="0.35">
      <c r="A163">
        <f>'Drift Flux'!A164</f>
        <v>1317</v>
      </c>
      <c r="B163">
        <f>'Drift Flux'!F164</f>
        <v>42.179124334593368</v>
      </c>
      <c r="C163">
        <f>'Drift Flux'!H164</f>
        <v>1035.4976415988908</v>
      </c>
      <c r="D163">
        <f>'Drift Flux'!DG164</f>
        <v>239.53186839088789</v>
      </c>
      <c r="E163" t="str">
        <f>'Drift Flux'!CN164</f>
        <v>COMPRESSED LIQUID</v>
      </c>
    </row>
    <row r="164" spans="1:5" x14ac:dyDescent="0.35">
      <c r="A164">
        <f>'Drift Flux'!A165</f>
        <v>1314</v>
      </c>
      <c r="B164">
        <f>'Drift Flux'!F165</f>
        <v>41.947212702513148</v>
      </c>
      <c r="C164">
        <f>'Drift Flux'!H165</f>
        <v>1035.4695277566937</v>
      </c>
      <c r="D164">
        <f>'Drift Flux'!DG165</f>
        <v>239.52642343000082</v>
      </c>
      <c r="E164" t="str">
        <f>'Drift Flux'!CN165</f>
        <v>COMPRESSED LIQUID</v>
      </c>
    </row>
    <row r="165" spans="1:5" x14ac:dyDescent="0.35">
      <c r="A165">
        <f>'Drift Flux'!A166</f>
        <v>1311</v>
      </c>
      <c r="B165">
        <f>'Drift Flux'!F166</f>
        <v>41.715307568490786</v>
      </c>
      <c r="C165">
        <f>'Drift Flux'!H166</f>
        <v>1035.4414139144965</v>
      </c>
      <c r="D165">
        <f>'Drift Flux'!DG166</f>
        <v>239.5209779498598</v>
      </c>
      <c r="E165" t="str">
        <f>'Drift Flux'!CN166</f>
        <v>COMPRESSED LIQUID</v>
      </c>
    </row>
    <row r="166" spans="1:5" x14ac:dyDescent="0.35">
      <c r="A166">
        <f>'Drift Flux'!A167</f>
        <v>1308</v>
      </c>
      <c r="B166">
        <f>'Drift Flux'!F167</f>
        <v>41.483408922747486</v>
      </c>
      <c r="C166">
        <f>'Drift Flux'!H167</f>
        <v>1035.4133000722993</v>
      </c>
      <c r="D166">
        <f>'Drift Flux'!DG167</f>
        <v>239.51553195036786</v>
      </c>
      <c r="E166" t="str">
        <f>'Drift Flux'!CN167</f>
        <v>COMPRESSED LIQUID</v>
      </c>
    </row>
    <row r="167" spans="1:5" x14ac:dyDescent="0.35">
      <c r="A167">
        <f>'Drift Flux'!A168</f>
        <v>1305</v>
      </c>
      <c r="B167">
        <f>'Drift Flux'!F168</f>
        <v>41.251516755359056</v>
      </c>
      <c r="C167">
        <f>'Drift Flux'!H168</f>
        <v>1035.3851862301021</v>
      </c>
      <c r="D167">
        <f>'Drift Flux'!DG168</f>
        <v>239.51008543142859</v>
      </c>
      <c r="E167" t="str">
        <f>'Drift Flux'!CN168</f>
        <v>COMPRESSED LIQUID</v>
      </c>
    </row>
    <row r="168" spans="1:5" x14ac:dyDescent="0.35">
      <c r="A168">
        <f>'Drift Flux'!A169</f>
        <v>1302</v>
      </c>
      <c r="B168">
        <f>'Drift Flux'!F169</f>
        <v>41.019631056252187</v>
      </c>
      <c r="C168">
        <f>'Drift Flux'!H169</f>
        <v>1035.357072387905</v>
      </c>
      <c r="D168">
        <f>'Drift Flux'!DG169</f>
        <v>239.50463839294503</v>
      </c>
      <c r="E168" t="str">
        <f>'Drift Flux'!CN169</f>
        <v>COMPRESSED LIQUID</v>
      </c>
    </row>
    <row r="169" spans="1:5" x14ac:dyDescent="0.35">
      <c r="A169">
        <f>'Drift Flux'!A170</f>
        <v>1299</v>
      </c>
      <c r="B169">
        <f>'Drift Flux'!F170</f>
        <v>40.787751815200629</v>
      </c>
      <c r="C169">
        <f>'Drift Flux'!H170</f>
        <v>1035.3289585457078</v>
      </c>
      <c r="D169">
        <f>'Drift Flux'!DG170</f>
        <v>239.49919083482098</v>
      </c>
      <c r="E169" t="str">
        <f>'Drift Flux'!CN170</f>
        <v>COMPRESSED LIQUID</v>
      </c>
    </row>
    <row r="170" spans="1:5" x14ac:dyDescent="0.35">
      <c r="A170">
        <f>'Drift Flux'!A171</f>
        <v>1296</v>
      </c>
      <c r="B170">
        <f>'Drift Flux'!F171</f>
        <v>40.555879021821234</v>
      </c>
      <c r="C170">
        <f>'Drift Flux'!H171</f>
        <v>1035.3008447035106</v>
      </c>
      <c r="D170">
        <f>'Drift Flux'!DG171</f>
        <v>239.49374275695959</v>
      </c>
      <c r="E170" t="str">
        <f>'Drift Flux'!CN171</f>
        <v>COMPRESSED LIQUID</v>
      </c>
    </row>
    <row r="171" spans="1:5" x14ac:dyDescent="0.35">
      <c r="A171">
        <f>'Drift Flux'!A172</f>
        <v>1293</v>
      </c>
      <c r="B171">
        <f>'Drift Flux'!F172</f>
        <v>40.32401266556991</v>
      </c>
      <c r="C171">
        <f>'Drift Flux'!H172</f>
        <v>1035.2727308613134</v>
      </c>
      <c r="D171">
        <f>'Drift Flux'!DG172</f>
        <v>239.48829415926446</v>
      </c>
      <c r="E171" t="str">
        <f>'Drift Flux'!CN172</f>
        <v>COMPRESSED LIQUID</v>
      </c>
    </row>
    <row r="172" spans="1:5" x14ac:dyDescent="0.35">
      <c r="A172">
        <f>'Drift Flux'!A173</f>
        <v>1290</v>
      </c>
      <c r="B172">
        <f>'Drift Flux'!F173</f>
        <v>40.092152735737436</v>
      </c>
      <c r="C172">
        <f>'Drift Flux'!H173</f>
        <v>1035.2446170191163</v>
      </c>
      <c r="D172">
        <f>'Drift Flux'!DG173</f>
        <v>239.48284504163951</v>
      </c>
      <c r="E172" t="str">
        <f>'Drift Flux'!CN173</f>
        <v>COMPRESSED LIQUID</v>
      </c>
    </row>
    <row r="173" spans="1:5" x14ac:dyDescent="0.35">
      <c r="A173">
        <f>'Drift Flux'!A174</f>
        <v>1287</v>
      </c>
      <c r="B173">
        <f>'Drift Flux'!F174</f>
        <v>39.860299221445175</v>
      </c>
      <c r="C173">
        <f>'Drift Flux'!H174</f>
        <v>1035.2165031769191</v>
      </c>
      <c r="D173">
        <f>'Drift Flux'!DG174</f>
        <v>239.47739540398925</v>
      </c>
      <c r="E173" t="str">
        <f>'Drift Flux'!CN174</f>
        <v>COMPRESSED LIQUID</v>
      </c>
    </row>
    <row r="174" spans="1:5" x14ac:dyDescent="0.35">
      <c r="A174">
        <f>'Drift Flux'!A175</f>
        <v>1284</v>
      </c>
      <c r="B174">
        <f>'Drift Flux'!F175</f>
        <v>39.628452111640641</v>
      </c>
      <c r="C174">
        <f>'Drift Flux'!H175</f>
        <v>1035.1883893347219</v>
      </c>
      <c r="D174">
        <f>'Drift Flux'!DG175</f>
        <v>239.4719452462175</v>
      </c>
      <c r="E174" t="str">
        <f>'Drift Flux'!CN175</f>
        <v>COMPRESSED LIQUID</v>
      </c>
    </row>
    <row r="175" spans="1:5" x14ac:dyDescent="0.35">
      <c r="A175">
        <f>'Drift Flux'!A176</f>
        <v>1281</v>
      </c>
      <c r="B175">
        <f>'Drift Flux'!F176</f>
        <v>39.39661139509294</v>
      </c>
      <c r="C175">
        <f>'Drift Flux'!H176</f>
        <v>1035.1602754925248</v>
      </c>
      <c r="D175">
        <f>'Drift Flux'!DG176</f>
        <v>239.46649456822877</v>
      </c>
      <c r="E175" t="str">
        <f>'Drift Flux'!CN176</f>
        <v>COMPRESSED LIQUID</v>
      </c>
    </row>
    <row r="176" spans="1:5" x14ac:dyDescent="0.35">
      <c r="A176">
        <f>'Drift Flux'!A177</f>
        <v>1278</v>
      </c>
      <c r="B176">
        <f>'Drift Flux'!F177</f>
        <v>39.164777060388069</v>
      </c>
      <c r="C176">
        <f>'Drift Flux'!H177</f>
        <v>1035.1321616503276</v>
      </c>
      <c r="D176">
        <f>'Drift Flux'!DG177</f>
        <v>239.46104336992732</v>
      </c>
      <c r="E176" t="str">
        <f>'Drift Flux'!CN177</f>
        <v>COMPRESSED LIQUID</v>
      </c>
    </row>
    <row r="177" spans="1:5" x14ac:dyDescent="0.35">
      <c r="A177">
        <f>'Drift Flux'!A178</f>
        <v>1275</v>
      </c>
      <c r="B177">
        <f>'Drift Flux'!F178</f>
        <v>38.932949095924087</v>
      </c>
      <c r="C177">
        <f>'Drift Flux'!H178</f>
        <v>1035.1040478081304</v>
      </c>
      <c r="D177">
        <f>'Drift Flux'!DG178</f>
        <v>239.45559165121767</v>
      </c>
      <c r="E177" t="str">
        <f>'Drift Flux'!CN178</f>
        <v>COMPRESSED LIQUID</v>
      </c>
    </row>
    <row r="178" spans="1:5" x14ac:dyDescent="0.35">
      <c r="A178">
        <f>'Drift Flux'!A179</f>
        <v>1272</v>
      </c>
      <c r="B178">
        <f>'Drift Flux'!F179</f>
        <v>38.701127489906135</v>
      </c>
      <c r="C178">
        <f>'Drift Flux'!H179</f>
        <v>1035.0759339659332</v>
      </c>
      <c r="D178">
        <f>'Drift Flux'!DG179</f>
        <v>239.45013941200511</v>
      </c>
      <c r="E178" t="str">
        <f>'Drift Flux'!CN179</f>
        <v>COMPRESSED LIQUID</v>
      </c>
    </row>
    <row r="179" spans="1:5" x14ac:dyDescent="0.35">
      <c r="A179">
        <f>'Drift Flux'!A180</f>
        <v>1269</v>
      </c>
      <c r="B179">
        <f>'Drift Flux'!F180</f>
        <v>38.469312230341281</v>
      </c>
      <c r="C179">
        <f>'Drift Flux'!H180</f>
        <v>1035.0478201237361</v>
      </c>
      <c r="D179">
        <f>'Drift Flux'!DG180</f>
        <v>239.44468665219472</v>
      </c>
      <c r="E179" t="str">
        <f>'Drift Flux'!CN180</f>
        <v>COMPRESSED LIQUID</v>
      </c>
    </row>
    <row r="180" spans="1:5" x14ac:dyDescent="0.35">
      <c r="A180">
        <f>'Drift Flux'!A181</f>
        <v>1266</v>
      </c>
      <c r="B180">
        <f>'Drift Flux'!F181</f>
        <v>38.23750330503325</v>
      </c>
      <c r="C180">
        <f>'Drift Flux'!H181</f>
        <v>1035.0197062815389</v>
      </c>
      <c r="D180">
        <f>'Drift Flux'!DG181</f>
        <v>239.43923337169122</v>
      </c>
      <c r="E180" t="str">
        <f>'Drift Flux'!CN181</f>
        <v>COMPRESSED LIQUID</v>
      </c>
    </row>
    <row r="181" spans="1:5" x14ac:dyDescent="0.35">
      <c r="A181">
        <f>'Drift Flux'!A182</f>
        <v>1263</v>
      </c>
      <c r="B181">
        <f>'Drift Flux'!F182</f>
        <v>38.005700701576941</v>
      </c>
      <c r="C181">
        <f>'Drift Flux'!H182</f>
        <v>1034.9915924393417</v>
      </c>
      <c r="D181">
        <f>'Drift Flux'!DG182</f>
        <v>239.43377957040059</v>
      </c>
      <c r="E181" t="str">
        <f>'Drift Flux'!CN182</f>
        <v>COMPRESSED LIQUID</v>
      </c>
    </row>
    <row r="182" spans="1:5" x14ac:dyDescent="0.35">
      <c r="A182">
        <f>'Drift Flux'!A183</f>
        <v>1260</v>
      </c>
      <c r="B182">
        <f>'Drift Flux'!F183</f>
        <v>37.773904407352831</v>
      </c>
      <c r="C182">
        <f>'Drift Flux'!H183</f>
        <v>1034.9634785971446</v>
      </c>
      <c r="D182">
        <f>'Drift Flux'!DG183</f>
        <v>239.42832524822825</v>
      </c>
      <c r="E182" t="str">
        <f>'Drift Flux'!CN183</f>
        <v>COMPRESSED LIQUID</v>
      </c>
    </row>
    <row r="183" spans="1:5" x14ac:dyDescent="0.35">
      <c r="A183">
        <f>'Drift Flux'!A184</f>
        <v>1257</v>
      </c>
      <c r="B183">
        <f>'Drift Flux'!F184</f>
        <v>37.542114409521133</v>
      </c>
      <c r="C183">
        <f>'Drift Flux'!H184</f>
        <v>1034.9353647549474</v>
      </c>
      <c r="D183">
        <f>'Drift Flux'!DG184</f>
        <v>239.42287040507983</v>
      </c>
      <c r="E183" t="str">
        <f>'Drift Flux'!CN184</f>
        <v>COMPRESSED LIQUID</v>
      </c>
    </row>
    <row r="184" spans="1:5" x14ac:dyDescent="0.35">
      <c r="A184">
        <f>'Drift Flux'!A185</f>
        <v>1254</v>
      </c>
      <c r="B184">
        <f>'Drift Flux'!F185</f>
        <v>37.310330695015836</v>
      </c>
      <c r="C184">
        <f>'Drift Flux'!H185</f>
        <v>1034.9072509127502</v>
      </c>
      <c r="D184">
        <f>'Drift Flux'!DG185</f>
        <v>239.4174150408619</v>
      </c>
      <c r="E184" t="str">
        <f>'Drift Flux'!CN185</f>
        <v>COMPRESSED LIQUID</v>
      </c>
    </row>
    <row r="185" spans="1:5" x14ac:dyDescent="0.35">
      <c r="A185">
        <f>'Drift Flux'!A186</f>
        <v>1251</v>
      </c>
      <c r="B185">
        <f>'Drift Flux'!F186</f>
        <v>37.078553250538526</v>
      </c>
      <c r="C185">
        <f>'Drift Flux'!H186</f>
        <v>1034.879137070553</v>
      </c>
      <c r="D185">
        <f>'Drift Flux'!DG186</f>
        <v>239.41195915548076</v>
      </c>
      <c r="E185" t="str">
        <f>'Drift Flux'!CN186</f>
        <v>COMPRESSED LIQUID</v>
      </c>
    </row>
    <row r="186" spans="1:5" x14ac:dyDescent="0.35">
      <c r="A186">
        <f>'Drift Flux'!A187</f>
        <v>1248</v>
      </c>
      <c r="B186">
        <f>'Drift Flux'!F187</f>
        <v>36.846782062552002</v>
      </c>
      <c r="C186">
        <f>'Drift Flux'!H187</f>
        <v>1034.8510232283559</v>
      </c>
      <c r="D186">
        <f>'Drift Flux'!DG187</f>
        <v>239.40650274884274</v>
      </c>
      <c r="E186" t="str">
        <f>'Drift Flux'!CN187</f>
        <v>COMPRESSED LIQUID</v>
      </c>
    </row>
    <row r="187" spans="1:5" x14ac:dyDescent="0.35">
      <c r="A187">
        <f>'Drift Flux'!A188</f>
        <v>1245</v>
      </c>
      <c r="B187">
        <f>'Drift Flux'!F188</f>
        <v>36.615017117273716</v>
      </c>
      <c r="C187">
        <f>'Drift Flux'!H188</f>
        <v>1034.8229093861587</v>
      </c>
      <c r="D187">
        <f>'Drift Flux'!DG188</f>
        <v>239.40104582085439</v>
      </c>
      <c r="E187" t="str">
        <f>'Drift Flux'!CN188</f>
        <v>COMPRESSED LIQUID</v>
      </c>
    </row>
    <row r="188" spans="1:5" x14ac:dyDescent="0.35">
      <c r="A188">
        <f>'Drift Flux'!A189</f>
        <v>1242</v>
      </c>
      <c r="B188">
        <f>'Drift Flux'!F189</f>
        <v>36.383258400668964</v>
      </c>
      <c r="C188">
        <f>'Drift Flux'!H189</f>
        <v>1034.7947955439615</v>
      </c>
      <c r="D188">
        <f>'Drift Flux'!DG189</f>
        <v>239.39558837142363</v>
      </c>
      <c r="E188" t="str">
        <f>'Drift Flux'!CN189</f>
        <v>COMPRESSED LIQUID</v>
      </c>
    </row>
    <row r="189" spans="1:5" x14ac:dyDescent="0.35">
      <c r="A189">
        <f>'Drift Flux'!A190</f>
        <v>1239</v>
      </c>
      <c r="B189">
        <f>'Drift Flux'!F190</f>
        <v>36.151505898443887</v>
      </c>
      <c r="C189">
        <f>'Drift Flux'!H190</f>
        <v>1034.7666817017644</v>
      </c>
      <c r="D189">
        <f>'Drift Flux'!DG190</f>
        <v>239.39013040045734</v>
      </c>
      <c r="E189" t="str">
        <f>'Drift Flux'!CN190</f>
        <v>COMPRESSED LIQUID</v>
      </c>
    </row>
    <row r="190" spans="1:5" x14ac:dyDescent="0.35">
      <c r="A190">
        <f>'Drift Flux'!A191</f>
        <v>1236</v>
      </c>
      <c r="B190">
        <f>'Drift Flux'!F191</f>
        <v>35.919759596038226</v>
      </c>
      <c r="C190">
        <f>'Drift Flux'!H191</f>
        <v>1034.7385678595672</v>
      </c>
      <c r="D190">
        <f>'Drift Flux'!DG191</f>
        <v>239.38467190786332</v>
      </c>
      <c r="E190" t="str">
        <f>'Drift Flux'!CN191</f>
        <v>COMPRESSED LIQUID</v>
      </c>
    </row>
    <row r="191" spans="1:5" x14ac:dyDescent="0.35">
      <c r="A191">
        <f>'Drift Flux'!A192</f>
        <v>1233</v>
      </c>
      <c r="B191">
        <f>'Drift Flux'!F192</f>
        <v>35.688019478617854</v>
      </c>
      <c r="C191">
        <f>'Drift Flux'!H192</f>
        <v>1034.71045401737</v>
      </c>
      <c r="D191">
        <f>'Drift Flux'!DG192</f>
        <v>239.37921289354938</v>
      </c>
      <c r="E191" t="str">
        <f>'Drift Flux'!CN192</f>
        <v>COMPRESSED LIQUID</v>
      </c>
    </row>
    <row r="192" spans="1:5" x14ac:dyDescent="0.35">
      <c r="A192">
        <f>'Drift Flux'!A193</f>
        <v>1230</v>
      </c>
      <c r="B192">
        <f>'Drift Flux'!F193</f>
        <v>35.456285531067046</v>
      </c>
      <c r="C192">
        <f>'Drift Flux'!H193</f>
        <v>1034.6823401751728</v>
      </c>
      <c r="D192">
        <f>'Drift Flux'!DG193</f>
        <v>239.37375335742411</v>
      </c>
      <c r="E192" t="str">
        <f>'Drift Flux'!CN193</f>
        <v>COMPRESSED LIQUID</v>
      </c>
    </row>
    <row r="193" spans="1:5" x14ac:dyDescent="0.35">
      <c r="A193">
        <f>'Drift Flux'!A194</f>
        <v>1227</v>
      </c>
      <c r="B193">
        <f>'Drift Flux'!F194</f>
        <v>35.224557737980497</v>
      </c>
      <c r="C193">
        <f>'Drift Flux'!H194</f>
        <v>1034.6542263329757</v>
      </c>
      <c r="D193">
        <f>'Drift Flux'!DG194</f>
        <v>239.36829329939553</v>
      </c>
      <c r="E193" t="str">
        <f>'Drift Flux'!CN194</f>
        <v>COMPRESSED LIQUID</v>
      </c>
    </row>
    <row r="194" spans="1:5" x14ac:dyDescent="0.35">
      <c r="A194">
        <f>'Drift Flux'!A195</f>
        <v>1224</v>
      </c>
      <c r="B194">
        <f>'Drift Flux'!F195</f>
        <v>34.992836083655071</v>
      </c>
      <c r="C194">
        <f>'Drift Flux'!H195</f>
        <v>1034.6261124907785</v>
      </c>
      <c r="D194">
        <f>'Drift Flux'!DG195</f>
        <v>239.36283271937305</v>
      </c>
      <c r="E194" t="str">
        <f>'Drift Flux'!CN195</f>
        <v>COMPRESSED LIQUID</v>
      </c>
    </row>
    <row r="195" spans="1:5" x14ac:dyDescent="0.35">
      <c r="A195">
        <f>'Drift Flux'!A196</f>
        <v>1221</v>
      </c>
      <c r="B195">
        <f>'Drift Flux'!F196</f>
        <v>34.761120552081273</v>
      </c>
      <c r="C195">
        <f>'Drift Flux'!H196</f>
        <v>1034.5979986485813</v>
      </c>
      <c r="D195">
        <f>'Drift Flux'!DG196</f>
        <v>239.35737161726581</v>
      </c>
      <c r="E195" t="str">
        <f>'Drift Flux'!CN196</f>
        <v>COMPRESSED LIQUID</v>
      </c>
    </row>
    <row r="196" spans="1:5" x14ac:dyDescent="0.35">
      <c r="A196">
        <f>'Drift Flux'!A197</f>
        <v>1218</v>
      </c>
      <c r="B196">
        <f>'Drift Flux'!F197</f>
        <v>34.529411126934434</v>
      </c>
      <c r="C196">
        <f>'Drift Flux'!H197</f>
        <v>1034.5698848063842</v>
      </c>
      <c r="D196">
        <f>'Drift Flux'!DG197</f>
        <v>239.35190999298334</v>
      </c>
      <c r="E196" t="str">
        <f>'Drift Flux'!CN197</f>
        <v>COMPRESSED LIQUID</v>
      </c>
    </row>
    <row r="197" spans="1:5" x14ac:dyDescent="0.35">
      <c r="A197">
        <f>'Drift Flux'!A198</f>
        <v>1215</v>
      </c>
      <c r="B197">
        <f>'Drift Flux'!F198</f>
        <v>34.297707791565593</v>
      </c>
      <c r="C197">
        <f>'Drift Flux'!H198</f>
        <v>1034.541770964187</v>
      </c>
      <c r="D197">
        <f>'Drift Flux'!DG198</f>
        <v>239.34644784643558</v>
      </c>
      <c r="E197" t="str">
        <f>'Drift Flux'!CN198</f>
        <v>COMPRESSED LIQUID</v>
      </c>
    </row>
    <row r="198" spans="1:5" x14ac:dyDescent="0.35">
      <c r="A198">
        <f>'Drift Flux'!A199</f>
        <v>1212</v>
      </c>
      <c r="B198">
        <f>'Drift Flux'!F199</f>
        <v>34.066010528992059</v>
      </c>
      <c r="C198">
        <f>'Drift Flux'!H199</f>
        <v>1034.5136571219898</v>
      </c>
      <c r="D198">
        <f>'Drift Flux'!DG199</f>
        <v>239.3409851775325</v>
      </c>
      <c r="E198" t="str">
        <f>'Drift Flux'!CN199</f>
        <v>COMPRESSED LIQUID</v>
      </c>
    </row>
    <row r="199" spans="1:5" x14ac:dyDescent="0.35">
      <c r="A199">
        <f>'Drift Flux'!A200</f>
        <v>1209</v>
      </c>
      <c r="B199">
        <f>'Drift Flux'!F200</f>
        <v>33.834319321887662</v>
      </c>
      <c r="C199">
        <f>'Drift Flux'!H200</f>
        <v>1034.4855432797926</v>
      </c>
      <c r="D199">
        <f>'Drift Flux'!DG200</f>
        <v>239.33552198618565</v>
      </c>
      <c r="E199" t="str">
        <f>'Drift Flux'!CN200</f>
        <v>COMPRESSED LIQUID</v>
      </c>
    </row>
    <row r="200" spans="1:5" x14ac:dyDescent="0.35">
      <c r="A200">
        <f>'Drift Flux'!A201</f>
        <v>1206</v>
      </c>
      <c r="B200">
        <f>'Drift Flux'!F201</f>
        <v>33.602634152572641</v>
      </c>
      <c r="C200">
        <f>'Drift Flux'!H201</f>
        <v>1034.4574294375955</v>
      </c>
      <c r="D200">
        <f>'Drift Flux'!DG201</f>
        <v>239.33005827230568</v>
      </c>
      <c r="E200" t="str">
        <f>'Drift Flux'!CN201</f>
        <v>COMPRESSED LIQUID</v>
      </c>
    </row>
    <row r="201" spans="1:5" x14ac:dyDescent="0.35">
      <c r="A201">
        <f>'Drift Flux'!A202</f>
        <v>1203</v>
      </c>
      <c r="B201">
        <f>'Drift Flux'!F202</f>
        <v>33.370955003003189</v>
      </c>
      <c r="C201">
        <f>'Drift Flux'!H202</f>
        <v>1034.4293155953983</v>
      </c>
      <c r="D201">
        <f>'Drift Flux'!DG202</f>
        <v>239.3245940358039</v>
      </c>
      <c r="E201" t="str">
        <f>'Drift Flux'!CN202</f>
        <v>COMPRESSED LIQUID</v>
      </c>
    </row>
    <row r="202" spans="1:5" x14ac:dyDescent="0.35">
      <c r="A202">
        <f>'Drift Flux'!A203</f>
        <v>1200</v>
      </c>
      <c r="B202">
        <f>'Drift Flux'!F203</f>
        <v>33.139281854760647</v>
      </c>
      <c r="C202">
        <f>'Drift Flux'!H203</f>
        <v>1034.4012017532011</v>
      </c>
      <c r="D202">
        <f>'Drift Flux'!DG203</f>
        <v>239.04392538279842</v>
      </c>
      <c r="E202" t="str">
        <f>'Drift Flux'!CN203</f>
        <v>COMPRESSED LIQUID</v>
      </c>
    </row>
    <row r="203" spans="1:5" x14ac:dyDescent="0.35">
      <c r="A203">
        <f>'Drift Flux'!A204</f>
        <v>1197</v>
      </c>
      <c r="B203">
        <f>'Drift Flux'!F204</f>
        <v>32.907614689040273</v>
      </c>
      <c r="C203">
        <f>'Drift Flux'!H204</f>
        <v>1034.3730879110039</v>
      </c>
      <c r="D203">
        <f>'Drift Flux'!DG204</f>
        <v>238.65482083807433</v>
      </c>
      <c r="E203" t="str">
        <f>'Drift Flux'!CN204</f>
        <v>BUBBLY</v>
      </c>
    </row>
    <row r="204" spans="1:5" x14ac:dyDescent="0.35">
      <c r="A204">
        <f>'Drift Flux'!A205</f>
        <v>1194</v>
      </c>
      <c r="B204">
        <f>'Drift Flux'!F205</f>
        <v>32.682214606892309</v>
      </c>
      <c r="C204">
        <f>'Drift Flux'!H205</f>
        <v>1034.3449740688068</v>
      </c>
      <c r="D204">
        <f>'Drift Flux'!DG205</f>
        <v>238.27682236109155</v>
      </c>
      <c r="E204" t="str">
        <f>'Drift Flux'!CN205</f>
        <v>BUBBLY</v>
      </c>
    </row>
    <row r="205" spans="1:5" x14ac:dyDescent="0.35">
      <c r="A205">
        <f>'Drift Flux'!A206</f>
        <v>1191</v>
      </c>
      <c r="B205">
        <f>'Drift Flux'!F206</f>
        <v>32.464385147345759</v>
      </c>
      <c r="C205">
        <f>'Drift Flux'!H206</f>
        <v>1034.3168602266096</v>
      </c>
      <c r="D205">
        <f>'Drift Flux'!DG206</f>
        <v>237.90880257783851</v>
      </c>
      <c r="E205" t="str">
        <f>'Drift Flux'!CN206</f>
        <v>BUBBLY</v>
      </c>
    </row>
    <row r="206" spans="1:5" x14ac:dyDescent="0.35">
      <c r="A206">
        <f>'Drift Flux'!A207</f>
        <v>1188</v>
      </c>
      <c r="B206">
        <f>'Drift Flux'!F207</f>
        <v>32.253379046752265</v>
      </c>
      <c r="C206">
        <f>'Drift Flux'!H207</f>
        <v>1034.2887463844124</v>
      </c>
      <c r="D206">
        <f>'Drift Flux'!DG207</f>
        <v>237.54980638219371</v>
      </c>
      <c r="E206" t="str">
        <f>'Drift Flux'!CN207</f>
        <v>BUBBLY</v>
      </c>
    </row>
    <row r="207" spans="1:5" x14ac:dyDescent="0.35">
      <c r="A207">
        <f>'Drift Flux'!A208</f>
        <v>1185</v>
      </c>
      <c r="B207">
        <f>'Drift Flux'!F208</f>
        <v>32.048563182642233</v>
      </c>
      <c r="C207">
        <f>'Drift Flux'!H208</f>
        <v>1034.2606325422153</v>
      </c>
      <c r="D207">
        <f>'Drift Flux'!DG208</f>
        <v>237.19901566881447</v>
      </c>
      <c r="E207" t="str">
        <f>'Drift Flux'!CN208</f>
        <v>BUBBLY</v>
      </c>
    </row>
    <row r="208" spans="1:5" x14ac:dyDescent="0.35">
      <c r="A208">
        <f>'Drift Flux'!A209</f>
        <v>1182</v>
      </c>
      <c r="B208">
        <f>'Drift Flux'!F209</f>
        <v>31.849395278997697</v>
      </c>
      <c r="C208">
        <f>'Drift Flux'!H209</f>
        <v>1034.2325187000181</v>
      </c>
      <c r="D208">
        <f>'Drift Flux'!DG209</f>
        <v>236.85572311684791</v>
      </c>
      <c r="E208" t="str">
        <f>'Drift Flux'!CN209</f>
        <v>BUBBLY</v>
      </c>
    </row>
    <row r="209" spans="1:5" x14ac:dyDescent="0.35">
      <c r="A209">
        <f>'Drift Flux'!A210</f>
        <v>1179</v>
      </c>
      <c r="B209">
        <f>'Drift Flux'!F210</f>
        <v>31.655406555590016</v>
      </c>
      <c r="C209">
        <f>'Drift Flux'!H210</f>
        <v>1034.2044048578209</v>
      </c>
      <c r="D209">
        <f>'Drift Flux'!DG210</f>
        <v>236.51931209875642</v>
      </c>
      <c r="E209" t="str">
        <f>'Drift Flux'!CN210</f>
        <v>BUBBLY</v>
      </c>
    </row>
    <row r="210" spans="1:5" x14ac:dyDescent="0.35">
      <c r="A210">
        <f>'Drift Flux'!A211</f>
        <v>1176</v>
      </c>
      <c r="B210">
        <f>'Drift Flux'!F211</f>
        <v>31.466188426705401</v>
      </c>
      <c r="C210">
        <f>'Drift Flux'!H211</f>
        <v>1034.1762910156237</v>
      </c>
      <c r="D210">
        <f>'Drift Flux'!DG211</f>
        <v>236.18924104835605</v>
      </c>
      <c r="E210" t="str">
        <f>'Drift Flux'!CN211</f>
        <v>BUBBLY</v>
      </c>
    </row>
    <row r="211" spans="1:5" x14ac:dyDescent="0.35">
      <c r="A211">
        <f>'Drift Flux'!A212</f>
        <v>1173</v>
      </c>
      <c r="B211">
        <f>'Drift Flux'!F212</f>
        <v>31.281382148884486</v>
      </c>
      <c r="C211">
        <f>'Drift Flux'!H212</f>
        <v>1034.1481771734266</v>
      </c>
      <c r="D211">
        <f>'Drift Flux'!DG212</f>
        <v>235.86503113318804</v>
      </c>
      <c r="E211" t="str">
        <f>'Drift Flux'!CN212</f>
        <v>BUBBLY</v>
      </c>
    </row>
    <row r="212" spans="1:5" x14ac:dyDescent="0.35">
      <c r="A212">
        <f>'Drift Flux'!A213</f>
        <v>1170</v>
      </c>
      <c r="B212">
        <f>'Drift Flux'!F213</f>
        <v>31.100670654594165</v>
      </c>
      <c r="C212">
        <f>'Drift Flux'!H213</f>
        <v>1034.1200633312294</v>
      </c>
      <c r="D212">
        <f>'Drift Flux'!DG213</f>
        <v>235.54482315737619</v>
      </c>
      <c r="E212" t="str">
        <f>'Drift Flux'!CN213</f>
        <v>SLUG</v>
      </c>
    </row>
    <row r="213" spans="1:5" x14ac:dyDescent="0.35">
      <c r="A213">
        <f>'Drift Flux'!A214</f>
        <v>1167</v>
      </c>
      <c r="B213">
        <f>'Drift Flux'!F214</f>
        <v>30.922978420779828</v>
      </c>
      <c r="C213">
        <f>'Drift Flux'!H214</f>
        <v>1034.0919494890322</v>
      </c>
      <c r="D213">
        <f>'Drift Flux'!DG214</f>
        <v>235.2278597082593</v>
      </c>
      <c r="E213" t="str">
        <f>'Drift Flux'!CN214</f>
        <v>SLUG</v>
      </c>
    </row>
    <row r="214" spans="1:5" x14ac:dyDescent="0.35">
      <c r="A214">
        <f>'Drift Flux'!A215</f>
        <v>1164</v>
      </c>
      <c r="B214">
        <f>'Drift Flux'!F215</f>
        <v>30.747856217556425</v>
      </c>
      <c r="C214">
        <f>'Drift Flux'!H215</f>
        <v>1034.0638356468351</v>
      </c>
      <c r="D214">
        <f>'Drift Flux'!DG215</f>
        <v>234.91478257545623</v>
      </c>
      <c r="E214" t="str">
        <f>'Drift Flux'!CN215</f>
        <v>SLUG</v>
      </c>
    </row>
    <row r="215" spans="1:5" x14ac:dyDescent="0.35">
      <c r="A215">
        <f>'Drift Flux'!A216</f>
        <v>1161</v>
      </c>
      <c r="B215">
        <f>'Drift Flux'!F216</f>
        <v>30.575630600812758</v>
      </c>
      <c r="C215">
        <f>'Drift Flux'!H216</f>
        <v>1034.0357218046379</v>
      </c>
      <c r="D215">
        <f>'Drift Flux'!DG216</f>
        <v>234.60562051799707</v>
      </c>
      <c r="E215" t="str">
        <f>'Drift Flux'!CN216</f>
        <v>SLUG</v>
      </c>
    </row>
    <row r="216" spans="1:5" x14ac:dyDescent="0.35">
      <c r="A216">
        <f>'Drift Flux'!A217</f>
        <v>1158</v>
      </c>
      <c r="B216">
        <f>'Drift Flux'!F217</f>
        <v>30.406287423971115</v>
      </c>
      <c r="C216">
        <f>'Drift Flux'!H217</f>
        <v>1034.0076079624407</v>
      </c>
      <c r="D216">
        <f>'Drift Flux'!DG217</f>
        <v>234.30024780142003</v>
      </c>
      <c r="E216" t="str">
        <f>'Drift Flux'!CN217</f>
        <v>SLUG</v>
      </c>
    </row>
    <row r="217" spans="1:5" x14ac:dyDescent="0.35">
      <c r="A217">
        <f>'Drift Flux'!A218</f>
        <v>1155</v>
      </c>
      <c r="B217">
        <f>'Drift Flux'!F218</f>
        <v>30.239728694245731</v>
      </c>
      <c r="C217">
        <f>'Drift Flux'!H218</f>
        <v>1033.9794941202435</v>
      </c>
      <c r="D217">
        <f>'Drift Flux'!DG218</f>
        <v>233.99849504645596</v>
      </c>
      <c r="E217" t="str">
        <f>'Drift Flux'!CN218</f>
        <v>SLUG</v>
      </c>
    </row>
    <row r="218" spans="1:5" x14ac:dyDescent="0.35">
      <c r="A218">
        <f>'Drift Flux'!A219</f>
        <v>1152</v>
      </c>
      <c r="B218">
        <f>'Drift Flux'!F219</f>
        <v>30.075834410584775</v>
      </c>
      <c r="C218">
        <f>'Drift Flux'!H219</f>
        <v>1033.9513802780464</v>
      </c>
      <c r="D218">
        <f>'Drift Flux'!DG219</f>
        <v>233.70018294725492</v>
      </c>
      <c r="E218" t="str">
        <f>'Drift Flux'!CN219</f>
        <v>SLUG</v>
      </c>
    </row>
    <row r="219" spans="1:5" x14ac:dyDescent="0.35">
      <c r="A219">
        <f>'Drift Flux'!A220</f>
        <v>1149</v>
      </c>
      <c r="B219">
        <f>'Drift Flux'!F220</f>
        <v>29.914481203473521</v>
      </c>
      <c r="C219">
        <f>'Drift Flux'!H220</f>
        <v>1033.9232664358492</v>
      </c>
      <c r="D219">
        <f>'Drift Flux'!DG220</f>
        <v>233.40513440889362</v>
      </c>
      <c r="E219" t="str">
        <f>'Drift Flux'!CN220</f>
        <v>SLUG</v>
      </c>
    </row>
    <row r="220" spans="1:5" x14ac:dyDescent="0.35">
      <c r="A220">
        <f>'Drift Flux'!A221</f>
        <v>1146</v>
      </c>
      <c r="B220">
        <f>'Drift Flux'!F221</f>
        <v>29.755548908908839</v>
      </c>
      <c r="C220">
        <f>'Drift Flux'!H221</f>
        <v>1033.895152593652</v>
      </c>
      <c r="D220">
        <f>'Drift Flux'!DG221</f>
        <v>233.11317922098556</v>
      </c>
      <c r="E220" t="str">
        <f>'Drift Flux'!CN221</f>
        <v>SLUG</v>
      </c>
    </row>
    <row r="221" spans="1:5" x14ac:dyDescent="0.35">
      <c r="A221">
        <f>'Drift Flux'!A222</f>
        <v>1143</v>
      </c>
      <c r="B221">
        <f>'Drift Flux'!F222</f>
        <v>29.598922986362869</v>
      </c>
      <c r="C221">
        <f>'Drift Flux'!H222</f>
        <v>1033.8670387514549</v>
      </c>
      <c r="D221">
        <f>'Drift Flux'!DG222</f>
        <v>232.82415576574743</v>
      </c>
      <c r="E221" t="str">
        <f>'Drift Flux'!CN222</f>
        <v>SLUG</v>
      </c>
    </row>
    <row r="222" spans="1:5" x14ac:dyDescent="0.35">
      <c r="A222">
        <f>'Drift Flux'!A223</f>
        <v>1140</v>
      </c>
      <c r="B222">
        <f>'Drift Flux'!F223</f>
        <v>29.444495299258442</v>
      </c>
      <c r="C222">
        <f>'Drift Flux'!H223</f>
        <v>1033.8389249092577</v>
      </c>
      <c r="D222">
        <f>'Drift Flux'!DG223</f>
        <v>232.53791144192473</v>
      </c>
      <c r="E222" t="str">
        <f>'Drift Flux'!CN223</f>
        <v>SLUG</v>
      </c>
    </row>
    <row r="223" spans="1:5" x14ac:dyDescent="0.35">
      <c r="A223">
        <f>'Drift Flux'!A224</f>
        <v>1137</v>
      </c>
      <c r="B223">
        <f>'Drift Flux'!F224</f>
        <v>29.292164197467546</v>
      </c>
      <c r="C223">
        <f>'Drift Flux'!H224</f>
        <v>1033.8108110670605</v>
      </c>
      <c r="D223">
        <f>'Drift Flux'!DG224</f>
        <v>232.25430250854322</v>
      </c>
      <c r="E223" t="str">
        <f>'Drift Flux'!CN224</f>
        <v>SLUG</v>
      </c>
    </row>
    <row r="224" spans="1:5" x14ac:dyDescent="0.35">
      <c r="A224">
        <f>'Drift Flux'!A225</f>
        <v>1134</v>
      </c>
      <c r="B224">
        <f>'Drift Flux'!F225</f>
        <v>29.141834293600564</v>
      </c>
      <c r="C224">
        <f>'Drift Flux'!H225</f>
        <v>1033.7826972248633</v>
      </c>
      <c r="D224">
        <f>'Drift Flux'!DG225</f>
        <v>231.97319366794341</v>
      </c>
      <c r="E224" t="str">
        <f>'Drift Flux'!CN225</f>
        <v>SLUG</v>
      </c>
    </row>
    <row r="225" spans="1:5" x14ac:dyDescent="0.35">
      <c r="A225">
        <f>'Drift Flux'!A226</f>
        <v>1131</v>
      </c>
      <c r="B225">
        <f>'Drift Flux'!F226</f>
        <v>28.993416109627923</v>
      </c>
      <c r="C225">
        <f>'Drift Flux'!H226</f>
        <v>1033.7545833826662</v>
      </c>
      <c r="D225">
        <f>'Drift Flux'!DG226</f>
        <v>231.69445754134603</v>
      </c>
      <c r="E225" t="str">
        <f>'Drift Flux'!CN226</f>
        <v>SLUG</v>
      </c>
    </row>
    <row r="226" spans="1:5" x14ac:dyDescent="0.35">
      <c r="A226">
        <f>'Drift Flux'!A227</f>
        <v>1128</v>
      </c>
      <c r="B226">
        <f>'Drift Flux'!F227</f>
        <v>28.846825677503013</v>
      </c>
      <c r="C226">
        <f>'Drift Flux'!H227</f>
        <v>1033.726469540469</v>
      </c>
      <c r="D226">
        <f>'Drift Flux'!DG227</f>
        <v>231.41797411287803</v>
      </c>
      <c r="E226" t="str">
        <f>'Drift Flux'!CN227</f>
        <v>SLUG</v>
      </c>
    </row>
    <row r="227" spans="1:5" x14ac:dyDescent="0.35">
      <c r="A227">
        <f>'Drift Flux'!A228</f>
        <v>1125</v>
      </c>
      <c r="B227">
        <f>'Drift Flux'!F228</f>
        <v>28.701984134436213</v>
      </c>
      <c r="C227">
        <f>'Drift Flux'!H228</f>
        <v>1033.6983556982718</v>
      </c>
      <c r="D227">
        <f>'Drift Flux'!DG228</f>
        <v>231.14363018005889</v>
      </c>
      <c r="E227" t="str">
        <f>'Drift Flux'!CN228</f>
        <v>SLUG</v>
      </c>
    </row>
    <row r="228" spans="1:5" x14ac:dyDescent="0.35">
      <c r="A228">
        <f>'Drift Flux'!A229</f>
        <v>1122</v>
      </c>
      <c r="B228">
        <f>'Drift Flux'!F229</f>
        <v>28.558817332462333</v>
      </c>
      <c r="C228">
        <f>'Drift Flux'!H229</f>
        <v>1033.6702418560747</v>
      </c>
      <c r="D228">
        <f>'Drift Flux'!DG229</f>
        <v>230.87131882927508</v>
      </c>
      <c r="E228" t="str">
        <f>'Drift Flux'!CN229</f>
        <v>SLUG</v>
      </c>
    </row>
    <row r="229" spans="1:5" x14ac:dyDescent="0.35">
      <c r="A229">
        <f>'Drift Flux'!A230</f>
        <v>1119</v>
      </c>
      <c r="B229">
        <f>'Drift Flux'!F230</f>
        <v>28.417255471294915</v>
      </c>
      <c r="C229">
        <f>'Drift Flux'!H230</f>
        <v>1033.6421280138775</v>
      </c>
      <c r="D229">
        <f>'Drift Flux'!DG230</f>
        <v>230.600938944603</v>
      </c>
      <c r="E229" t="str">
        <f>'Drift Flux'!CN230</f>
        <v>SLUG</v>
      </c>
    </row>
    <row r="230" spans="1:5" x14ac:dyDescent="0.35">
      <c r="A230">
        <f>'Drift Flux'!A231</f>
        <v>1116</v>
      </c>
      <c r="B230">
        <f>'Drift Flux'!F231</f>
        <v>28.277232757941032</v>
      </c>
      <c r="C230">
        <f>'Drift Flux'!H231</f>
        <v>1033.6140141716803</v>
      </c>
      <c r="D230">
        <f>'Drift Flux'!DG231</f>
        <v>230.33239475285717</v>
      </c>
      <c r="E230" t="str">
        <f>'Drift Flux'!CN231</f>
        <v>SLUG</v>
      </c>
    </row>
    <row r="231" spans="1:5" x14ac:dyDescent="0.35">
      <c r="A231">
        <f>'Drift Flux'!A232</f>
        <v>1113</v>
      </c>
      <c r="B231">
        <f>'Drift Flux'!F232</f>
        <v>28.138687093672463</v>
      </c>
      <c r="C231">
        <f>'Drift Flux'!H232</f>
        <v>1033.5859003294831</v>
      </c>
      <c r="D231">
        <f>'Drift Flux'!DG232</f>
        <v>230.06559540487365</v>
      </c>
      <c r="E231" t="str">
        <f>'Drift Flux'!CN232</f>
        <v>SLUG</v>
      </c>
    </row>
    <row r="232" spans="1:5" x14ac:dyDescent="0.35">
      <c r="A232">
        <f>'Drift Flux'!A233</f>
        <v>1110</v>
      </c>
      <c r="B232">
        <f>'Drift Flux'!F233</f>
        <v>28.001559787474012</v>
      </c>
      <c r="C232">
        <f>'Drift Flux'!H233</f>
        <v>1033.557786487286</v>
      </c>
      <c r="D232">
        <f>'Drift Flux'!DG233</f>
        <v>229.80045459151609</v>
      </c>
      <c r="E232" t="str">
        <f>'Drift Flux'!CN233</f>
        <v>SLUG</v>
      </c>
    </row>
    <row r="233" spans="1:5" x14ac:dyDescent="0.35">
      <c r="A233">
        <f>'Drift Flux'!A234</f>
        <v>1107</v>
      </c>
      <c r="B233">
        <f>'Drift Flux'!F234</f>
        <v>27.865795294374205</v>
      </c>
      <c r="C233">
        <f>'Drift Flux'!H234</f>
        <v>1033.5296726450888</v>
      </c>
      <c r="D233">
        <f>'Drift Flux'!DG234</f>
        <v>229.50929066297277</v>
      </c>
      <c r="E233" t="str">
        <f>'Drift Flux'!CN234</f>
        <v>ANNULAR</v>
      </c>
    </row>
    <row r="234" spans="1:5" x14ac:dyDescent="0.35">
      <c r="A234">
        <f>'Drift Flux'!A235</f>
        <v>1104</v>
      </c>
      <c r="B234">
        <f>'Drift Flux'!F235</f>
        <v>27.717290352043893</v>
      </c>
      <c r="C234">
        <f>'Drift Flux'!H235</f>
        <v>1033.5015588028916</v>
      </c>
      <c r="D234">
        <f>'Drift Flux'!DG235</f>
        <v>229.21891127610672</v>
      </c>
      <c r="E234" t="str">
        <f>'Drift Flux'!CN235</f>
        <v>ANNULAR</v>
      </c>
    </row>
    <row r="235" spans="1:5" x14ac:dyDescent="0.35">
      <c r="A235">
        <f>'Drift Flux'!A236</f>
        <v>1101</v>
      </c>
      <c r="B235">
        <f>'Drift Flux'!F236</f>
        <v>27.569793391502671</v>
      </c>
      <c r="C235">
        <f>'Drift Flux'!H236</f>
        <v>1033.4734449606945</v>
      </c>
      <c r="D235">
        <f>'Drift Flux'!DG236</f>
        <v>228.86655511009747</v>
      </c>
      <c r="E235" t="str">
        <f>'Drift Flux'!CN236</f>
        <v>CHURN</v>
      </c>
    </row>
    <row r="236" spans="1:5" x14ac:dyDescent="0.35">
      <c r="A236">
        <f>'Drift Flux'!A237</f>
        <v>1098</v>
      </c>
      <c r="B236">
        <f>'Drift Flux'!F237</f>
        <v>27.391628342524058</v>
      </c>
      <c r="C236">
        <f>'Drift Flux'!H237</f>
        <v>1033.4453311184973</v>
      </c>
      <c r="D236">
        <f>'Drift Flux'!DG237</f>
        <v>228.51245319527084</v>
      </c>
      <c r="E236" t="str">
        <f>'Drift Flux'!CN237</f>
        <v>CHURN</v>
      </c>
    </row>
    <row r="237" spans="1:5" x14ac:dyDescent="0.35">
      <c r="A237">
        <f>'Drift Flux'!A238</f>
        <v>1095</v>
      </c>
      <c r="B237">
        <f>'Drift Flux'!F238</f>
        <v>27.213475471358972</v>
      </c>
      <c r="C237">
        <f>'Drift Flux'!H238</f>
        <v>1033.4172172763001</v>
      </c>
      <c r="D237">
        <f>'Drift Flux'!DG238</f>
        <v>228.15634681738436</v>
      </c>
      <c r="E237" t="str">
        <f>'Drift Flux'!CN238</f>
        <v>CHURN</v>
      </c>
    </row>
    <row r="238" spans="1:5" x14ac:dyDescent="0.35">
      <c r="A238">
        <f>'Drift Flux'!A239</f>
        <v>1092</v>
      </c>
      <c r="B238">
        <f>'Drift Flux'!F239</f>
        <v>27.035215796349082</v>
      </c>
      <c r="C238">
        <f>'Drift Flux'!H239</f>
        <v>1033.3891034341029</v>
      </c>
      <c r="D238">
        <f>'Drift Flux'!DG239</f>
        <v>227.79797427466724</v>
      </c>
      <c r="E238" t="str">
        <f>'Drift Flux'!CN239</f>
        <v>CHURN</v>
      </c>
    </row>
    <row r="239" spans="1:5" x14ac:dyDescent="0.35">
      <c r="A239">
        <f>'Drift Flux'!A240</f>
        <v>1089</v>
      </c>
      <c r="B239">
        <f>'Drift Flux'!F240</f>
        <v>26.856731459452593</v>
      </c>
      <c r="C239">
        <f>'Drift Flux'!H240</f>
        <v>1033.3609895919058</v>
      </c>
      <c r="D239">
        <f>'Drift Flux'!DG240</f>
        <v>227.43706941427058</v>
      </c>
      <c r="E239" t="str">
        <f>'Drift Flux'!CN240</f>
        <v>CHURN</v>
      </c>
    </row>
    <row r="240" spans="1:5" x14ac:dyDescent="0.35">
      <c r="A240">
        <f>'Drift Flux'!A241</f>
        <v>1086</v>
      </c>
      <c r="B240">
        <f>'Drift Flux'!F241</f>
        <v>26.677905056464201</v>
      </c>
      <c r="C240">
        <f>'Drift Flux'!H241</f>
        <v>1033.3328757497086</v>
      </c>
      <c r="D240">
        <f>'Drift Flux'!DG241</f>
        <v>227.07336017207876</v>
      </c>
      <c r="E240" t="str">
        <f>'Drift Flux'!CN241</f>
        <v>CHURN</v>
      </c>
    </row>
    <row r="241" spans="1:5" x14ac:dyDescent="0.35">
      <c r="A241">
        <f>'Drift Flux'!A242</f>
        <v>1083</v>
      </c>
      <c r="B241">
        <f>'Drift Flux'!F242</f>
        <v>26.498618995838552</v>
      </c>
      <c r="C241">
        <f>'Drift Flux'!H242</f>
        <v>1033.3047619075114</v>
      </c>
      <c r="D241">
        <f>'Drift Flux'!DG242</f>
        <v>226.70656709020642</v>
      </c>
      <c r="E241" t="str">
        <f>'Drift Flux'!CN242</f>
        <v>CHURN</v>
      </c>
    </row>
    <row r="242" spans="1:5" x14ac:dyDescent="0.35">
      <c r="A242">
        <f>'Drift Flux'!A243</f>
        <v>1080</v>
      </c>
      <c r="B242">
        <f>'Drift Flux'!F243</f>
        <v>26.318754873935887</v>
      </c>
      <c r="C242">
        <f>'Drift Flux'!H243</f>
        <v>1033.2766480653142</v>
      </c>
      <c r="D242">
        <f>'Drift Flux'!DG243</f>
        <v>226.33640178741422</v>
      </c>
      <c r="E242" t="str">
        <f>'Drift Flux'!CN243</f>
        <v>CHURN</v>
      </c>
    </row>
    <row r="243" spans="1:5" x14ac:dyDescent="0.35">
      <c r="A243">
        <f>'Drift Flux'!A244</f>
        <v>1077</v>
      </c>
      <c r="B243">
        <f>'Drift Flux'!F244</f>
        <v>26.138192855620275</v>
      </c>
      <c r="C243">
        <f>'Drift Flux'!H244</f>
        <v>1033.2485342231171</v>
      </c>
      <c r="D243">
        <f>'Drift Flux'!DG244</f>
        <v>225.96256535774262</v>
      </c>
      <c r="E243" t="str">
        <f>'Drift Flux'!CN244</f>
        <v>CHURN</v>
      </c>
    </row>
    <row r="244" spans="1:5" x14ac:dyDescent="0.35">
      <c r="A244">
        <f>'Drift Flux'!A245</f>
        <v>1074</v>
      </c>
      <c r="B244">
        <f>'Drift Flux'!F245</f>
        <v>25.956811049842596</v>
      </c>
      <c r="C244">
        <f>'Drift Flux'!H245</f>
        <v>1033.2204203809199</v>
      </c>
      <c r="D244">
        <f>'Drift Flux'!DG245</f>
        <v>225.58474667191751</v>
      </c>
      <c r="E244" t="str">
        <f>'Drift Flux'!CN245</f>
        <v>CHURN</v>
      </c>
    </row>
    <row r="245" spans="1:5" x14ac:dyDescent="0.35">
      <c r="A245">
        <f>'Drift Flux'!A246</f>
        <v>1071</v>
      </c>
      <c r="B245">
        <f>'Drift Flux'!F246</f>
        <v>25.774484870163771</v>
      </c>
      <c r="C245">
        <f>'Drift Flux'!H246</f>
        <v>1033.1923065387227</v>
      </c>
      <c r="D245">
        <f>'Drift Flux'!DG246</f>
        <v>225.20262055448029</v>
      </c>
      <c r="E245" t="str">
        <f>'Drift Flux'!CN246</f>
        <v>CHURN</v>
      </c>
    </row>
    <row r="246" spans="1:5" x14ac:dyDescent="0.35">
      <c r="A246">
        <f>'Drift Flux'!A247</f>
        <v>1068</v>
      </c>
      <c r="B246">
        <f>'Drift Flux'!F247</f>
        <v>25.591086370144104</v>
      </c>
      <c r="C246">
        <f>'Drift Flux'!H247</f>
        <v>1033.1641926965256</v>
      </c>
      <c r="D246">
        <f>'Drift Flux'!DG247</f>
        <v>224.90860957338418</v>
      </c>
      <c r="E246" t="str">
        <f>'Drift Flux'!CN247</f>
        <v>ANNULAR</v>
      </c>
    </row>
    <row r="247" spans="1:5" x14ac:dyDescent="0.35">
      <c r="A247">
        <f>'Drift Flux'!A248</f>
        <v>1065</v>
      </c>
      <c r="B247">
        <f>'Drift Flux'!F248</f>
        <v>25.450664592342221</v>
      </c>
      <c r="C247">
        <f>'Drift Flux'!H248</f>
        <v>1033.1360788543284</v>
      </c>
      <c r="D247">
        <f>'Drift Flux'!DG248</f>
        <v>224.61344124582223</v>
      </c>
      <c r="E247" t="str">
        <f>'Drift Flux'!CN248</f>
        <v>ANNULAR</v>
      </c>
    </row>
    <row r="248" spans="1:5" x14ac:dyDescent="0.35">
      <c r="A248">
        <f>'Drift Flux'!A249</f>
        <v>1062</v>
      </c>
      <c r="B248">
        <f>'Drift Flux'!F249</f>
        <v>25.31028875521292</v>
      </c>
      <c r="C248">
        <f>'Drift Flux'!H249</f>
        <v>1033.1079650121312</v>
      </c>
      <c r="D248">
        <f>'Drift Flux'!DG249</f>
        <v>224.31700547999037</v>
      </c>
      <c r="E248" t="str">
        <f>'Drift Flux'!CN249</f>
        <v>ANNULAR</v>
      </c>
    </row>
    <row r="249" spans="1:5" x14ac:dyDescent="0.35">
      <c r="A249">
        <f>'Drift Flux'!A250</f>
        <v>1059</v>
      </c>
      <c r="B249">
        <f>'Drift Flux'!F250</f>
        <v>25.169912149952921</v>
      </c>
      <c r="C249">
        <f>'Drift Flux'!H250</f>
        <v>1033.079851169934</v>
      </c>
      <c r="D249">
        <f>'Drift Flux'!DG250</f>
        <v>224.01919146148009</v>
      </c>
      <c r="E249" t="str">
        <f>'Drift Flux'!CN250</f>
        <v>ANNULAR</v>
      </c>
    </row>
    <row r="250" spans="1:5" x14ac:dyDescent="0.35">
      <c r="A250">
        <f>'Drift Flux'!A251</f>
        <v>1056</v>
      </c>
      <c r="B250">
        <f>'Drift Flux'!F251</f>
        <v>25.029488612859183</v>
      </c>
      <c r="C250">
        <f>'Drift Flux'!H251</f>
        <v>1033.0517373277369</v>
      </c>
      <c r="D250">
        <f>'Drift Flux'!DG251</f>
        <v>223.71988737259943</v>
      </c>
      <c r="E250" t="str">
        <f>'Drift Flux'!CN251</f>
        <v>ANNULAR</v>
      </c>
    </row>
    <row r="251" spans="1:5" x14ac:dyDescent="0.35">
      <c r="A251">
        <f>'Drift Flux'!A252</f>
        <v>1053</v>
      </c>
      <c r="B251">
        <f>'Drift Flux'!F252</f>
        <v>24.888972404267346</v>
      </c>
      <c r="C251">
        <f>'Drift Flux'!H252</f>
        <v>1033.0236234855397</v>
      </c>
      <c r="D251">
        <f>'Drift Flux'!DG252</f>
        <v>223.41898011354226</v>
      </c>
      <c r="E251" t="str">
        <f>'Drift Flux'!CN252</f>
        <v>ANNULAR</v>
      </c>
    </row>
    <row r="252" spans="1:5" x14ac:dyDescent="0.35">
      <c r="A252">
        <f>'Drift Flux'!A253</f>
        <v>1050</v>
      </c>
      <c r="B252">
        <f>'Drift Flux'!F253</f>
        <v>24.74831809251328</v>
      </c>
      <c r="C252">
        <f>'Drift Flux'!H253</f>
        <v>1032.9955096433425</v>
      </c>
      <c r="D252">
        <f>'Drift Flux'!DG253</f>
        <v>223.11635502317557</v>
      </c>
      <c r="E252" t="str">
        <f>'Drift Flux'!CN253</f>
        <v>ANNULAR</v>
      </c>
    </row>
    <row r="253" spans="1:5" x14ac:dyDescent="0.35">
      <c r="A253">
        <f>'Drift Flux'!A254</f>
        <v>1047</v>
      </c>
      <c r="B253">
        <f>'Drift Flux'!F254</f>
        <v>24.607480441885095</v>
      </c>
      <c r="C253">
        <f>'Drift Flux'!H254</f>
        <v>1032.9673958011454</v>
      </c>
      <c r="D253">
        <f>'Drift Flux'!DG254</f>
        <v>222.81189559729523</v>
      </c>
      <c r="E253" t="str">
        <f>'Drift Flux'!CN254</f>
        <v>ANNULAR</v>
      </c>
    </row>
    <row r="254" spans="1:5" x14ac:dyDescent="0.35">
      <c r="A254">
        <f>'Drift Flux'!A255</f>
        <v>1044</v>
      </c>
      <c r="B254">
        <f>'Drift Flux'!F255</f>
        <v>24.466414303629225</v>
      </c>
      <c r="C254">
        <f>'Drift Flux'!H255</f>
        <v>1032.9392819589482</v>
      </c>
      <c r="D254">
        <f>'Drift Flux'!DG255</f>
        <v>222.50548320231638</v>
      </c>
      <c r="E254" t="str">
        <f>'Drift Flux'!CN255</f>
        <v>ANNULAR</v>
      </c>
    </row>
    <row r="255" spans="1:5" x14ac:dyDescent="0.35">
      <c r="A255">
        <f>'Drift Flux'!A256</f>
        <v>1041</v>
      </c>
      <c r="B255">
        <f>'Drift Flux'!F256</f>
        <v>24.325074509148923</v>
      </c>
      <c r="C255">
        <f>'Drift Flux'!H256</f>
        <v>1032.911168116751</v>
      </c>
      <c r="D255">
        <f>'Drift Flux'!DG256</f>
        <v>222.19699678233212</v>
      </c>
      <c r="E255" t="str">
        <f>'Drift Flux'!CN256</f>
        <v>ANNULAR</v>
      </c>
    </row>
    <row r="256" spans="1:5" x14ac:dyDescent="0.35">
      <c r="A256">
        <f>'Drift Flux'!A257</f>
        <v>1038</v>
      </c>
      <c r="B256">
        <f>'Drift Flux'!F257</f>
        <v>24.183415764590176</v>
      </c>
      <c r="C256">
        <f>'Drift Flux'!H257</f>
        <v>1032.8830542745538</v>
      </c>
      <c r="D256">
        <f>'Drift Flux'!DG257</f>
        <v>221.88631255751011</v>
      </c>
      <c r="E256" t="str">
        <f>'Drift Flux'!CN257</f>
        <v>ANNULAR</v>
      </c>
    </row>
    <row r="257" spans="1:5" x14ac:dyDescent="0.35">
      <c r="A257">
        <f>'Drift Flux'!A258</f>
        <v>1035</v>
      </c>
      <c r="B257">
        <f>'Drift Flux'!F258</f>
        <v>24.041392546051359</v>
      </c>
      <c r="C257">
        <f>'Drift Flux'!H258</f>
        <v>1032.8549404323567</v>
      </c>
      <c r="D257">
        <f>'Drift Flux'!DG258</f>
        <v>221.57330371174322</v>
      </c>
      <c r="E257" t="str">
        <f>'Drift Flux'!CN258</f>
        <v>ANNULAR</v>
      </c>
    </row>
    <row r="258" spans="1:5" x14ac:dyDescent="0.35">
      <c r="A258">
        <f>'Drift Flux'!A259</f>
        <v>1032</v>
      </c>
      <c r="B258">
        <f>'Drift Flux'!F259</f>
        <v>23.898958994680431</v>
      </c>
      <c r="C258">
        <f>'Drift Flux'!H259</f>
        <v>1032.8268265901595</v>
      </c>
      <c r="D258">
        <f>'Drift Flux'!DG259</f>
        <v>221.25784006737098</v>
      </c>
      <c r="E258" t="str">
        <f>'Drift Flux'!CN259</f>
        <v>ANNULAR</v>
      </c>
    </row>
    <row r="259" spans="1:5" x14ac:dyDescent="0.35">
      <c r="A259">
        <f>'Drift Flux'!A260</f>
        <v>1029</v>
      </c>
      <c r="B259">
        <f>'Drift Flux'!F260</f>
        <v>23.756068810939031</v>
      </c>
      <c r="C259">
        <f>'Drift Flux'!H260</f>
        <v>1032.7987127479623</v>
      </c>
      <c r="D259">
        <f>'Drift Flux'!DG260</f>
        <v>220.93978774473317</v>
      </c>
      <c r="E259" t="str">
        <f>'Drift Flux'!CN260</f>
        <v>ANNULAR</v>
      </c>
    </row>
    <row r="260" spans="1:5" x14ac:dyDescent="0.35">
      <c r="A260">
        <f>'Drift Flux'!A261</f>
        <v>1026</v>
      </c>
      <c r="B260">
        <f>'Drift Flux'!F261</f>
        <v>23.612675147316818</v>
      </c>
      <c r="C260">
        <f>'Drift Flux'!H261</f>
        <v>1032.7705989057652</v>
      </c>
      <c r="D260">
        <f>'Drift Flux'!DG261</f>
        <v>220.61900880413975</v>
      </c>
      <c r="E260" t="str">
        <f>'Drift Flux'!CN261</f>
        <v>ANNULAR</v>
      </c>
    </row>
    <row r="261" spans="1:5" x14ac:dyDescent="0.35">
      <c r="A261">
        <f>'Drift Flux'!A262</f>
        <v>1023</v>
      </c>
      <c r="B261">
        <f>'Drift Flux'!F262</f>
        <v>23.468730498772775</v>
      </c>
      <c r="C261">
        <f>'Drift Flux'!H262</f>
        <v>1032.742485063568</v>
      </c>
      <c r="D261">
        <f>'Drift Flux'!DG262</f>
        <v>220.29536086767928</v>
      </c>
      <c r="E261" t="str">
        <f>'Drift Flux'!CN262</f>
        <v>ANNULAR</v>
      </c>
    </row>
    <row r="262" spans="1:5" x14ac:dyDescent="0.35">
      <c r="A262">
        <f>'Drift Flux'!A263</f>
        <v>1020</v>
      </c>
      <c r="B262">
        <f>'Drift Flux'!F263</f>
        <v>23.324186590163048</v>
      </c>
      <c r="C262">
        <f>'Drift Flux'!H263</f>
        <v>1032.7143712213708</v>
      </c>
      <c r="D262">
        <f>'Drift Flux'!DG263</f>
        <v>219.96869671810077</v>
      </c>
      <c r="E262" t="str">
        <f>'Drift Flux'!CN263</f>
        <v>ANNULAR</v>
      </c>
    </row>
    <row r="263" spans="1:5" x14ac:dyDescent="0.35">
      <c r="A263">
        <f>'Drift Flux'!A264</f>
        <v>1017</v>
      </c>
      <c r="B263">
        <f>'Drift Flux'!F264</f>
        <v>23.178994259887094</v>
      </c>
      <c r="C263">
        <f>'Drift Flux'!H264</f>
        <v>1032.6862573791736</v>
      </c>
      <c r="D263">
        <f>'Drift Flux'!DG264</f>
        <v>219.63886387172192</v>
      </c>
      <c r="E263" t="str">
        <f>'Drift Flux'!CN264</f>
        <v>ANNULAR</v>
      </c>
    </row>
    <row r="264" spans="1:5" x14ac:dyDescent="0.35">
      <c r="A264">
        <f>'Drift Flux'!A265</f>
        <v>1014</v>
      </c>
      <c r="B264">
        <f>'Drift Flux'!F265</f>
        <v>23.03310333894531</v>
      </c>
      <c r="C264">
        <f>'Drift Flux'!H265</f>
        <v>1032.6581435369765</v>
      </c>
      <c r="D264">
        <f>'Drift Flux'!DG265</f>
        <v>219.30570412205537</v>
      </c>
      <c r="E264" t="str">
        <f>'Drift Flux'!CN265</f>
        <v>ANNULAR</v>
      </c>
    </row>
    <row r="265" spans="1:5" x14ac:dyDescent="0.35">
      <c r="A265">
        <f>'Drift Flux'!A266</f>
        <v>1011</v>
      </c>
      <c r="B265">
        <f>'Drift Flux'!F266</f>
        <v>22.88646252455101</v>
      </c>
      <c r="C265">
        <f>'Drift Flux'!H266</f>
        <v>1032.6300296947793</v>
      </c>
      <c r="D265">
        <f>'Drift Flux'!DG266</f>
        <v>218.96905305047051</v>
      </c>
      <c r="E265" t="str">
        <f>'Drift Flux'!CN266</f>
        <v>ANNULAR</v>
      </c>
    </row>
    <row r="266" spans="1:5" x14ac:dyDescent="0.35">
      <c r="A266">
        <f>'Drift Flux'!A267</f>
        <v>1008</v>
      </c>
      <c r="B266">
        <f>'Drift Flux'!F267</f>
        <v>22.739019247377115</v>
      </c>
      <c r="C266">
        <f>'Drift Flux'!H267</f>
        <v>1032.6019158525821</v>
      </c>
      <c r="D266">
        <f>'Drift Flux'!DG267</f>
        <v>218.62873949984402</v>
      </c>
      <c r="E266" t="str">
        <f>'Drift Flux'!CN267</f>
        <v>ANNULAR</v>
      </c>
    </row>
    <row r="267" spans="1:5" x14ac:dyDescent="0.35">
      <c r="A267">
        <f>'Drift Flux'!A268</f>
        <v>1005</v>
      </c>
      <c r="B267">
        <f>'Drift Flux'!F268</f>
        <v>22.590719531441426</v>
      </c>
      <c r="C267">
        <f>'Drift Flux'!H268</f>
        <v>1032.573802010385</v>
      </c>
      <c r="D267">
        <f>'Drift Flux'!DG268</f>
        <v>218.28458500663646</v>
      </c>
      <c r="E267" t="str">
        <f>'Drift Flux'!CN268</f>
        <v>ANNULAR</v>
      </c>
    </row>
    <row r="268" spans="1:5" x14ac:dyDescent="0.35">
      <c r="A268">
        <f>'Drift Flux'!A269</f>
        <v>1002</v>
      </c>
      <c r="B268">
        <f>'Drift Flux'!F269</f>
        <v>22.441507845542997</v>
      </c>
      <c r="C268">
        <f>'Drift Flux'!H269</f>
        <v>1032.5456881681878</v>
      </c>
      <c r="D268">
        <f>'Drift Flux'!DG269</f>
        <v>217.93640318633862</v>
      </c>
      <c r="E268" t="str">
        <f>'Drift Flux'!CN269</f>
        <v>ANNULAR</v>
      </c>
    </row>
    <row r="269" spans="1:5" x14ac:dyDescent="0.35">
      <c r="A269">
        <f>'Drift Flux'!A270</f>
        <v>999</v>
      </c>
      <c r="B269">
        <f>'Drift Flux'!F270</f>
        <v>22.291326945053207</v>
      </c>
      <c r="C269">
        <f>'Drift Flux'!H270</f>
        <v>1032.5175743259906</v>
      </c>
      <c r="D269">
        <f>'Drift Flux'!DG270</f>
        <v>217.58399906656359</v>
      </c>
      <c r="E269" t="str">
        <f>'Drift Flux'!CN270</f>
        <v>ANNULAR</v>
      </c>
    </row>
    <row r="270" spans="1:5" x14ac:dyDescent="0.35">
      <c r="A270">
        <f>'Drift Flux'!A271</f>
        <v>996</v>
      </c>
      <c r="B270">
        <f>'Drift Flux'!F271</f>
        <v>22.140117702736834</v>
      </c>
      <c r="C270">
        <f>'Drift Flux'!H271</f>
        <v>1032.4894604837934</v>
      </c>
      <c r="D270">
        <f>'Drift Flux'!DG271</f>
        <v>217.22716836132963</v>
      </c>
      <c r="E270" t="str">
        <f>'Drift Flux'!CN271</f>
        <v>ANNULAR</v>
      </c>
    </row>
    <row r="271" spans="1:5" x14ac:dyDescent="0.35">
      <c r="A271">
        <f>'Drift Flux'!A272</f>
        <v>993</v>
      </c>
      <c r="B271">
        <f>'Drift Flux'!F272</f>
        <v>21.987818927127428</v>
      </c>
      <c r="C271">
        <f>'Drift Flux'!H272</f>
        <v>1032.4613466415963</v>
      </c>
      <c r="D271">
        <f>'Drift Flux'!DG272</f>
        <v>216.86569667924846</v>
      </c>
      <c r="E271" t="str">
        <f>'Drift Flux'!CN272</f>
        <v>ANNULAR</v>
      </c>
    </row>
    <row r="272" spans="1:5" x14ac:dyDescent="0.35">
      <c r="A272">
        <f>'Drift Flux'!A273</f>
        <v>990</v>
      </c>
      <c r="B272">
        <f>'Drift Flux'!F273</f>
        <v>21.834367166804014</v>
      </c>
      <c r="C272">
        <f>'Drift Flux'!H273</f>
        <v>1032.4332327993991</v>
      </c>
      <c r="D272">
        <f>'Drift Flux'!DG273</f>
        <v>216.49935865728435</v>
      </c>
      <c r="E272" t="str">
        <f>'Drift Flux'!CN273</f>
        <v>ANNULAR</v>
      </c>
    </row>
    <row r="273" spans="1:5" x14ac:dyDescent="0.35">
      <c r="A273">
        <f>'Drift Flux'!A274</f>
        <v>987</v>
      </c>
      <c r="B273">
        <f>'Drift Flux'!F274</f>
        <v>21.679696498708349</v>
      </c>
      <c r="C273">
        <f>'Drift Flux'!H274</f>
        <v>1032.4051189572019</v>
      </c>
      <c r="D273">
        <f>'Drift Flux'!DG274</f>
        <v>216.12791701063117</v>
      </c>
      <c r="E273" t="str">
        <f>'Drift Flux'!CN274</f>
        <v>ANNULAR</v>
      </c>
    </row>
    <row r="274" spans="1:5" x14ac:dyDescent="0.35">
      <c r="A274">
        <f>'Drift Flux'!A275</f>
        <v>984</v>
      </c>
      <c r="B274">
        <f>'Drift Flux'!F275</f>
        <v>21.523738298397959</v>
      </c>
      <c r="C274">
        <f>'Drift Flux'!H275</f>
        <v>1032.3770051150047</v>
      </c>
      <c r="D274">
        <f>'Drift Flux'!DG275</f>
        <v>215.75112148783683</v>
      </c>
      <c r="E274" t="str">
        <f>'Drift Flux'!CN275</f>
        <v>ANNULAR</v>
      </c>
    </row>
    <row r="275" spans="1:5" x14ac:dyDescent="0.35">
      <c r="A275">
        <f>'Drift Flux'!A276</f>
        <v>981</v>
      </c>
      <c r="B275">
        <f>'Drift Flux'!F276</f>
        <v>21.36642098984376</v>
      </c>
      <c r="C275">
        <f>'Drift Flux'!H276</f>
        <v>1032.3488912728076</v>
      </c>
      <c r="D275">
        <f>'Drift Flux'!DG276</f>
        <v>215.36870771872265</v>
      </c>
      <c r="E275" t="str">
        <f>'Drift Flux'!CN276</f>
        <v>ANNULAR</v>
      </c>
    </row>
    <row r="276" spans="1:5" x14ac:dyDescent="0.35">
      <c r="A276">
        <f>'Drift Flux'!A277</f>
        <v>978</v>
      </c>
      <c r="B276">
        <f>'Drift Flux'!F277</f>
        <v>21.207669772044028</v>
      </c>
      <c r="C276">
        <f>'Drift Flux'!H277</f>
        <v>1032.3207774306104</v>
      </c>
      <c r="D276">
        <f>'Drift Flux'!DG277</f>
        <v>214.98039594071935</v>
      </c>
      <c r="E276" t="str">
        <f>'Drift Flux'!CN277</f>
        <v>ANNULAR</v>
      </c>
    </row>
    <row r="277" spans="1:5" x14ac:dyDescent="0.35">
      <c r="A277">
        <f>'Drift Flux'!A278</f>
        <v>975</v>
      </c>
      <c r="B277">
        <f>'Drift Flux'!F278</f>
        <v>21.04740631932896</v>
      </c>
      <c r="C277">
        <f>'Drift Flux'!H278</f>
        <v>1032.2926635884132</v>
      </c>
      <c r="D277">
        <f>'Drift Flux'!DG278</f>
        <v>214.58588958700415</v>
      </c>
      <c r="E277" t="str">
        <f>'Drift Flux'!CN278</f>
        <v>ANNULAR</v>
      </c>
    </row>
    <row r="278" spans="1:5" x14ac:dyDescent="0.35">
      <c r="A278">
        <f>'Drift Flux'!A279</f>
        <v>972</v>
      </c>
      <c r="B278">
        <f>'Drift Flux'!F279</f>
        <v>20.8855484517603</v>
      </c>
      <c r="C278">
        <f>'Drift Flux'!H279</f>
        <v>1032.2645497462161</v>
      </c>
      <c r="D278">
        <f>'Drift Flux'!DG279</f>
        <v>214.18487371714122</v>
      </c>
      <c r="E278" t="str">
        <f>'Drift Flux'!CN279</f>
        <v>ANNULAR</v>
      </c>
    </row>
    <row r="279" spans="1:5" x14ac:dyDescent="0.35">
      <c r="A279">
        <f>'Drift Flux'!A280</f>
        <v>969</v>
      </c>
      <c r="B279">
        <f>'Drift Flux'!F280</f>
        <v>20.722009771473303</v>
      </c>
      <c r="C279">
        <f>'Drift Flux'!H280</f>
        <v>1032.2364359040189</v>
      </c>
      <c r="D279">
        <f>'Drift Flux'!DG280</f>
        <v>213.77701326774024</v>
      </c>
      <c r="E279" t="str">
        <f>'Drift Flux'!CN280</f>
        <v>ANNULAR</v>
      </c>
    </row>
    <row r="280" spans="1:5" x14ac:dyDescent="0.35">
      <c r="A280">
        <f>'Drift Flux'!A281</f>
        <v>966</v>
      </c>
      <c r="B280">
        <f>'Drift Flux'!F281</f>
        <v>20.556699260145535</v>
      </c>
      <c r="C280">
        <f>'Drift Flux'!H281</f>
        <v>1032.2083220618217</v>
      </c>
      <c r="D280">
        <f>'Drift Flux'!DG281</f>
        <v>213.36195109684758</v>
      </c>
      <c r="E280" t="str">
        <f>'Drift Flux'!CN281</f>
        <v>ANNULAR</v>
      </c>
    </row>
    <row r="281" spans="1:5" x14ac:dyDescent="0.35">
      <c r="A281">
        <f>'Drift Flux'!A282</f>
        <v>963</v>
      </c>
      <c r="B281">
        <f>'Drift Flux'!F282</f>
        <v>20.38952083198545</v>
      </c>
      <c r="C281">
        <f>'Drift Flux'!H282</f>
        <v>1032.1802082196245</v>
      </c>
      <c r="D281">
        <f>'Drift Flux'!DG282</f>
        <v>212.93930579118745</v>
      </c>
      <c r="E281" t="str">
        <f>'Drift Flux'!CN282</f>
        <v>ANNULAR</v>
      </c>
    </row>
    <row r="282" spans="1:5" x14ac:dyDescent="0.35">
      <c r="A282">
        <f>'Drift Flux'!A283</f>
        <v>960</v>
      </c>
      <c r="B282">
        <f>'Drift Flux'!F283</f>
        <v>20.220372835685076</v>
      </c>
      <c r="C282">
        <f>'Drift Flux'!H283</f>
        <v>1032.1520943774274</v>
      </c>
      <c r="D282">
        <f>'Drift Flux'!DG283</f>
        <v>212.50866919984418</v>
      </c>
      <c r="E282" t="str">
        <f>'Drift Flux'!CN283</f>
        <v>ANNULAR</v>
      </c>
    </row>
    <row r="283" spans="1:5" x14ac:dyDescent="0.35">
      <c r="A283">
        <f>'Drift Flux'!A284</f>
        <v>957</v>
      </c>
      <c r="B283">
        <f>'Drift Flux'!F284</f>
        <v>20.049147497638948</v>
      </c>
      <c r="C283">
        <f>'Drift Flux'!H284</f>
        <v>1032.1239805352302</v>
      </c>
      <c r="D283">
        <f>'Drift Flux'!DG284</f>
        <v>212.06960365129737</v>
      </c>
      <c r="E283" t="str">
        <f>'Drift Flux'!CN284</f>
        <v>ANNULAR</v>
      </c>
    </row>
    <row r="284" spans="1:5" x14ac:dyDescent="0.35">
      <c r="A284">
        <f>'Drift Flux'!A285</f>
        <v>954</v>
      </c>
      <c r="B284">
        <f>'Drift Flux'!F285</f>
        <v>19.875730297350412</v>
      </c>
      <c r="C284">
        <f>'Drift Flux'!H285</f>
        <v>1032.095866693033</v>
      </c>
      <c r="D284">
        <f>'Drift Flux'!DG285</f>
        <v>211.62163880253814</v>
      </c>
      <c r="E284" t="str">
        <f>'Drift Flux'!CN285</f>
        <v>ANNULAR</v>
      </c>
    </row>
    <row r="285" spans="1:5" x14ac:dyDescent="0.35">
      <c r="A285">
        <f>'Drift Flux'!A286</f>
        <v>951</v>
      </c>
      <c r="B285">
        <f>'Drift Flux'!F286</f>
        <v>19.699999264268488</v>
      </c>
      <c r="C285">
        <f>'Drift Flux'!H286</f>
        <v>1032.0677528508359</v>
      </c>
      <c r="D285">
        <f>'Drift Flux'!DG286</f>
        <v>211.16426805899425</v>
      </c>
      <c r="E285" t="str">
        <f>'Drift Flux'!CN286</f>
        <v>ANNULAR</v>
      </c>
    </row>
    <row r="286" spans="1:5" x14ac:dyDescent="0.35">
      <c r="A286">
        <f>'Drift Flux'!A287</f>
        <v>948</v>
      </c>
      <c r="B286">
        <f>'Drift Flux'!F287</f>
        <v>19.52182418324935</v>
      </c>
      <c r="C286">
        <f>'Drift Flux'!H287</f>
        <v>1032.0396390086387</v>
      </c>
      <c r="D286">
        <f>'Drift Flux'!DG287</f>
        <v>210.69694449169242</v>
      </c>
      <c r="E286" t="str">
        <f>'Drift Flux'!CN287</f>
        <v>ANNULAR</v>
      </c>
    </row>
    <row r="287" spans="1:5" x14ac:dyDescent="0.35">
      <c r="A287">
        <f>'Drift Flux'!A288</f>
        <v>945</v>
      </c>
      <c r="B287">
        <f>'Drift Flux'!F288</f>
        <v>19.341065693320541</v>
      </c>
      <c r="C287">
        <f>'Drift Flux'!H288</f>
        <v>1032.0115251664415</v>
      </c>
      <c r="D287">
        <f>'Drift Flux'!DG288</f>
        <v>210.21907616284165</v>
      </c>
      <c r="E287" t="str">
        <f>'Drift Flux'!CN288</f>
        <v>ANNULAR</v>
      </c>
    </row>
    <row r="288" spans="1:5" x14ac:dyDescent="0.35">
      <c r="A288">
        <f>'Drift Flux'!A289</f>
        <v>942</v>
      </c>
      <c r="B288">
        <f>'Drift Flux'!F289</f>
        <v>19.157574261319279</v>
      </c>
      <c r="C288">
        <f>'Drift Flux'!H289</f>
        <v>1031.9834113242443</v>
      </c>
      <c r="D288">
        <f>'Drift Flux'!DG289</f>
        <v>209.73002075200685</v>
      </c>
      <c r="E288" t="str">
        <f>'Drift Flux'!CN289</f>
        <v>ANNULAR</v>
      </c>
    </row>
    <row r="289" spans="1:5" x14ac:dyDescent="0.35">
      <c r="A289">
        <f>'Drift Flux'!A290</f>
        <v>939</v>
      </c>
      <c r="B289">
        <f>'Drift Flux'!F290</f>
        <v>18.97118900811655</v>
      </c>
      <c r="C289">
        <f>'Drift Flux'!H290</f>
        <v>1031.9552974820472</v>
      </c>
      <c r="D289">
        <f>'Drift Flux'!DG290</f>
        <v>209.22907935120912</v>
      </c>
      <c r="E289" t="str">
        <f>'Drift Flux'!CN290</f>
        <v>ANNULAR</v>
      </c>
    </row>
    <row r="290" spans="1:5" x14ac:dyDescent="0.35">
      <c r="A290">
        <f>'Drift Flux'!A291</f>
        <v>936</v>
      </c>
      <c r="B290">
        <f>'Drift Flux'!F291</f>
        <v>18.781736360312397</v>
      </c>
      <c r="C290">
        <f>'Drift Flux'!H291</f>
        <v>1031.92718363985</v>
      </c>
      <c r="D290">
        <f>'Drift Flux'!DG291</f>
        <v>208.71548926719544</v>
      </c>
      <c r="E290" t="str">
        <f>'Drift Flux'!CN291</f>
        <v>ANNULAR</v>
      </c>
    </row>
    <row r="291" spans="1:5" x14ac:dyDescent="0.35">
      <c r="A291">
        <f>'Drift Flux'!A292</f>
        <v>933</v>
      </c>
      <c r="B291">
        <f>'Drift Flux'!F292</f>
        <v>18.589028494211568</v>
      </c>
      <c r="C291">
        <f>'Drift Flux'!H292</f>
        <v>1031.8990697976528</v>
      </c>
      <c r="D291">
        <f>'Drift Flux'!DG292</f>
        <v>208.18841563080355</v>
      </c>
      <c r="E291" t="str">
        <f>'Drift Flux'!CN292</f>
        <v>ANNULAR</v>
      </c>
    </row>
    <row r="292" spans="1:5" x14ac:dyDescent="0.35">
      <c r="A292">
        <f>'Drift Flux'!A293</f>
        <v>930</v>
      </c>
      <c r="B292">
        <f>'Drift Flux'!F293</f>
        <v>18.392861531182419</v>
      </c>
      <c r="C292">
        <f>'Drift Flux'!H293</f>
        <v>1031.8709559554557</v>
      </c>
      <c r="D292">
        <f>'Drift Flux'!DG293</f>
        <v>207.64694156423161</v>
      </c>
      <c r="E292" t="str">
        <f>'Drift Flux'!CN293</f>
        <v>ANNULAR</v>
      </c>
    </row>
    <row r="293" spans="1:5" x14ac:dyDescent="0.35">
      <c r="A293">
        <f>'Drift Flux'!A294</f>
        <v>927</v>
      </c>
      <c r="B293">
        <f>'Drift Flux'!F294</f>
        <v>18.193013433652023</v>
      </c>
      <c r="C293">
        <f>'Drift Flux'!H294</f>
        <v>1031.8428421132585</v>
      </c>
      <c r="D293">
        <f>'Drift Flux'!DG294</f>
        <v>207.09005659347662</v>
      </c>
      <c r="E293" t="str">
        <f>'Drift Flux'!CN294</f>
        <v>ANNULAR</v>
      </c>
    </row>
    <row r="294" spans="1:5" x14ac:dyDescent="0.35">
      <c r="A294">
        <f>'Drift Flux'!A295</f>
        <v>924</v>
      </c>
      <c r="B294">
        <f>'Drift Flux'!F295</f>
        <v>17.989241538295246</v>
      </c>
      <c r="C294">
        <f>'Drift Flux'!H295</f>
        <v>1031.8147282710613</v>
      </c>
      <c r="D294">
        <f>'Drift Flux'!DG295</f>
        <v>206.5166429103179</v>
      </c>
      <c r="E294" t="str">
        <f>'Drift Flux'!CN295</f>
        <v>ANNULAR</v>
      </c>
    </row>
    <row r="295" spans="1:5" x14ac:dyDescent="0.35">
      <c r="A295">
        <f>'Drift Flux'!A296</f>
        <v>921</v>
      </c>
      <c r="B295">
        <f>'Drift Flux'!F296</f>
        <v>17.781279646466306</v>
      </c>
      <c r="C295">
        <f>'Drift Flux'!H296</f>
        <v>1031.7866144288641</v>
      </c>
      <c r="D295">
        <f>'Drift Flux'!DG296</f>
        <v>205.92545897897577</v>
      </c>
      <c r="E295" t="str">
        <f>'Drift Flux'!CN296</f>
        <v>ANNULAR</v>
      </c>
    </row>
    <row r="296" spans="1:5" x14ac:dyDescent="0.35">
      <c r="A296">
        <f>'Drift Flux'!A297</f>
        <v>918</v>
      </c>
      <c r="B296">
        <f>'Drift Flux'!F297</f>
        <v>17.568834570246054</v>
      </c>
      <c r="C296">
        <f>'Drift Flux'!H297</f>
        <v>1031.758500586667</v>
      </c>
      <c r="D296">
        <f>'Drift Flux'!DG297</f>
        <v>205.31511983715535</v>
      </c>
      <c r="E296" t="str">
        <f>'Drift Flux'!CN297</f>
        <v>ANNULAR</v>
      </c>
    </row>
    <row r="297" spans="1:5" x14ac:dyDescent="0.35">
      <c r="A297">
        <f>'Drift Flux'!A298</f>
        <v>915</v>
      </c>
      <c r="B297">
        <f>'Drift Flux'!F298</f>
        <v>17.351582003725245</v>
      </c>
      <c r="C297">
        <f>'Drift Flux'!H298</f>
        <v>1031.7303867444698</v>
      </c>
      <c r="D297">
        <f>'Drift Flux'!DG298</f>
        <v>204.684073245386</v>
      </c>
      <c r="E297" t="str">
        <f>'Drift Flux'!CN298</f>
        <v>ANNULAR</v>
      </c>
    </row>
    <row r="298" spans="1:5" x14ac:dyDescent="0.35">
      <c r="A298">
        <f>'Drift Flux'!A299</f>
        <v>912</v>
      </c>
      <c r="B298">
        <f>'Drift Flux'!F299</f>
        <v>17.129161550575915</v>
      </c>
      <c r="C298">
        <f>'Drift Flux'!H299</f>
        <v>1031.7022729022726</v>
      </c>
      <c r="D298">
        <f>'Drift Flux'!DG299</f>
        <v>204.03057057179211</v>
      </c>
      <c r="E298" t="str">
        <f>'Drift Flux'!CN299</f>
        <v>ANNULAR</v>
      </c>
    </row>
    <row r="299" spans="1:5" x14ac:dyDescent="0.35">
      <c r="A299">
        <f>'Drift Flux'!A300</f>
        <v>909</v>
      </c>
      <c r="B299">
        <f>'Drift Flux'!F300</f>
        <v>16.901170686603184</v>
      </c>
      <c r="C299">
        <f>'Drift Flux'!H300</f>
        <v>1031.6741590600755</v>
      </c>
      <c r="D299">
        <f>'Drift Flux'!DG300</f>
        <v>203.3526309309778</v>
      </c>
      <c r="E299" t="str">
        <f>'Drift Flux'!CN300</f>
        <v>ANNULAR</v>
      </c>
    </row>
    <row r="300" spans="1:5" x14ac:dyDescent="0.35">
      <c r="A300">
        <f>'Drift Flux'!A301</f>
        <v>906</v>
      </c>
      <c r="B300">
        <f>'Drift Flux'!F301</f>
        <v>16.667157363951585</v>
      </c>
      <c r="C300">
        <f>'Drift Flux'!H301</f>
        <v>1031.6460452178783</v>
      </c>
      <c r="D300">
        <f>'Drift Flux'!DG301</f>
        <v>202.647996579753</v>
      </c>
      <c r="E300" t="str">
        <f>'Drift Flux'!CN301</f>
        <v>ANNULAR</v>
      </c>
    </row>
    <row r="301" spans="1:5" x14ac:dyDescent="0.35">
      <c r="A301">
        <f>'Drift Flux'!A302</f>
        <v>903</v>
      </c>
      <c r="B301">
        <f>'Drift Flux'!F302</f>
        <v>16.426610863162704</v>
      </c>
      <c r="C301">
        <f>'Drift Flux'!H302</f>
        <v>1031.6179313756811</v>
      </c>
      <c r="D301">
        <f>'Drift Flux'!DG302</f>
        <v>201.91407683817926</v>
      </c>
      <c r="E301" t="str">
        <f>'Drift Flux'!CN302</f>
        <v>ANNULAR</v>
      </c>
    </row>
    <row r="302" spans="1:5" x14ac:dyDescent="0.35">
      <c r="A302">
        <f>'Drift Flux'!A303</f>
        <v>900</v>
      </c>
      <c r="B302">
        <f>'Drift Flux'!F303</f>
        <v>16.178950356899222</v>
      </c>
      <c r="C302">
        <f>'Drift Flux'!H303</f>
        <v>1031.5898175334839</v>
      </c>
      <c r="D302">
        <f>'Drift Flux'!DG303</f>
        <v>201.14787674163324</v>
      </c>
      <c r="E302" t="str">
        <f>'Drift Flux'!CN303</f>
        <v>ANNULAR</v>
      </c>
    </row>
    <row r="303" spans="1:5" x14ac:dyDescent="0.35">
      <c r="A303">
        <f>'Drift Flux'!A304</f>
        <v>897</v>
      </c>
      <c r="B303">
        <f>'Drift Flux'!F304</f>
        <v>15.923510443907118</v>
      </c>
      <c r="C303">
        <f>'Drift Flux'!H304</f>
        <v>1031.5617036912868</v>
      </c>
      <c r="D303">
        <f>'Drift Flux'!DG304</f>
        <v>200.34590506154086</v>
      </c>
      <c r="E303" t="str">
        <f>'Drift Flux'!CN304</f>
        <v>ANNULAR</v>
      </c>
    </row>
    <row r="304" spans="1:5" x14ac:dyDescent="0.35">
      <c r="A304">
        <f>'Drift Flux'!A305</f>
        <v>894</v>
      </c>
      <c r="B304">
        <f>'Drift Flux'!F305</f>
        <v>15.659522610291972</v>
      </c>
      <c r="C304">
        <f>'Drift Flux'!H305</f>
        <v>1031.5335898490896</v>
      </c>
      <c r="D304">
        <f>'Drift Flux'!DG305</f>
        <v>199.504053969751</v>
      </c>
      <c r="E304" t="str">
        <f>'Drift Flux'!CN305</f>
        <v>ANNULAR</v>
      </c>
    </row>
    <row r="305" spans="1:5" x14ac:dyDescent="0.35">
      <c r="A305">
        <f>'Drift Flux'!A306</f>
        <v>891</v>
      </c>
      <c r="B305">
        <f>'Drift Flux'!F306</f>
        <v>15.386091122923345</v>
      </c>
      <c r="C305">
        <f>'Drift Flux'!H306</f>
        <v>1031.5054760068924</v>
      </c>
      <c r="D305">
        <f>'Drift Flux'!DG306</f>
        <v>198.61743897642924</v>
      </c>
      <c r="E305" t="str">
        <f>'Drift Flux'!CN306</f>
        <v>ANNULAR</v>
      </c>
    </row>
    <row r="306" spans="1:5" x14ac:dyDescent="0.35">
      <c r="A306">
        <f>'Drift Flux'!A307</f>
        <v>888</v>
      </c>
      <c r="B306">
        <f>'Drift Flux'!F307</f>
        <v>15.102161165315906</v>
      </c>
      <c r="C306">
        <f>'Drift Flux'!H307</f>
        <v>1031.4773621646953</v>
      </c>
      <c r="D306">
        <f>'Drift Flux'!DG307</f>
        <v>197.68018199709979</v>
      </c>
      <c r="E306" t="str">
        <f>'Drift Flux'!CN307</f>
        <v>ANNULAR</v>
      </c>
    </row>
    <row r="307" spans="1:5" x14ac:dyDescent="0.35">
      <c r="A307">
        <f>'Drift Flux'!A308</f>
        <v>885</v>
      </c>
      <c r="B307">
        <f>'Drift Flux'!F308</f>
        <v>14.806475931582128</v>
      </c>
      <c r="C307">
        <f>'Drift Flux'!H308</f>
        <v>1031.4492483224981</v>
      </c>
      <c r="D307">
        <f>'Drift Flux'!DG308</f>
        <v>196.68511097893258</v>
      </c>
      <c r="E307" t="str">
        <f>'Drift Flux'!CN308</f>
        <v>ANNULAR</v>
      </c>
    </row>
    <row r="308" spans="1:5" x14ac:dyDescent="0.35">
      <c r="A308">
        <f>'Drift Flux'!A309</f>
        <v>882</v>
      </c>
      <c r="B308">
        <f>'Drift Flux'!F309</f>
        <v>14.497517616212733</v>
      </c>
      <c r="C308">
        <f>'Drift Flux'!H309</f>
        <v>1031.4211344803009</v>
      </c>
      <c r="D308">
        <f>'Drift Flux'!DG309</f>
        <v>195.62333359475411</v>
      </c>
      <c r="E308" t="str">
        <f>'Drift Flux'!CN309</f>
        <v>ANNULAR</v>
      </c>
    </row>
    <row r="309" spans="1:5" x14ac:dyDescent="0.35">
      <c r="A309">
        <f>'Drift Flux'!A310</f>
        <v>879</v>
      </c>
      <c r="B309">
        <f>'Drift Flux'!F310</f>
        <v>14.173424250636261</v>
      </c>
      <c r="C309">
        <f>'Drift Flux'!H310</f>
        <v>1031.3930206381037</v>
      </c>
      <c r="D309">
        <f>'Drift Flux'!DG310</f>
        <v>194.48361453505805</v>
      </c>
      <c r="E309" t="str">
        <f>'Drift Flux'!CN310</f>
        <v>ANNULAR</v>
      </c>
    </row>
    <row r="310" spans="1:5" x14ac:dyDescent="0.35">
      <c r="A310">
        <f>'Drift Flux'!A311</f>
        <v>876</v>
      </c>
      <c r="B310">
        <f>'Drift Flux'!F311</f>
        <v>13.831869119367935</v>
      </c>
      <c r="C310">
        <f>'Drift Flux'!H311</f>
        <v>1031.3649067959066</v>
      </c>
      <c r="D310">
        <f>'Drift Flux'!DG311</f>
        <v>193.25143444386151</v>
      </c>
      <c r="E310" t="str">
        <f>'Drift Flux'!CN311</f>
        <v>ANNULAR</v>
      </c>
    </row>
    <row r="311" spans="1:5" x14ac:dyDescent="0.35">
      <c r="A311">
        <f>'Drift Flux'!A312</f>
        <v>873</v>
      </c>
      <c r="B311">
        <f>'Drift Flux'!F312</f>
        <v>13.469879946333299</v>
      </c>
      <c r="C311">
        <f>'Drift Flux'!H312</f>
        <v>1031.3367929537094</v>
      </c>
      <c r="D311">
        <f>'Drift Flux'!DG312</f>
        <v>191.90750849095741</v>
      </c>
      <c r="E311" t="str">
        <f>'Drift Flux'!CN312</f>
        <v>ANNULAR</v>
      </c>
    </row>
    <row r="312" spans="1:5" x14ac:dyDescent="0.35">
      <c r="A312">
        <f>'Drift Flux'!A313</f>
        <v>870</v>
      </c>
      <c r="B312">
        <f>'Drift Flux'!F313</f>
        <v>13.083556624346526</v>
      </c>
      <c r="C312">
        <f>'Drift Flux'!H313</f>
        <v>1031.3086791115122</v>
      </c>
      <c r="D312">
        <f>'Drift Flux'!DG313</f>
        <v>190.42533492734293</v>
      </c>
      <c r="E312" t="str">
        <f>'Drift Flux'!CN313</f>
        <v>ANNULAR</v>
      </c>
    </row>
    <row r="313" spans="1:5" x14ac:dyDescent="0.35">
      <c r="A313">
        <f>'Drift Flux'!A314</f>
        <v>867</v>
      </c>
      <c r="B313">
        <f>'Drift Flux'!F314</f>
        <v>12.667608326977799</v>
      </c>
      <c r="C313">
        <f>'Drift Flux'!H314</f>
        <v>1031.280565269315</v>
      </c>
      <c r="D313">
        <f>'Drift Flux'!DG314</f>
        <v>188.76687676038455</v>
      </c>
      <c r="E313" t="str">
        <f>'Drift Flux'!CN314</f>
        <v>ANNULAR</v>
      </c>
    </row>
    <row r="314" spans="1:5" x14ac:dyDescent="0.35">
      <c r="A314">
        <f>'Drift Flux'!A315</f>
        <v>864</v>
      </c>
      <c r="B314">
        <f>'Drift Flux'!F315</f>
        <v>12.214546221997345</v>
      </c>
      <c r="C314">
        <f>'Drift Flux'!H315</f>
        <v>1031.2524514271179</v>
      </c>
      <c r="D314">
        <f>'Drift Flux'!DG315</f>
        <v>186.87431536669669</v>
      </c>
      <c r="E314" t="str">
        <f>'Drift Flux'!CN315</f>
        <v>ANNULAR</v>
      </c>
    </row>
    <row r="315" spans="1:5" x14ac:dyDescent="0.35">
      <c r="A315">
        <f>'Drift Flux'!A316</f>
        <v>861</v>
      </c>
      <c r="B315">
        <f>'Drift Flux'!F316</f>
        <v>11.713159238203346</v>
      </c>
      <c r="C315">
        <f>'Drift Flux'!H316</f>
        <v>1031.2243375849207</v>
      </c>
      <c r="D315">
        <f>'Drift Flux'!DG316</f>
        <v>184.65249709963558</v>
      </c>
      <c r="E315" t="str">
        <f>'Drift Flux'!CN316</f>
        <v>ANNULAR</v>
      </c>
    </row>
    <row r="316" spans="1:5" x14ac:dyDescent="0.35">
      <c r="A316">
        <f>'Drift Flux'!A317</f>
        <v>858</v>
      </c>
      <c r="B316">
        <f>'Drift Flux'!F317</f>
        <v>11.145312694554988</v>
      </c>
      <c r="C316">
        <f>'Drift Flux'!H317</f>
        <v>1031.1962237427235</v>
      </c>
      <c r="D316">
        <f>'Drift Flux'!DG317</f>
        <v>181.92531238839257</v>
      </c>
      <c r="E316" t="str">
        <f>'Drift Flux'!CN317</f>
        <v>ANNULAR</v>
      </c>
    </row>
    <row r="317" spans="1:5" x14ac:dyDescent="0.35">
      <c r="A317">
        <f>'Drift Flux'!A318</f>
        <v>855</v>
      </c>
      <c r="B317">
        <f>'Drift Flux'!F318</f>
        <v>10.478125526918722</v>
      </c>
      <c r="C317">
        <f>'Drift Flux'!H318</f>
        <v>1031.1681099005264</v>
      </c>
      <c r="D317">
        <f>'Drift Flux'!DG318</f>
        <v>178.29758820057498</v>
      </c>
      <c r="E317" t="str">
        <f>'Drift Flux'!CN318</f>
        <v>ANNULAR</v>
      </c>
    </row>
    <row r="318" spans="1:5" x14ac:dyDescent="0.35">
      <c r="A318">
        <f>'Drift Flux'!A319</f>
        <v>852</v>
      </c>
      <c r="B318">
        <f>'Drift Flux'!F319</f>
        <v>9.6397821434582767</v>
      </c>
      <c r="C318">
        <f>'Drift Flux'!H319</f>
        <v>1031.1399960583292</v>
      </c>
      <c r="D318">
        <f>'Drift Flux'!DG319</f>
        <v>172.4674474417705</v>
      </c>
      <c r="E318" t="str">
        <f>'Drift Flux'!CN319</f>
        <v>ANNULAR</v>
      </c>
    </row>
    <row r="319" spans="1:5" x14ac:dyDescent="0.35">
      <c r="A319">
        <f>'Drift Flux'!A320</f>
        <v>849</v>
      </c>
      <c r="B319">
        <f>'Drift Flux'!F320</f>
        <v>8.404129413525034</v>
      </c>
      <c r="C319">
        <f>'Drift Flux'!H320</f>
        <v>1031.111882216132</v>
      </c>
      <c r="D319">
        <f>'Drift Flux'!DG320</f>
        <v>145.24974744293843</v>
      </c>
      <c r="E319" t="str">
        <f>'Drift Flux'!CN320</f>
        <v>ANNULAR</v>
      </c>
    </row>
    <row r="320" spans="1:5" x14ac:dyDescent="0.35">
      <c r="A320">
        <f>'Drift Flux'!A321</f>
        <v>846</v>
      </c>
      <c r="B320">
        <f>'Drift Flux'!F321</f>
        <v>4.1850070194723896</v>
      </c>
      <c r="C320">
        <f>'Drift Flux'!H321</f>
        <v>1031.0837683739348</v>
      </c>
      <c r="D320">
        <f>'Drift Flux'!DG321</f>
        <v>148.91831913785524</v>
      </c>
      <c r="E320" t="str">
        <f>'Drift Flux'!CN321</f>
        <v>ANNULAR</v>
      </c>
    </row>
    <row r="321" spans="1:5" x14ac:dyDescent="0.35">
      <c r="A321">
        <f>'Drift Flux'!A322</f>
        <v>843</v>
      </c>
      <c r="B321">
        <f>'Drift Flux'!F322</f>
        <v>4.6245758776772643</v>
      </c>
      <c r="C321">
        <f>'Drift Flux'!H322</f>
        <v>1031.0556545317377</v>
      </c>
      <c r="D321">
        <f>'Drift Flux'!DG322</f>
        <v>152.94086688249831</v>
      </c>
      <c r="E321" t="str">
        <f>'Drift Flux'!CN322</f>
        <v>ANNULAR</v>
      </c>
    </row>
    <row r="322" spans="1:5" x14ac:dyDescent="0.35">
      <c r="A322">
        <f>'Drift Flux'!A323</f>
        <v>840</v>
      </c>
      <c r="B322">
        <f>'Drift Flux'!F323</f>
        <v>5.1483288573075061</v>
      </c>
      <c r="C322">
        <f>'Drift Flux'!H323</f>
        <v>1031.0275406895405</v>
      </c>
      <c r="D322">
        <f>'Drift Flux'!DG323</f>
        <v>157.52946608423531</v>
      </c>
      <c r="E322" t="str">
        <f>'Drift Flux'!CN323</f>
        <v>ANNULAR</v>
      </c>
    </row>
    <row r="323" spans="1:5" x14ac:dyDescent="0.35">
      <c r="A323">
        <f>'Drift Flux'!A324</f>
        <v>837</v>
      </c>
      <c r="B323">
        <f>'Drift Flux'!F324</f>
        <v>5.8026115322081537</v>
      </c>
      <c r="C323">
        <f>'Drift Flux'!H324</f>
        <v>1030.9994268473433</v>
      </c>
      <c r="D323">
        <f>'Drift Flux'!DG324</f>
        <v>163.21094689468805</v>
      </c>
      <c r="E323" t="str">
        <f>'Drift Flux'!CN324</f>
        <v>ANNULAR</v>
      </c>
    </row>
    <row r="324" spans="1:5" x14ac:dyDescent="0.35">
      <c r="A324">
        <f>'Drift Flux'!A325</f>
        <v>834</v>
      </c>
      <c r="B324">
        <f>'Drift Flux'!F325</f>
        <v>6.7028471289702845</v>
      </c>
      <c r="C324">
        <f>'Drift Flux'!H325</f>
        <v>1030.9713130051462</v>
      </c>
      <c r="D324">
        <f>'Drift Flux'!DG325</f>
        <v>172.22895660307989</v>
      </c>
      <c r="E324" t="str">
        <f>'Drift Flux'!CN325</f>
        <v>ANNULAR</v>
      </c>
    </row>
    <row r="325" spans="1:5" x14ac:dyDescent="0.35">
      <c r="A325">
        <f>'Drift Flux'!A326</f>
        <v>831</v>
      </c>
      <c r="B325">
        <f>'Drift Flux'!F326</f>
        <v>8.3563927289542903</v>
      </c>
      <c r="C325">
        <f>'Drift Flux'!H326</f>
        <v>1030.943199162949</v>
      </c>
      <c r="D325">
        <f>'Drift Flux'!DG326</f>
        <v>140.96055293379277</v>
      </c>
      <c r="E325" t="str">
        <f>'Drift Flux'!CN326</f>
        <v>ANNULAR</v>
      </c>
    </row>
    <row r="326" spans="1:5" x14ac:dyDescent="0.35">
      <c r="A326">
        <f>'Drift Flux'!A327</f>
        <v>828</v>
      </c>
      <c r="B326">
        <f>'Drift Flux'!F327</f>
        <v>3.7143288341474392</v>
      </c>
      <c r="C326">
        <f>'Drift Flux'!H327</f>
        <v>1030.9150853207518</v>
      </c>
      <c r="D326">
        <f>'Drift Flux'!DG327</f>
        <v>156.31967883959419</v>
      </c>
      <c r="E326" t="str">
        <f>'Drift Flux'!CN327</f>
        <v>ANNULAR</v>
      </c>
    </row>
    <row r="327" spans="1:5" x14ac:dyDescent="0.35">
      <c r="A327">
        <f>'Drift Flux'!A328</f>
        <v>825</v>
      </c>
      <c r="B327">
        <f>'Drift Flux'!F328</f>
        <v>5.6240087256808966</v>
      </c>
      <c r="C327">
        <f>'Drift Flux'!H328</f>
        <v>1030.8869714785546</v>
      </c>
      <c r="D327">
        <f>'Drift Flux'!DG328</f>
        <v>154.57721417396453</v>
      </c>
      <c r="E327" t="str">
        <f>'Drift Flux'!CN328</f>
        <v>ANNULAR</v>
      </c>
    </row>
    <row r="328" spans="1:5" x14ac:dyDescent="0.35">
      <c r="A328">
        <f>'Drift Flux'!A329</f>
        <v>822</v>
      </c>
      <c r="B328">
        <f>'Drift Flux'!F329</f>
        <v>5.3745059943717886</v>
      </c>
      <c r="C328">
        <f>'Drift Flux'!H329</f>
        <v>1030.8588576363575</v>
      </c>
      <c r="D328">
        <f>'Drift Flux'!DG329</f>
        <v>152.47573223491526</v>
      </c>
      <c r="E328" t="str">
        <f>'Drift Flux'!CN329</f>
        <v>ANNULAR</v>
      </c>
    </row>
    <row r="329" spans="1:5" x14ac:dyDescent="0.35">
      <c r="A329">
        <f>'Drift Flux'!A330</f>
        <v>819</v>
      </c>
      <c r="B329">
        <f>'Drift Flux'!F330</f>
        <v>5.0854474536264664</v>
      </c>
      <c r="C329">
        <f>'Drift Flux'!H330</f>
        <v>1030.8307437941603</v>
      </c>
      <c r="D329">
        <f>'Drift Flux'!DG330</f>
        <v>149.75617416204608</v>
      </c>
      <c r="E329" t="str">
        <f>'Drift Flux'!CN330</f>
        <v>ANNULAR</v>
      </c>
    </row>
    <row r="330" spans="1:5" x14ac:dyDescent="0.35">
      <c r="A330">
        <f>'Drift Flux'!A331</f>
        <v>816</v>
      </c>
      <c r="B330">
        <f>'Drift Flux'!F331</f>
        <v>4.7299807771978655</v>
      </c>
      <c r="C330">
        <f>'Drift Flux'!H331</f>
        <v>1030.8026299519631</v>
      </c>
      <c r="D330">
        <f>'Drift Flux'!DG331</f>
        <v>145.635776111224</v>
      </c>
      <c r="E330" t="str">
        <f>'Drift Flux'!CN331</f>
        <v>ANNULAR</v>
      </c>
    </row>
    <row r="331" spans="1:5" x14ac:dyDescent="0.35">
      <c r="A331">
        <f>'Drift Flux'!A332</f>
        <v>813</v>
      </c>
      <c r="B331">
        <f>'Drift Flux'!F332</f>
        <v>4.2296149085501593</v>
      </c>
      <c r="C331">
        <f>'Drift Flux'!H332</f>
        <v>1030.774516109766</v>
      </c>
      <c r="D331">
        <f>'Drift Flux'!DG332</f>
        <v>133.31923474293728</v>
      </c>
      <c r="E331" t="str">
        <f>'Drift Flux'!CN332</f>
        <v>ANNULAR</v>
      </c>
    </row>
    <row r="332" spans="1:5" x14ac:dyDescent="0.35">
      <c r="A332">
        <f>'Drift Flux'!A333</f>
        <v>810</v>
      </c>
      <c r="B332">
        <f>'Drift Flux'!F333</f>
        <v>2.9819122213821712</v>
      </c>
      <c r="C332">
        <f>'Drift Flux'!H333</f>
        <v>1030.7464022675688</v>
      </c>
      <c r="D332">
        <f>'Drift Flux'!DG333</f>
        <v>137.3837069937706</v>
      </c>
      <c r="E332" t="str">
        <f>'Drift Flux'!CN333</f>
        <v>ANNULAR</v>
      </c>
    </row>
    <row r="333" spans="1:5" x14ac:dyDescent="0.35">
      <c r="A333">
        <f>'Drift Flux'!A334</f>
        <v>807</v>
      </c>
      <c r="B333">
        <f>'Drift Flux'!F334</f>
        <v>3.3553058855374776</v>
      </c>
      <c r="C333">
        <f>'Drift Flux'!H334</f>
        <v>1030.7182884253716</v>
      </c>
      <c r="D333">
        <f>'Drift Flux'!DG334</f>
        <v>143.70695287016326</v>
      </c>
      <c r="E333" t="str">
        <f>'Drift Flux'!CN334</f>
        <v>ANNULAR</v>
      </c>
    </row>
    <row r="334" spans="1:5" x14ac:dyDescent="0.35">
      <c r="A334">
        <f>'Drift Flux'!A335</f>
        <v>804</v>
      </c>
      <c r="B334">
        <f>'Drift Flux'!F335</f>
        <v>4.010487508957512</v>
      </c>
      <c r="C334">
        <f>'Drift Flux'!H335</f>
        <v>1030.6901745831744</v>
      </c>
      <c r="D334">
        <f>'Drift Flux'!DG335</f>
        <v>36.207804566480888</v>
      </c>
      <c r="E334" t="str">
        <f>'Drift Flux'!CN335</f>
        <v>ANNULAR</v>
      </c>
    </row>
    <row r="335" spans="1:5" x14ac:dyDescent="0.35">
      <c r="A335">
        <f>'Drift Flux'!A336</f>
        <v>801</v>
      </c>
      <c r="B335">
        <f>'Drift Flux'!F336</f>
        <v>6.0156604726584462E-2</v>
      </c>
      <c r="C335">
        <f>'Drift Flux'!H336</f>
        <v>1030.6620607409773</v>
      </c>
      <c r="D335">
        <f>'Drift Flux'!DG336</f>
        <v>37.322578371513714</v>
      </c>
      <c r="E335" t="str">
        <f>'Drift Flux'!CN336</f>
        <v>ANNULAR</v>
      </c>
    </row>
    <row r="336" spans="1:5" x14ac:dyDescent="0.35">
      <c r="A336">
        <f>'Drift Flux'!A337</f>
        <v>798</v>
      </c>
      <c r="B336">
        <f>'Drift Flux'!F337</f>
        <v>6.3931251881291229E-2</v>
      </c>
      <c r="C336">
        <f>'Drift Flux'!H337</f>
        <v>1030.6339468987801</v>
      </c>
      <c r="D336">
        <f>'Drift Flux'!DG337</f>
        <v>38.445101348464277</v>
      </c>
      <c r="E336" t="str">
        <f>'Drift Flux'!CN337</f>
        <v>ANNULAR</v>
      </c>
    </row>
    <row r="337" spans="1:5" x14ac:dyDescent="0.35">
      <c r="A337">
        <f>'Drift Flux'!A338</f>
        <v>795</v>
      </c>
      <c r="B337">
        <f>'Drift Flux'!F338</f>
        <v>6.7937462162298748E-2</v>
      </c>
      <c r="C337">
        <f>'Drift Flux'!H338</f>
        <v>1030.6058330565829</v>
      </c>
      <c r="D337">
        <f>'Drift Flux'!DG338</f>
        <v>39.575456204463137</v>
      </c>
      <c r="E337" t="str">
        <f>'Drift Flux'!CN338</f>
        <v>ANNULAR</v>
      </c>
    </row>
    <row r="338" spans="1:5" x14ac:dyDescent="0.35">
      <c r="A338">
        <f>'Drift Flux'!A339</f>
        <v>792</v>
      </c>
      <c r="B338">
        <f>'Drift Flux'!F339</f>
        <v>7.2189091469759339E-2</v>
      </c>
      <c r="C338">
        <f>'Drift Flux'!H339</f>
        <v>1030.5777192143858</v>
      </c>
      <c r="D338">
        <f>'Drift Flux'!DG339</f>
        <v>40.71372709256525</v>
      </c>
      <c r="E338" t="str">
        <f>'Drift Flux'!CN339</f>
        <v>ANNULAR</v>
      </c>
    </row>
    <row r="339" spans="1:5" x14ac:dyDescent="0.35">
      <c r="A339">
        <f>'Drift Flux'!A340</f>
        <v>789</v>
      </c>
      <c r="B339">
        <f>'Drift Flux'!F340</f>
        <v>7.6700803050540556E-2</v>
      </c>
      <c r="C339">
        <f>'Drift Flux'!H340</f>
        <v>1030.5496053721886</v>
      </c>
      <c r="D339">
        <f>'Drift Flux'!DG340</f>
        <v>41.859999717392043</v>
      </c>
      <c r="E339" t="str">
        <f>'Drift Flux'!CN340</f>
        <v>ANNULAR</v>
      </c>
    </row>
    <row r="340" spans="1:5" x14ac:dyDescent="0.35">
      <c r="A340">
        <f>'Drift Flux'!A341</f>
        <v>786</v>
      </c>
      <c r="B340">
        <f>'Drift Flux'!F341</f>
        <v>8.1488113615046431E-2</v>
      </c>
      <c r="C340">
        <f>'Drift Flux'!H341</f>
        <v>1030.5214915299914</v>
      </c>
      <c r="D340">
        <f>'Drift Flux'!DG341</f>
        <v>43.014361449684884</v>
      </c>
      <c r="E340" t="str">
        <f>'Drift Flux'!CN341</f>
        <v>ANNULAR</v>
      </c>
    </row>
    <row r="341" spans="1:5" x14ac:dyDescent="0.35">
      <c r="A341">
        <f>'Drift Flux'!A342</f>
        <v>783</v>
      </c>
      <c r="B341">
        <f>'Drift Flux'!F342</f>
        <v>8.6567442128740804E-2</v>
      </c>
      <c r="C341">
        <f>'Drift Flux'!H342</f>
        <v>1030.4933776877942</v>
      </c>
      <c r="D341">
        <f>'Drift Flux'!DG342</f>
        <v>44.176901451027675</v>
      </c>
      <c r="E341" t="str">
        <f>'Drift Flux'!CN342</f>
        <v>ANNULAR</v>
      </c>
    </row>
    <row r="342" spans="1:5" x14ac:dyDescent="0.35">
      <c r="A342">
        <f>'Drift Flux'!A343</f>
        <v>780</v>
      </c>
      <c r="B342">
        <f>'Drift Flux'!F343</f>
        <v>9.195616145435126E-2</v>
      </c>
      <c r="C342">
        <f>'Drift Flux'!H343</f>
        <v>1030.4652638455971</v>
      </c>
      <c r="D342">
        <f>'Drift Flux'!DG343</f>
        <v>45.347710810170156</v>
      </c>
      <c r="E342" t="str">
        <f>'Drift Flux'!CN343</f>
        <v>ANNULAR</v>
      </c>
    </row>
    <row r="343" spans="1:5" x14ac:dyDescent="0.35">
      <c r="A343">
        <f>'Drift Flux'!A344</f>
        <v>777</v>
      </c>
      <c r="B343">
        <f>'Drift Flux'!F344</f>
        <v>9.7672653036802837E-2</v>
      </c>
      <c r="C343">
        <f>'Drift Flux'!H344</f>
        <v>1030.4371500033999</v>
      </c>
      <c r="D343">
        <f>'Drift Flux'!DG344</f>
        <v>46.526882692593063</v>
      </c>
      <c r="E343" t="str">
        <f>'Drift Flux'!CN344</f>
        <v>ANNULAR</v>
      </c>
    </row>
    <row r="344" spans="1:5" x14ac:dyDescent="0.35">
      <c r="A344">
        <f>'Drift Flux'!A345</f>
        <v>774</v>
      </c>
      <c r="B344">
        <f>'Drift Flux'!F345</f>
        <v>0.10373636484121002</v>
      </c>
      <c r="C344">
        <f>'Drift Flux'!H345</f>
        <v>1030.4090361612027</v>
      </c>
      <c r="D344">
        <f>'Drift Flux'!DG345</f>
        <v>47.714512505182597</v>
      </c>
      <c r="E344" t="str">
        <f>'Drift Flux'!CN345</f>
        <v>ANNULAR</v>
      </c>
    </row>
    <row r="345" spans="1:5" x14ac:dyDescent="0.35">
      <c r="A345">
        <f>'Drift Flux'!A346</f>
        <v>771</v>
      </c>
      <c r="B345">
        <f>'Drift Flux'!F346</f>
        <v>0.11016787277513497</v>
      </c>
      <c r="C345">
        <f>'Drift Flux'!H346</f>
        <v>1030.3809223190055</v>
      </c>
      <c r="D345">
        <f>'Drift Flux'!DG346</f>
        <v>48.910698078164955</v>
      </c>
      <c r="E345" t="str">
        <f>'Drift Flux'!CN346</f>
        <v>ANNULAR</v>
      </c>
    </row>
    <row r="346" spans="1:5" x14ac:dyDescent="0.35">
      <c r="A346">
        <f>'Drift Flux'!A347</f>
        <v>768</v>
      </c>
      <c r="B346">
        <f>'Drift Flux'!F347</f>
        <v>0.11698894585024934</v>
      </c>
      <c r="C346">
        <f>'Drift Flux'!H347</f>
        <v>1030.3528084768084</v>
      </c>
      <c r="D346">
        <f>'Drift Flux'!DG347</f>
        <v>50.115539866739766</v>
      </c>
      <c r="E346" t="str">
        <f>'Drift Flux'!CN347</f>
        <v>ANNULAR</v>
      </c>
    </row>
    <row r="347" spans="1:5" x14ac:dyDescent="0.35">
      <c r="A347">
        <f>'Drift Flux'!A348</f>
        <v>765</v>
      </c>
      <c r="B347">
        <f>'Drift Flux'!F348</f>
        <v>0.12422261536607193</v>
      </c>
      <c r="C347">
        <f>'Drift Flux'!H348</f>
        <v>1030.3246946346112</v>
      </c>
      <c r="D347">
        <f>'Drift Flux'!DG348</f>
        <v>51.329141175226368</v>
      </c>
      <c r="E347" t="str">
        <f>'Drift Flux'!CN348</f>
        <v>ANNULAR</v>
      </c>
    </row>
    <row r="348" spans="1:5" x14ac:dyDescent="0.35">
      <c r="A348">
        <f>'Drift Flux'!A349</f>
        <v>762</v>
      </c>
      <c r="B348">
        <f>'Drift Flux'!F349</f>
        <v>0.13189324843026579</v>
      </c>
      <c r="C348">
        <f>'Drift Flux'!H349</f>
        <v>1030.296580792414</v>
      </c>
      <c r="D348">
        <f>'Drift Flux'!DG349</f>
        <v>52.551608406930654</v>
      </c>
      <c r="E348" t="str">
        <f>'Drift Flux'!CN349</f>
        <v>ANNULAR</v>
      </c>
    </row>
    <row r="349" spans="1:5" x14ac:dyDescent="0.35">
      <c r="A349">
        <f>'Drift Flux'!A350</f>
        <v>759</v>
      </c>
      <c r="B349">
        <f>'Drift Flux'!F350</f>
        <v>0.14002662616688183</v>
      </c>
      <c r="C349">
        <f>'Drift Flux'!H350</f>
        <v>1030.2684669502169</v>
      </c>
      <c r="D349">
        <f>'Drift Flux'!DG350</f>
        <v>53.783051343416219</v>
      </c>
      <c r="E349" t="str">
        <f>'Drift Flux'!CN350</f>
        <v>ANNULAR</v>
      </c>
    </row>
    <row r="350" spans="1:5" x14ac:dyDescent="0.35">
      <c r="A350">
        <f>'Drift Flux'!A351</f>
        <v>756</v>
      </c>
      <c r="B350">
        <f>'Drift Flux'!F351</f>
        <v>0.14865002700680208</v>
      </c>
      <c r="C350">
        <f>'Drift Flux'!H351</f>
        <v>1030.2403531080197</v>
      </c>
      <c r="D350">
        <f>'Drift Flux'!DG351</f>
        <v>55.023583457404357</v>
      </c>
      <c r="E350" t="str">
        <f>'Drift Flux'!CN351</f>
        <v>ANNULAR</v>
      </c>
    </row>
    <row r="351" spans="1:5" x14ac:dyDescent="0.35">
      <c r="A351">
        <f>'Drift Flux'!A352</f>
        <v>753</v>
      </c>
      <c r="B351">
        <f>'Drift Flux'!F352</f>
        <v>0.15779231550474632</v>
      </c>
      <c r="C351">
        <f>'Drift Flux'!H352</f>
        <v>1030.2122392658225</v>
      </c>
      <c r="D351">
        <f>'Drift Flux'!DG352</f>
        <v>56.273322264155013</v>
      </c>
      <c r="E351" t="str">
        <f>'Drift Flux'!CN352</f>
        <v>ANNULAR</v>
      </c>
    </row>
    <row r="352" spans="1:5" x14ac:dyDescent="0.35">
      <c r="A352">
        <f>'Drift Flux'!A353</f>
        <v>750</v>
      </c>
      <c r="B352">
        <f>'Drift Flux'!F353</f>
        <v>0.16748403718583099</v>
      </c>
      <c r="C352">
        <f>'Drift Flux'!H353</f>
        <v>1030.1841254236253</v>
      </c>
      <c r="D352">
        <f>'Drift Flux'!DG353</f>
        <v>57.532389716903481</v>
      </c>
      <c r="E352" t="str">
        <f>'Drift Flux'!CN353</f>
        <v>ANNULAR</v>
      </c>
    </row>
    <row r="353" spans="1:5" x14ac:dyDescent="0.35">
      <c r="A353">
        <f>'Drift Flux'!A354</f>
        <v>747</v>
      </c>
      <c r="B353">
        <f>'Drift Flux'!F354</f>
        <v>0.17775751999354439</v>
      </c>
      <c r="C353">
        <f>'Drift Flux'!H354</f>
        <v>1030.1560115814282</v>
      </c>
      <c r="D353">
        <f>'Drift Flux'!DG354</f>
        <v>58.800912652769568</v>
      </c>
      <c r="E353" t="str">
        <f>'Drift Flux'!CN354</f>
        <v>ANNULAR</v>
      </c>
    </row>
    <row r="354" spans="1:5" x14ac:dyDescent="0.35">
      <c r="A354">
        <f>'Drift Flux'!A355</f>
        <v>744</v>
      </c>
      <c r="B354">
        <f>'Drift Flux'!F355</f>
        <v>0.18864698299216157</v>
      </c>
      <c r="C354">
        <f>'Drift Flux'!H355</f>
        <v>1030.127897739231</v>
      </c>
      <c r="D354">
        <f>'Drift Flux'!DG355</f>
        <v>60.079023296537684</v>
      </c>
      <c r="E354" t="str">
        <f>'Drift Flux'!CN355</f>
        <v>ANNULAR</v>
      </c>
    </row>
    <row r="355" spans="1:5" x14ac:dyDescent="0.35">
      <c r="A355">
        <f>'Drift Flux'!A356</f>
        <v>741</v>
      </c>
      <c r="B355">
        <f>'Drift Flux'!F356</f>
        <v>0.20018865307249492</v>
      </c>
      <c r="C355">
        <f>'Drift Flux'!H356</f>
        <v>1030.0997838970338</v>
      </c>
      <c r="D355">
        <f>'Drift Flux'!DG356</f>
        <v>61.366859830834528</v>
      </c>
      <c r="E355" t="str">
        <f>'Drift Flux'!CN356</f>
        <v>ANNULAR</v>
      </c>
    </row>
    <row r="356" spans="1:5" x14ac:dyDescent="0.35">
      <c r="A356">
        <f>'Drift Flux'!A357</f>
        <v>738</v>
      </c>
      <c r="B356">
        <f>'Drift Flux'!F357</f>
        <v>0.21242089052351071</v>
      </c>
      <c r="C356">
        <f>'Drift Flux'!H357</f>
        <v>1030.0716700548367</v>
      </c>
      <c r="D356">
        <f>'Drift Flux'!DG357</f>
        <v>62.664567042576493</v>
      </c>
      <c r="E356" t="str">
        <f>'Drift Flux'!CN357</f>
        <v>ANNULAR</v>
      </c>
    </row>
    <row r="357" spans="1:5" x14ac:dyDescent="0.35">
      <c r="A357">
        <f>'Drift Flux'!A358</f>
        <v>735</v>
      </c>
      <c r="B357">
        <f>'Drift Flux'!F358</f>
        <v>0.22538432446739071</v>
      </c>
      <c r="C357">
        <f>'Drift Flux'!H358</f>
        <v>1030.0435562126395</v>
      </c>
      <c r="D357">
        <f>'Drift Flux'!DG358</f>
        <v>63.97229705710447</v>
      </c>
      <c r="E357" t="str">
        <f>'Drift Flux'!CN358</f>
        <v>ANNULAR</v>
      </c>
    </row>
    <row r="358" spans="1:5" x14ac:dyDescent="0.35">
      <c r="A358">
        <f>'Drift Flux'!A359</f>
        <v>732</v>
      </c>
      <c r="B358">
        <f>'Drift Flux'!F359</f>
        <v>0.23912199931653128</v>
      </c>
      <c r="C358">
        <f>'Drift Flux'!H359</f>
        <v>1030.0154423704423</v>
      </c>
      <c r="D358">
        <f>'Drift Flux'!DG359</f>
        <v>65.290210173265564</v>
      </c>
      <c r="E358" t="str">
        <f>'Drift Flux'!CN359</f>
        <v>ANNULAR</v>
      </c>
    </row>
    <row r="359" spans="1:5" x14ac:dyDescent="0.35">
      <c r="A359">
        <f>'Drift Flux'!A360</f>
        <v>729</v>
      </c>
      <c r="B359">
        <f>'Drift Flux'!F360</f>
        <v>0.25367953360340917</v>
      </c>
      <c r="C359">
        <f>'Drift Flux'!H360</f>
        <v>1029.9873285282451</v>
      </c>
      <c r="D359">
        <f>'Drift Flux'!DG360</f>
        <v>66.618475814859721</v>
      </c>
      <c r="E359" t="str">
        <f>'Drift Flux'!CN360</f>
        <v>ANNULAR</v>
      </c>
    </row>
    <row r="360" spans="1:5" x14ac:dyDescent="0.35">
      <c r="A360">
        <f>'Drift Flux'!A361</f>
        <v>726</v>
      </c>
      <c r="B360">
        <f>'Drift Flux'!F361</f>
        <v>0.26910529276482803</v>
      </c>
      <c r="C360">
        <f>'Drift Flux'!H361</f>
        <v>1029.959214686048</v>
      </c>
      <c r="D360">
        <f>'Drift Flux'!DG361</f>
        <v>67.957273616426505</v>
      </c>
      <c r="E360" t="str">
        <f>'Drift Flux'!CN361</f>
        <v>ANNULAR</v>
      </c>
    </row>
    <row r="361" spans="1:5" x14ac:dyDescent="0.35">
      <c r="A361">
        <f>'Drift Flux'!A362</f>
        <v>723</v>
      </c>
      <c r="B361">
        <f>'Drift Flux'!F362</f>
        <v>0.28545057773943183</v>
      </c>
      <c r="C361">
        <f>'Drift Flux'!H362</f>
        <v>1029.9311008438508</v>
      </c>
      <c r="D361">
        <f>'Drift Flux'!DG362</f>
        <v>69.306794664393692</v>
      </c>
      <c r="E361" t="str">
        <f>'Drift Flux'!CN362</f>
        <v>ANNULAR</v>
      </c>
    </row>
    <row r="362" spans="1:5" x14ac:dyDescent="0.35">
      <c r="A362">
        <f>'Drift Flux'!A363</f>
        <v>720</v>
      </c>
      <c r="B362">
        <f>'Drift Flux'!F363</f>
        <v>0.30276983157195075</v>
      </c>
      <c r="C362">
        <f>'Drift Flux'!H363</f>
        <v>1029.9029870016536</v>
      </c>
      <c r="D362">
        <f>'Drift Flux'!DG363</f>
        <v>70.667242918233342</v>
      </c>
      <c r="E362" t="str">
        <f>'Drift Flux'!CN363</f>
        <v>ANNULAR</v>
      </c>
    </row>
    <row r="363" spans="1:5" x14ac:dyDescent="0.35">
      <c r="A363">
        <f>'Drift Flux'!A364</f>
        <v>717</v>
      </c>
      <c r="B363">
        <f>'Drift Flux'!F364</f>
        <v>0.32112086662257677</v>
      </c>
      <c r="C363">
        <f>'Drift Flux'!H364</f>
        <v>1029.8748731594565</v>
      </c>
      <c r="D363">
        <f>'Drift Flux'!DG364</f>
        <v>72.038836840635099</v>
      </c>
      <c r="E363" t="str">
        <f>'Drift Flux'!CN364</f>
        <v>ANNULAR</v>
      </c>
    </row>
    <row r="364" spans="1:5" x14ac:dyDescent="0.35">
      <c r="A364">
        <f>'Drift Flux'!A365</f>
        <v>714</v>
      </c>
      <c r="B364">
        <f>'Drift Flux'!F365</f>
        <v>0.34056511547176516</v>
      </c>
      <c r="C364">
        <f>'Drift Flux'!H365</f>
        <v>1029.8467593172593</v>
      </c>
      <c r="D364">
        <f>'Drift Flux'!DG365</f>
        <v>73.421811270942271</v>
      </c>
      <c r="E364" t="str">
        <f>'Drift Flux'!CN365</f>
        <v>ANNULAR</v>
      </c>
    </row>
    <row r="365" spans="1:5" x14ac:dyDescent="0.35">
      <c r="A365">
        <f>'Drift Flux'!A366</f>
        <v>711</v>
      </c>
      <c r="B365">
        <f>'Drift Flux'!F366</f>
        <v>0.36116790921042763</v>
      </c>
      <c r="C365">
        <f>'Drift Flux'!H366</f>
        <v>1029.8186454750621</v>
      </c>
      <c r="D365">
        <f>'Drift Flux'!DG366</f>
        <v>74.816419582461606</v>
      </c>
      <c r="E365" t="str">
        <f>'Drift Flux'!CN366</f>
        <v>ANNULAR</v>
      </c>
    </row>
    <row r="366" spans="1:5" x14ac:dyDescent="0.35">
      <c r="A366">
        <f>'Drift Flux'!A367</f>
        <v>708</v>
      </c>
      <c r="B366">
        <f>'Drift Flux'!F367</f>
        <v>0.38299878753958289</v>
      </c>
      <c r="C366">
        <f>'Drift Flux'!H367</f>
        <v>1029.7905316328649</v>
      </c>
      <c r="D366">
        <f>'Drift Flux'!DG367</f>
        <v>76.222936171999891</v>
      </c>
      <c r="E366" t="str">
        <f>'Drift Flux'!CN367</f>
        <v>ANNULAR</v>
      </c>
    </row>
    <row r="367" spans="1:5" x14ac:dyDescent="0.35">
      <c r="A367">
        <f>'Drift Flux'!A368</f>
        <v>705</v>
      </c>
      <c r="B367">
        <f>'Drift Flux'!F368</f>
        <v>0.4061318460059683</v>
      </c>
      <c r="C367">
        <f>'Drift Flux'!H368</f>
        <v>1029.7624177906678</v>
      </c>
      <c r="D367">
        <f>'Drift Flux'!DG368</f>
        <v>77.641659339470948</v>
      </c>
      <c r="E367" t="str">
        <f>'Drift Flux'!CN368</f>
        <v>ANNULAR</v>
      </c>
    </row>
    <row r="368" spans="1:5" x14ac:dyDescent="0.35">
      <c r="A368">
        <f>'Drift Flux'!A369</f>
        <v>702</v>
      </c>
      <c r="B368">
        <f>'Drift Flux'!F369</f>
        <v>0.43064612681477465</v>
      </c>
      <c r="C368">
        <f>'Drift Flux'!H369</f>
        <v>1029.7343039484706</v>
      </c>
      <c r="D368">
        <f>'Drift Flux'!DG369</f>
        <v>79.072914627120895</v>
      </c>
      <c r="E368" t="str">
        <f>'Drift Flux'!CN369</f>
        <v>ANNULAR</v>
      </c>
    </row>
    <row r="369" spans="1:5" x14ac:dyDescent="0.35">
      <c r="A369">
        <f>'Drift Flux'!A370</f>
        <v>699</v>
      </c>
      <c r="B369">
        <f>'Drift Flux'!F370</f>
        <v>0.45662606104427034</v>
      </c>
      <c r="C369">
        <f>'Drift Flux'!H370</f>
        <v>1029.7061901062734</v>
      </c>
      <c r="D369">
        <f>'Drift Flux'!DG370</f>
        <v>80.517058702453483</v>
      </c>
      <c r="E369" t="str">
        <f>'Drift Flux'!CN370</f>
        <v>ANNULAR</v>
      </c>
    </row>
    <row r="370" spans="1:5" x14ac:dyDescent="0.35">
      <c r="A370">
        <f>'Drift Flux'!A371</f>
        <v>696</v>
      </c>
      <c r="B370">
        <f>'Drift Flux'!F371</f>
        <v>0.48416197181393689</v>
      </c>
      <c r="C370">
        <f>'Drift Flux'!H371</f>
        <v>1029.6780762640763</v>
      </c>
      <c r="D370">
        <f>'Drift Flux'!DG371</f>
        <v>81.974483887099495</v>
      </c>
      <c r="E370" t="str">
        <f>'Drift Flux'!CN371</f>
        <v>ANNULAR</v>
      </c>
    </row>
    <row r="371" spans="1:5" x14ac:dyDescent="0.35">
      <c r="A371">
        <f>'Drift Flux'!A372</f>
        <v>693</v>
      </c>
      <c r="B371">
        <f>'Drift Flux'!F372</f>
        <v>0.51335065012569669</v>
      </c>
      <c r="C371">
        <f>'Drift Flux'!H372</f>
        <v>1029.6499624218791</v>
      </c>
      <c r="D371">
        <f>'Drift Flux'!DG372</f>
        <v>83.445623456758312</v>
      </c>
      <c r="E371" t="str">
        <f>'Drift Flux'!CN372</f>
        <v>ANNULAR</v>
      </c>
    </row>
    <row r="372" spans="1:5" x14ac:dyDescent="0.35">
      <c r="A372">
        <f>'Drift Flux'!A373</f>
        <v>690</v>
      </c>
      <c r="B372">
        <f>'Drift Flux'!F373</f>
        <v>0.54429601783694281</v>
      </c>
      <c r="C372">
        <f>'Drift Flux'!H373</f>
        <v>1029.6218485796819</v>
      </c>
      <c r="D372">
        <f>'Drift Flux'!DG373</f>
        <v>84.930957866390145</v>
      </c>
      <c r="E372" t="str">
        <f>'Drift Flux'!CN373</f>
        <v>ANNULAR</v>
      </c>
    </row>
    <row r="373" spans="1:5" x14ac:dyDescent="0.35">
      <c r="A373">
        <f>'Drift Flux'!A374</f>
        <v>687</v>
      </c>
      <c r="B373">
        <f>'Drift Flux'!F374</f>
        <v>0.57710989570887539</v>
      </c>
      <c r="C373">
        <f>'Drift Flux'!H374</f>
        <v>1029.5937347374847</v>
      </c>
      <c r="D373">
        <f>'Drift Flux'!DG374</f>
        <v>86.431022092010778</v>
      </c>
      <c r="E373" t="str">
        <f>'Drift Flux'!CN374</f>
        <v>ANNULAR</v>
      </c>
    </row>
    <row r="374" spans="1:5" x14ac:dyDescent="0.35">
      <c r="A374">
        <f>'Drift Flux'!A375</f>
        <v>684</v>
      </c>
      <c r="B374">
        <f>'Drift Flux'!F375</f>
        <v>0.61191289894036949</v>
      </c>
      <c r="C374">
        <f>'Drift Flux'!H375</f>
        <v>1029.5656208952876</v>
      </c>
      <c r="D374">
        <f>'Drift Flux'!DG375</f>
        <v>87.946414328471803</v>
      </c>
      <c r="E374" t="str">
        <f>'Drift Flux'!CN375</f>
        <v>ANNULAR</v>
      </c>
    </row>
    <row r="375" spans="1:5" x14ac:dyDescent="0.35">
      <c r="A375">
        <f>'Drift Flux'!A376</f>
        <v>681</v>
      </c>
      <c r="B375">
        <f>'Drift Flux'!F376</f>
        <v>0.64883548836972194</v>
      </c>
      <c r="C375">
        <f>'Drift Flux'!H376</f>
        <v>1029.5375070530904</v>
      </c>
      <c r="D375">
        <f>'Drift Flux'!DG376</f>
        <v>89.477806345195518</v>
      </c>
      <c r="E375" t="str">
        <f>'Drift Flux'!CN376</f>
        <v>ANNULAR</v>
      </c>
    </row>
    <row r="376" spans="1:5" x14ac:dyDescent="0.35">
      <c r="A376">
        <f>'Drift Flux'!A377</f>
        <v>678</v>
      </c>
      <c r="B376">
        <f>'Drift Flux'!F377</f>
        <v>0.68801921305144187</v>
      </c>
      <c r="C376">
        <f>'Drift Flux'!H377</f>
        <v>1029.5093932108932</v>
      </c>
      <c r="D376">
        <f>'Drift Flux'!DG377</f>
        <v>91.025955884264022</v>
      </c>
      <c r="E376" t="str">
        <f>'Drift Flux'!CN377</f>
        <v>ANNULAR</v>
      </c>
    </row>
    <row r="377" spans="1:5" x14ac:dyDescent="0.35">
      <c r="A377">
        <f>'Drift Flux'!A378</f>
        <v>675</v>
      </c>
      <c r="B377">
        <f>'Drift Flux'!F378</f>
        <v>0.72961818981914695</v>
      </c>
      <c r="C377">
        <f>'Drift Flux'!H378</f>
        <v>1029.4812793686961</v>
      </c>
      <c r="D377">
        <f>'Drift Flux'!DG378</f>
        <v>92.591721594938463</v>
      </c>
      <c r="E377" t="str">
        <f>'Drift Flux'!CN378</f>
        <v>ANNULAR</v>
      </c>
    </row>
    <row r="378" spans="1:5" x14ac:dyDescent="0.35">
      <c r="A378">
        <f>'Drift Flux'!A379</f>
        <v>672</v>
      </c>
      <c r="B378">
        <f>'Drift Flux'!F379</f>
        <v>0.77380087861649038</v>
      </c>
      <c r="C378">
        <f>'Drift Flux'!H379</f>
        <v>1029.4531655264989</v>
      </c>
      <c r="D378">
        <f>'Drift Flux'!DG379</f>
        <v>94.176081146359252</v>
      </c>
      <c r="E378" t="str">
        <f>'Drift Flux'!CN379</f>
        <v>ANNULAR</v>
      </c>
    </row>
    <row r="379" spans="1:5" x14ac:dyDescent="0.35">
      <c r="A379">
        <f>'Drift Flux'!A380</f>
        <v>669</v>
      </c>
      <c r="B379">
        <f>'Drift Flux'!F380</f>
        <v>0.82075223009146669</v>
      </c>
      <c r="C379">
        <f>'Drift Flux'!H380</f>
        <v>1029.4250516843017</v>
      </c>
      <c r="D379">
        <f>'Drift Flux'!DG380</f>
        <v>95.780153361404473</v>
      </c>
      <c r="E379" t="str">
        <f>'Drift Flux'!CN380</f>
        <v>ANNULAR</v>
      </c>
    </row>
    <row r="380" spans="1:5" x14ac:dyDescent="0.35">
      <c r="A380">
        <f>'Drift Flux'!A381</f>
        <v>666</v>
      </c>
      <c r="B380">
        <f>'Drift Flux'!F381</f>
        <v>0.87067630606548685</v>
      </c>
      <c r="C380">
        <f>'Drift Flux'!H381</f>
        <v>1029.3969378421045</v>
      </c>
      <c r="D380">
        <f>'Drift Flux'!DG381</f>
        <v>97.405225492674731</v>
      </c>
      <c r="E380" t="str">
        <f>'Drift Flux'!CN381</f>
        <v>ANNULAR</v>
      </c>
    </row>
    <row r="381" spans="1:5" x14ac:dyDescent="0.35">
      <c r="A381">
        <f>'Drift Flux'!A382</f>
        <v>663</v>
      </c>
      <c r="B381">
        <f>'Drift Flux'!F382</f>
        <v>0.92379950676167399</v>
      </c>
      <c r="C381">
        <f>'Drift Flux'!H382</f>
        <v>1029.3688239999074</v>
      </c>
      <c r="D381">
        <f>'Drift Flux'!DG382</f>
        <v>99.05278715110876</v>
      </c>
      <c r="E381" t="str">
        <f>'Drift Flux'!CN382</f>
        <v>ANNULAR</v>
      </c>
    </row>
    <row r="382" spans="1:5" x14ac:dyDescent="0.35">
      <c r="A382">
        <f>'Drift Flux'!A383</f>
        <v>660</v>
      </c>
      <c r="B382">
        <f>'Drift Flux'!F383</f>
        <v>0.98037458525700594</v>
      </c>
      <c r="C382">
        <f>'Drift Flux'!H383</f>
        <v>1029.3407101577102</v>
      </c>
      <c r="D382">
        <f>'Drift Flux'!DG383</f>
        <v>100.72457295241531</v>
      </c>
      <c r="E382" t="str">
        <f>'Drift Flux'!CN383</f>
        <v>ANNULAR</v>
      </c>
    </row>
    <row r="383" spans="1:5" x14ac:dyDescent="0.35">
      <c r="A383">
        <f>'Drift Flux'!A384</f>
        <v>657</v>
      </c>
      <c r="B383">
        <f>'Drift Flux'!F384</f>
        <v>1.0406856958800346</v>
      </c>
      <c r="C383">
        <f>'Drift Flux'!H384</f>
        <v>1029.312596315513</v>
      </c>
      <c r="D383">
        <f>'Drift Flux'!DG384</f>
        <v>102.42261675012139</v>
      </c>
      <c r="E383" t="str">
        <f>'Drift Flux'!CN384</f>
        <v>ANNULAR</v>
      </c>
    </row>
    <row r="384" spans="1:5" x14ac:dyDescent="0.35">
      <c r="A384">
        <f>'Drift Flux'!A385</f>
        <v>654</v>
      </c>
      <c r="B384">
        <f>'Drift Flux'!F385</f>
        <v>1.1050548191891043</v>
      </c>
      <c r="C384">
        <f>'Drift Flux'!H385</f>
        <v>1029.2844824733158</v>
      </c>
      <c r="D384">
        <f>'Drift Flux'!DG385</f>
        <v>104.14932151092523</v>
      </c>
      <c r="E384" t="str">
        <f>'Drift Flux'!CN385</f>
        <v>ANNULAR</v>
      </c>
    </row>
    <row r="385" spans="1:5" x14ac:dyDescent="0.35">
      <c r="A385">
        <f>'Drift Flux'!A386</f>
        <v>651</v>
      </c>
      <c r="B385">
        <f>'Drift Flux'!F386</f>
        <v>1.1738500477237788</v>
      </c>
      <c r="C385">
        <f>'Drift Flux'!H386</f>
        <v>1029.2563686311187</v>
      </c>
      <c r="D385">
        <f>'Drift Flux'!DG386</f>
        <v>105.9075506787608</v>
      </c>
      <c r="E385" t="str">
        <f>'Drift Flux'!CN386</f>
        <v>ANNULAR</v>
      </c>
    </row>
    <row r="386" spans="1:5" x14ac:dyDescent="0.35">
      <c r="A386">
        <f>'Drift Flux'!A387</f>
        <v>648</v>
      </c>
      <c r="B386">
        <f>'Drift Flux'!F387</f>
        <v>1.2474964301871938</v>
      </c>
      <c r="C386">
        <f>'Drift Flux'!H387</f>
        <v>1029.2282547889215</v>
      </c>
      <c r="D386">
        <f>'Drift Flux'!DG387</f>
        <v>107.70074964078555</v>
      </c>
      <c r="E386" t="str">
        <f>'Drift Flux'!CN387</f>
        <v>ANNULAR</v>
      </c>
    </row>
    <row r="387" spans="1:5" x14ac:dyDescent="0.35">
      <c r="A387">
        <f>'Drift Flux'!A388</f>
        <v>645</v>
      </c>
      <c r="B387">
        <f>'Drift Flux'!F388</f>
        <v>1.3264904014387189</v>
      </c>
      <c r="C387">
        <f>'Drift Flux'!H388</f>
        <v>1029.2001409467243</v>
      </c>
      <c r="D387">
        <f>'Drift Flux'!DG388</f>
        <v>109.53311029951692</v>
      </c>
      <c r="E387" t="str">
        <f>'Drift Flux'!CN388</f>
        <v>ANNULAR</v>
      </c>
    </row>
    <row r="388" spans="1:5" x14ac:dyDescent="0.35">
      <c r="A388">
        <f>'Drift Flux'!A389</f>
        <v>642</v>
      </c>
      <c r="B388">
        <f>'Drift Flux'!F389</f>
        <v>1.4114193489081042</v>
      </c>
      <c r="C388">
        <f>'Drift Flux'!H389</f>
        <v>1029.1720271045272</v>
      </c>
      <c r="D388">
        <f>'Drift Flux'!DG389</f>
        <v>111.40979893865472</v>
      </c>
      <c r="E388" t="str">
        <f>'Drift Flux'!CN389</f>
        <v>ANNULAR</v>
      </c>
    </row>
    <row r="389" spans="1:5" x14ac:dyDescent="0.35">
      <c r="A389">
        <f>'Drift Flux'!A390</f>
        <v>639</v>
      </c>
      <c r="B389">
        <f>'Drift Flux'!F390</f>
        <v>1.5029887221500564</v>
      </c>
      <c r="C389">
        <f>'Drift Flux'!H390</f>
        <v>1029.14391326233</v>
      </c>
      <c r="D389">
        <f>'Drift Flux'!DG390</f>
        <v>113.33727973650662</v>
      </c>
      <c r="E389" t="str">
        <f>'Drift Flux'!CN390</f>
        <v>ANNULAR</v>
      </c>
    </row>
    <row r="390" spans="1:5" x14ac:dyDescent="0.35">
      <c r="A390">
        <f>'Drift Flux'!A391</f>
        <v>636</v>
      </c>
      <c r="B390">
        <f>'Drift Flux'!F391</f>
        <v>1.6020605428842067</v>
      </c>
      <c r="C390">
        <f>'Drift Flux'!H391</f>
        <v>1029.1157994201328</v>
      </c>
      <c r="D390">
        <f>'Drift Flux'!DG391</f>
        <v>115.32378772999562</v>
      </c>
      <c r="E390" t="str">
        <f>'Drift Flux'!CN391</f>
        <v>ANNULAR</v>
      </c>
    </row>
    <row r="391" spans="1:5" x14ac:dyDescent="0.35">
      <c r="A391">
        <f>'Drift Flux'!A392</f>
        <v>633</v>
      </c>
      <c r="B391">
        <f>'Drift Flux'!F392</f>
        <v>1.7097097322405763</v>
      </c>
      <c r="C391">
        <f>'Drift Flux'!H392</f>
        <v>1029.0876855779356</v>
      </c>
      <c r="D391">
        <f>'Drift Flux'!DG392</f>
        <v>117.38004466126233</v>
      </c>
      <c r="E391" t="str">
        <f>'Drift Flux'!CN392</f>
        <v>ANNULAR</v>
      </c>
    </row>
    <row r="392" spans="1:5" x14ac:dyDescent="0.35">
      <c r="A392">
        <f>'Drift Flux'!A393</f>
        <v>630</v>
      </c>
      <c r="B392">
        <f>'Drift Flux'!F393</f>
        <v>1.8273094060214272</v>
      </c>
      <c r="C392">
        <f>'Drift Flux'!H393</f>
        <v>1029.0595717357385</v>
      </c>
      <c r="D392">
        <f>'Drift Flux'!DG393</f>
        <v>119.52038854295887</v>
      </c>
      <c r="E392" t="str">
        <f>'Drift Flux'!CN393</f>
        <v>ANNULAR</v>
      </c>
    </row>
    <row r="393" spans="1:5" x14ac:dyDescent="0.35">
      <c r="A393">
        <f>'Drift Flux'!A394</f>
        <v>627</v>
      </c>
      <c r="B393">
        <f>'Drift Flux'!F394</f>
        <v>1.9566655504699801</v>
      </c>
      <c r="C393">
        <f>'Drift Flux'!H394</f>
        <v>1029.0314578935413</v>
      </c>
      <c r="D393">
        <f>'Drift Flux'!DG394</f>
        <v>121.76464945745045</v>
      </c>
      <c r="E393" t="str">
        <f>'Drift Flux'!CN394</f>
        <v>ANNULAR</v>
      </c>
    </row>
    <row r="394" spans="1:5" x14ac:dyDescent="0.35">
      <c r="A394">
        <f>'Drift Flux'!A395</f>
        <v>624</v>
      </c>
      <c r="B394">
        <f>'Drift Flux'!F395</f>
        <v>2.1002408796973437</v>
      </c>
      <c r="C394">
        <f>'Drift Flux'!H395</f>
        <v>1029.0033440513441</v>
      </c>
      <c r="D394">
        <f>'Drift Flux'!DG395</f>
        <v>124.14147095678442</v>
      </c>
      <c r="E394" t="str">
        <f>'Drift Flux'!CN395</f>
        <v>ANNULAR</v>
      </c>
    </row>
    <row r="395" spans="1:5" x14ac:dyDescent="0.35">
      <c r="A395">
        <f>'Drift Flux'!A396</f>
        <v>621</v>
      </c>
      <c r="B395">
        <f>'Drift Flux'!F396</f>
        <v>2.2615518032771722</v>
      </c>
      <c r="C395">
        <f>'Drift Flux'!H396</f>
        <v>1028.975230209147</v>
      </c>
      <c r="D395">
        <f>'Drift Flux'!DG396</f>
        <v>126.69470101007914</v>
      </c>
      <c r="E395" t="str">
        <f>'Drift Flux'!CN396</f>
        <v>ANNULAR</v>
      </c>
    </row>
    <row r="396" spans="1:5" x14ac:dyDescent="0.35">
      <c r="A396">
        <f>'Drift Flux'!A397</f>
        <v>618</v>
      </c>
      <c r="B396">
        <f>'Drift Flux'!F397</f>
        <v>2.4459341159812746</v>
      </c>
      <c r="C396">
        <f>'Drift Flux'!H397</f>
        <v>1028.9471163669498</v>
      </c>
      <c r="D396">
        <f>'Drift Flux'!DG397</f>
        <v>129.49715293343274</v>
      </c>
      <c r="E396" t="str">
        <f>'Drift Flux'!CN397</f>
        <v>ANNULAR</v>
      </c>
    </row>
    <row r="397" spans="1:5" x14ac:dyDescent="0.35">
      <c r="A397">
        <f>'Drift Flux'!A398</f>
        <v>615</v>
      </c>
      <c r="B397">
        <f>'Drift Flux'!F398</f>
        <v>2.662198257967737</v>
      </c>
      <c r="C397">
        <f>'Drift Flux'!H398</f>
        <v>1028.9190025247526</v>
      </c>
      <c r="D397">
        <f>'Drift Flux'!DG398</f>
        <v>132.68543687298063</v>
      </c>
      <c r="E397" t="str">
        <f>'Drift Flux'!CN398</f>
        <v>ANNULAR</v>
      </c>
    </row>
    <row r="398" spans="1:5" x14ac:dyDescent="0.35">
      <c r="A398">
        <f>'Drift Flux'!A399</f>
        <v>612</v>
      </c>
      <c r="B398">
        <f>'Drift Flux'!F399</f>
        <v>2.9268474732237619</v>
      </c>
      <c r="C398">
        <f>'Drift Flux'!H399</f>
        <v>1028.8908886825554</v>
      </c>
      <c r="D398">
        <f>'Drift Flux'!DG399</f>
        <v>136.57393252377335</v>
      </c>
      <c r="E398" t="str">
        <f>'Drift Flux'!CN399</f>
        <v>ANNULAR</v>
      </c>
    </row>
    <row r="399" spans="1:5" x14ac:dyDescent="0.35">
      <c r="A399">
        <f>'Drift Flux'!A400</f>
        <v>609</v>
      </c>
      <c r="B399">
        <f>'Drift Flux'!F400</f>
        <v>3.2780527955466581</v>
      </c>
      <c r="C399">
        <f>'Drift Flux'!H400</f>
        <v>1028.8627748403583</v>
      </c>
      <c r="D399">
        <f>'Drift Flux'!DG400</f>
        <v>142.26703179071529</v>
      </c>
      <c r="E399" t="str">
        <f>'Drift Flux'!CN400</f>
        <v>ANNULAR</v>
      </c>
    </row>
    <row r="400" spans="1:5" x14ac:dyDescent="0.35">
      <c r="A400">
        <f>'Drift Flux'!A401</f>
        <v>606</v>
      </c>
      <c r="B400">
        <f>'Drift Flux'!F401</f>
        <v>3.8529332855817127</v>
      </c>
      <c r="C400">
        <f>'Drift Flux'!H401</f>
        <v>1028.8346609981611</v>
      </c>
      <c r="D400">
        <f>'Drift Flux'!DG401</f>
        <v>185.06854509885329</v>
      </c>
      <c r="E400" t="str">
        <f>'Drift Flux'!CN401</f>
        <v>ANNULAR</v>
      </c>
    </row>
    <row r="401" spans="1:5" x14ac:dyDescent="0.35">
      <c r="A401">
        <f>'Drift Flux'!A402</f>
        <v>603</v>
      </c>
      <c r="B401">
        <f>'Drift Flux'!F402</f>
        <v>11.249963805957652</v>
      </c>
      <c r="C401">
        <f>'Drift Flux'!H402</f>
        <v>1028.8065471559639</v>
      </c>
      <c r="D401">
        <f>'Drift Flux'!DG402</f>
        <v>184.80237684747101</v>
      </c>
      <c r="E401" t="str">
        <f>'Drift Flux'!CN402</f>
        <v>ANNULAR</v>
      </c>
    </row>
    <row r="402" spans="1:5" x14ac:dyDescent="0.35">
      <c r="A402">
        <f>'Drift Flux'!A403</f>
        <v>600</v>
      </c>
      <c r="B402">
        <f>'Drift Flux'!F403</f>
        <v>11.182924344445345</v>
      </c>
      <c r="C402">
        <f>'Drift Flux'!H403</f>
        <v>1028.7784333137668</v>
      </c>
      <c r="D402">
        <f>'Drift Flux'!DG403</f>
        <v>184.5330814484899</v>
      </c>
      <c r="E402" t="str">
        <f>'Drift Flux'!CN403</f>
        <v>ANNULAR</v>
      </c>
    </row>
    <row r="403" spans="1:5" x14ac:dyDescent="0.35">
      <c r="A403">
        <f>'Drift Flux'!A404</f>
        <v>597</v>
      </c>
      <c r="B403">
        <f>'Drift Flux'!F404</f>
        <v>11.11541707627765</v>
      </c>
      <c r="C403">
        <f>'Drift Flux'!H404</f>
        <v>1028.7503194715696</v>
      </c>
      <c r="D403">
        <f>'Drift Flux'!DG404</f>
        <v>184.26056069043398</v>
      </c>
      <c r="E403" t="str">
        <f>'Drift Flux'!CN404</f>
        <v>ANNULAR</v>
      </c>
    </row>
    <row r="404" spans="1:5" x14ac:dyDescent="0.35">
      <c r="A404">
        <f>'Drift Flux'!A405</f>
        <v>594</v>
      </c>
      <c r="B404">
        <f>'Drift Flux'!F405</f>
        <v>11.047427680428461</v>
      </c>
      <c r="C404">
        <f>'Drift Flux'!H405</f>
        <v>1028.7222056293724</v>
      </c>
      <c r="D404">
        <f>'Drift Flux'!DG405</f>
        <v>183.98471174502663</v>
      </c>
      <c r="E404" t="str">
        <f>'Drift Flux'!CN405</f>
        <v>ANNULAR</v>
      </c>
    </row>
    <row r="405" spans="1:5" x14ac:dyDescent="0.35">
      <c r="A405">
        <f>'Drift Flux'!A406</f>
        <v>591</v>
      </c>
      <c r="B405">
        <f>'Drift Flux'!F406</f>
        <v>10.978941225264863</v>
      </c>
      <c r="C405">
        <f>'Drift Flux'!H406</f>
        <v>1028.6940917871752</v>
      </c>
      <c r="D405">
        <f>'Drift Flux'!DG406</f>
        <v>183.70542686443139</v>
      </c>
      <c r="E405" t="str">
        <f>'Drift Flux'!CN406</f>
        <v>ANNULAR</v>
      </c>
    </row>
    <row r="406" spans="1:5" x14ac:dyDescent="0.35">
      <c r="A406">
        <f>'Drift Flux'!A407</f>
        <v>588</v>
      </c>
      <c r="B406">
        <f>'Drift Flux'!F407</f>
        <v>10.909942130241596</v>
      </c>
      <c r="C406">
        <f>'Drift Flux'!H407</f>
        <v>1028.6659779449781</v>
      </c>
      <c r="D406">
        <f>'Drift Flux'!DG407</f>
        <v>183.42259305287956</v>
      </c>
      <c r="E406" t="str">
        <f>'Drift Flux'!CN407</f>
        <v>ANNULAR</v>
      </c>
    </row>
    <row r="407" spans="1:5" x14ac:dyDescent="0.35">
      <c r="A407">
        <f>'Drift Flux'!A408</f>
        <v>585</v>
      </c>
      <c r="B407">
        <f>'Drift Flux'!F408</f>
        <v>10.840414124465152</v>
      </c>
      <c r="C407">
        <f>'Drift Flux'!H408</f>
        <v>1028.6378641027809</v>
      </c>
      <c r="D407">
        <f>'Drift Flux'!DG408</f>
        <v>183.13609171003361</v>
      </c>
      <c r="E407" t="str">
        <f>'Drift Flux'!CN408</f>
        <v>ANNULAR</v>
      </c>
    </row>
    <row r="408" spans="1:5" x14ac:dyDescent="0.35">
      <c r="A408">
        <f>'Drift Flux'!A409</f>
        <v>582</v>
      </c>
      <c r="B408">
        <f>'Drift Flux'!F409</f>
        <v>10.770340201808294</v>
      </c>
      <c r="C408">
        <f>'Drift Flux'!H409</f>
        <v>1028.6097502605837</v>
      </c>
      <c r="D408">
        <f>'Drift Flux'!DG409</f>
        <v>182.84579824305456</v>
      </c>
      <c r="E408" t="str">
        <f>'Drift Flux'!CN409</f>
        <v>ANNULAR</v>
      </c>
    </row>
    <row r="409" spans="1:5" x14ac:dyDescent="0.35">
      <c r="A409">
        <f>'Drift Flux'!A410</f>
        <v>579</v>
      </c>
      <c r="B409">
        <f>'Drift Flux'!F410</f>
        <v>10.699702572216509</v>
      </c>
      <c r="C409">
        <f>'Drift Flux'!H410</f>
        <v>1028.5816364183866</v>
      </c>
      <c r="D409">
        <f>'Drift Flux'!DG410</f>
        <v>182.55158164400052</v>
      </c>
      <c r="E409" t="str">
        <f>'Drift Flux'!CN410</f>
        <v>ANNULAR</v>
      </c>
    </row>
    <row r="410" spans="1:5" x14ac:dyDescent="0.35">
      <c r="A410">
        <f>'Drift Flux'!A411</f>
        <v>576</v>
      </c>
      <c r="B410">
        <f>'Drift Flux'!F411</f>
        <v>10.628482608803033</v>
      </c>
      <c r="C410">
        <f>'Drift Flux'!H411</f>
        <v>1028.5535225761894</v>
      </c>
      <c r="D410">
        <f>'Drift Flux'!DG411</f>
        <v>182.25330402870952</v>
      </c>
      <c r="E410" t="str">
        <f>'Drift Flux'!CN411</f>
        <v>ANNULAR</v>
      </c>
    </row>
    <row r="411" spans="1:5" x14ac:dyDescent="0.35">
      <c r="A411">
        <f>'Drift Flux'!A412</f>
        <v>573</v>
      </c>
      <c r="B411">
        <f>'Drift Flux'!F412</f>
        <v>10.556660790277538</v>
      </c>
      <c r="C411">
        <f>'Drift Flux'!H412</f>
        <v>1028.5254087339922</v>
      </c>
      <c r="D411">
        <f>'Drift Flux'!DG412</f>
        <v>181.95082013282473</v>
      </c>
      <c r="E411" t="str">
        <f>'Drift Flux'!CN412</f>
        <v>ANNULAR</v>
      </c>
    </row>
    <row r="412" spans="1:5" x14ac:dyDescent="0.35">
      <c r="A412">
        <f>'Drift Flux'!A413</f>
        <v>570</v>
      </c>
      <c r="B412">
        <f>'Drift Flux'!F413</f>
        <v>10.484216638194317</v>
      </c>
      <c r="C412">
        <f>'Drift Flux'!H413</f>
        <v>1028.497294891795</v>
      </c>
      <c r="D412">
        <f>'Drift Flux'!DG413</f>
        <v>181.64397676003284</v>
      </c>
      <c r="E412" t="str">
        <f>'Drift Flux'!CN413</f>
        <v>ANNULAR</v>
      </c>
    </row>
    <row r="413" spans="1:5" x14ac:dyDescent="0.35">
      <c r="A413">
        <f>'Drift Flux'!A414</f>
        <v>567</v>
      </c>
      <c r="B413">
        <f>'Drift Flux'!F414</f>
        <v>10.411128648437389</v>
      </c>
      <c r="C413">
        <f>'Drift Flux'!H414</f>
        <v>1028.4691810495979</v>
      </c>
      <c r="D413">
        <f>'Drift Flux'!DG414</f>
        <v>181.33261217690097</v>
      </c>
      <c r="E413" t="str">
        <f>'Drift Flux'!CN414</f>
        <v>ANNULAR</v>
      </c>
    </row>
    <row r="414" spans="1:5" x14ac:dyDescent="0.35">
      <c r="A414">
        <f>'Drift Flux'!A415</f>
        <v>564</v>
      </c>
      <c r="B414">
        <f>'Drift Flux'!F415</f>
        <v>10.337374216280882</v>
      </c>
      <c r="C414">
        <f>'Drift Flux'!H415</f>
        <v>1028.4410672074007</v>
      </c>
      <c r="D414">
        <f>'Drift Flux'!DG415</f>
        <v>181.01655544790998</v>
      </c>
      <c r="E414" t="str">
        <f>'Drift Flux'!CN415</f>
        <v>ANNULAR</v>
      </c>
    </row>
    <row r="415" spans="1:5" x14ac:dyDescent="0.35">
      <c r="A415">
        <f>'Drift Flux'!A416</f>
        <v>561</v>
      </c>
      <c r="B415">
        <f>'Drift Flux'!F416</f>
        <v>10.262929554271258</v>
      </c>
      <c r="C415">
        <f>'Drift Flux'!H416</f>
        <v>1028.4129533652035</v>
      </c>
      <c r="D415">
        <f>'Drift Flux'!DG416</f>
        <v>180.69562570334887</v>
      </c>
      <c r="E415" t="str">
        <f>'Drift Flux'!CN416</f>
        <v>ANNULAR</v>
      </c>
    </row>
    <row r="416" spans="1:5" x14ac:dyDescent="0.35">
      <c r="A416">
        <f>'Drift Flux'!A417</f>
        <v>558</v>
      </c>
      <c r="B416">
        <f>'Drift Flux'!F417</f>
        <v>10.187769602071203</v>
      </c>
      <c r="C416">
        <f>'Drift Flux'!H417</f>
        <v>1028.3848395230063</v>
      </c>
      <c r="D416">
        <f>'Drift Flux'!DG417</f>
        <v>180.36963133166984</v>
      </c>
      <c r="E416" t="str">
        <f>'Drift Flux'!CN417</f>
        <v>ANNULAR</v>
      </c>
    </row>
    <row r="417" spans="1:5" x14ac:dyDescent="0.35">
      <c r="A417">
        <f>'Drift Flux'!A418</f>
        <v>555</v>
      </c>
      <c r="B417">
        <f>'Drift Flux'!F418</f>
        <v>10.111867927280322</v>
      </c>
      <c r="C417">
        <f>'Drift Flux'!H418</f>
        <v>1028.3567256808092</v>
      </c>
      <c r="D417">
        <f>'Drift Flux'!DG418</f>
        <v>180.03836908662294</v>
      </c>
      <c r="E417" t="str">
        <f>'Drift Flux'!CN418</f>
        <v>ANNULAR</v>
      </c>
    </row>
    <row r="418" spans="1:5" x14ac:dyDescent="0.35">
      <c r="A418">
        <f>'Drift Flux'!A419</f>
        <v>552</v>
      </c>
      <c r="B418">
        <f>'Drift Flux'!F419</f>
        <v>10.035196616101898</v>
      </c>
      <c r="C418">
        <f>'Drift Flux'!H419</f>
        <v>1028.328611838612</v>
      </c>
      <c r="D418">
        <f>'Drift Flux'!DG419</f>
        <v>179.70162309799895</v>
      </c>
      <c r="E418" t="str">
        <f>'Drift Flux'!CN419</f>
        <v>ANNULAR</v>
      </c>
    </row>
    <row r="419" spans="1:5" x14ac:dyDescent="0.35">
      <c r="A419">
        <f>'Drift Flux'!A420</f>
        <v>549</v>
      </c>
      <c r="B419">
        <f>'Drift Flux'!F420</f>
        <v>9.9577261525533842</v>
      </c>
      <c r="C419">
        <f>'Drift Flux'!H420</f>
        <v>1028.3004979964148</v>
      </c>
      <c r="D419">
        <f>'Drift Flux'!DG420</f>
        <v>179.35916377305881</v>
      </c>
      <c r="E419" t="str">
        <f>'Drift Flux'!CN420</f>
        <v>ANNULAR</v>
      </c>
    </row>
    <row r="420" spans="1:5" x14ac:dyDescent="0.35">
      <c r="A420">
        <f>'Drift Flux'!A421</f>
        <v>546</v>
      </c>
      <c r="B420">
        <f>'Drift Flux'!F421</f>
        <v>9.8794252847161097</v>
      </c>
      <c r="C420">
        <f>'Drift Flux'!H421</f>
        <v>1028.2723841542177</v>
      </c>
      <c r="D420">
        <f>'Drift Flux'!DG421</f>
        <v>179.01074657361539</v>
      </c>
      <c r="E420" t="str">
        <f>'Drift Flux'!CN421</f>
        <v>ANNULAR</v>
      </c>
    </row>
    <row r="421" spans="1:5" x14ac:dyDescent="0.35">
      <c r="A421">
        <f>'Drift Flux'!A422</f>
        <v>543</v>
      </c>
      <c r="B421">
        <f>'Drift Flux'!F422</f>
        <v>9.8002608762802392</v>
      </c>
      <c r="C421">
        <f>'Drift Flux'!H422</f>
        <v>1028.2442703120205</v>
      </c>
      <c r="D421">
        <f>'Drift Flux'!DG422</f>
        <v>178.65611065126564</v>
      </c>
      <c r="E421" t="str">
        <f>'Drift Flux'!CN422</f>
        <v>ANNULAR</v>
      </c>
    </row>
    <row r="422" spans="1:5" x14ac:dyDescent="0.35">
      <c r="A422">
        <f>'Drift Flux'!A423</f>
        <v>540</v>
      </c>
      <c r="B422">
        <f>'Drift Flux'!F423</f>
        <v>9.7201977413565857</v>
      </c>
      <c r="C422">
        <f>'Drift Flux'!H423</f>
        <v>1028.2161564698233</v>
      </c>
      <c r="D422">
        <f>'Drift Flux'!DG423</f>
        <v>178.29497732026908</v>
      </c>
      <c r="E422" t="str">
        <f>'Drift Flux'!CN423</f>
        <v>ANNULAR</v>
      </c>
    </row>
    <row r="423" spans="1:5" x14ac:dyDescent="0.35">
      <c r="A423">
        <f>'Drift Flux'!A424</f>
        <v>537</v>
      </c>
      <c r="B423">
        <f>'Drift Flux'!F424</f>
        <v>9.6391984601874139</v>
      </c>
      <c r="C423">
        <f>'Drift Flux'!H424</f>
        <v>1028.1880426276261</v>
      </c>
      <c r="D423">
        <f>'Drift Flux'!DG424</f>
        <v>177.92704834401979</v>
      </c>
      <c r="E423" t="str">
        <f>'Drift Flux'!CN424</f>
        <v>ANNULAR</v>
      </c>
    </row>
    <row r="424" spans="1:5" x14ac:dyDescent="0.35">
      <c r="A424">
        <f>'Drift Flux'!A425</f>
        <v>534</v>
      </c>
      <c r="B424">
        <f>'Drift Flux'!F425</f>
        <v>9.5572231729817236</v>
      </c>
      <c r="C424">
        <f>'Drift Flux'!H425</f>
        <v>1028.159928785429</v>
      </c>
      <c r="D424">
        <f>'Drift Flux'!DG425</f>
        <v>177.55200400672788</v>
      </c>
      <c r="E424" t="str">
        <f>'Drift Flux'!CN425</f>
        <v>ANNULAR</v>
      </c>
    </row>
    <row r="425" spans="1:5" x14ac:dyDescent="0.35">
      <c r="A425">
        <f>'Drift Flux'!A426</f>
        <v>531</v>
      </c>
      <c r="B425">
        <f>'Drift Flux'!F426</f>
        <v>9.4742293486109546</v>
      </c>
      <c r="C425">
        <f>'Drift Flux'!H426</f>
        <v>1028.1318149432318</v>
      </c>
      <c r="D425">
        <f>'Drift Flux'!DG426</f>
        <v>177.16950093670511</v>
      </c>
      <c r="E425" t="str">
        <f>'Drift Flux'!CN426</f>
        <v>ANNULAR</v>
      </c>
    </row>
    <row r="426" spans="1:5" x14ac:dyDescent="0.35">
      <c r="A426">
        <f>'Drift Flux'!A427</f>
        <v>528</v>
      </c>
      <c r="B426">
        <f>'Drift Flux'!F427</f>
        <v>9.3901715243090731</v>
      </c>
      <c r="C426">
        <f>'Drift Flux'!H427</f>
        <v>1028.1037011010346</v>
      </c>
      <c r="D426">
        <f>'Drift Flux'!DG427</f>
        <v>176.77916964129167</v>
      </c>
      <c r="E426" t="str">
        <f>'Drift Flux'!CN427</f>
        <v>ANNULAR</v>
      </c>
    </row>
    <row r="427" spans="1:5" x14ac:dyDescent="0.35">
      <c r="A427">
        <f>'Drift Flux'!A428</f>
        <v>525</v>
      </c>
      <c r="B427">
        <f>'Drift Flux'!F428</f>
        <v>9.3050010118015738</v>
      </c>
      <c r="C427">
        <f>'Drift Flux'!H428</f>
        <v>1028.0755872588375</v>
      </c>
      <c r="D427">
        <f>'Drift Flux'!DG428</f>
        <v>176.38061170565669</v>
      </c>
      <c r="E427" t="str">
        <f>'Drift Flux'!CN428</f>
        <v>ANNULAR</v>
      </c>
    </row>
    <row r="428" spans="1:5" x14ac:dyDescent="0.35">
      <c r="A428">
        <f>'Drift Flux'!A429</f>
        <v>522</v>
      </c>
      <c r="B428">
        <f>'Drift Flux'!F429</f>
        <v>9.2186655644089814</v>
      </c>
      <c r="C428">
        <f>'Drift Flux'!H429</f>
        <v>1028.0474734166403</v>
      </c>
      <c r="D428">
        <f>'Drift Flux'!DG429</f>
        <v>175.97339659812133</v>
      </c>
      <c r="E428" t="str">
        <f>'Drift Flux'!CN429</f>
        <v>ANNULAR</v>
      </c>
    </row>
    <row r="429" spans="1:5" x14ac:dyDescent="0.35">
      <c r="A429">
        <f>'Drift Flux'!A430</f>
        <v>519</v>
      </c>
      <c r="B429">
        <f>'Drift Flux'!F430</f>
        <v>9.1311089985907401</v>
      </c>
      <c r="C429">
        <f>'Drift Flux'!H430</f>
        <v>1028.0193595744431</v>
      </c>
      <c r="D429">
        <f>'Drift Flux'!DG430</f>
        <v>175.55705801276184</v>
      </c>
      <c r="E429" t="str">
        <f>'Drift Flux'!CN430</f>
        <v>ANNULAR</v>
      </c>
    </row>
    <row r="430" spans="1:5" x14ac:dyDescent="0.35">
      <c r="A430">
        <f>'Drift Flux'!A431</f>
        <v>516</v>
      </c>
      <c r="B430">
        <f>'Drift Flux'!F431</f>
        <v>9.0422707620612304</v>
      </c>
      <c r="C430">
        <f>'Drift Flux'!H431</f>
        <v>1027.9912457322459</v>
      </c>
      <c r="D430">
        <f>'Drift Flux'!DG431</f>
        <v>175.13108966525408</v>
      </c>
      <c r="E430" t="str">
        <f>'Drift Flux'!CN431</f>
        <v>ANNULAR</v>
      </c>
    </row>
    <row r="431" spans="1:5" x14ac:dyDescent="0.35">
      <c r="A431">
        <f>'Drift Flux'!A432</f>
        <v>513</v>
      </c>
      <c r="B431">
        <f>'Drift Flux'!F432</f>
        <v>8.9520854389510767</v>
      </c>
      <c r="C431">
        <f>'Drift Flux'!H432</f>
        <v>1027.9631318900488</v>
      </c>
      <c r="D431">
        <f>'Drift Flux'!DG432</f>
        <v>174.69494043934139</v>
      </c>
      <c r="E431" t="str">
        <f>'Drift Flux'!CN432</f>
        <v>ANNULAR</v>
      </c>
    </row>
    <row r="432" spans="1:5" x14ac:dyDescent="0.35">
      <c r="A432">
        <f>'Drift Flux'!A433</f>
        <v>510</v>
      </c>
      <c r="B432">
        <f>'Drift Flux'!F433</f>
        <v>8.8604821804113065</v>
      </c>
      <c r="C432">
        <f>'Drift Flux'!H433</f>
        <v>1027.9350180478516</v>
      </c>
      <c r="D432">
        <f>'Drift Flux'!DG433</f>
        <v>174.24800875786832</v>
      </c>
      <c r="E432" t="str">
        <f>'Drift Flux'!CN433</f>
        <v>ANNULAR</v>
      </c>
    </row>
    <row r="433" spans="1:5" x14ac:dyDescent="0.35">
      <c r="A433">
        <f>'Drift Flux'!A434</f>
        <v>507</v>
      </c>
      <c r="B433">
        <f>'Drift Flux'!F434</f>
        <v>8.7673840464424799</v>
      </c>
      <c r="C433">
        <f>'Drift Flux'!H434</f>
        <v>1027.9069042056544</v>
      </c>
      <c r="D433">
        <f>'Drift Flux'!DG434</f>
        <v>173.78963602244499</v>
      </c>
      <c r="E433" t="str">
        <f>'Drift Flux'!CN434</f>
        <v>ANNULAR</v>
      </c>
    </row>
    <row r="434" spans="1:5" x14ac:dyDescent="0.35">
      <c r="A434">
        <f>'Drift Flux'!A435</f>
        <v>504</v>
      </c>
      <c r="B434">
        <f>'Drift Flux'!F435</f>
        <v>8.6727072414108441</v>
      </c>
      <c r="C434">
        <f>'Drift Flux'!H435</f>
        <v>1027.8787903634573</v>
      </c>
      <c r="D434">
        <f>'Drift Flux'!DG435</f>
        <v>173.31909892757938</v>
      </c>
      <c r="E434" t="str">
        <f>'Drift Flux'!CN435</f>
        <v>ANNULAR</v>
      </c>
    </row>
    <row r="435" spans="1:5" x14ac:dyDescent="0.35">
      <c r="A435">
        <f>'Drift Flux'!A436</f>
        <v>501</v>
      </c>
      <c r="B435">
        <f>'Drift Flux'!F436</f>
        <v>8.5763602214656895</v>
      </c>
      <c r="C435">
        <f>'Drift Flux'!H436</f>
        <v>1027.8506765212601</v>
      </c>
      <c r="D435">
        <f>'Drift Flux'!DG436</f>
        <v>172.83560040555199</v>
      </c>
      <c r="E435" t="str">
        <f>'Drift Flux'!CN436</f>
        <v>ANNULAR</v>
      </c>
    </row>
    <row r="436" spans="1:5" x14ac:dyDescent="0.35">
      <c r="A436">
        <f>'Drift Flux'!A437</f>
        <v>498</v>
      </c>
      <c r="B436">
        <f>'Drift Flux'!F437</f>
        <v>8.4782426465913705</v>
      </c>
      <c r="C436">
        <f>'Drift Flux'!H437</f>
        <v>1027.8225626790629</v>
      </c>
      <c r="D436">
        <f>'Drift Flux'!DG437</f>
        <v>172.33825889373315</v>
      </c>
      <c r="E436" t="str">
        <f>'Drift Flux'!CN437</f>
        <v>ANNULAR</v>
      </c>
    </row>
    <row r="437" spans="1:5" x14ac:dyDescent="0.35">
      <c r="A437">
        <f>'Drift Flux'!A438</f>
        <v>495</v>
      </c>
      <c r="B437">
        <f>'Drift Flux'!F438</f>
        <v>8.3782441428922034</v>
      </c>
      <c r="C437">
        <f>'Drift Flux'!H438</f>
        <v>1027.7944488368657</v>
      </c>
      <c r="D437">
        <f>'Drift Flux'!DG438</f>
        <v>171.82609553085587</v>
      </c>
      <c r="E437" t="str">
        <f>'Drift Flux'!CN438</f>
        <v>ANNULAR</v>
      </c>
    </row>
    <row r="438" spans="1:5" x14ac:dyDescent="0.35">
      <c r="A438">
        <f>'Drift Flux'!A439</f>
        <v>492</v>
      </c>
      <c r="B438">
        <f>'Drift Flux'!F439</f>
        <v>8.2762428313291529</v>
      </c>
      <c r="C438">
        <f>'Drift Flux'!H439</f>
        <v>1027.7663349946686</v>
      </c>
      <c r="D438">
        <f>'Drift Flux'!DG439</f>
        <v>171.29801877537989</v>
      </c>
      <c r="E438" t="str">
        <f>'Drift Flux'!CN439</f>
        <v>ANNULAR</v>
      </c>
    </row>
    <row r="439" spans="1:5" x14ac:dyDescent="0.35">
      <c r="A439">
        <f>'Drift Flux'!A440</f>
        <v>489</v>
      </c>
      <c r="B439">
        <f>'Drift Flux'!F440</f>
        <v>8.1721035666694473</v>
      </c>
      <c r="C439">
        <f>'Drift Flux'!H440</f>
        <v>1027.7382211524714</v>
      </c>
      <c r="D439">
        <f>'Drift Flux'!DG440</f>
        <v>170.75280578632913</v>
      </c>
      <c r="E439" t="str">
        <f>'Drift Flux'!CN440</f>
        <v>ANNULAR</v>
      </c>
    </row>
    <row r="440" spans="1:5" x14ac:dyDescent="0.35">
      <c r="A440">
        <f>'Drift Flux'!A441</f>
        <v>486</v>
      </c>
      <c r="B440">
        <f>'Drift Flux'!F441</f>
        <v>8.0656758136772453</v>
      </c>
      <c r="C440">
        <f>'Drift Flux'!H441</f>
        <v>1027.7101073102742</v>
      </c>
      <c r="D440">
        <f>'Drift Flux'!DG441</f>
        <v>170.18907969879604</v>
      </c>
      <c r="E440" t="str">
        <f>'Drift Flux'!CN441</f>
        <v>ANNULAR</v>
      </c>
    </row>
    <row r="441" spans="1:5" x14ac:dyDescent="0.35">
      <c r="A441">
        <f>'Drift Flux'!A442</f>
        <v>483</v>
      </c>
      <c r="B441">
        <f>'Drift Flux'!F442</f>
        <v>7.956791064823892</v>
      </c>
      <c r="C441">
        <f>'Drift Flux'!H442</f>
        <v>1027.6819934680771</v>
      </c>
      <c r="D441">
        <f>'Drift Flux'!DG442</f>
        <v>169.60528163863859</v>
      </c>
      <c r="E441" t="str">
        <f>'Drift Flux'!CN442</f>
        <v>ANNULAR</v>
      </c>
    </row>
    <row r="442" spans="1:5" x14ac:dyDescent="0.35">
      <c r="A442">
        <f>'Drift Flux'!A443</f>
        <v>480</v>
      </c>
      <c r="B442">
        <f>'Drift Flux'!F443</f>
        <v>7.8452596724569972</v>
      </c>
      <c r="C442">
        <f>'Drift Flux'!H443</f>
        <v>1027.6538796258799</v>
      </c>
      <c r="D442">
        <f>'Drift Flux'!DG443</f>
        <v>168.99963591777293</v>
      </c>
      <c r="E442" t="str">
        <f>'Drift Flux'!CN443</f>
        <v>ANNULAR</v>
      </c>
    </row>
    <row r="443" spans="1:5" x14ac:dyDescent="0.35">
      <c r="A443">
        <f>'Drift Flux'!A444</f>
        <v>477</v>
      </c>
      <c r="B443">
        <f>'Drift Flux'!F444</f>
        <v>7.7308669245713473</v>
      </c>
      <c r="C443">
        <f>'Drift Flux'!H444</f>
        <v>1027.6257657836827</v>
      </c>
      <c r="D443">
        <f>'Drift Flux'!DG444</f>
        <v>168.37010627745258</v>
      </c>
      <c r="E443" t="str">
        <f>'Drift Flux'!CN444</f>
        <v>ANNULAR</v>
      </c>
    </row>
    <row r="444" spans="1:5" x14ac:dyDescent="0.35">
      <c r="A444">
        <f>'Drift Flux'!A445</f>
        <v>474</v>
      </c>
      <c r="B444">
        <f>'Drift Flux'!F445</f>
        <v>7.6133681311518959</v>
      </c>
      <c r="C444">
        <f>'Drift Flux'!H445</f>
        <v>1027.5976519414855</v>
      </c>
      <c r="D444">
        <f>'Drift Flux'!DG445</f>
        <v>167.71434021529393</v>
      </c>
      <c r="E444" t="str">
        <f>'Drift Flux'!CN445</f>
        <v>ANNULAR</v>
      </c>
    </row>
    <row r="445" spans="1:5" x14ac:dyDescent="0.35">
      <c r="A445">
        <f>'Drift Flux'!A446</f>
        <v>471</v>
      </c>
      <c r="B445">
        <f>'Drift Flux'!F446</f>
        <v>7.492482398263399</v>
      </c>
      <c r="C445">
        <f>'Drift Flux'!H446</f>
        <v>1027.5695380992884</v>
      </c>
      <c r="D445">
        <f>'Drift Flux'!DG446</f>
        <v>167.02959720370131</v>
      </c>
      <c r="E445" t="str">
        <f>'Drift Flux'!CN446</f>
        <v>ANNULAR</v>
      </c>
    </row>
    <row r="446" spans="1:5" x14ac:dyDescent="0.35">
      <c r="A446">
        <f>'Drift Flux'!A447</f>
        <v>468</v>
      </c>
      <c r="B446">
        <f>'Drift Flux'!F447</f>
        <v>7.3678846348764688</v>
      </c>
      <c r="C446">
        <f>'Drift Flux'!H447</f>
        <v>1027.5414242570912</v>
      </c>
      <c r="D446">
        <f>'Drift Flux'!DG447</f>
        <v>166.31265475461419</v>
      </c>
      <c r="E446" t="str">
        <f>'Drift Flux'!CN447</f>
        <v>ANNULAR</v>
      </c>
    </row>
    <row r="447" spans="1:5" x14ac:dyDescent="0.35">
      <c r="A447">
        <f>'Drift Flux'!A448</f>
        <v>465</v>
      </c>
      <c r="B447">
        <f>'Drift Flux'!F448</f>
        <v>7.2391951386782916</v>
      </c>
      <c r="C447">
        <f>'Drift Flux'!H448</f>
        <v>1027.513310414894</v>
      </c>
      <c r="D447">
        <f>'Drift Flux'!DG448</f>
        <v>165.55968342335211</v>
      </c>
      <c r="E447" t="str">
        <f>'Drift Flux'!CN448</f>
        <v>ANNULAR</v>
      </c>
    </row>
    <row r="448" spans="1:5" x14ac:dyDescent="0.35">
      <c r="A448">
        <f>'Drift Flux'!A449</f>
        <v>462</v>
      </c>
      <c r="B448">
        <f>'Drift Flux'!F449</f>
        <v>7.1059658011683497</v>
      </c>
      <c r="C448">
        <f>'Drift Flux'!H449</f>
        <v>1027.4851965726969</v>
      </c>
      <c r="D448">
        <f>'Drift Flux'!DG449</f>
        <v>164.76607730301987</v>
      </c>
      <c r="E448" t="str">
        <f>'Drift Flux'!CN449</f>
        <v>ANNULAR</v>
      </c>
    </row>
    <row r="449" spans="1:5" x14ac:dyDescent="0.35">
      <c r="A449">
        <f>'Drift Flux'!A450</f>
        <v>459</v>
      </c>
      <c r="B449">
        <f>'Drift Flux'!F450</f>
        <v>6.9676614886908466</v>
      </c>
      <c r="C449">
        <f>'Drift Flux'!H450</f>
        <v>1027.4570827304997</v>
      </c>
      <c r="D449">
        <f>'Drift Flux'!DG450</f>
        <v>163.92621913386597</v>
      </c>
      <c r="E449" t="str">
        <f>'Drift Flux'!CN450</f>
        <v>ANNULAR</v>
      </c>
    </row>
    <row r="450" spans="1:5" x14ac:dyDescent="0.35">
      <c r="A450">
        <f>'Drift Flux'!A451</f>
        <v>456</v>
      </c>
      <c r="B450">
        <f>'Drift Flux'!F451</f>
        <v>6.8236343681670792</v>
      </c>
      <c r="C450">
        <f>'Drift Flux'!H451</f>
        <v>1027.4289688883025</v>
      </c>
      <c r="D450">
        <f>'Drift Flux'!DG451</f>
        <v>163.03314657771818</v>
      </c>
      <c r="E450" t="str">
        <f>'Drift Flux'!CN451</f>
        <v>ANNULAR</v>
      </c>
    </row>
    <row r="451" spans="1:5" x14ac:dyDescent="0.35">
      <c r="A451">
        <f>'Drift Flux'!A452</f>
        <v>453</v>
      </c>
      <c r="B451">
        <f>'Drift Flux'!F452</f>
        <v>6.673087617943203</v>
      </c>
      <c r="C451">
        <f>'Drift Flux'!H452</f>
        <v>1027.4008550461053</v>
      </c>
      <c r="D451">
        <f>'Drift Flux'!DG452</f>
        <v>162.07806405140565</v>
      </c>
      <c r="E451" t="str">
        <f>'Drift Flux'!CN452</f>
        <v>ANNULAR</v>
      </c>
    </row>
    <row r="452" spans="1:5" x14ac:dyDescent="0.35">
      <c r="A452">
        <f>'Drift Flux'!A453</f>
        <v>450</v>
      </c>
      <c r="B452">
        <f>'Drift Flux'!F453</f>
        <v>6.5150226341012312</v>
      </c>
      <c r="C452">
        <f>'Drift Flux'!H453</f>
        <v>1027.3727412039082</v>
      </c>
      <c r="D452">
        <f>'Drift Flux'!DG453</f>
        <v>161.0496036075142</v>
      </c>
      <c r="E452" t="str">
        <f>'Drift Flux'!CN453</f>
        <v>ANNULAR</v>
      </c>
    </row>
    <row r="453" spans="1:5" x14ac:dyDescent="0.35">
      <c r="A453">
        <f>'Drift Flux'!A454</f>
        <v>447</v>
      </c>
      <c r="B453">
        <f>'Drift Flux'!F454</f>
        <v>6.3481595618093634</v>
      </c>
      <c r="C453">
        <f>'Drift Flux'!H454</f>
        <v>1027.344627361711</v>
      </c>
      <c r="D453">
        <f>'Drift Flux'!DG454</f>
        <v>159.93265853440079</v>
      </c>
      <c r="E453" t="str">
        <f>'Drift Flux'!CN454</f>
        <v>ANNULAR</v>
      </c>
    </row>
    <row r="454" spans="1:5" x14ac:dyDescent="0.35">
      <c r="A454">
        <f>'Drift Flux'!A455</f>
        <v>444</v>
      </c>
      <c r="B454">
        <f>'Drift Flux'!F455</f>
        <v>6.1708126736586912</v>
      </c>
      <c r="C454">
        <f>'Drift Flux'!H455</f>
        <v>1027.3165135195138</v>
      </c>
      <c r="D454">
        <f>'Drift Flux'!DG455</f>
        <v>158.70644686358065</v>
      </c>
      <c r="E454" t="str">
        <f>'Drift Flux'!CN455</f>
        <v>ANNULAR</v>
      </c>
    </row>
    <row r="455" spans="1:5" x14ac:dyDescent="0.35">
      <c r="A455">
        <f>'Drift Flux'!A456</f>
        <v>441</v>
      </c>
      <c r="B455">
        <f>'Drift Flux'!F456</f>
        <v>5.9806848939250914</v>
      </c>
      <c r="C455">
        <f>'Drift Flux'!H456</f>
        <v>1027.2883996773166</v>
      </c>
      <c r="D455">
        <f>'Drift Flux'!DG456</f>
        <v>157.34108496619956</v>
      </c>
      <c r="E455" t="str">
        <f>'Drift Flux'!CN456</f>
        <v>ANNULAR</v>
      </c>
    </row>
    <row r="456" spans="1:5" x14ac:dyDescent="0.35">
      <c r="A456">
        <f>'Drift Flux'!A457</f>
        <v>438</v>
      </c>
      <c r="B456">
        <f>'Drift Flux'!F457</f>
        <v>5.7745070383105119</v>
      </c>
      <c r="C456">
        <f>'Drift Flux'!H457</f>
        <v>1027.2602858351195</v>
      </c>
      <c r="D456">
        <f>'Drift Flux'!DG457</f>
        <v>155.79100395176539</v>
      </c>
      <c r="E456" t="str">
        <f>'Drift Flux'!CN457</f>
        <v>ANNULAR</v>
      </c>
    </row>
    <row r="457" spans="1:5" x14ac:dyDescent="0.35">
      <c r="A457">
        <f>'Drift Flux'!A458</f>
        <v>435</v>
      </c>
      <c r="B457">
        <f>'Drift Flux'!F458</f>
        <v>5.5473508126813282</v>
      </c>
      <c r="C457">
        <f>'Drift Flux'!H458</f>
        <v>1027.2321719929223</v>
      </c>
      <c r="D457">
        <f>'Drift Flux'!DG458</f>
        <v>153.9808104804016</v>
      </c>
      <c r="E457" t="str">
        <f>'Drift Flux'!CN458</f>
        <v>ANNULAR</v>
      </c>
    </row>
    <row r="458" spans="1:5" x14ac:dyDescent="0.35">
      <c r="A458">
        <f>'Drift Flux'!A459</f>
        <v>432</v>
      </c>
      <c r="B458">
        <f>'Drift Flux'!F459</f>
        <v>5.2911692289947307</v>
      </c>
      <c r="C458">
        <f>'Drift Flux'!H459</f>
        <v>1027.2040581507251</v>
      </c>
      <c r="D458">
        <f>'Drift Flux'!DG459</f>
        <v>151.76966609863848</v>
      </c>
      <c r="E458" t="str">
        <f>'Drift Flux'!CN459</f>
        <v>ANNULAR</v>
      </c>
    </row>
    <row r="459" spans="1:5" x14ac:dyDescent="0.35">
      <c r="A459">
        <f>'Drift Flux'!A460</f>
        <v>429</v>
      </c>
      <c r="B459">
        <f>'Drift Flux'!F460</f>
        <v>4.9911704454995913</v>
      </c>
      <c r="C459">
        <f>'Drift Flux'!H460</f>
        <v>1027.175944308528</v>
      </c>
      <c r="D459">
        <f>'Drift Flux'!DG460</f>
        <v>148.83582007976048</v>
      </c>
      <c r="E459" t="str">
        <f>'Drift Flux'!CN460</f>
        <v>ANNULAR</v>
      </c>
    </row>
    <row r="460" spans="1:5" x14ac:dyDescent="0.35">
      <c r="A460">
        <f>'Drift Flux'!A461</f>
        <v>426</v>
      </c>
      <c r="B460">
        <f>'Drift Flux'!F461</f>
        <v>4.6142999390492347</v>
      </c>
      <c r="C460">
        <f>'Drift Flux'!H461</f>
        <v>1027.1478304663308</v>
      </c>
      <c r="D460">
        <f>'Drift Flux'!DG461</f>
        <v>144.07096015313937</v>
      </c>
      <c r="E460" t="str">
        <f>'Drift Flux'!CN461</f>
        <v>ANNULAR</v>
      </c>
    </row>
    <row r="461" spans="1:5" x14ac:dyDescent="0.35">
      <c r="A461">
        <f>'Drift Flux'!A462</f>
        <v>423</v>
      </c>
      <c r="B461">
        <f>'Drift Flux'!F462</f>
        <v>4.0511261362865785</v>
      </c>
      <c r="C461">
        <f>'Drift Flux'!H462</f>
        <v>1027.1197166241336</v>
      </c>
      <c r="D461">
        <f>'Drift Flux'!DG462</f>
        <v>111.75025546327515</v>
      </c>
      <c r="E461" t="str">
        <f>'Drift Flux'!CN462</f>
        <v>ANNULAR</v>
      </c>
    </row>
    <row r="462" spans="1:5" x14ac:dyDescent="0.35">
      <c r="A462">
        <f>'Drift Flux'!A463</f>
        <v>420</v>
      </c>
      <c r="B462">
        <f>'Drift Flux'!F463</f>
        <v>1.5201121680309915</v>
      </c>
      <c r="C462">
        <f>'Drift Flux'!H463</f>
        <v>1027.0916027819364</v>
      </c>
      <c r="D462">
        <f>'Drift Flux'!DG463</f>
        <v>113.68894426609552</v>
      </c>
      <c r="E462" t="str">
        <f>'Drift Flux'!CN463</f>
        <v>ANNULAR</v>
      </c>
    </row>
    <row r="463" spans="1:5" x14ac:dyDescent="0.35">
      <c r="A463">
        <f>'Drift Flux'!A464</f>
        <v>417</v>
      </c>
      <c r="B463">
        <f>'Drift Flux'!F464</f>
        <v>1.6207010408168736</v>
      </c>
      <c r="C463">
        <f>'Drift Flux'!H464</f>
        <v>1027.0634889397393</v>
      </c>
      <c r="D463">
        <f>'Drift Flux'!DG464</f>
        <v>115.68864667314068</v>
      </c>
      <c r="E463" t="str">
        <f>'Drift Flux'!CN464</f>
        <v>ANNULAR</v>
      </c>
    </row>
    <row r="464" spans="1:5" x14ac:dyDescent="0.35">
      <c r="A464">
        <f>'Drift Flux'!A465</f>
        <v>414</v>
      </c>
      <c r="B464">
        <f>'Drift Flux'!F465</f>
        <v>1.7301111081010809</v>
      </c>
      <c r="C464">
        <f>'Drift Flux'!H465</f>
        <v>1027.0353750975421</v>
      </c>
      <c r="D464">
        <f>'Drift Flux'!DG465</f>
        <v>117.76072864478328</v>
      </c>
      <c r="E464" t="str">
        <f>'Drift Flux'!CN465</f>
        <v>ANNULAR</v>
      </c>
    </row>
    <row r="465" spans="1:5" x14ac:dyDescent="0.35">
      <c r="A465">
        <f>'Drift Flux'!A466</f>
        <v>411</v>
      </c>
      <c r="B465">
        <f>'Drift Flux'!F466</f>
        <v>1.8497903697885245</v>
      </c>
      <c r="C465">
        <f>'Drift Flux'!H466</f>
        <v>1027.0072612553449</v>
      </c>
      <c r="D465">
        <f>'Drift Flux'!DG466</f>
        <v>119.92048844008514</v>
      </c>
      <c r="E465" t="str">
        <f>'Drift Flux'!CN466</f>
        <v>ANNULAR</v>
      </c>
    </row>
    <row r="466" spans="1:5" x14ac:dyDescent="0.35">
      <c r="A466">
        <f>'Drift Flux'!A467</f>
        <v>408</v>
      </c>
      <c r="B466">
        <f>'Drift Flux'!F467</f>
        <v>1.9816566219546434</v>
      </c>
      <c r="C466">
        <f>'Drift Flux'!H467</f>
        <v>1026.9791474131478</v>
      </c>
      <c r="D466">
        <f>'Drift Flux'!DG467</f>
        <v>122.18925958044696</v>
      </c>
      <c r="E466" t="str">
        <f>'Drift Flux'!CN467</f>
        <v>ANNULAR</v>
      </c>
    </row>
    <row r="467" spans="1:5" x14ac:dyDescent="0.35">
      <c r="A467">
        <f>'Drift Flux'!A468</f>
        <v>405</v>
      </c>
      <c r="B467">
        <f>'Drift Flux'!F468</f>
        <v>2.1283480749070449</v>
      </c>
      <c r="C467">
        <f>'Drift Flux'!H468</f>
        <v>1026.9510335709506</v>
      </c>
      <c r="D467">
        <f>'Drift Flux'!DG468</f>
        <v>124.59819353162789</v>
      </c>
      <c r="E467" t="str">
        <f>'Drift Flux'!CN468</f>
        <v>ANNULAR</v>
      </c>
    </row>
    <row r="468" spans="1:5" x14ac:dyDescent="0.35">
      <c r="A468">
        <f>'Drift Flux'!A469</f>
        <v>402</v>
      </c>
      <c r="B468">
        <f>'Drift Flux'!F469</f>
        <v>2.2936748945476464</v>
      </c>
      <c r="C468">
        <f>'Drift Flux'!H469</f>
        <v>1026.9229197287534</v>
      </c>
      <c r="D468">
        <f>'Drift Flux'!DG469</f>
        <v>127.19569164932267</v>
      </c>
      <c r="E468" t="str">
        <f>'Drift Flux'!CN469</f>
        <v>ANNULAR</v>
      </c>
    </row>
    <row r="469" spans="1:5" x14ac:dyDescent="0.35">
      <c r="A469">
        <f>'Drift Flux'!A470</f>
        <v>399</v>
      </c>
      <c r="B469">
        <f>'Drift Flux'!F470</f>
        <v>2.4835087470615829</v>
      </c>
      <c r="C469">
        <f>'Drift Flux'!H470</f>
        <v>1026.8948058865562</v>
      </c>
      <c r="D469">
        <f>'Drift Flux'!DG470</f>
        <v>130.06388031382187</v>
      </c>
      <c r="E469" t="str">
        <f>'Drift Flux'!CN470</f>
        <v>ANNULAR</v>
      </c>
    </row>
    <row r="470" spans="1:5" x14ac:dyDescent="0.35">
      <c r="A470">
        <f>'Drift Flux'!A471</f>
        <v>396</v>
      </c>
      <c r="B470">
        <f>'Drift Flux'!F471</f>
        <v>2.7077635073066384</v>
      </c>
      <c r="C470">
        <f>'Drift Flux'!H471</f>
        <v>1026.8666920443591</v>
      </c>
      <c r="D470">
        <f>'Drift Flux'!DG471</f>
        <v>133.36218502501464</v>
      </c>
      <c r="E470" t="str">
        <f>'Drift Flux'!CN471</f>
        <v>ANNULAR</v>
      </c>
    </row>
    <row r="471" spans="1:5" x14ac:dyDescent="0.35">
      <c r="A471">
        <f>'Drift Flux'!A472</f>
        <v>393</v>
      </c>
      <c r="B471">
        <f>'Drift Flux'!F472</f>
        <v>2.9856739041190186</v>
      </c>
      <c r="C471">
        <f>'Drift Flux'!H472</f>
        <v>1026.8385782021619</v>
      </c>
      <c r="D471">
        <f>'Drift Flux'!DG472</f>
        <v>137.48114101549822</v>
      </c>
      <c r="E471" t="str">
        <f>'Drift Flux'!CN472</f>
        <v>ANNULAR</v>
      </c>
    </row>
    <row r="472" spans="1:5" x14ac:dyDescent="0.35">
      <c r="A472">
        <f>'Drift Flux'!A473</f>
        <v>390</v>
      </c>
      <c r="B472">
        <f>'Drift Flux'!F473</f>
        <v>3.364699420044674</v>
      </c>
      <c r="C472">
        <f>'Drift Flux'!H473</f>
        <v>1026.8104643599647</v>
      </c>
      <c r="D472">
        <f>'Drift Flux'!DG473</f>
        <v>144.03066198922329</v>
      </c>
      <c r="E472" t="str">
        <f>'Drift Flux'!CN473</f>
        <v>ANNULAR</v>
      </c>
    </row>
    <row r="473" spans="1:5" x14ac:dyDescent="0.35">
      <c r="A473">
        <f>'Drift Flux'!A474</f>
        <v>387</v>
      </c>
      <c r="B473">
        <f>'Drift Flux'!F474</f>
        <v>4.0466109199842588</v>
      </c>
      <c r="C473">
        <f>'Drift Flux'!H474</f>
        <v>1026.7823505177676</v>
      </c>
      <c r="D473">
        <f>'Drift Flux'!DG474</f>
        <v>110.63251820621326</v>
      </c>
      <c r="E473" t="str">
        <f>'Drift Flux'!CN474</f>
        <v>ANNULAR</v>
      </c>
    </row>
    <row r="474" spans="1:5" x14ac:dyDescent="0.35">
      <c r="A474">
        <f>'Drift Flux'!A475</f>
        <v>384</v>
      </c>
      <c r="B474">
        <f>'Drift Flux'!F475</f>
        <v>1.4644882090909612</v>
      </c>
      <c r="C474">
        <f>'Drift Flux'!H475</f>
        <v>1026.7542366755704</v>
      </c>
      <c r="D474">
        <f>'Drift Flux'!DG475</f>
        <v>112.53965777738563</v>
      </c>
      <c r="E474" t="str">
        <f>'Drift Flux'!CN475</f>
        <v>ANNULAR</v>
      </c>
    </row>
    <row r="475" spans="1:5" x14ac:dyDescent="0.35">
      <c r="A475">
        <f>'Drift Flux'!A476</f>
        <v>381</v>
      </c>
      <c r="B475">
        <f>'Drift Flux'!F476</f>
        <v>1.560432687599594</v>
      </c>
      <c r="C475">
        <f>'Drift Flux'!H476</f>
        <v>1026.7261228333732</v>
      </c>
      <c r="D475">
        <f>'Drift Flux'!DG476</f>
        <v>114.5024672871732</v>
      </c>
      <c r="E475" t="str">
        <f>'Drift Flux'!CN476</f>
        <v>ANNULAR</v>
      </c>
    </row>
    <row r="476" spans="1:5" x14ac:dyDescent="0.35">
      <c r="A476">
        <f>'Drift Flux'!A477</f>
        <v>378</v>
      </c>
      <c r="B476">
        <f>'Drift Flux'!F477</f>
        <v>1.6645055286835062</v>
      </c>
      <c r="C476">
        <f>'Drift Flux'!H477</f>
        <v>1026.698008991176</v>
      </c>
      <c r="D476">
        <f>'Drift Flux'!DG477</f>
        <v>116.52991744300732</v>
      </c>
      <c r="E476" t="str">
        <f>'Drift Flux'!CN477</f>
        <v>ANNULAR</v>
      </c>
    </row>
    <row r="477" spans="1:5" x14ac:dyDescent="0.35">
      <c r="A477">
        <f>'Drift Flux'!A478</f>
        <v>375</v>
      </c>
      <c r="B477">
        <f>'Drift Flux'!F478</f>
        <v>1.7779121789539145</v>
      </c>
      <c r="C477">
        <f>'Drift Flux'!H478</f>
        <v>1026.668578991176</v>
      </c>
      <c r="D477">
        <f>'Drift Flux'!DG478</f>
        <v>118.63544349754659</v>
      </c>
      <c r="E477" t="str">
        <f>'Drift Flux'!CN478</f>
        <v>ANNULAR</v>
      </c>
    </row>
    <row r="478" spans="1:5" x14ac:dyDescent="0.35">
      <c r="A478">
        <f>'Drift Flux'!A479</f>
        <v>372</v>
      </c>
      <c r="B478">
        <f>'Drift Flux'!F479</f>
        <v>1.9023039157989885</v>
      </c>
      <c r="C478">
        <f>'Drift Flux'!H479</f>
        <v>1026.6391489911759</v>
      </c>
      <c r="D478">
        <f>'Drift Flux'!DG479</f>
        <v>120.83649165149177</v>
      </c>
      <c r="E478" t="str">
        <f>'Drift Flux'!CN479</f>
        <v>ANNULAR</v>
      </c>
    </row>
    <row r="479" spans="1:5" x14ac:dyDescent="0.35">
      <c r="A479">
        <f>'Drift Flux'!A480</f>
        <v>369</v>
      </c>
      <c r="B479">
        <f>'Drift Flux'!F480</f>
        <v>2.0398548142934985</v>
      </c>
      <c r="C479">
        <f>'Drift Flux'!H480</f>
        <v>1026.6097189911759</v>
      </c>
      <c r="D479">
        <f>'Drift Flux'!DG480</f>
        <v>123.15781587779139</v>
      </c>
      <c r="E479" t="str">
        <f>'Drift Flux'!CN480</f>
        <v>ANNULAR</v>
      </c>
    </row>
    <row r="480" spans="1:5" x14ac:dyDescent="0.35">
      <c r="A480">
        <f>'Drift Flux'!A481</f>
        <v>366</v>
      </c>
      <c r="B480">
        <f>'Drift Flux'!F481</f>
        <v>2.1936111317079563</v>
      </c>
      <c r="C480">
        <f>'Drift Flux'!H481</f>
        <v>1026.5802889911758</v>
      </c>
      <c r="D480">
        <f>'Drift Flux'!DG481</f>
        <v>125.63640505440043</v>
      </c>
      <c r="E480" t="str">
        <f>'Drift Flux'!CN481</f>
        <v>ANNULAR</v>
      </c>
    </row>
    <row r="481" spans="1:5" x14ac:dyDescent="0.35">
      <c r="A481">
        <f>'Drift Flux'!A482</f>
        <v>363</v>
      </c>
      <c r="B481">
        <f>'Drift Flux'!F482</f>
        <v>2.3680800139320959</v>
      </c>
      <c r="C481">
        <f>'Drift Flux'!H482</f>
        <v>1026.5508589911758</v>
      </c>
      <c r="D481">
        <f>'Drift Flux'!DG482</f>
        <v>128.3316041640789</v>
      </c>
      <c r="E481" t="str">
        <f>'Drift Flux'!CN482</f>
        <v>ANNULAR</v>
      </c>
    </row>
    <row r="482" spans="1:5" x14ac:dyDescent="0.35">
      <c r="A482">
        <f>'Drift Flux'!A483</f>
        <v>360</v>
      </c>
      <c r="B482">
        <f>'Drift Flux'!F483</f>
        <v>2.5704427995748653</v>
      </c>
      <c r="C482">
        <f>'Drift Flux'!H483</f>
        <v>1026.5214289911758</v>
      </c>
      <c r="D482">
        <f>'Drift Flux'!DG483</f>
        <v>131.34902076281224</v>
      </c>
      <c r="E482" t="str">
        <f>'Drift Flux'!CN483</f>
        <v>ANNULAR</v>
      </c>
    </row>
    <row r="483" spans="1:5" x14ac:dyDescent="0.35">
      <c r="A483">
        <f>'Drift Flux'!A484</f>
        <v>357</v>
      </c>
      <c r="B483">
        <f>'Drift Flux'!F484</f>
        <v>2.8134366737757897</v>
      </c>
      <c r="C483">
        <f>'Drift Flux'!H484</f>
        <v>1026.4919989911757</v>
      </c>
      <c r="D483">
        <f>'Drift Flux'!DG484</f>
        <v>134.91033697515985</v>
      </c>
      <c r="E483" t="str">
        <f>'Drift Flux'!CN484</f>
        <v>ANNULAR</v>
      </c>
    </row>
    <row r="484" spans="1:5" x14ac:dyDescent="0.35">
      <c r="A484">
        <f>'Drift Flux'!A485</f>
        <v>354</v>
      </c>
      <c r="B484">
        <f>'Drift Flux'!F485</f>
        <v>3.1238518654784437</v>
      </c>
      <c r="C484">
        <f>'Drift Flux'!H485</f>
        <v>1026.4625689911757</v>
      </c>
      <c r="D484">
        <f>'Drift Flux'!DG485</f>
        <v>139.64925684652974</v>
      </c>
      <c r="E484" t="str">
        <f>'Drift Flux'!CN485</f>
        <v>ANNULAR</v>
      </c>
    </row>
    <row r="485" spans="1:5" x14ac:dyDescent="0.35">
      <c r="A485">
        <f>'Drift Flux'!A486</f>
        <v>351</v>
      </c>
      <c r="B485">
        <f>'Drift Flux'!F486</f>
        <v>3.5792817910208035</v>
      </c>
      <c r="C485">
        <f>'Drift Flux'!H486</f>
        <v>1026.4331389911756</v>
      </c>
      <c r="D485">
        <f>'Drift Flux'!DG486</f>
        <v>149.90680666465209</v>
      </c>
      <c r="E485" t="str">
        <f>'Drift Flux'!CN486</f>
        <v>ANNULAR</v>
      </c>
    </row>
    <row r="486" spans="1:5" x14ac:dyDescent="0.35">
      <c r="A486">
        <f>'Drift Flux'!A487</f>
        <v>348</v>
      </c>
      <c r="B486">
        <f>'Drift Flux'!F487</f>
        <v>4.7491333872412707</v>
      </c>
      <c r="C486">
        <f>'Drift Flux'!H487</f>
        <v>1026.4037089911756</v>
      </c>
      <c r="D486">
        <f>'Drift Flux'!DG487</f>
        <v>146.00081715275479</v>
      </c>
      <c r="E486" t="str">
        <f>'Drift Flux'!CN487</f>
        <v>ANNULAR</v>
      </c>
    </row>
    <row r="487" spans="1:5" x14ac:dyDescent="0.35">
      <c r="A487">
        <f>'Drift Flux'!A488</f>
        <v>345</v>
      </c>
      <c r="B487">
        <f>'Drift Flux'!F488</f>
        <v>4.2721482138915921</v>
      </c>
      <c r="C487">
        <f>'Drift Flux'!H488</f>
        <v>1026.3742789911755</v>
      </c>
      <c r="D487">
        <f>'Drift Flux'!DG488</f>
        <v>135.97931964297419</v>
      </c>
      <c r="E487" t="str">
        <f>'Drift Flux'!CN488</f>
        <v>ANNULAR</v>
      </c>
    </row>
    <row r="488" spans="1:5" x14ac:dyDescent="0.35">
      <c r="A488">
        <f>'Drift Flux'!A489</f>
        <v>342</v>
      </c>
      <c r="B488">
        <f>'Drift Flux'!F489</f>
        <v>3.2222466243148937</v>
      </c>
      <c r="C488">
        <f>'Drift Flux'!H489</f>
        <v>1026.3448489911755</v>
      </c>
      <c r="D488">
        <f>'Drift Flux'!DG489</f>
        <v>141.31072647169623</v>
      </c>
      <c r="E488" t="str">
        <f>'Drift Flux'!CN489</f>
        <v>ANNULAR</v>
      </c>
    </row>
    <row r="489" spans="1:5" x14ac:dyDescent="0.35">
      <c r="A489">
        <f>'Drift Flux'!A490</f>
        <v>339</v>
      </c>
      <c r="B489">
        <f>'Drift Flux'!F490</f>
        <v>3.751078228506235</v>
      </c>
      <c r="C489">
        <f>'Drift Flux'!H490</f>
        <v>1026.3154189911754</v>
      </c>
      <c r="D489">
        <f>'Drift Flux'!DG490</f>
        <v>161.0697174069935</v>
      </c>
      <c r="E489" t="str">
        <f>'Drift Flux'!CN490</f>
        <v>ANNULAR</v>
      </c>
    </row>
    <row r="490" spans="1:5" x14ac:dyDescent="0.35">
      <c r="A490">
        <f>'Drift Flux'!A491</f>
        <v>336</v>
      </c>
      <c r="B490">
        <f>'Drift Flux'!F491</f>
        <v>6.3513899811095733</v>
      </c>
      <c r="C490">
        <f>'Drift Flux'!H491</f>
        <v>1026.2859889911754</v>
      </c>
      <c r="D490">
        <f>'Drift Flux'!DG491</f>
        <v>159.95533042660259</v>
      </c>
      <c r="E490" t="str">
        <f>'Drift Flux'!CN491</f>
        <v>ANNULAR</v>
      </c>
    </row>
    <row r="491" spans="1:5" x14ac:dyDescent="0.35">
      <c r="A491">
        <f>'Drift Flux'!A492</f>
        <v>333</v>
      </c>
      <c r="B491">
        <f>'Drift Flux'!F492</f>
        <v>6.174372799100901</v>
      </c>
      <c r="C491">
        <f>'Drift Flux'!H492</f>
        <v>1026.2565589911753</v>
      </c>
      <c r="D491">
        <f>'Drift Flux'!DG492</f>
        <v>158.73257278343715</v>
      </c>
      <c r="E491" t="str">
        <f>'Drift Flux'!CN492</f>
        <v>ANNULAR</v>
      </c>
    </row>
    <row r="492" spans="1:5" x14ac:dyDescent="0.35">
      <c r="A492">
        <f>'Drift Flux'!A493</f>
        <v>330</v>
      </c>
      <c r="B492">
        <f>'Drift Flux'!F493</f>
        <v>5.984686502414398</v>
      </c>
      <c r="C492">
        <f>'Drift Flux'!H493</f>
        <v>1026.2271289911753</v>
      </c>
      <c r="D492">
        <f>'Drift Flux'!DG493</f>
        <v>157.3719741620821</v>
      </c>
      <c r="E492" t="str">
        <f>'Drift Flux'!CN493</f>
        <v>ANNULAR</v>
      </c>
    </row>
    <row r="493" spans="1:5" x14ac:dyDescent="0.35">
      <c r="A493">
        <f>'Drift Flux'!A494</f>
        <v>327</v>
      </c>
      <c r="B493">
        <f>'Drift Flux'!F494</f>
        <v>5.7791079246147401</v>
      </c>
      <c r="C493">
        <f>'Drift Flux'!H494</f>
        <v>1026.1976989911752</v>
      </c>
      <c r="D493">
        <f>'Drift Flux'!DG494</f>
        <v>155.8287039098322</v>
      </c>
      <c r="E493" t="str">
        <f>'Drift Flux'!CN494</f>
        <v>ANNULAR</v>
      </c>
    </row>
    <row r="494" spans="1:5" x14ac:dyDescent="0.35">
      <c r="A494">
        <f>'Drift Flux'!A495</f>
        <v>324</v>
      </c>
      <c r="B494">
        <f>'Drift Flux'!F495</f>
        <v>5.5527895281002229</v>
      </c>
      <c r="C494">
        <f>'Drift Flux'!H495</f>
        <v>1026.1682689911752</v>
      </c>
      <c r="D494">
        <f>'Drift Flux'!DG495</f>
        <v>154.02884458453809</v>
      </c>
      <c r="E494" t="str">
        <f>'Drift Flux'!CN495</f>
        <v>ANNULAR</v>
      </c>
    </row>
    <row r="495" spans="1:5" x14ac:dyDescent="0.35">
      <c r="A495">
        <f>'Drift Flux'!A496</f>
        <v>321</v>
      </c>
      <c r="B495">
        <f>'Drift Flux'!F496</f>
        <v>5.2978426452712188</v>
      </c>
      <c r="C495">
        <f>'Drift Flux'!H496</f>
        <v>1026.1388389911751</v>
      </c>
      <c r="D495">
        <f>'Drift Flux'!DG496</f>
        <v>151.83504787310437</v>
      </c>
      <c r="E495" t="str">
        <f>'Drift Flux'!CN496</f>
        <v>ANNULAR</v>
      </c>
    </row>
    <row r="496" spans="1:5" x14ac:dyDescent="0.35">
      <c r="A496">
        <f>'Drift Flux'!A497</f>
        <v>318</v>
      </c>
      <c r="B496">
        <f>'Drift Flux'!F497</f>
        <v>4.9998412756096702</v>
      </c>
      <c r="C496">
        <f>'Drift Flux'!H497</f>
        <v>1026.1094089911751</v>
      </c>
      <c r="D496">
        <f>'Drift Flux'!DG497</f>
        <v>148.93648105835985</v>
      </c>
      <c r="E496" t="str">
        <f>'Drift Flux'!CN497</f>
        <v>ANNULAR</v>
      </c>
    </row>
    <row r="497" spans="1:5" x14ac:dyDescent="0.35">
      <c r="A497">
        <f>'Drift Flux'!A498</f>
        <v>315</v>
      </c>
      <c r="B497">
        <f>'Drift Flux'!F498</f>
        <v>4.6268405573246909</v>
      </c>
      <c r="C497">
        <f>'Drift Flux'!H498</f>
        <v>1026.079978991175</v>
      </c>
      <c r="D497">
        <f>'Drift Flux'!DG498</f>
        <v>144.285899035586</v>
      </c>
      <c r="E497" t="str">
        <f>'Drift Flux'!CN498</f>
        <v>ANNULAR</v>
      </c>
    </row>
    <row r="498" spans="1:5" x14ac:dyDescent="0.35">
      <c r="A498">
        <f>'Drift Flux'!A499</f>
        <v>312</v>
      </c>
      <c r="B498">
        <f>'Drift Flux'!F499</f>
        <v>4.0752774981027269</v>
      </c>
      <c r="C498">
        <f>'Drift Flux'!H499</f>
        <v>1026.050548991175</v>
      </c>
      <c r="D498">
        <f>'Drift Flux'!DG499</f>
        <v>118.89510695943545</v>
      </c>
      <c r="E498" t="str">
        <f>'Drift Flux'!CN499</f>
        <v>ANNULAR</v>
      </c>
    </row>
    <row r="499" spans="1:5" x14ac:dyDescent="0.35">
      <c r="A499">
        <f>'Drift Flux'!A500</f>
        <v>309</v>
      </c>
      <c r="B499">
        <f>'Drift Flux'!F500</f>
        <v>1.9181252741395904</v>
      </c>
      <c r="C499">
        <f>'Drift Flux'!H500</f>
        <v>1026.0211189911749</v>
      </c>
      <c r="D499">
        <f>'Drift Flux'!DG500</f>
        <v>122.00525759831027</v>
      </c>
      <c r="E499" t="str">
        <f>'Drift Flux'!CN500</f>
        <v>ANNULAR</v>
      </c>
    </row>
    <row r="500" spans="1:5" x14ac:dyDescent="0.35">
      <c r="A500">
        <f>'Drift Flux'!A501</f>
        <v>306</v>
      </c>
      <c r="B500">
        <f>'Drift Flux'!F501</f>
        <v>2.116130579356529</v>
      </c>
      <c r="C500">
        <f>'Drift Flux'!H501</f>
        <v>1025.9916889911749</v>
      </c>
      <c r="D500">
        <f>'Drift Flux'!DG501</f>
        <v>125.37507486234875</v>
      </c>
      <c r="E500" t="str">
        <f>'Drift Flux'!CN501</f>
        <v>ANNULAR</v>
      </c>
    </row>
    <row r="501" spans="1:5" x14ac:dyDescent="0.35">
      <c r="A501">
        <f>'Drift Flux'!A502</f>
        <v>303</v>
      </c>
      <c r="B501">
        <f>'Drift Flux'!F502</f>
        <v>2.3491689755032135</v>
      </c>
      <c r="C501">
        <f>'Drift Flux'!H502</f>
        <v>1025.9622589911748</v>
      </c>
      <c r="D501">
        <f>'Drift Flux'!DG502</f>
        <v>129.13289704850405</v>
      </c>
      <c r="E501" t="str">
        <f>'Drift Flux'!CN502</f>
        <v>ANNULAR</v>
      </c>
    </row>
    <row r="502" spans="1:5" x14ac:dyDescent="0.35">
      <c r="A502">
        <f>'Drift Flux'!A503</f>
        <v>300</v>
      </c>
      <c r="B502">
        <f>'Drift Flux'!F503</f>
        <v>2.6332418618846702</v>
      </c>
      <c r="C502">
        <f>'Drift Flux'!H503</f>
        <v>1025.9328289911748</v>
      </c>
      <c r="D502">
        <f>'Drift Flux'!DG503</f>
        <v>133.55188368740659</v>
      </c>
      <c r="E502" t="str">
        <f>'Drift Flux'!CN503</f>
        <v>ANNULAR</v>
      </c>
    </row>
    <row r="503" spans="1:5" x14ac:dyDescent="0.35">
      <c r="A503">
        <f>'Drift Flux'!A504</f>
        <v>297</v>
      </c>
      <c r="B503">
        <f>'Drift Flux'!F504</f>
        <v>3.0023341307746367</v>
      </c>
      <c r="C503">
        <f>'Drift Flux'!H504</f>
        <v>1025.9033989911748</v>
      </c>
      <c r="D503">
        <f>'Drift Flux'!DG504</f>
        <v>139.43257190739837</v>
      </c>
      <c r="E503" t="str">
        <f>'Drift Flux'!CN504</f>
        <v>ANNULAR</v>
      </c>
    </row>
    <row r="504" spans="1:5" x14ac:dyDescent="0.35">
      <c r="A504">
        <f>'Drift Flux'!A505</f>
        <v>294</v>
      </c>
      <c r="B504">
        <f>'Drift Flux'!F505</f>
        <v>3.5573522479535424</v>
      </c>
      <c r="C504">
        <f>'Drift Flux'!H505</f>
        <v>1025.8739689911747</v>
      </c>
      <c r="D504">
        <f>'Drift Flux'!DG505</f>
        <v>152.8286187404882</v>
      </c>
      <c r="E504" t="str">
        <f>'Drift Flux'!CN505</f>
        <v>ANNULAR</v>
      </c>
    </row>
    <row r="505" spans="1:5" x14ac:dyDescent="0.35">
      <c r="A505">
        <f>'Drift Flux'!A506</f>
        <v>291</v>
      </c>
      <c r="B505">
        <f>'Drift Flux'!F506</f>
        <v>5.1330974395997302</v>
      </c>
      <c r="C505">
        <f>'Drift Flux'!H506</f>
        <v>1025.8445389911747</v>
      </c>
      <c r="D505">
        <f>'Drift Flux'!DG506</f>
        <v>149.137622401893</v>
      </c>
      <c r="E505" t="str">
        <f>'Drift Flux'!CN506</f>
        <v>ANNULAR</v>
      </c>
    </row>
    <row r="506" spans="1:5" x14ac:dyDescent="0.35">
      <c r="A506">
        <f>'Drift Flux'!A507</f>
        <v>288</v>
      </c>
      <c r="B506">
        <f>'Drift Flux'!F507</f>
        <v>4.6519811544380767</v>
      </c>
      <c r="C506">
        <f>'Drift Flux'!H507</f>
        <v>1025.8151089911746</v>
      </c>
      <c r="D506">
        <f>'Drift Flux'!DG507</f>
        <v>142.5679198486369</v>
      </c>
      <c r="E506" t="str">
        <f>'Drift Flux'!CN507</f>
        <v>ANNULAR</v>
      </c>
    </row>
    <row r="507" spans="1:5" x14ac:dyDescent="0.35">
      <c r="A507">
        <f>'Drift Flux'!A508</f>
        <v>285</v>
      </c>
      <c r="B507">
        <f>'Drift Flux'!F508</f>
        <v>3.8854370242284624</v>
      </c>
      <c r="C507">
        <f>'Drift Flux'!H508</f>
        <v>1025.7856789911746</v>
      </c>
      <c r="D507">
        <f>'Drift Flux'!DG508</f>
        <v>237.41912765118508</v>
      </c>
      <c r="E507" t="str">
        <f>'Drift Flux'!CN508</f>
        <v>ANNULAR</v>
      </c>
    </row>
    <row r="508" spans="1:5" x14ac:dyDescent="0.35">
      <c r="A508">
        <f>'Drift Flux'!A509</f>
        <v>282</v>
      </c>
      <c r="B508">
        <f>'Drift Flux'!F509</f>
        <v>66.219584542525425</v>
      </c>
      <c r="C508">
        <f>'Drift Flux'!H509</f>
        <v>1025.7562489911745</v>
      </c>
      <c r="D508">
        <f>'Drift Flux'!DG509</f>
        <v>237.41360612102943</v>
      </c>
      <c r="E508" t="str">
        <f>'Drift Flux'!CN509</f>
        <v>COMPRESSED LIQUID</v>
      </c>
    </row>
    <row r="509" spans="1:5" x14ac:dyDescent="0.35">
      <c r="A509">
        <f>'Drift Flux'!A510</f>
        <v>279</v>
      </c>
      <c r="B509">
        <f>'Drift Flux'!F510</f>
        <v>65.973425224503131</v>
      </c>
      <c r="C509">
        <f>'Drift Flux'!H510</f>
        <v>1025.7268189911745</v>
      </c>
      <c r="D509">
        <f>'Drift Flux'!DG510</f>
        <v>237.4080840407147</v>
      </c>
      <c r="E509" t="str">
        <f>'Drift Flux'!CN510</f>
        <v>COMPRESSED LIQUID</v>
      </c>
    </row>
    <row r="510" spans="1:5" x14ac:dyDescent="0.35">
      <c r="A510">
        <f>'Drift Flux'!A511</f>
        <v>276</v>
      </c>
      <c r="B510">
        <f>'Drift Flux'!F511</f>
        <v>65.727275759085842</v>
      </c>
      <c r="C510">
        <f>'Drift Flux'!H511</f>
        <v>1025.6973889911744</v>
      </c>
      <c r="D510">
        <f>'Drift Flux'!DG511</f>
        <v>237.4025614101713</v>
      </c>
      <c r="E510" t="str">
        <f>'Drift Flux'!CN511</f>
        <v>COMPRESSED LIQUID</v>
      </c>
    </row>
    <row r="511" spans="1:5" x14ac:dyDescent="0.35">
      <c r="A511">
        <f>'Drift Flux'!A512</f>
        <v>273</v>
      </c>
      <c r="B511">
        <f>'Drift Flux'!F512</f>
        <v>65.481136139076042</v>
      </c>
      <c r="C511">
        <f>'Drift Flux'!H512</f>
        <v>1025.6679589911744</v>
      </c>
      <c r="D511">
        <f>'Drift Flux'!DG512</f>
        <v>237.39703822932904</v>
      </c>
      <c r="E511" t="str">
        <f>'Drift Flux'!CN512</f>
        <v>COMPRESSED LIQUID</v>
      </c>
    </row>
    <row r="512" spans="1:5" x14ac:dyDescent="0.35">
      <c r="A512">
        <f>'Drift Flux'!A513</f>
        <v>270</v>
      </c>
      <c r="B512">
        <f>'Drift Flux'!F513</f>
        <v>65.235006357283766</v>
      </c>
      <c r="C512">
        <f>'Drift Flux'!H513</f>
        <v>1025.6385289911743</v>
      </c>
      <c r="D512">
        <f>'Drift Flux'!DG513</f>
        <v>237.3915144981184</v>
      </c>
      <c r="E512" t="str">
        <f>'Drift Flux'!CN513</f>
        <v>COMPRESSED LIQUID</v>
      </c>
    </row>
    <row r="513" spans="1:5" x14ac:dyDescent="0.35">
      <c r="A513">
        <f>'Drift Flux'!A514</f>
        <v>267</v>
      </c>
      <c r="B513">
        <f>'Drift Flux'!F514</f>
        <v>64.988886406526149</v>
      </c>
      <c r="C513">
        <f>'Drift Flux'!H514</f>
        <v>1025.6090989911743</v>
      </c>
      <c r="D513">
        <f>'Drift Flux'!DG514</f>
        <v>237.38599021646945</v>
      </c>
      <c r="E513" t="str">
        <f>'Drift Flux'!CN514</f>
        <v>COMPRESSED LIQUID</v>
      </c>
    </row>
    <row r="514" spans="1:5" x14ac:dyDescent="0.35">
      <c r="A514">
        <f>'Drift Flux'!A515</f>
        <v>264</v>
      </c>
      <c r="B514">
        <f>'Drift Flux'!F515</f>
        <v>64.742776279626852</v>
      </c>
      <c r="C514">
        <f>'Drift Flux'!H515</f>
        <v>1025.5796689911742</v>
      </c>
      <c r="D514">
        <f>'Drift Flux'!DG515</f>
        <v>237.38046538431075</v>
      </c>
      <c r="E514" t="str">
        <f>'Drift Flux'!CN515</f>
        <v>COMPRESSED LIQUID</v>
      </c>
    </row>
    <row r="515" spans="1:5" x14ac:dyDescent="0.35">
      <c r="A515">
        <f>'Drift Flux'!A516</f>
        <v>261</v>
      </c>
      <c r="B515">
        <f>'Drift Flux'!F516</f>
        <v>64.496675969415591</v>
      </c>
      <c r="C515">
        <f>'Drift Flux'!H516</f>
        <v>1025.5502389911742</v>
      </c>
      <c r="D515">
        <f>'Drift Flux'!DG516</f>
        <v>237.37494000157221</v>
      </c>
      <c r="E515" t="str">
        <f>'Drift Flux'!CN516</f>
        <v>COMPRESSED LIQUID</v>
      </c>
    </row>
    <row r="516" spans="1:5" x14ac:dyDescent="0.35">
      <c r="A516">
        <f>'Drift Flux'!A517</f>
        <v>258</v>
      </c>
      <c r="B516">
        <f>'Drift Flux'!F517</f>
        <v>64.25058546872755</v>
      </c>
      <c r="C516">
        <f>'Drift Flux'!H517</f>
        <v>1025.5208089911741</v>
      </c>
      <c r="D516">
        <f>'Drift Flux'!DG517</f>
        <v>237.3694140681834</v>
      </c>
      <c r="E516" t="str">
        <f>'Drift Flux'!CN517</f>
        <v>COMPRESSED LIQUID</v>
      </c>
    </row>
    <row r="517" spans="1:5" x14ac:dyDescent="0.35">
      <c r="A517">
        <f>'Drift Flux'!A518</f>
        <v>255</v>
      </c>
      <c r="B517">
        <f>'Drift Flux'!F518</f>
        <v>64.004504770402889</v>
      </c>
      <c r="C517">
        <f>'Drift Flux'!H518</f>
        <v>1025.4913789911741</v>
      </c>
      <c r="D517">
        <f>'Drift Flux'!DG518</f>
        <v>237.36388758407384</v>
      </c>
      <c r="E517" t="str">
        <f>'Drift Flux'!CN518</f>
        <v>COMPRESSED LIQUID</v>
      </c>
    </row>
    <row r="518" spans="1:5" x14ac:dyDescent="0.35">
      <c r="A518">
        <f>'Drift Flux'!A519</f>
        <v>252</v>
      </c>
      <c r="B518">
        <f>'Drift Flux'!F519</f>
        <v>63.758433867286186</v>
      </c>
      <c r="C518">
        <f>'Drift Flux'!H519</f>
        <v>1025.461948991174</v>
      </c>
      <c r="D518">
        <f>'Drift Flux'!DG519</f>
        <v>237.35836054917155</v>
      </c>
      <c r="E518" t="str">
        <f>'Drift Flux'!CN519</f>
        <v>COMPRESSED LIQUID</v>
      </c>
    </row>
    <row r="519" spans="1:5" x14ac:dyDescent="0.35">
      <c r="A519">
        <f>'Drift Flux'!A520</f>
        <v>249</v>
      </c>
      <c r="B519">
        <f>'Drift Flux'!F520</f>
        <v>63.512372752225836</v>
      </c>
      <c r="C519">
        <f>'Drift Flux'!H520</f>
        <v>1025.432518991174</v>
      </c>
      <c r="D519">
        <f>'Drift Flux'!DG520</f>
        <v>237.3528329634064</v>
      </c>
      <c r="E519" t="str">
        <f>'Drift Flux'!CN520</f>
        <v>COMPRESSED LIQUID</v>
      </c>
    </row>
    <row r="520" spans="1:5" x14ac:dyDescent="0.35">
      <c r="A520">
        <f>'Drift Flux'!A521</f>
        <v>246</v>
      </c>
      <c r="B520">
        <f>'Drift Flux'!F521</f>
        <v>63.266321418073538</v>
      </c>
      <c r="C520">
        <f>'Drift Flux'!H521</f>
        <v>1025.4030889911739</v>
      </c>
      <c r="D520">
        <f>'Drift Flux'!DG521</f>
        <v>237.34730482670665</v>
      </c>
      <c r="E520" t="str">
        <f>'Drift Flux'!CN521</f>
        <v>COMPRESSED LIQUID</v>
      </c>
    </row>
    <row r="521" spans="1:5" x14ac:dyDescent="0.35">
      <c r="A521">
        <f>'Drift Flux'!A522</f>
        <v>243</v>
      </c>
      <c r="B521">
        <f>'Drift Flux'!F522</f>
        <v>63.020279857683683</v>
      </c>
      <c r="C521">
        <f>'Drift Flux'!H522</f>
        <v>1025.3736589911739</v>
      </c>
      <c r="D521">
        <f>'Drift Flux'!DG522</f>
        <v>237.34177613900124</v>
      </c>
      <c r="E521" t="str">
        <f>'Drift Flux'!CN522</f>
        <v>COMPRESSED LIQUID</v>
      </c>
    </row>
    <row r="522" spans="1:5" x14ac:dyDescent="0.35">
      <c r="A522">
        <f>'Drift Flux'!A523</f>
        <v>240</v>
      </c>
      <c r="B522">
        <f>'Drift Flux'!F523</f>
        <v>62.774248063912779</v>
      </c>
      <c r="C522">
        <f>'Drift Flux'!H523</f>
        <v>1025.3442289911738</v>
      </c>
      <c r="D522">
        <f>'Drift Flux'!DG523</f>
        <v>237.33624690021816</v>
      </c>
      <c r="E522" t="str">
        <f>'Drift Flux'!CN523</f>
        <v>COMPRESSED LIQUID</v>
      </c>
    </row>
    <row r="523" spans="1:5" x14ac:dyDescent="0.35">
      <c r="A523">
        <f>'Drift Flux'!A524</f>
        <v>237</v>
      </c>
      <c r="B523">
        <f>'Drift Flux'!F524</f>
        <v>62.528226029618857</v>
      </c>
      <c r="C523">
        <f>'Drift Flux'!H524</f>
        <v>1025.3147989911738</v>
      </c>
      <c r="D523">
        <f>'Drift Flux'!DG524</f>
        <v>237.33071711028606</v>
      </c>
      <c r="E523" t="str">
        <f>'Drift Flux'!CN524</f>
        <v>COMPRESSED LIQUID</v>
      </c>
    </row>
    <row r="524" spans="1:5" x14ac:dyDescent="0.35">
      <c r="A524">
        <f>'Drift Flux'!A525</f>
        <v>234</v>
      </c>
      <c r="B524">
        <f>'Drift Flux'!F525</f>
        <v>62.282213747660848</v>
      </c>
      <c r="C524">
        <f>'Drift Flux'!H525</f>
        <v>1025.2853689911738</v>
      </c>
      <c r="D524">
        <f>'Drift Flux'!DG525</f>
        <v>237.32518676913247</v>
      </c>
      <c r="E524" t="str">
        <f>'Drift Flux'!CN525</f>
        <v>COMPRESSED LIQUID</v>
      </c>
    </row>
    <row r="525" spans="1:5" x14ac:dyDescent="0.35">
      <c r="A525">
        <f>'Drift Flux'!A526</f>
        <v>231</v>
      </c>
      <c r="B525">
        <f>'Drift Flux'!F526</f>
        <v>62.036211210897974</v>
      </c>
      <c r="C525">
        <f>'Drift Flux'!H526</f>
        <v>1025.2559389911737</v>
      </c>
      <c r="D525">
        <f>'Drift Flux'!DG526</f>
        <v>237.31965587668657</v>
      </c>
      <c r="E525" t="str">
        <f>'Drift Flux'!CN526</f>
        <v>COMPRESSED LIQUID</v>
      </c>
    </row>
    <row r="526" spans="1:5" x14ac:dyDescent="0.35">
      <c r="A526">
        <f>'Drift Flux'!A527</f>
        <v>228</v>
      </c>
      <c r="B526">
        <f>'Drift Flux'!F527</f>
        <v>61.790218412189134</v>
      </c>
      <c r="C526">
        <f>'Drift Flux'!H527</f>
        <v>1025.2265089911737</v>
      </c>
      <c r="D526">
        <f>'Drift Flux'!DG527</f>
        <v>237.31412443287559</v>
      </c>
      <c r="E526" t="str">
        <f>'Drift Flux'!CN527</f>
        <v>COMPRESSED LIQUID</v>
      </c>
    </row>
    <row r="527" spans="1:5" x14ac:dyDescent="0.35">
      <c r="A527">
        <f>'Drift Flux'!A528</f>
        <v>225</v>
      </c>
      <c r="B527">
        <f>'Drift Flux'!F528</f>
        <v>61.544235344392241</v>
      </c>
      <c r="C527">
        <f>'Drift Flux'!H528</f>
        <v>1025.1970789911736</v>
      </c>
      <c r="D527">
        <f>'Drift Flux'!DG528</f>
        <v>237.30859243762711</v>
      </c>
      <c r="E527" t="str">
        <f>'Drift Flux'!CN528</f>
        <v>COMPRESSED LIQUID</v>
      </c>
    </row>
    <row r="528" spans="1:5" x14ac:dyDescent="0.35">
      <c r="A528">
        <f>'Drift Flux'!A529</f>
        <v>222</v>
      </c>
      <c r="B528">
        <f>'Drift Flux'!F529</f>
        <v>61.298262000363586</v>
      </c>
      <c r="C528">
        <f>'Drift Flux'!H529</f>
        <v>1025.1676489911736</v>
      </c>
      <c r="D528">
        <f>'Drift Flux'!DG529</f>
        <v>237.30305989086924</v>
      </c>
      <c r="E528" t="str">
        <f>'Drift Flux'!CN529</f>
        <v>COMPRESSED LIQUID</v>
      </c>
    </row>
    <row r="529" spans="1:5" x14ac:dyDescent="0.35">
      <c r="A529">
        <f>'Drift Flux'!A530</f>
        <v>219</v>
      </c>
      <c r="B529">
        <f>'Drift Flux'!F530</f>
        <v>61.052298372957161</v>
      </c>
      <c r="C529">
        <f>'Drift Flux'!H530</f>
        <v>1025.1382189911735</v>
      </c>
      <c r="D529">
        <f>'Drift Flux'!DG530</f>
        <v>237.29752679252925</v>
      </c>
      <c r="E529" t="str">
        <f>'Drift Flux'!CN530</f>
        <v>COMPRESSED LIQUID</v>
      </c>
    </row>
    <row r="530" spans="1:5" x14ac:dyDescent="0.35">
      <c r="A530">
        <f>'Drift Flux'!A531</f>
        <v>216</v>
      </c>
      <c r="B530">
        <f>'Drift Flux'!F531</f>
        <v>60.806344455023996</v>
      </c>
      <c r="C530">
        <f>'Drift Flux'!H531</f>
        <v>1025.1087889911735</v>
      </c>
      <c r="D530">
        <f>'Drift Flux'!DG531</f>
        <v>237.2919931425343</v>
      </c>
      <c r="E530" t="str">
        <f>'Drift Flux'!CN531</f>
        <v>COMPRESSED LIQUID</v>
      </c>
    </row>
    <row r="531" spans="1:5" x14ac:dyDescent="0.35">
      <c r="A531">
        <f>'Drift Flux'!A532</f>
        <v>213</v>
      </c>
      <c r="B531">
        <f>'Drift Flux'!F532</f>
        <v>60.560400239411472</v>
      </c>
      <c r="C531">
        <f>'Drift Flux'!H532</f>
        <v>1025.0793589911734</v>
      </c>
      <c r="D531">
        <f>'Drift Flux'!DG532</f>
        <v>237.28645894081222</v>
      </c>
      <c r="E531" t="str">
        <f>'Drift Flux'!CN532</f>
        <v>COMPRESSED LIQUID</v>
      </c>
    </row>
    <row r="532" spans="1:5" x14ac:dyDescent="0.35">
      <c r="A532">
        <f>'Drift Flux'!A533</f>
        <v>210</v>
      </c>
      <c r="B532">
        <f>'Drift Flux'!F533</f>
        <v>60.314465718962609</v>
      </c>
      <c r="C532">
        <f>'Drift Flux'!H533</f>
        <v>1025.0499289911734</v>
      </c>
      <c r="D532">
        <f>'Drift Flux'!DG533</f>
        <v>237.28092418728977</v>
      </c>
      <c r="E532" t="str">
        <f>'Drift Flux'!CN533</f>
        <v>COMPRESSED LIQUID</v>
      </c>
    </row>
    <row r="533" spans="1:5" x14ac:dyDescent="0.35">
      <c r="A533">
        <f>'Drift Flux'!A534</f>
        <v>207</v>
      </c>
      <c r="B533">
        <f>'Drift Flux'!F534</f>
        <v>60.068540886515365</v>
      </c>
      <c r="C533">
        <f>'Drift Flux'!H534</f>
        <v>1025.0204989911733</v>
      </c>
      <c r="D533">
        <f>'Drift Flux'!DG534</f>
        <v>237.27538888189417</v>
      </c>
      <c r="E533" t="str">
        <f>'Drift Flux'!CN534</f>
        <v>COMPRESSED LIQUID</v>
      </c>
    </row>
    <row r="534" spans="1:5" x14ac:dyDescent="0.35">
      <c r="A534">
        <f>'Drift Flux'!A535</f>
        <v>204</v>
      </c>
      <c r="B534">
        <f>'Drift Flux'!F535</f>
        <v>59.822625734901905</v>
      </c>
      <c r="C534">
        <f>'Drift Flux'!H535</f>
        <v>1024.9910689911733</v>
      </c>
      <c r="D534">
        <f>'Drift Flux'!DG535</f>
        <v>237.26985302455211</v>
      </c>
      <c r="E534" t="str">
        <f>'Drift Flux'!CN535</f>
        <v>COMPRESSED LIQUID</v>
      </c>
    </row>
    <row r="535" spans="1:5" x14ac:dyDescent="0.35">
      <c r="A535">
        <f>'Drift Flux'!A536</f>
        <v>201</v>
      </c>
      <c r="B535">
        <f>'Drift Flux'!F536</f>
        <v>59.576720256947873</v>
      </c>
      <c r="C535">
        <f>'Drift Flux'!H536</f>
        <v>1024.9616389911732</v>
      </c>
      <c r="D535">
        <f>'Drift Flux'!DG536</f>
        <v>237.26431661519024</v>
      </c>
      <c r="E535" t="str">
        <f>'Drift Flux'!CN536</f>
        <v>COMPRESSED LIQUID</v>
      </c>
    </row>
    <row r="536" spans="1:5" x14ac:dyDescent="0.35">
      <c r="A536">
        <f>'Drift Flux'!A537</f>
        <v>198</v>
      </c>
      <c r="B536">
        <f>'Drift Flux'!F537</f>
        <v>59.330824445471613</v>
      </c>
      <c r="C536">
        <f>'Drift Flux'!H537</f>
        <v>1024.9322089911732</v>
      </c>
      <c r="D536">
        <f>'Drift Flux'!DG537</f>
        <v>237.25877965373564</v>
      </c>
      <c r="E536" t="str">
        <f>'Drift Flux'!CN537</f>
        <v>COMPRESSED LIQUID</v>
      </c>
    </row>
    <row r="537" spans="1:5" x14ac:dyDescent="0.35">
      <c r="A537">
        <f>'Drift Flux'!A538</f>
        <v>195</v>
      </c>
      <c r="B537">
        <f>'Drift Flux'!F538</f>
        <v>59.084938293283415</v>
      </c>
      <c r="C537">
        <f>'Drift Flux'!H538</f>
        <v>1024.9027789911731</v>
      </c>
      <c r="D537">
        <f>'Drift Flux'!DG538</f>
        <v>237.25324214011493</v>
      </c>
      <c r="E537" t="str">
        <f>'Drift Flux'!CN538</f>
        <v>COMPRESSED LIQUID</v>
      </c>
    </row>
    <row r="538" spans="1:5" x14ac:dyDescent="0.35">
      <c r="A538">
        <f>'Drift Flux'!A539</f>
        <v>192</v>
      </c>
      <c r="B538">
        <f>'Drift Flux'!F539</f>
        <v>58.83906179318474</v>
      </c>
      <c r="C538">
        <f>'Drift Flux'!H539</f>
        <v>1024.8733489911731</v>
      </c>
      <c r="D538">
        <f>'Drift Flux'!DG539</f>
        <v>237.2477040742537</v>
      </c>
      <c r="E538" t="str">
        <f>'Drift Flux'!CN539</f>
        <v>COMPRESSED LIQUID</v>
      </c>
    </row>
    <row r="539" spans="1:5" x14ac:dyDescent="0.35">
      <c r="A539">
        <f>'Drift Flux'!A540</f>
        <v>189</v>
      </c>
      <c r="B539">
        <f>'Drift Flux'!F540</f>
        <v>58.593194937967418</v>
      </c>
      <c r="C539">
        <f>'Drift Flux'!H540</f>
        <v>1024.843918991173</v>
      </c>
      <c r="D539">
        <f>'Drift Flux'!DG540</f>
        <v>237.24216545607925</v>
      </c>
      <c r="E539" t="str">
        <f>'Drift Flux'!CN540</f>
        <v>COMPRESSED LIQUID</v>
      </c>
    </row>
    <row r="540" spans="1:5" x14ac:dyDescent="0.35">
      <c r="A540">
        <f>'Drift Flux'!A541</f>
        <v>186</v>
      </c>
      <c r="B540">
        <f>'Drift Flux'!F541</f>
        <v>58.34733772041281</v>
      </c>
      <c r="C540">
        <f>'Drift Flux'!H541</f>
        <v>1024.814488991173</v>
      </c>
      <c r="D540">
        <f>'Drift Flux'!DG541</f>
        <v>237.23662628551716</v>
      </c>
      <c r="E540" t="str">
        <f>'Drift Flux'!CN541</f>
        <v>COMPRESSED LIQUID</v>
      </c>
    </row>
    <row r="541" spans="1:5" x14ac:dyDescent="0.35">
      <c r="A541">
        <f>'Drift Flux'!A542</f>
        <v>183</v>
      </c>
      <c r="B541">
        <f>'Drift Flux'!F542</f>
        <v>58.101490133291009</v>
      </c>
      <c r="C541">
        <f>'Drift Flux'!H542</f>
        <v>1024.7850589911729</v>
      </c>
      <c r="D541">
        <f>'Drift Flux'!DG542</f>
        <v>237.23108656249417</v>
      </c>
      <c r="E541" t="str">
        <f>'Drift Flux'!CN542</f>
        <v>COMPRESSED LIQUID</v>
      </c>
    </row>
    <row r="542" spans="1:5" x14ac:dyDescent="0.35">
      <c r="A542">
        <f>'Drift Flux'!A543</f>
        <v>180</v>
      </c>
      <c r="B542">
        <f>'Drift Flux'!F543</f>
        <v>57.855652169359985</v>
      </c>
      <c r="C542">
        <f>'Drift Flux'!H543</f>
        <v>1024.7556289911729</v>
      </c>
      <c r="D542">
        <f>'Drift Flux'!DG543</f>
        <v>237.22553763838988</v>
      </c>
      <c r="E542" t="str">
        <f>'Drift Flux'!CN543</f>
        <v>COMPRESSED LIQUID</v>
      </c>
    </row>
    <row r="543" spans="1:5" x14ac:dyDescent="0.35">
      <c r="A543">
        <f>'Drift Flux'!A544</f>
        <v>177</v>
      </c>
      <c r="B543">
        <f>'Drift Flux'!F544</f>
        <v>57.612872680648813</v>
      </c>
      <c r="C543">
        <f>'Drift Flux'!H544</f>
        <v>1024.7261989911729</v>
      </c>
      <c r="D543">
        <f>'Drift Flux'!DG544</f>
        <v>237.21998819058206</v>
      </c>
      <c r="E543" t="str">
        <f>'Drift Flux'!CN544</f>
        <v>COMPRESSED LIQUID</v>
      </c>
    </row>
    <row r="544" spans="1:5" x14ac:dyDescent="0.35">
      <c r="A544">
        <f>'Drift Flux'!A545</f>
        <v>174</v>
      </c>
      <c r="B544">
        <f>'Drift Flux'!F545</f>
        <v>57.370099476918639</v>
      </c>
      <c r="C544">
        <f>'Drift Flux'!H545</f>
        <v>1024.6967689911728</v>
      </c>
      <c r="D544">
        <f>'Drift Flux'!DG545</f>
        <v>237.21443821895832</v>
      </c>
      <c r="E544" t="str">
        <f>'Drift Flux'!CN545</f>
        <v>COMPRESSED LIQUID</v>
      </c>
    </row>
    <row r="545" spans="1:5" x14ac:dyDescent="0.35">
      <c r="A545">
        <f>'Drift Flux'!A546</f>
        <v>171</v>
      </c>
      <c r="B545">
        <f>'Drift Flux'!F546</f>
        <v>57.127332555843573</v>
      </c>
      <c r="C545">
        <f>'Drift Flux'!H546</f>
        <v>1024.6673389911728</v>
      </c>
      <c r="D545">
        <f>'Drift Flux'!DG546</f>
        <v>237.2088877234072</v>
      </c>
      <c r="E545" t="str">
        <f>'Drift Flux'!CN546</f>
        <v>COMPRESSED LIQUID</v>
      </c>
    </row>
    <row r="546" spans="1:5" x14ac:dyDescent="0.35">
      <c r="A546">
        <f>'Drift Flux'!A547</f>
        <v>168</v>
      </c>
      <c r="B546">
        <f>'Drift Flux'!F547</f>
        <v>56.88457191508666</v>
      </c>
      <c r="C546">
        <f>'Drift Flux'!H547</f>
        <v>1024.6379089911727</v>
      </c>
      <c r="D546">
        <f>'Drift Flux'!DG547</f>
        <v>237.20333670381757</v>
      </c>
      <c r="E546" t="str">
        <f>'Drift Flux'!CN547</f>
        <v>COMPRESSED LIQUID</v>
      </c>
    </row>
    <row r="547" spans="1:5" x14ac:dyDescent="0.35">
      <c r="A547">
        <f>'Drift Flux'!A548</f>
        <v>165</v>
      </c>
      <c r="B547">
        <f>'Drift Flux'!F548</f>
        <v>56.641817552299464</v>
      </c>
      <c r="C547">
        <f>'Drift Flux'!H548</f>
        <v>1024.6084789911727</v>
      </c>
      <c r="D547">
        <f>'Drift Flux'!DG548</f>
        <v>237.19778516007733</v>
      </c>
      <c r="E547" t="str">
        <f>'Drift Flux'!CN548</f>
        <v>COMPRESSED LIQUID</v>
      </c>
    </row>
    <row r="548" spans="1:5" x14ac:dyDescent="0.35">
      <c r="A548">
        <f>'Drift Flux'!A549</f>
        <v>162</v>
      </c>
      <c r="B548">
        <f>'Drift Flux'!F549</f>
        <v>56.399069465121684</v>
      </c>
      <c r="C548">
        <f>'Drift Flux'!H549</f>
        <v>1024.5790489911726</v>
      </c>
      <c r="D548">
        <f>'Drift Flux'!DG549</f>
        <v>237.19223309207479</v>
      </c>
      <c r="E548" t="str">
        <f>'Drift Flux'!CN549</f>
        <v>COMPRESSED LIQUID</v>
      </c>
    </row>
    <row r="549" spans="1:5" x14ac:dyDescent="0.35">
      <c r="A549">
        <f>'Drift Flux'!A550</f>
        <v>159</v>
      </c>
      <c r="B549">
        <f>'Drift Flux'!F550</f>
        <v>56.156327651180739</v>
      </c>
      <c r="C549">
        <f>'Drift Flux'!H550</f>
        <v>1024.5496189911726</v>
      </c>
      <c r="D549">
        <f>'Drift Flux'!DG550</f>
        <v>237.18668049969807</v>
      </c>
      <c r="E549" t="str">
        <f>'Drift Flux'!CN550</f>
        <v>COMPRESSED LIQUID</v>
      </c>
    </row>
    <row r="550" spans="1:5" x14ac:dyDescent="0.35">
      <c r="A550">
        <f>'Drift Flux'!A551</f>
        <v>156</v>
      </c>
      <c r="B550">
        <f>'Drift Flux'!F551</f>
        <v>55.913592108091358</v>
      </c>
      <c r="C550">
        <f>'Drift Flux'!H551</f>
        <v>1024.5201889911725</v>
      </c>
      <c r="D550">
        <f>'Drift Flux'!DG551</f>
        <v>237.18112738283526</v>
      </c>
      <c r="E550" t="str">
        <f>'Drift Flux'!CN551</f>
        <v>COMPRESSED LIQUID</v>
      </c>
    </row>
    <row r="551" spans="1:5" x14ac:dyDescent="0.35">
      <c r="A551">
        <f>'Drift Flux'!A552</f>
        <v>153</v>
      </c>
      <c r="B551">
        <f>'Drift Flux'!F552</f>
        <v>55.670862833455139</v>
      </c>
      <c r="C551">
        <f>'Drift Flux'!H552</f>
        <v>1024.4907589911725</v>
      </c>
      <c r="D551">
        <f>'Drift Flux'!DG552</f>
        <v>237.17557374137459</v>
      </c>
      <c r="E551" t="str">
        <f>'Drift Flux'!CN552</f>
        <v>COMPRESSED LIQUID</v>
      </c>
    </row>
    <row r="552" spans="1:5" x14ac:dyDescent="0.35">
      <c r="A552">
        <f>'Drift Flux'!A553</f>
        <v>150</v>
      </c>
      <c r="B552">
        <f>'Drift Flux'!F553</f>
        <v>55.428139824860132</v>
      </c>
      <c r="C552">
        <f>'Drift Flux'!H553</f>
        <v>1024.4613289911724</v>
      </c>
      <c r="D552">
        <f>'Drift Flux'!DG553</f>
        <v>237.17001957520398</v>
      </c>
      <c r="E552" t="str">
        <f>'Drift Flux'!CN553</f>
        <v>COMPRESSED LIQUID</v>
      </c>
    </row>
    <row r="553" spans="1:5" x14ac:dyDescent="0.35">
      <c r="A553">
        <f>'Drift Flux'!A554</f>
        <v>147</v>
      </c>
      <c r="B553">
        <f>'Drift Flux'!F554</f>
        <v>55.18542307988038</v>
      </c>
      <c r="C553">
        <f>'Drift Flux'!H554</f>
        <v>1024.4318989911724</v>
      </c>
      <c r="D553">
        <f>'Drift Flux'!DG554</f>
        <v>237.1644648842111</v>
      </c>
      <c r="E553" t="str">
        <f>'Drift Flux'!CN554</f>
        <v>COMPRESSED LIQUID</v>
      </c>
    </row>
    <row r="554" spans="1:5" x14ac:dyDescent="0.35">
      <c r="A554">
        <f>'Drift Flux'!A555</f>
        <v>144</v>
      </c>
      <c r="B554">
        <f>'Drift Flux'!F555</f>
        <v>54.942712596075481</v>
      </c>
      <c r="C554">
        <f>'Drift Flux'!H555</f>
        <v>1024.4024689911723</v>
      </c>
      <c r="D554">
        <f>'Drift Flux'!DG555</f>
        <v>237.15890966828442</v>
      </c>
      <c r="E554" t="str">
        <f>'Drift Flux'!CN555</f>
        <v>COMPRESSED LIQUID</v>
      </c>
    </row>
    <row r="555" spans="1:5" x14ac:dyDescent="0.35">
      <c r="A555">
        <f>'Drift Flux'!A556</f>
        <v>141</v>
      </c>
      <c r="B555">
        <f>'Drift Flux'!F556</f>
        <v>54.700008370990098</v>
      </c>
      <c r="C555">
        <f>'Drift Flux'!H556</f>
        <v>1024.3730389911723</v>
      </c>
      <c r="D555">
        <f>'Drift Flux'!DG556</f>
        <v>237.15335392731134</v>
      </c>
      <c r="E555" t="str">
        <f>'Drift Flux'!CN556</f>
        <v>COMPRESSED LIQUID</v>
      </c>
    </row>
    <row r="556" spans="1:5" x14ac:dyDescent="0.35">
      <c r="A556">
        <f>'Drift Flux'!A557</f>
        <v>138</v>
      </c>
      <c r="B556">
        <f>'Drift Flux'!F557</f>
        <v>54.457310402153517</v>
      </c>
      <c r="C556">
        <f>'Drift Flux'!H557</f>
        <v>1024.3436089911722</v>
      </c>
      <c r="D556">
        <f>'Drift Flux'!DG557</f>
        <v>237.14779766117977</v>
      </c>
      <c r="E556" t="str">
        <f>'Drift Flux'!CN557</f>
        <v>COMPRESSED LIQUID</v>
      </c>
    </row>
    <row r="557" spans="1:5" x14ac:dyDescent="0.35">
      <c r="A557">
        <f>'Drift Flux'!A558</f>
        <v>135</v>
      </c>
      <c r="B557">
        <f>'Drift Flux'!F558</f>
        <v>54.214618687079145</v>
      </c>
      <c r="C557">
        <f>'Drift Flux'!H558</f>
        <v>1024.3141789911722</v>
      </c>
      <c r="D557">
        <f>'Drift Flux'!DG558</f>
        <v>237.14224086977765</v>
      </c>
      <c r="E557" t="str">
        <f>'Drift Flux'!CN558</f>
        <v>COMPRESSED LIQUID</v>
      </c>
    </row>
    <row r="558" spans="1:5" x14ac:dyDescent="0.35">
      <c r="A558">
        <f>'Drift Flux'!A559</f>
        <v>132</v>
      </c>
      <c r="B558">
        <f>'Drift Flux'!F559</f>
        <v>53.97193322326401</v>
      </c>
      <c r="C558">
        <f>'Drift Flux'!H559</f>
        <v>1024.2847489911721</v>
      </c>
      <c r="D558">
        <f>'Drift Flux'!DG559</f>
        <v>237.13668355299302</v>
      </c>
      <c r="E558" t="str">
        <f>'Drift Flux'!CN559</f>
        <v>COMPRESSED LIQUID</v>
      </c>
    </row>
    <row r="559" spans="1:5" x14ac:dyDescent="0.35">
      <c r="A559">
        <f>'Drift Flux'!A560</f>
        <v>129</v>
      </c>
      <c r="B559">
        <f>'Drift Flux'!F560</f>
        <v>53.729254008188271</v>
      </c>
      <c r="C559">
        <f>'Drift Flux'!H560</f>
        <v>1024.2553189911721</v>
      </c>
      <c r="D559">
        <f>'Drift Flux'!DG560</f>
        <v>237.13112571071275</v>
      </c>
      <c r="E559" t="str">
        <f>'Drift Flux'!CN560</f>
        <v>COMPRESSED LIQUID</v>
      </c>
    </row>
    <row r="560" spans="1:5" x14ac:dyDescent="0.35">
      <c r="A560">
        <f>'Drift Flux'!A561</f>
        <v>126</v>
      </c>
      <c r="B560">
        <f>'Drift Flux'!F561</f>
        <v>53.486581039314686</v>
      </c>
      <c r="C560">
        <f>'Drift Flux'!H561</f>
        <v>1024.225888991172</v>
      </c>
      <c r="D560">
        <f>'Drift Flux'!DG561</f>
        <v>237.12556734282538</v>
      </c>
      <c r="E560" t="str">
        <f>'Drift Flux'!CN561</f>
        <v>COMPRESSED LIQUID</v>
      </c>
    </row>
    <row r="561" spans="1:5" x14ac:dyDescent="0.35">
      <c r="A561">
        <f>'Drift Flux'!A562</f>
        <v>123</v>
      </c>
      <c r="B561">
        <f>'Drift Flux'!F562</f>
        <v>53.243914314088087</v>
      </c>
      <c r="C561">
        <f>'Drift Flux'!H562</f>
        <v>1024.196458991172</v>
      </c>
      <c r="D561">
        <f>'Drift Flux'!DG562</f>
        <v>237.12000844921829</v>
      </c>
      <c r="E561" t="str">
        <f>'Drift Flux'!CN562</f>
        <v>COMPRESSED LIQUID</v>
      </c>
    </row>
    <row r="562" spans="1:5" x14ac:dyDescent="0.35">
      <c r="A562">
        <f>'Drift Flux'!A563</f>
        <v>120</v>
      </c>
      <c r="B562">
        <f>'Drift Flux'!F563</f>
        <v>53.001253829934846</v>
      </c>
      <c r="C562">
        <f>'Drift Flux'!H563</f>
        <v>1024.1670289911719</v>
      </c>
      <c r="D562">
        <f>'Drift Flux'!DG563</f>
        <v>237.11444902977837</v>
      </c>
      <c r="E562" t="str">
        <f>'Drift Flux'!CN563</f>
        <v>COMPRESSED LIQUID</v>
      </c>
    </row>
    <row r="563" spans="1:5" x14ac:dyDescent="0.35">
      <c r="A563">
        <f>'Drift Flux'!A564</f>
        <v>117</v>
      </c>
      <c r="B563">
        <f>'Drift Flux'!F564</f>
        <v>52.758599584262321</v>
      </c>
      <c r="C563">
        <f>'Drift Flux'!H564</f>
        <v>1024.1375989911719</v>
      </c>
      <c r="D563">
        <f>'Drift Flux'!DG564</f>
        <v>237.10888908439398</v>
      </c>
      <c r="E563" t="str">
        <f>'Drift Flux'!CN564</f>
        <v>COMPRESSED LIQUID</v>
      </c>
    </row>
    <row r="564" spans="1:5" x14ac:dyDescent="0.35">
      <c r="A564">
        <f>'Drift Flux'!A565</f>
        <v>114</v>
      </c>
      <c r="B564">
        <f>'Drift Flux'!F565</f>
        <v>52.515951574458278</v>
      </c>
      <c r="C564">
        <f>'Drift Flux'!H565</f>
        <v>1024.1081689911719</v>
      </c>
      <c r="D564">
        <f>'Drift Flux'!DG565</f>
        <v>237.10332861295274</v>
      </c>
      <c r="E564" t="str">
        <f>'Drift Flux'!CN565</f>
        <v>COMPRESSED LIQUID</v>
      </c>
    </row>
    <row r="565" spans="1:5" x14ac:dyDescent="0.35">
      <c r="A565">
        <f>'Drift Flux'!A566</f>
        <v>111</v>
      </c>
      <c r="B565">
        <f>'Drift Flux'!F566</f>
        <v>52.273309797890327</v>
      </c>
      <c r="C565">
        <f>'Drift Flux'!H566</f>
        <v>1024.0787389911718</v>
      </c>
      <c r="D565">
        <f>'Drift Flux'!DG566</f>
        <v>237.09776761534096</v>
      </c>
      <c r="E565" t="str">
        <f>'Drift Flux'!CN566</f>
        <v>COMPRESSED LIQUID</v>
      </c>
    </row>
    <row r="566" spans="1:5" x14ac:dyDescent="0.35">
      <c r="A566">
        <f>'Drift Flux'!A567</f>
        <v>108</v>
      </c>
      <c r="B566">
        <f>'Drift Flux'!F567</f>
        <v>52.030674251905317</v>
      </c>
      <c r="C566">
        <f>'Drift Flux'!H567</f>
        <v>1024.0493089911718</v>
      </c>
      <c r="D566">
        <f>'Drift Flux'!DG567</f>
        <v>237.09220609144717</v>
      </c>
      <c r="E566" t="str">
        <f>'Drift Flux'!CN567</f>
        <v>COMPRESSED LIQUID</v>
      </c>
    </row>
    <row r="567" spans="1:5" x14ac:dyDescent="0.35">
      <c r="A567">
        <f>'Drift Flux'!A568</f>
        <v>105</v>
      </c>
      <c r="B567">
        <f>'Drift Flux'!F568</f>
        <v>51.788044933828736</v>
      </c>
      <c r="C567">
        <f>'Drift Flux'!H568</f>
        <v>1024.0198789911717</v>
      </c>
      <c r="D567">
        <f>'Drift Flux'!DG568</f>
        <v>237.08664404115871</v>
      </c>
      <c r="E567" t="str">
        <f>'Drift Flux'!CN568</f>
        <v>COMPRESSED LIQUID</v>
      </c>
    </row>
    <row r="568" spans="1:5" x14ac:dyDescent="0.35">
      <c r="A568">
        <f>'Drift Flux'!A569</f>
        <v>102</v>
      </c>
      <c r="B568">
        <f>'Drift Flux'!F569</f>
        <v>51.545421840964103</v>
      </c>
      <c r="C568">
        <f>'Drift Flux'!H569</f>
        <v>1023.9904489911717</v>
      </c>
      <c r="D568">
        <f>'Drift Flux'!DG569</f>
        <v>237.08108146436251</v>
      </c>
      <c r="E568" t="str">
        <f>'Drift Flux'!CN569</f>
        <v>COMPRESSED LIQUID</v>
      </c>
    </row>
    <row r="569" spans="1:5" x14ac:dyDescent="0.35">
      <c r="A569">
        <f>'Drift Flux'!A570</f>
        <v>99</v>
      </c>
      <c r="B569">
        <f>'Drift Flux'!F570</f>
        <v>51.302804970592305</v>
      </c>
      <c r="C569">
        <f>'Drift Flux'!H570</f>
        <v>1023.9610189911716</v>
      </c>
      <c r="D569">
        <f>'Drift Flux'!DG570</f>
        <v>237.07551836094621</v>
      </c>
      <c r="E569" t="str">
        <f>'Drift Flux'!CN570</f>
        <v>COMPRESSED LIQUID</v>
      </c>
    </row>
    <row r="570" spans="1:5" x14ac:dyDescent="0.35">
      <c r="A570">
        <f>'Drift Flux'!A571</f>
        <v>96</v>
      </c>
      <c r="B570">
        <f>'Drift Flux'!F571</f>
        <v>51.060194319970968</v>
      </c>
      <c r="C570">
        <f>'Drift Flux'!H571</f>
        <v>1023.9315889911716</v>
      </c>
      <c r="D570">
        <f>'Drift Flux'!DG571</f>
        <v>237.06995473079695</v>
      </c>
      <c r="E570" t="str">
        <f>'Drift Flux'!CN571</f>
        <v>COMPRESSED LIQUID</v>
      </c>
    </row>
    <row r="571" spans="1:5" x14ac:dyDescent="0.35">
      <c r="A571">
        <f>'Drift Flux'!A572</f>
        <v>93</v>
      </c>
      <c r="B571">
        <f>'Drift Flux'!F572</f>
        <v>50.817589886333792</v>
      </c>
      <c r="C571">
        <f>'Drift Flux'!H572</f>
        <v>1023.9021589911715</v>
      </c>
      <c r="D571">
        <f>'Drift Flux'!DG572</f>
        <v>237.0643905738022</v>
      </c>
      <c r="E571" t="str">
        <f>'Drift Flux'!CN572</f>
        <v>COMPRESSED LIQUID</v>
      </c>
    </row>
    <row r="572" spans="1:5" x14ac:dyDescent="0.35">
      <c r="A572">
        <f>'Drift Flux'!A573</f>
        <v>90</v>
      </c>
      <c r="B572">
        <f>'Drift Flux'!F573</f>
        <v>50.574991666889858</v>
      </c>
      <c r="C572">
        <f>'Drift Flux'!H573</f>
        <v>1023.8727289911715</v>
      </c>
      <c r="D572">
        <f>'Drift Flux'!DG573</f>
        <v>237.05882588984917</v>
      </c>
      <c r="E572" t="str">
        <f>'Drift Flux'!CN573</f>
        <v>COMPRESSED LIQUID</v>
      </c>
    </row>
    <row r="573" spans="1:5" x14ac:dyDescent="0.35">
      <c r="A573">
        <f>'Drift Flux'!A574</f>
        <v>87</v>
      </c>
      <c r="B573">
        <f>'Drift Flux'!F574</f>
        <v>50.332399658822943</v>
      </c>
      <c r="C573">
        <f>'Drift Flux'!H574</f>
        <v>1023.8432989911714</v>
      </c>
      <c r="D573">
        <f>'Drift Flux'!DG574</f>
        <v>237.05326067882527</v>
      </c>
      <c r="E573" t="str">
        <f>'Drift Flux'!CN574</f>
        <v>COMPRESSED LIQUID</v>
      </c>
    </row>
    <row r="574" spans="1:5" x14ac:dyDescent="0.35">
      <c r="A574">
        <f>'Drift Flux'!A575</f>
        <v>84</v>
      </c>
      <c r="B574">
        <f>'Drift Flux'!F575</f>
        <v>50.089813859290793</v>
      </c>
      <c r="C574">
        <f>'Drift Flux'!H575</f>
        <v>1023.8138689911714</v>
      </c>
      <c r="D574">
        <f>'Drift Flux'!DG575</f>
        <v>237.04769494061719</v>
      </c>
      <c r="E574" t="str">
        <f>'Drift Flux'!CN575</f>
        <v>COMPRESSED LIQUID</v>
      </c>
    </row>
    <row r="575" spans="1:5" x14ac:dyDescent="0.35">
      <c r="A575">
        <f>'Drift Flux'!A576</f>
        <v>81</v>
      </c>
      <c r="B575">
        <f>'Drift Flux'!F576</f>
        <v>49.847234265424397</v>
      </c>
      <c r="C575">
        <f>'Drift Flux'!H576</f>
        <v>1023.7844389911713</v>
      </c>
      <c r="D575">
        <f>'Drift Flux'!DG576</f>
        <v>237.04212867511279</v>
      </c>
      <c r="E575" t="str">
        <f>'Drift Flux'!CN576</f>
        <v>COMPRESSED LIQUID</v>
      </c>
    </row>
    <row r="576" spans="1:5" x14ac:dyDescent="0.35">
      <c r="A576">
        <f>'Drift Flux'!A577</f>
        <v>78</v>
      </c>
      <c r="B576">
        <f>'Drift Flux'!F577</f>
        <v>49.604660874327244</v>
      </c>
      <c r="C576">
        <f>'Drift Flux'!H577</f>
        <v>1023.7550089911713</v>
      </c>
      <c r="D576">
        <f>'Drift Flux'!DG577</f>
        <v>237.03656188219895</v>
      </c>
      <c r="E576" t="str">
        <f>'Drift Flux'!CN577</f>
        <v>COMPRESSED LIQUID</v>
      </c>
    </row>
    <row r="577" spans="1:5" x14ac:dyDescent="0.35">
      <c r="A577">
        <f>'Drift Flux'!A578</f>
        <v>75</v>
      </c>
      <c r="B577">
        <f>'Drift Flux'!F578</f>
        <v>49.362093683074541</v>
      </c>
      <c r="C577">
        <f>'Drift Flux'!H578</f>
        <v>1023.7255789911712</v>
      </c>
      <c r="D577">
        <f>'Drift Flux'!DG578</f>
        <v>237.03099456176301</v>
      </c>
      <c r="E577" t="str">
        <f>'Drift Flux'!CN578</f>
        <v>COMPRESSED LIQUID</v>
      </c>
    </row>
    <row r="578" spans="1:5" x14ac:dyDescent="0.35">
      <c r="A578">
        <f>'Drift Flux'!A579</f>
        <v>72</v>
      </c>
      <c r="B578">
        <f>'Drift Flux'!F579</f>
        <v>49.119532688712425</v>
      </c>
      <c r="C578">
        <f>'Drift Flux'!H579</f>
        <v>1023.6961489911712</v>
      </c>
      <c r="D578">
        <f>'Drift Flux'!DG579</f>
        <v>237.02542671369167</v>
      </c>
      <c r="E578" t="str">
        <f>'Drift Flux'!CN579</f>
        <v>COMPRESSED LIQUID</v>
      </c>
    </row>
    <row r="579" spans="1:5" x14ac:dyDescent="0.35">
      <c r="A579">
        <f>'Drift Flux'!A580</f>
        <v>69</v>
      </c>
      <c r="B579">
        <f>'Drift Flux'!F580</f>
        <v>48.876977888257173</v>
      </c>
      <c r="C579">
        <f>'Drift Flux'!H580</f>
        <v>1023.6667189911711</v>
      </c>
      <c r="D579">
        <f>'Drift Flux'!DG580</f>
        <v>237.0198583378729</v>
      </c>
      <c r="E579" t="str">
        <f>'Drift Flux'!CN580</f>
        <v>COMPRESSED LIQUID</v>
      </c>
    </row>
    <row r="580" spans="1:5" x14ac:dyDescent="0.35">
      <c r="A580">
        <f>'Drift Flux'!A581</f>
        <v>66</v>
      </c>
      <c r="B580">
        <f>'Drift Flux'!F581</f>
        <v>48.634429278694363</v>
      </c>
      <c r="C580">
        <f>'Drift Flux'!H581</f>
        <v>1023.6372889911711</v>
      </c>
      <c r="D580">
        <f>'Drift Flux'!DG581</f>
        <v>237.01428943419313</v>
      </c>
      <c r="E580" t="str">
        <f>'Drift Flux'!CN581</f>
        <v>COMPRESSED LIQUID</v>
      </c>
    </row>
    <row r="581" spans="1:5" x14ac:dyDescent="0.35">
      <c r="A581">
        <f>'Drift Flux'!A582</f>
        <v>63</v>
      </c>
      <c r="B581">
        <f>'Drift Flux'!F582</f>
        <v>48.391886856978019</v>
      </c>
      <c r="C581">
        <f>'Drift Flux'!H582</f>
        <v>1023.607858991171</v>
      </c>
      <c r="D581">
        <f>'Drift Flux'!DG582</f>
        <v>237.00872000253958</v>
      </c>
      <c r="E581" t="str">
        <f>'Drift Flux'!CN582</f>
        <v>COMPRESSED LIQUID</v>
      </c>
    </row>
    <row r="582" spans="1:5" x14ac:dyDescent="0.35">
      <c r="A582">
        <f>'Drift Flux'!A583</f>
        <v>60</v>
      </c>
      <c r="B582">
        <f>'Drift Flux'!F583</f>
        <v>48.14935062002975</v>
      </c>
      <c r="C582">
        <f>'Drift Flux'!H583</f>
        <v>1023.578428991171</v>
      </c>
      <c r="D582">
        <f>'Drift Flux'!DG583</f>
        <v>237.00315004280026</v>
      </c>
      <c r="E582" t="str">
        <f>'Drift Flux'!CN583</f>
        <v>COMPRESSED LIQUID</v>
      </c>
    </row>
    <row r="583" spans="1:5" x14ac:dyDescent="0.35">
      <c r="A583">
        <f>'Drift Flux'!A584</f>
        <v>57</v>
      </c>
      <c r="B583">
        <f>'Drift Flux'!F584</f>
        <v>47.906820564737863</v>
      </c>
      <c r="C583">
        <f>'Drift Flux'!H584</f>
        <v>1023.5489989911709</v>
      </c>
      <c r="D583">
        <f>'Drift Flux'!DG584</f>
        <v>236.99757955486064</v>
      </c>
      <c r="E583" t="str">
        <f>'Drift Flux'!CN584</f>
        <v>COMPRESSED LIQUID</v>
      </c>
    </row>
    <row r="584" spans="1:5" x14ac:dyDescent="0.35">
      <c r="A584">
        <f>'Drift Flux'!A585</f>
        <v>54</v>
      </c>
      <c r="B584">
        <f>'Drift Flux'!F585</f>
        <v>47.66429668795643</v>
      </c>
      <c r="C584">
        <f>'Drift Flux'!H585</f>
        <v>1023.5195689911709</v>
      </c>
      <c r="D584">
        <f>'Drift Flux'!DG585</f>
        <v>236.99200853860947</v>
      </c>
      <c r="E584" t="str">
        <f>'Drift Flux'!CN585</f>
        <v>COMPRESSED LIQUID</v>
      </c>
    </row>
    <row r="585" spans="1:5" x14ac:dyDescent="0.35">
      <c r="A585">
        <f>'Drift Flux'!A586</f>
        <v>51</v>
      </c>
      <c r="B585">
        <f>'Drift Flux'!F586</f>
        <v>47.421778986504371</v>
      </c>
      <c r="C585">
        <f>'Drift Flux'!H586</f>
        <v>1023.4901389911709</v>
      </c>
      <c r="D585">
        <f>'Drift Flux'!DG586</f>
        <v>236.98643699393267</v>
      </c>
      <c r="E585" t="str">
        <f>'Drift Flux'!CN586</f>
        <v>COMPRESSED LIQUID</v>
      </c>
    </row>
    <row r="586" spans="1:5" x14ac:dyDescent="0.35">
      <c r="A586">
        <f>'Drift Flux'!A587</f>
        <v>48</v>
      </c>
      <c r="B586">
        <f>'Drift Flux'!F587</f>
        <v>47.179267457164471</v>
      </c>
      <c r="C586">
        <f>'Drift Flux'!H587</f>
        <v>1023.4607089911708</v>
      </c>
      <c r="D586">
        <f>'Drift Flux'!DG587</f>
        <v>236.9808649207182</v>
      </c>
      <c r="E586" t="str">
        <f>'Drift Flux'!CN587</f>
        <v>COMPRESSED LIQUID</v>
      </c>
    </row>
    <row r="587" spans="1:5" x14ac:dyDescent="0.35">
      <c r="A587">
        <f>'Drift Flux'!A588</f>
        <v>45</v>
      </c>
      <c r="B587">
        <f>'Drift Flux'!F588</f>
        <v>46.936762096682401</v>
      </c>
      <c r="C587">
        <f>'Drift Flux'!H588</f>
        <v>1023.4312789911708</v>
      </c>
      <c r="D587">
        <f>'Drift Flux'!DG588</f>
        <v>236.97529231885278</v>
      </c>
      <c r="E587" t="str">
        <f>'Drift Flux'!CN588</f>
        <v>COMPRESSED LIQUID</v>
      </c>
    </row>
    <row r="588" spans="1:5" x14ac:dyDescent="0.35">
      <c r="A588">
        <f>'Drift Flux'!A589</f>
        <v>42</v>
      </c>
      <c r="B588">
        <f>'Drift Flux'!F589</f>
        <v>46.694262901765711</v>
      </c>
      <c r="C588">
        <f>'Drift Flux'!H589</f>
        <v>1023.4018489911707</v>
      </c>
      <c r="D588">
        <f>'Drift Flux'!DG589</f>
        <v>236.96971918822334</v>
      </c>
      <c r="E588" t="str">
        <f>'Drift Flux'!CN589</f>
        <v>COMPRESSED LIQUID</v>
      </c>
    </row>
    <row r="589" spans="1:5" x14ac:dyDescent="0.35">
      <c r="A589">
        <f>'Drift Flux'!A590</f>
        <v>39</v>
      </c>
      <c r="B589">
        <f>'Drift Flux'!F590</f>
        <v>46.451769869082774</v>
      </c>
      <c r="C589">
        <f>'Drift Flux'!H590</f>
        <v>1023.3724189911707</v>
      </c>
      <c r="D589">
        <f>'Drift Flux'!DG590</f>
        <v>236.96414552871749</v>
      </c>
      <c r="E589" t="str">
        <f>'Drift Flux'!CN590</f>
        <v>COMPRESSED LIQUID</v>
      </c>
    </row>
    <row r="590" spans="1:5" x14ac:dyDescent="0.35">
      <c r="A590">
        <f>'Drift Flux'!A591</f>
        <v>36</v>
      </c>
      <c r="B590">
        <f>'Drift Flux'!F591</f>
        <v>46.209282995261731</v>
      </c>
      <c r="C590">
        <f>'Drift Flux'!H591</f>
        <v>1023.3429889911706</v>
      </c>
      <c r="D590">
        <f>'Drift Flux'!DG591</f>
        <v>236.95857134022225</v>
      </c>
      <c r="E590" t="str">
        <f>'Drift Flux'!CN591</f>
        <v>COMPRESSED LIQUID</v>
      </c>
    </row>
    <row r="591" spans="1:5" x14ac:dyDescent="0.35">
      <c r="A591">
        <f>'Drift Flux'!A592</f>
        <v>33</v>
      </c>
      <c r="B591">
        <f>'Drift Flux'!F592</f>
        <v>45.966802276889375</v>
      </c>
      <c r="C591">
        <f>'Drift Flux'!H592</f>
        <v>1023.3135589911706</v>
      </c>
      <c r="D591">
        <f>'Drift Flux'!DG592</f>
        <v>236.95299662262437</v>
      </c>
      <c r="E591" t="str">
        <f>'Drift Flux'!CN592</f>
        <v>COMPRESSED LIQUID</v>
      </c>
    </row>
    <row r="592" spans="1:5" x14ac:dyDescent="0.35">
      <c r="A592">
        <f>'Drift Flux'!A593</f>
        <v>30</v>
      </c>
      <c r="B592">
        <f>'Drift Flux'!F593</f>
        <v>45.724327710510053</v>
      </c>
      <c r="C592">
        <f>'Drift Flux'!H593</f>
        <v>1023.2841289911705</v>
      </c>
      <c r="D592">
        <f>'Drift Flux'!DG593</f>
        <v>236.94742137581164</v>
      </c>
      <c r="E592" t="str">
        <f>'Drift Flux'!CN593</f>
        <v>COMPRESSED LIQUID</v>
      </c>
    </row>
    <row r="593" spans="1:5" x14ac:dyDescent="0.35">
      <c r="A593">
        <f>'Drift Flux'!A594</f>
        <v>27</v>
      </c>
      <c r="B593">
        <f>'Drift Flux'!F594</f>
        <v>45.481859292624485</v>
      </c>
      <c r="C593">
        <f>'Drift Flux'!H594</f>
        <v>1023.2546989911705</v>
      </c>
      <c r="D593">
        <f>'Drift Flux'!DG594</f>
        <v>236.94184559967078</v>
      </c>
      <c r="E593" t="str">
        <f>'Drift Flux'!CN594</f>
        <v>COMPRESSED LIQUID</v>
      </c>
    </row>
    <row r="594" spans="1:5" x14ac:dyDescent="0.35">
      <c r="A594">
        <f>'Drift Flux'!A595</f>
        <v>24</v>
      </c>
      <c r="B594">
        <f>'Drift Flux'!F595</f>
        <v>45.239397019688575</v>
      </c>
      <c r="C594">
        <f>'Drift Flux'!H595</f>
        <v>1023.2252689911704</v>
      </c>
      <c r="D594">
        <f>'Drift Flux'!DG595</f>
        <v>236.93626929408947</v>
      </c>
      <c r="E594" t="str">
        <f>'Drift Flux'!CN595</f>
        <v>COMPRESSED LIQUID</v>
      </c>
    </row>
    <row r="595" spans="1:5" x14ac:dyDescent="0.35">
      <c r="A595">
        <f>'Drift Flux'!A596</f>
        <v>21</v>
      </c>
      <c r="B595">
        <f>'Drift Flux'!F596</f>
        <v>44.996940888112206</v>
      </c>
      <c r="C595">
        <f>'Drift Flux'!H596</f>
        <v>1023.1958389911704</v>
      </c>
      <c r="D595">
        <f>'Drift Flux'!DG596</f>
        <v>236.93069245895424</v>
      </c>
      <c r="E595" t="str">
        <f>'Drift Flux'!CN596</f>
        <v>COMPRESSED LIQUID</v>
      </c>
    </row>
    <row r="596" spans="1:5" x14ac:dyDescent="0.35">
      <c r="A596">
        <f>'Drift Flux'!A597</f>
        <v>18</v>
      </c>
      <c r="B596">
        <f>'Drift Flux'!F597</f>
        <v>44.754490894257984</v>
      </c>
      <c r="C596">
        <f>'Drift Flux'!H597</f>
        <v>1023.1664089911703</v>
      </c>
      <c r="D596">
        <f>'Drift Flux'!DG597</f>
        <v>236.92511509415277</v>
      </c>
      <c r="E596" t="str">
        <f>'Drift Flux'!CN597</f>
        <v>COMPRESSED LIQUID</v>
      </c>
    </row>
    <row r="597" spans="1:5" x14ac:dyDescent="0.35">
      <c r="A597">
        <f>'Drift Flux'!A598</f>
        <v>15</v>
      </c>
      <c r="B597">
        <f>'Drift Flux'!F598</f>
        <v>44.512047034439924</v>
      </c>
      <c r="C597">
        <f>'Drift Flux'!H598</f>
        <v>1023.1369789911703</v>
      </c>
      <c r="D597">
        <f>'Drift Flux'!DG598</f>
        <v>236.91953719957263</v>
      </c>
      <c r="E597" t="str">
        <f>'Drift Flux'!CN598</f>
        <v>COMPRESSED LIQUID</v>
      </c>
    </row>
    <row r="598" spans="1:5" x14ac:dyDescent="0.35">
      <c r="A598">
        <f>'Drift Flux'!A599</f>
        <v>12</v>
      </c>
      <c r="B598">
        <f>'Drift Flux'!F599</f>
        <v>44.269609304922149</v>
      </c>
      <c r="C598">
        <f>'Drift Flux'!H599</f>
        <v>1023.1075489911702</v>
      </c>
      <c r="D598">
        <f>'Drift Flux'!DG599</f>
        <v>236.91395877510092</v>
      </c>
      <c r="E598" t="str">
        <f>'Drift Flux'!CN599</f>
        <v>COMPRESSED LIQUID</v>
      </c>
    </row>
    <row r="599" spans="1:5" x14ac:dyDescent="0.35">
      <c r="A599">
        <f>'Drift Flux'!A600</f>
        <v>9</v>
      </c>
      <c r="B599">
        <f>'Drift Flux'!F600</f>
        <v>44.02717770191753</v>
      </c>
      <c r="C599">
        <f>'Drift Flux'!H600</f>
        <v>1023.0781189911702</v>
      </c>
      <c r="D599">
        <f>'Drift Flux'!DG600</f>
        <v>236.90837982062453</v>
      </c>
      <c r="E599" t="str">
        <f>'Drift Flux'!CN600</f>
        <v>COMPRESSED LIQUID</v>
      </c>
    </row>
    <row r="600" spans="1:5" x14ac:dyDescent="0.35">
      <c r="A600">
        <f>'Drift Flux'!A601</f>
        <v>6</v>
      </c>
      <c r="B600">
        <f>'Drift Flux'!F601</f>
        <v>43.784752221586267</v>
      </c>
      <c r="C600">
        <f>'Drift Flux'!H601</f>
        <v>1023.0486889911701</v>
      </c>
      <c r="D600">
        <f>'Drift Flux'!DG601</f>
        <v>236.90280033603153</v>
      </c>
      <c r="E600" t="str">
        <f>'Drift Flux'!CN601</f>
        <v>COMPRESSED LIQUID</v>
      </c>
    </row>
    <row r="601" spans="1:5" x14ac:dyDescent="0.35">
      <c r="A601">
        <f>'Drift Flux'!A602</f>
        <v>3</v>
      </c>
      <c r="B601">
        <f>'Drift Flux'!F602</f>
        <v>43.542332860034456</v>
      </c>
      <c r="C601">
        <f>'Drift Flux'!H602</f>
        <v>1023.0192589911701</v>
      </c>
      <c r="D601">
        <f>'Drift Flux'!DG602</f>
        <v>236.89722032120892</v>
      </c>
      <c r="E601" t="str">
        <f>'Drift Flux'!CN602</f>
        <v>COMPRESSED LIQUID</v>
      </c>
    </row>
    <row r="602" spans="1:5" x14ac:dyDescent="0.35">
      <c r="A602">
        <f>'Drift Flux'!A603</f>
        <v>0</v>
      </c>
      <c r="B602">
        <f>'Drift Flux'!F603</f>
        <v>43.299919613312618</v>
      </c>
      <c r="C602">
        <f>'Drift Flux'!H603</f>
        <v>1022.98982899117</v>
      </c>
      <c r="D602">
        <f>'Drift Flux'!DG603</f>
        <v>236.89099806181162</v>
      </c>
      <c r="E602" t="str">
        <f>'Drift Flux'!CN603</f>
        <v>COMPRESSED LIQUID</v>
      </c>
    </row>
    <row r="603" spans="1:5" x14ac:dyDescent="0.35">
      <c r="A603">
        <f>'Drift Flux'!A604</f>
        <v>0</v>
      </c>
      <c r="B603">
        <f>'Drift Flux'!F604</f>
        <v>0</v>
      </c>
      <c r="C603">
        <f>'Drift Flux'!H604</f>
        <v>0</v>
      </c>
      <c r="D603">
        <f>'Drift Flux'!DG604</f>
        <v>0</v>
      </c>
      <c r="E603">
        <f>'Drift Flux'!CN604</f>
        <v>0</v>
      </c>
    </row>
    <row r="604" spans="1:5" x14ac:dyDescent="0.35">
      <c r="A604">
        <f>'Drift Flux'!A605</f>
        <v>0</v>
      </c>
      <c r="B604">
        <f>'Drift Flux'!F605</f>
        <v>0</v>
      </c>
      <c r="C604">
        <f>'Drift Flux'!H605</f>
        <v>0</v>
      </c>
      <c r="D604">
        <f>'Drift Flux'!DG605</f>
        <v>0</v>
      </c>
      <c r="E604">
        <f>'Drift Flux'!CN605</f>
        <v>0</v>
      </c>
    </row>
    <row r="605" spans="1:5" x14ac:dyDescent="0.35">
      <c r="A605">
        <f>'Drift Flux'!A606</f>
        <v>0</v>
      </c>
      <c r="B605">
        <f>'Drift Flux'!F606</f>
        <v>0</v>
      </c>
      <c r="C605">
        <f>'Drift Flux'!H606</f>
        <v>0</v>
      </c>
      <c r="D605">
        <f>'Drift Flux'!DG606</f>
        <v>0</v>
      </c>
      <c r="E605">
        <f>'Drift Flux'!CN606</f>
        <v>0</v>
      </c>
    </row>
    <row r="606" spans="1:5" x14ac:dyDescent="0.35">
      <c r="A606">
        <f>'Drift Flux'!A607</f>
        <v>0</v>
      </c>
      <c r="B606">
        <f>'Drift Flux'!F607</f>
        <v>0</v>
      </c>
      <c r="C606">
        <f>'Drift Flux'!H607</f>
        <v>0</v>
      </c>
      <c r="D606">
        <f>'Drift Flux'!DG607</f>
        <v>0</v>
      </c>
      <c r="E606">
        <f>'Drift Flux'!CN607</f>
        <v>0</v>
      </c>
    </row>
    <row r="607" spans="1:5" x14ac:dyDescent="0.35">
      <c r="A607">
        <f>'Drift Flux'!A608</f>
        <v>0</v>
      </c>
      <c r="B607">
        <f>'Drift Flux'!F608</f>
        <v>0</v>
      </c>
      <c r="C607">
        <f>'Drift Flux'!H608</f>
        <v>0</v>
      </c>
      <c r="D607">
        <f>'Drift Flux'!DG608</f>
        <v>0</v>
      </c>
      <c r="E607">
        <f>'Drift Flux'!CN608</f>
        <v>0</v>
      </c>
    </row>
    <row r="608" spans="1:5" x14ac:dyDescent="0.35">
      <c r="A608">
        <f>'Drift Flux'!A609</f>
        <v>0</v>
      </c>
      <c r="B608">
        <f>'Drift Flux'!F609</f>
        <v>0</v>
      </c>
      <c r="C608">
        <f>'Drift Flux'!H609</f>
        <v>0</v>
      </c>
      <c r="D608">
        <f>'Drift Flux'!DG609</f>
        <v>0</v>
      </c>
      <c r="E608">
        <f>'Drift Flux'!CN609</f>
        <v>0</v>
      </c>
    </row>
    <row r="609" spans="1:5" x14ac:dyDescent="0.35">
      <c r="A609">
        <f>'Drift Flux'!A610</f>
        <v>0</v>
      </c>
      <c r="B609">
        <f>'Drift Flux'!F610</f>
        <v>0</v>
      </c>
      <c r="C609">
        <f>'Drift Flux'!H610</f>
        <v>0</v>
      </c>
      <c r="D609">
        <f>'Drift Flux'!DG610</f>
        <v>0</v>
      </c>
      <c r="E609">
        <f>'Drift Flux'!CN610</f>
        <v>0</v>
      </c>
    </row>
    <row r="610" spans="1:5" x14ac:dyDescent="0.35">
      <c r="A610">
        <f>'Drift Flux'!A611</f>
        <v>0</v>
      </c>
      <c r="B610">
        <f>'Drift Flux'!F611</f>
        <v>0</v>
      </c>
      <c r="C610">
        <f>'Drift Flux'!H611</f>
        <v>0</v>
      </c>
      <c r="D610">
        <f>'Drift Flux'!DG611</f>
        <v>0</v>
      </c>
      <c r="E610">
        <f>'Drift Flux'!CN611</f>
        <v>0</v>
      </c>
    </row>
    <row r="611" spans="1:5" x14ac:dyDescent="0.35">
      <c r="A611">
        <f>'Drift Flux'!A612</f>
        <v>0</v>
      </c>
      <c r="B611">
        <f>'Drift Flux'!F612</f>
        <v>0</v>
      </c>
      <c r="C611">
        <f>'Drift Flux'!H612</f>
        <v>0</v>
      </c>
      <c r="D611">
        <f>'Drift Flux'!DG612</f>
        <v>0</v>
      </c>
      <c r="E611">
        <f>'Drift Flux'!CN612</f>
        <v>0</v>
      </c>
    </row>
    <row r="612" spans="1:5" x14ac:dyDescent="0.35">
      <c r="A612">
        <f>'Drift Flux'!A613</f>
        <v>0</v>
      </c>
      <c r="B612">
        <f>'Drift Flux'!F613</f>
        <v>0</v>
      </c>
      <c r="C612">
        <f>'Drift Flux'!H613</f>
        <v>0</v>
      </c>
      <c r="D612">
        <f>'Drift Flux'!DG613</f>
        <v>0</v>
      </c>
      <c r="E612">
        <f>'Drift Flux'!CN613</f>
        <v>0</v>
      </c>
    </row>
    <row r="613" spans="1:5" x14ac:dyDescent="0.35">
      <c r="A613">
        <f>'Drift Flux'!A614</f>
        <v>0</v>
      </c>
      <c r="B613">
        <f>'Drift Flux'!F614</f>
        <v>0</v>
      </c>
      <c r="C613">
        <f>'Drift Flux'!H614</f>
        <v>0</v>
      </c>
      <c r="D613">
        <f>'Drift Flux'!DG614</f>
        <v>0</v>
      </c>
      <c r="E613">
        <f>'Drift Flux'!CN614</f>
        <v>0</v>
      </c>
    </row>
    <row r="614" spans="1:5" x14ac:dyDescent="0.35">
      <c r="A614">
        <f>'Drift Flux'!A615</f>
        <v>0</v>
      </c>
      <c r="B614">
        <f>'Drift Flux'!F615</f>
        <v>0</v>
      </c>
      <c r="C614">
        <f>'Drift Flux'!H615</f>
        <v>0</v>
      </c>
      <c r="D614">
        <f>'Drift Flux'!DG615</f>
        <v>0</v>
      </c>
      <c r="E614">
        <f>'Drift Flux'!CN615</f>
        <v>0</v>
      </c>
    </row>
    <row r="615" spans="1:5" x14ac:dyDescent="0.35">
      <c r="A615">
        <f>'Drift Flux'!A616</f>
        <v>0</v>
      </c>
      <c r="B615">
        <f>'Drift Flux'!F616</f>
        <v>0</v>
      </c>
      <c r="C615">
        <f>'Drift Flux'!H616</f>
        <v>0</v>
      </c>
      <c r="D615">
        <f>'Drift Flux'!DG616</f>
        <v>0</v>
      </c>
      <c r="E615">
        <f>'Drift Flux'!CN616</f>
        <v>0</v>
      </c>
    </row>
    <row r="616" spans="1:5" x14ac:dyDescent="0.35">
      <c r="A616">
        <f>'Drift Flux'!A617</f>
        <v>0</v>
      </c>
      <c r="B616">
        <f>'Drift Flux'!F617</f>
        <v>0</v>
      </c>
      <c r="C616">
        <f>'Drift Flux'!H617</f>
        <v>0</v>
      </c>
      <c r="D616">
        <f>'Drift Flux'!DG617</f>
        <v>0</v>
      </c>
      <c r="E616">
        <f>'Drift Flux'!CN617</f>
        <v>0</v>
      </c>
    </row>
    <row r="617" spans="1:5" x14ac:dyDescent="0.35">
      <c r="A617">
        <f>'Drift Flux'!A618</f>
        <v>0</v>
      </c>
      <c r="B617">
        <f>'Drift Flux'!F618</f>
        <v>0</v>
      </c>
      <c r="C617">
        <f>'Drift Flux'!H618</f>
        <v>0</v>
      </c>
      <c r="D617">
        <f>'Drift Flux'!DG618</f>
        <v>0</v>
      </c>
      <c r="E617">
        <f>'Drift Flux'!CN618</f>
        <v>0</v>
      </c>
    </row>
    <row r="618" spans="1:5" x14ac:dyDescent="0.35">
      <c r="A618">
        <f>'Drift Flux'!A619</f>
        <v>0</v>
      </c>
      <c r="B618">
        <f>'Drift Flux'!F619</f>
        <v>0</v>
      </c>
      <c r="C618">
        <f>'Drift Flux'!H619</f>
        <v>0</v>
      </c>
      <c r="D618">
        <f>'Drift Flux'!DG619</f>
        <v>0</v>
      </c>
      <c r="E618">
        <f>'Drift Flux'!CN619</f>
        <v>0</v>
      </c>
    </row>
    <row r="619" spans="1:5" x14ac:dyDescent="0.35">
      <c r="A619">
        <f>'Drift Flux'!A620</f>
        <v>0</v>
      </c>
      <c r="B619">
        <f>'Drift Flux'!F620</f>
        <v>0</v>
      </c>
      <c r="C619">
        <f>'Drift Flux'!H620</f>
        <v>0</v>
      </c>
      <c r="D619">
        <f>'Drift Flux'!DG620</f>
        <v>0</v>
      </c>
      <c r="E619">
        <f>'Drift Flux'!CN620</f>
        <v>0</v>
      </c>
    </row>
    <row r="620" spans="1:5" x14ac:dyDescent="0.35">
      <c r="A620">
        <f>'Drift Flux'!A621</f>
        <v>0</v>
      </c>
      <c r="B620">
        <f>'Drift Flux'!F621</f>
        <v>0</v>
      </c>
      <c r="C620">
        <f>'Drift Flux'!H621</f>
        <v>0</v>
      </c>
      <c r="D620">
        <f>'Drift Flux'!DG621</f>
        <v>0</v>
      </c>
      <c r="E620">
        <f>'Drift Flux'!CN621</f>
        <v>0</v>
      </c>
    </row>
    <row r="621" spans="1:5" x14ac:dyDescent="0.35">
      <c r="A621">
        <f>'Drift Flux'!A622</f>
        <v>0</v>
      </c>
      <c r="B621">
        <f>'Drift Flux'!F622</f>
        <v>0</v>
      </c>
      <c r="C621">
        <f>'Drift Flux'!H622</f>
        <v>0</v>
      </c>
      <c r="D621">
        <f>'Drift Flux'!DG622</f>
        <v>0</v>
      </c>
      <c r="E621">
        <f>'Drift Flux'!CN622</f>
        <v>0</v>
      </c>
    </row>
    <row r="622" spans="1:5" x14ac:dyDescent="0.35">
      <c r="A622">
        <f>'Drift Flux'!A623</f>
        <v>0</v>
      </c>
      <c r="B622">
        <f>'Drift Flux'!F623</f>
        <v>0</v>
      </c>
      <c r="C622">
        <f>'Drift Flux'!H623</f>
        <v>0</v>
      </c>
      <c r="D622">
        <f>'Drift Flux'!DG623</f>
        <v>0</v>
      </c>
      <c r="E622">
        <f>'Drift Flux'!CN623</f>
        <v>0</v>
      </c>
    </row>
    <row r="623" spans="1:5" x14ac:dyDescent="0.35">
      <c r="A623">
        <f>'Drift Flux'!A624</f>
        <v>0</v>
      </c>
      <c r="B623">
        <f>'Drift Flux'!F624</f>
        <v>0</v>
      </c>
      <c r="C623">
        <f>'Drift Flux'!H624</f>
        <v>0</v>
      </c>
      <c r="D623">
        <f>'Drift Flux'!DG624</f>
        <v>0</v>
      </c>
      <c r="E623">
        <f>'Drift Flux'!CN624</f>
        <v>0</v>
      </c>
    </row>
    <row r="624" spans="1:5" x14ac:dyDescent="0.35">
      <c r="A624">
        <f>'Drift Flux'!A625</f>
        <v>0</v>
      </c>
      <c r="B624">
        <f>'Drift Flux'!F625</f>
        <v>0</v>
      </c>
      <c r="C624">
        <f>'Drift Flux'!H625</f>
        <v>0</v>
      </c>
      <c r="D624">
        <f>'Drift Flux'!DG625</f>
        <v>0</v>
      </c>
      <c r="E624">
        <f>'Drift Flux'!CN625</f>
        <v>0</v>
      </c>
    </row>
    <row r="625" spans="1:5" x14ac:dyDescent="0.35">
      <c r="A625">
        <f>'Drift Flux'!A626</f>
        <v>0</v>
      </c>
      <c r="B625">
        <f>'Drift Flux'!F626</f>
        <v>0</v>
      </c>
      <c r="C625">
        <f>'Drift Flux'!H626</f>
        <v>0</v>
      </c>
      <c r="D625">
        <f>'Drift Flux'!DG626</f>
        <v>0</v>
      </c>
      <c r="E625">
        <f>'Drift Flux'!CN626</f>
        <v>0</v>
      </c>
    </row>
    <row r="626" spans="1:5" x14ac:dyDescent="0.35">
      <c r="A626">
        <f>'Drift Flux'!A627</f>
        <v>0</v>
      </c>
      <c r="B626">
        <f>'Drift Flux'!F627</f>
        <v>0</v>
      </c>
      <c r="C626">
        <f>'Drift Flux'!H627</f>
        <v>0</v>
      </c>
      <c r="D626">
        <f>'Drift Flux'!DG627</f>
        <v>0</v>
      </c>
      <c r="E626">
        <f>'Drift Flux'!CN627</f>
        <v>0</v>
      </c>
    </row>
    <row r="627" spans="1:5" x14ac:dyDescent="0.35">
      <c r="A627">
        <f>'Drift Flux'!A628</f>
        <v>0</v>
      </c>
      <c r="B627">
        <f>'Drift Flux'!F628</f>
        <v>0</v>
      </c>
      <c r="C627">
        <f>'Drift Flux'!H628</f>
        <v>0</v>
      </c>
      <c r="D627">
        <f>'Drift Flux'!DG628</f>
        <v>0</v>
      </c>
      <c r="E627">
        <f>'Drift Flux'!CN628</f>
        <v>0</v>
      </c>
    </row>
    <row r="628" spans="1:5" x14ac:dyDescent="0.35">
      <c r="A628">
        <f>'Drift Flux'!A629</f>
        <v>0</v>
      </c>
      <c r="B628">
        <f>'Drift Flux'!F629</f>
        <v>0</v>
      </c>
      <c r="C628">
        <f>'Drift Flux'!H629</f>
        <v>0</v>
      </c>
      <c r="D628">
        <f>'Drift Flux'!DG629</f>
        <v>0</v>
      </c>
      <c r="E628">
        <f>'Drift Flux'!CN629</f>
        <v>0</v>
      </c>
    </row>
    <row r="629" spans="1:5" x14ac:dyDescent="0.35">
      <c r="A629">
        <f>'Drift Flux'!A630</f>
        <v>0</v>
      </c>
      <c r="B629">
        <f>'Drift Flux'!F630</f>
        <v>0</v>
      </c>
      <c r="C629">
        <f>'Drift Flux'!H630</f>
        <v>0</v>
      </c>
      <c r="D629">
        <f>'Drift Flux'!DG630</f>
        <v>0</v>
      </c>
      <c r="E629">
        <f>'Drift Flux'!CN630</f>
        <v>0</v>
      </c>
    </row>
    <row r="630" spans="1:5" x14ac:dyDescent="0.35">
      <c r="A630">
        <f>'Drift Flux'!A631</f>
        <v>0</v>
      </c>
      <c r="B630">
        <f>'Drift Flux'!F631</f>
        <v>0</v>
      </c>
      <c r="C630">
        <f>'Drift Flux'!H631</f>
        <v>0</v>
      </c>
      <c r="D630">
        <f>'Drift Flux'!DG631</f>
        <v>0</v>
      </c>
      <c r="E630">
        <f>'Drift Flux'!CN631</f>
        <v>0</v>
      </c>
    </row>
    <row r="631" spans="1:5" x14ac:dyDescent="0.35">
      <c r="A631">
        <f>'Drift Flux'!A632</f>
        <v>0</v>
      </c>
      <c r="B631">
        <f>'Drift Flux'!F632</f>
        <v>0</v>
      </c>
      <c r="C631">
        <f>'Drift Flux'!H632</f>
        <v>0</v>
      </c>
      <c r="D631">
        <f>'Drift Flux'!DG632</f>
        <v>0</v>
      </c>
      <c r="E631">
        <f>'Drift Flux'!CN632</f>
        <v>0</v>
      </c>
    </row>
    <row r="632" spans="1:5" x14ac:dyDescent="0.35">
      <c r="A632">
        <f>'Drift Flux'!A633</f>
        <v>0</v>
      </c>
      <c r="B632">
        <f>'Drift Flux'!F633</f>
        <v>0</v>
      </c>
      <c r="C632">
        <f>'Drift Flux'!H633</f>
        <v>0</v>
      </c>
      <c r="D632">
        <f>'Drift Flux'!DG633</f>
        <v>0</v>
      </c>
      <c r="E632">
        <f>'Drift Flux'!CN633</f>
        <v>0</v>
      </c>
    </row>
    <row r="633" spans="1:5" x14ac:dyDescent="0.35">
      <c r="A633">
        <f>'Drift Flux'!A634</f>
        <v>0</v>
      </c>
      <c r="B633">
        <f>'Drift Flux'!F634</f>
        <v>0</v>
      </c>
      <c r="C633">
        <f>'Drift Flux'!H634</f>
        <v>0</v>
      </c>
      <c r="D633">
        <f>'Drift Flux'!DG634</f>
        <v>0</v>
      </c>
      <c r="E633">
        <f>'Drift Flux'!CN634</f>
        <v>0</v>
      </c>
    </row>
    <row r="634" spans="1:5" x14ac:dyDescent="0.35">
      <c r="A634">
        <f>'Drift Flux'!A635</f>
        <v>0</v>
      </c>
      <c r="B634">
        <f>'Drift Flux'!F635</f>
        <v>0</v>
      </c>
      <c r="C634">
        <f>'Drift Flux'!H635</f>
        <v>0</v>
      </c>
      <c r="D634">
        <f>'Drift Flux'!DG635</f>
        <v>0</v>
      </c>
      <c r="E634">
        <f>'Drift Flux'!CN635</f>
        <v>0</v>
      </c>
    </row>
    <row r="635" spans="1:5" x14ac:dyDescent="0.35">
      <c r="A635">
        <f>'Drift Flux'!A636</f>
        <v>0</v>
      </c>
      <c r="B635">
        <f>'Drift Flux'!F636</f>
        <v>0</v>
      </c>
      <c r="C635">
        <f>'Drift Flux'!H636</f>
        <v>0</v>
      </c>
      <c r="D635">
        <f>'Drift Flux'!DG636</f>
        <v>0</v>
      </c>
      <c r="E635">
        <f>'Drift Flux'!CN636</f>
        <v>0</v>
      </c>
    </row>
    <row r="636" spans="1:5" x14ac:dyDescent="0.35">
      <c r="A636">
        <f>'Drift Flux'!A637</f>
        <v>0</v>
      </c>
      <c r="B636">
        <f>'Drift Flux'!F637</f>
        <v>0</v>
      </c>
      <c r="C636">
        <f>'Drift Flux'!H637</f>
        <v>0</v>
      </c>
      <c r="D636">
        <f>'Drift Flux'!DG637</f>
        <v>0</v>
      </c>
      <c r="E636">
        <f>'Drift Flux'!CN637</f>
        <v>0</v>
      </c>
    </row>
    <row r="637" spans="1:5" x14ac:dyDescent="0.35">
      <c r="A637">
        <f>'Drift Flux'!A638</f>
        <v>0</v>
      </c>
      <c r="B637">
        <f>'Drift Flux'!F638</f>
        <v>0</v>
      </c>
      <c r="C637">
        <f>'Drift Flux'!H638</f>
        <v>0</v>
      </c>
      <c r="D637">
        <f>'Drift Flux'!DG638</f>
        <v>0</v>
      </c>
      <c r="E637">
        <f>'Drift Flux'!CN638</f>
        <v>0</v>
      </c>
    </row>
    <row r="638" spans="1:5" x14ac:dyDescent="0.35">
      <c r="A638">
        <f>'Drift Flux'!A639</f>
        <v>0</v>
      </c>
      <c r="B638">
        <f>'Drift Flux'!F639</f>
        <v>0</v>
      </c>
      <c r="C638">
        <f>'Drift Flux'!H639</f>
        <v>0</v>
      </c>
      <c r="D638">
        <f>'Drift Flux'!DG639</f>
        <v>0</v>
      </c>
      <c r="E638">
        <f>'Drift Flux'!CN639</f>
        <v>0</v>
      </c>
    </row>
    <row r="639" spans="1:5" x14ac:dyDescent="0.35">
      <c r="A639">
        <f>'Drift Flux'!A640</f>
        <v>0</v>
      </c>
      <c r="B639">
        <f>'Drift Flux'!F640</f>
        <v>0</v>
      </c>
      <c r="C639">
        <f>'Drift Flux'!H640</f>
        <v>0</v>
      </c>
      <c r="D639">
        <f>'Drift Flux'!DG640</f>
        <v>0</v>
      </c>
      <c r="E639">
        <f>'Drift Flux'!CN640</f>
        <v>0</v>
      </c>
    </row>
    <row r="640" spans="1:5" x14ac:dyDescent="0.35">
      <c r="A640">
        <f>'Drift Flux'!A641</f>
        <v>0</v>
      </c>
      <c r="B640">
        <f>'Drift Flux'!F641</f>
        <v>0</v>
      </c>
      <c r="C640">
        <f>'Drift Flux'!H641</f>
        <v>0</v>
      </c>
      <c r="D640">
        <f>'Drift Flux'!DG641</f>
        <v>0</v>
      </c>
      <c r="E640">
        <f>'Drift Flux'!CN641</f>
        <v>0</v>
      </c>
    </row>
    <row r="641" spans="1:5" x14ac:dyDescent="0.35">
      <c r="A641">
        <f>'Drift Flux'!A642</f>
        <v>0</v>
      </c>
      <c r="B641">
        <f>'Drift Flux'!F642</f>
        <v>0</v>
      </c>
      <c r="C641">
        <f>'Drift Flux'!H642</f>
        <v>0</v>
      </c>
      <c r="D641">
        <f>'Drift Flux'!DG642</f>
        <v>0</v>
      </c>
      <c r="E641">
        <f>'Drift Flux'!CN642</f>
        <v>0</v>
      </c>
    </row>
    <row r="642" spans="1:5" x14ac:dyDescent="0.35">
      <c r="A642">
        <f>'Drift Flux'!A643</f>
        <v>0</v>
      </c>
      <c r="B642">
        <f>'Drift Flux'!F643</f>
        <v>0</v>
      </c>
      <c r="C642">
        <f>'Drift Flux'!H643</f>
        <v>0</v>
      </c>
      <c r="D642">
        <f>'Drift Flux'!DG643</f>
        <v>0</v>
      </c>
      <c r="E642">
        <f>'Drift Flux'!CN643</f>
        <v>0</v>
      </c>
    </row>
    <row r="643" spans="1:5" x14ac:dyDescent="0.35">
      <c r="A643">
        <f>'Drift Flux'!A644</f>
        <v>0</v>
      </c>
      <c r="B643">
        <f>'Drift Flux'!F644</f>
        <v>0</v>
      </c>
      <c r="C643">
        <f>'Drift Flux'!H644</f>
        <v>0</v>
      </c>
      <c r="D643">
        <f>'Drift Flux'!DG644</f>
        <v>0</v>
      </c>
      <c r="E643">
        <f>'Drift Flux'!CN644</f>
        <v>0</v>
      </c>
    </row>
    <row r="644" spans="1:5" x14ac:dyDescent="0.35">
      <c r="A644">
        <f>'Drift Flux'!A645</f>
        <v>0</v>
      </c>
      <c r="B644">
        <f>'Drift Flux'!F645</f>
        <v>0</v>
      </c>
      <c r="C644">
        <f>'Drift Flux'!H645</f>
        <v>0</v>
      </c>
      <c r="D644">
        <f>'Drift Flux'!DG645</f>
        <v>0</v>
      </c>
      <c r="E644">
        <f>'Drift Flux'!CN645</f>
        <v>0</v>
      </c>
    </row>
    <row r="645" spans="1:5" x14ac:dyDescent="0.35">
      <c r="A645">
        <f>'Drift Flux'!A646</f>
        <v>0</v>
      </c>
      <c r="B645">
        <f>'Drift Flux'!F646</f>
        <v>0</v>
      </c>
      <c r="C645">
        <f>'Drift Flux'!H646</f>
        <v>0</v>
      </c>
      <c r="D645">
        <f>'Drift Flux'!DG646</f>
        <v>0</v>
      </c>
      <c r="E645">
        <f>'Drift Flux'!CN646</f>
        <v>0</v>
      </c>
    </row>
    <row r="646" spans="1:5" x14ac:dyDescent="0.35">
      <c r="A646">
        <f>'Drift Flux'!A647</f>
        <v>0</v>
      </c>
      <c r="B646">
        <f>'Drift Flux'!F647</f>
        <v>0</v>
      </c>
      <c r="C646">
        <f>'Drift Flux'!H647</f>
        <v>0</v>
      </c>
      <c r="D646">
        <f>'Drift Flux'!DG647</f>
        <v>0</v>
      </c>
      <c r="E646">
        <f>'Drift Flux'!CN647</f>
        <v>0</v>
      </c>
    </row>
    <row r="647" spans="1:5" x14ac:dyDescent="0.35">
      <c r="A647">
        <f>'Drift Flux'!A648</f>
        <v>0</v>
      </c>
      <c r="B647">
        <f>'Drift Flux'!F648</f>
        <v>0</v>
      </c>
      <c r="C647">
        <f>'Drift Flux'!H648</f>
        <v>0</v>
      </c>
      <c r="D647">
        <f>'Drift Flux'!DG648</f>
        <v>0</v>
      </c>
      <c r="E647">
        <f>'Drift Flux'!CN648</f>
        <v>0</v>
      </c>
    </row>
    <row r="648" spans="1:5" x14ac:dyDescent="0.35">
      <c r="A648">
        <f>'Drift Flux'!A649</f>
        <v>0</v>
      </c>
      <c r="B648">
        <f>'Drift Flux'!F649</f>
        <v>0</v>
      </c>
      <c r="C648">
        <f>'Drift Flux'!H649</f>
        <v>0</v>
      </c>
      <c r="D648">
        <f>'Drift Flux'!DG649</f>
        <v>0</v>
      </c>
      <c r="E648">
        <f>'Drift Flux'!CN649</f>
        <v>0</v>
      </c>
    </row>
    <row r="649" spans="1:5" x14ac:dyDescent="0.35">
      <c r="A649">
        <f>'Drift Flux'!A650</f>
        <v>0</v>
      </c>
      <c r="B649">
        <f>'Drift Flux'!F650</f>
        <v>0</v>
      </c>
      <c r="C649">
        <f>'Drift Flux'!H650</f>
        <v>0</v>
      </c>
      <c r="D649">
        <f>'Drift Flux'!DG650</f>
        <v>0</v>
      </c>
      <c r="E649">
        <f>'Drift Flux'!CN650</f>
        <v>0</v>
      </c>
    </row>
    <row r="650" spans="1:5" x14ac:dyDescent="0.35">
      <c r="A650">
        <f>'Drift Flux'!A651</f>
        <v>0</v>
      </c>
      <c r="B650">
        <f>'Drift Flux'!F651</f>
        <v>0</v>
      </c>
      <c r="C650">
        <f>'Drift Flux'!H651</f>
        <v>0</v>
      </c>
      <c r="D650">
        <f>'Drift Flux'!DG651</f>
        <v>0</v>
      </c>
      <c r="E650">
        <f>'Drift Flux'!CN651</f>
        <v>0</v>
      </c>
    </row>
    <row r="651" spans="1:5" x14ac:dyDescent="0.35">
      <c r="A651">
        <f>'Drift Flux'!A652</f>
        <v>0</v>
      </c>
      <c r="B651">
        <f>'Drift Flux'!F652</f>
        <v>0</v>
      </c>
      <c r="C651">
        <f>'Drift Flux'!H652</f>
        <v>0</v>
      </c>
      <c r="D651">
        <f>'Drift Flux'!DG652</f>
        <v>0</v>
      </c>
      <c r="E651">
        <f>'Drift Flux'!CN652</f>
        <v>0</v>
      </c>
    </row>
    <row r="652" spans="1:5" x14ac:dyDescent="0.35">
      <c r="A652">
        <f>'Drift Flux'!A653</f>
        <v>0</v>
      </c>
      <c r="B652">
        <f>'Drift Flux'!F653</f>
        <v>0</v>
      </c>
      <c r="C652">
        <f>'Drift Flux'!H653</f>
        <v>0</v>
      </c>
      <c r="D652">
        <f>'Drift Flux'!DG653</f>
        <v>0</v>
      </c>
      <c r="E652">
        <f>'Drift Flux'!CN653</f>
        <v>0</v>
      </c>
    </row>
    <row r="653" spans="1:5" x14ac:dyDescent="0.35">
      <c r="A653">
        <f>'Drift Flux'!A654</f>
        <v>0</v>
      </c>
      <c r="B653">
        <f>'Drift Flux'!F654</f>
        <v>0</v>
      </c>
      <c r="C653">
        <f>'Drift Flux'!H654</f>
        <v>0</v>
      </c>
      <c r="D653">
        <f>'Drift Flux'!DG654</f>
        <v>0</v>
      </c>
      <c r="E653">
        <f>'Drift Flux'!CN654</f>
        <v>0</v>
      </c>
    </row>
    <row r="654" spans="1:5" x14ac:dyDescent="0.35">
      <c r="A654">
        <f>'Drift Flux'!A655</f>
        <v>0</v>
      </c>
      <c r="B654">
        <f>'Drift Flux'!F655</f>
        <v>0</v>
      </c>
      <c r="C654">
        <f>'Drift Flux'!H655</f>
        <v>0</v>
      </c>
      <c r="D654">
        <f>'Drift Flux'!DG655</f>
        <v>0</v>
      </c>
      <c r="E654">
        <f>'Drift Flux'!CN655</f>
        <v>0</v>
      </c>
    </row>
    <row r="655" spans="1:5" x14ac:dyDescent="0.35">
      <c r="A655">
        <f>'Drift Flux'!A656</f>
        <v>0</v>
      </c>
      <c r="B655">
        <f>'Drift Flux'!F656</f>
        <v>0</v>
      </c>
      <c r="C655">
        <f>'Drift Flux'!H656</f>
        <v>0</v>
      </c>
      <c r="D655">
        <f>'Drift Flux'!DG656</f>
        <v>0</v>
      </c>
      <c r="E655">
        <f>'Drift Flux'!CN656</f>
        <v>0</v>
      </c>
    </row>
    <row r="656" spans="1:5" x14ac:dyDescent="0.35">
      <c r="A656">
        <f>'Drift Flux'!A657</f>
        <v>0</v>
      </c>
      <c r="B656">
        <f>'Drift Flux'!F657</f>
        <v>0</v>
      </c>
      <c r="C656">
        <f>'Drift Flux'!H657</f>
        <v>0</v>
      </c>
      <c r="D656">
        <f>'Drift Flux'!DG657</f>
        <v>0</v>
      </c>
      <c r="E656">
        <f>'Drift Flux'!CN657</f>
        <v>0</v>
      </c>
    </row>
    <row r="657" spans="1:5" x14ac:dyDescent="0.35">
      <c r="A657">
        <f>'Drift Flux'!A658</f>
        <v>0</v>
      </c>
      <c r="B657">
        <f>'Drift Flux'!F658</f>
        <v>0</v>
      </c>
      <c r="C657">
        <f>'Drift Flux'!H658</f>
        <v>0</v>
      </c>
      <c r="D657">
        <f>'Drift Flux'!DG658</f>
        <v>0</v>
      </c>
      <c r="E657">
        <f>'Drift Flux'!CN658</f>
        <v>0</v>
      </c>
    </row>
    <row r="658" spans="1:5" x14ac:dyDescent="0.35">
      <c r="A658">
        <f>'Drift Flux'!A659</f>
        <v>0</v>
      </c>
      <c r="B658">
        <f>'Drift Flux'!F659</f>
        <v>0</v>
      </c>
      <c r="C658">
        <f>'Drift Flux'!H659</f>
        <v>0</v>
      </c>
      <c r="D658">
        <f>'Drift Flux'!DG659</f>
        <v>0</v>
      </c>
      <c r="E658">
        <f>'Drift Flux'!CN659</f>
        <v>0</v>
      </c>
    </row>
    <row r="659" spans="1:5" x14ac:dyDescent="0.35">
      <c r="A659">
        <f>'Drift Flux'!A660</f>
        <v>0</v>
      </c>
      <c r="B659">
        <f>'Drift Flux'!F660</f>
        <v>0</v>
      </c>
      <c r="C659">
        <f>'Drift Flux'!H660</f>
        <v>0</v>
      </c>
      <c r="D659">
        <f>'Drift Flux'!DG660</f>
        <v>0</v>
      </c>
      <c r="E659">
        <f>'Drift Flux'!CN660</f>
        <v>0</v>
      </c>
    </row>
    <row r="660" spans="1:5" x14ac:dyDescent="0.35">
      <c r="A660">
        <f>'Drift Flux'!A661</f>
        <v>0</v>
      </c>
      <c r="B660">
        <f>'Drift Flux'!F661</f>
        <v>0</v>
      </c>
      <c r="C660">
        <f>'Drift Flux'!H661</f>
        <v>0</v>
      </c>
      <c r="D660">
        <f>'Drift Flux'!DG661</f>
        <v>0</v>
      </c>
      <c r="E660">
        <f>'Drift Flux'!CN661</f>
        <v>0</v>
      </c>
    </row>
    <row r="661" spans="1:5" x14ac:dyDescent="0.35">
      <c r="A661">
        <f>'Drift Flux'!A662</f>
        <v>0</v>
      </c>
      <c r="B661">
        <f>'Drift Flux'!F662</f>
        <v>0</v>
      </c>
      <c r="C661">
        <f>'Drift Flux'!H662</f>
        <v>0</v>
      </c>
      <c r="D661">
        <f>'Drift Flux'!DG662</f>
        <v>0</v>
      </c>
      <c r="E661">
        <f>'Drift Flux'!CN662</f>
        <v>0</v>
      </c>
    </row>
    <row r="662" spans="1:5" x14ac:dyDescent="0.35">
      <c r="A662">
        <f>'Drift Flux'!A663</f>
        <v>0</v>
      </c>
      <c r="B662">
        <f>'Drift Flux'!F663</f>
        <v>0</v>
      </c>
      <c r="C662">
        <f>'Drift Flux'!H663</f>
        <v>0</v>
      </c>
      <c r="D662">
        <f>'Drift Flux'!DG663</f>
        <v>0</v>
      </c>
      <c r="E662">
        <f>'Drift Flux'!CN663</f>
        <v>0</v>
      </c>
    </row>
    <row r="663" spans="1:5" x14ac:dyDescent="0.35">
      <c r="A663">
        <f>'Drift Flux'!A664</f>
        <v>0</v>
      </c>
      <c r="B663">
        <f>'Drift Flux'!F664</f>
        <v>0</v>
      </c>
      <c r="C663">
        <f>'Drift Flux'!H664</f>
        <v>0</v>
      </c>
      <c r="D663">
        <f>'Drift Flux'!DG664</f>
        <v>0</v>
      </c>
      <c r="E663">
        <f>'Drift Flux'!CN664</f>
        <v>0</v>
      </c>
    </row>
    <row r="664" spans="1:5" x14ac:dyDescent="0.35">
      <c r="A664">
        <f>'Drift Flux'!A665</f>
        <v>0</v>
      </c>
      <c r="B664">
        <f>'Drift Flux'!F665</f>
        <v>0</v>
      </c>
      <c r="C664">
        <f>'Drift Flux'!H665</f>
        <v>0</v>
      </c>
      <c r="D664">
        <f>'Drift Flux'!DG665</f>
        <v>0</v>
      </c>
      <c r="E664">
        <f>'Drift Flux'!CN665</f>
        <v>0</v>
      </c>
    </row>
    <row r="665" spans="1:5" x14ac:dyDescent="0.35">
      <c r="A665">
        <f>'Drift Flux'!A666</f>
        <v>0</v>
      </c>
      <c r="B665">
        <f>'Drift Flux'!F666</f>
        <v>0</v>
      </c>
      <c r="C665">
        <f>'Drift Flux'!H666</f>
        <v>0</v>
      </c>
      <c r="D665">
        <f>'Drift Flux'!DG666</f>
        <v>0</v>
      </c>
      <c r="E665">
        <f>'Drift Flux'!CN666</f>
        <v>0</v>
      </c>
    </row>
    <row r="666" spans="1:5" x14ac:dyDescent="0.35">
      <c r="A666">
        <f>'Drift Flux'!A667</f>
        <v>0</v>
      </c>
      <c r="B666">
        <f>'Drift Flux'!F667</f>
        <v>0</v>
      </c>
      <c r="C666">
        <f>'Drift Flux'!H667</f>
        <v>0</v>
      </c>
      <c r="D666">
        <f>'Drift Flux'!DG667</f>
        <v>0</v>
      </c>
      <c r="E666">
        <f>'Drift Flux'!CN667</f>
        <v>0</v>
      </c>
    </row>
    <row r="667" spans="1:5" x14ac:dyDescent="0.35">
      <c r="A667">
        <f>'Drift Flux'!A668</f>
        <v>0</v>
      </c>
      <c r="B667">
        <f>'Drift Flux'!F668</f>
        <v>0</v>
      </c>
      <c r="C667">
        <f>'Drift Flux'!H668</f>
        <v>0</v>
      </c>
      <c r="D667">
        <f>'Drift Flux'!DG668</f>
        <v>0</v>
      </c>
      <c r="E667">
        <f>'Drift Flux'!CN668</f>
        <v>0</v>
      </c>
    </row>
    <row r="668" spans="1:5" x14ac:dyDescent="0.35">
      <c r="A668">
        <f>'Drift Flux'!A669</f>
        <v>0</v>
      </c>
      <c r="B668">
        <f>'Drift Flux'!F669</f>
        <v>0</v>
      </c>
      <c r="C668">
        <f>'Drift Flux'!H669</f>
        <v>0</v>
      </c>
      <c r="D668">
        <f>'Drift Flux'!DG669</f>
        <v>0</v>
      </c>
      <c r="E668">
        <f>'Drift Flux'!CN669</f>
        <v>0</v>
      </c>
    </row>
    <row r="669" spans="1:5" x14ac:dyDescent="0.35">
      <c r="A669">
        <f>'Drift Flux'!A670</f>
        <v>0</v>
      </c>
      <c r="B669">
        <f>'Drift Flux'!F670</f>
        <v>0</v>
      </c>
      <c r="C669">
        <f>'Drift Flux'!H670</f>
        <v>0</v>
      </c>
      <c r="D669">
        <f>'Drift Flux'!DG670</f>
        <v>0</v>
      </c>
      <c r="E669">
        <f>'Drift Flux'!CN670</f>
        <v>0</v>
      </c>
    </row>
    <row r="670" spans="1:5" x14ac:dyDescent="0.35">
      <c r="A670">
        <f>'Drift Flux'!A671</f>
        <v>0</v>
      </c>
      <c r="B670">
        <f>'Drift Flux'!F671</f>
        <v>0</v>
      </c>
      <c r="C670">
        <f>'Drift Flux'!H671</f>
        <v>0</v>
      </c>
      <c r="D670">
        <f>'Drift Flux'!DG671</f>
        <v>0</v>
      </c>
      <c r="E670">
        <f>'Drift Flux'!CN671</f>
        <v>0</v>
      </c>
    </row>
    <row r="671" spans="1:5" x14ac:dyDescent="0.35">
      <c r="A671">
        <f>'Drift Flux'!A672</f>
        <v>0</v>
      </c>
      <c r="B671">
        <f>'Drift Flux'!F672</f>
        <v>0</v>
      </c>
      <c r="C671">
        <f>'Drift Flux'!H672</f>
        <v>0</v>
      </c>
      <c r="D671">
        <f>'Drift Flux'!DG672</f>
        <v>0</v>
      </c>
      <c r="E671">
        <f>'Drift Flux'!CN672</f>
        <v>0</v>
      </c>
    </row>
    <row r="672" spans="1:5" x14ac:dyDescent="0.35">
      <c r="A672">
        <f>'Drift Flux'!A673</f>
        <v>0</v>
      </c>
      <c r="B672">
        <f>'Drift Flux'!F673</f>
        <v>0</v>
      </c>
      <c r="C672">
        <f>'Drift Flux'!H673</f>
        <v>0</v>
      </c>
      <c r="D672">
        <f>'Drift Flux'!DG673</f>
        <v>0</v>
      </c>
      <c r="E672">
        <f>'Drift Flux'!CN673</f>
        <v>0</v>
      </c>
    </row>
    <row r="673" spans="1:5" x14ac:dyDescent="0.35">
      <c r="A673">
        <f>'Drift Flux'!A674</f>
        <v>0</v>
      </c>
      <c r="B673">
        <f>'Drift Flux'!F674</f>
        <v>0</v>
      </c>
      <c r="C673">
        <f>'Drift Flux'!H674</f>
        <v>0</v>
      </c>
      <c r="D673">
        <f>'Drift Flux'!DG674</f>
        <v>0</v>
      </c>
      <c r="E673">
        <f>'Drift Flux'!CN674</f>
        <v>0</v>
      </c>
    </row>
    <row r="674" spans="1:5" x14ac:dyDescent="0.35">
      <c r="A674">
        <f>'Drift Flux'!A675</f>
        <v>0</v>
      </c>
      <c r="B674">
        <f>'Drift Flux'!F675</f>
        <v>0</v>
      </c>
      <c r="C674">
        <f>'Drift Flux'!H675</f>
        <v>0</v>
      </c>
      <c r="D674">
        <f>'Drift Flux'!DG675</f>
        <v>0</v>
      </c>
      <c r="E674">
        <f>'Drift Flux'!CN675</f>
        <v>0</v>
      </c>
    </row>
    <row r="675" spans="1:5" x14ac:dyDescent="0.35">
      <c r="A675">
        <f>'Drift Flux'!A676</f>
        <v>0</v>
      </c>
      <c r="B675">
        <f>'Drift Flux'!F676</f>
        <v>0</v>
      </c>
      <c r="C675">
        <f>'Drift Flux'!H676</f>
        <v>0</v>
      </c>
      <c r="D675">
        <f>'Drift Flux'!DG676</f>
        <v>0</v>
      </c>
      <c r="E675">
        <f>'Drift Flux'!CN676</f>
        <v>0</v>
      </c>
    </row>
    <row r="676" spans="1:5" x14ac:dyDescent="0.35">
      <c r="A676">
        <f>'Drift Flux'!A677</f>
        <v>0</v>
      </c>
      <c r="B676">
        <f>'Drift Flux'!F677</f>
        <v>0</v>
      </c>
      <c r="C676">
        <f>'Drift Flux'!H677</f>
        <v>0</v>
      </c>
      <c r="D676">
        <f>'Drift Flux'!DG677</f>
        <v>0</v>
      </c>
      <c r="E676">
        <f>'Drift Flux'!CN677</f>
        <v>0</v>
      </c>
    </row>
    <row r="677" spans="1:5" x14ac:dyDescent="0.35">
      <c r="A677">
        <f>'Drift Flux'!A678</f>
        <v>0</v>
      </c>
      <c r="B677">
        <f>'Drift Flux'!F678</f>
        <v>0</v>
      </c>
      <c r="C677">
        <f>'Drift Flux'!H678</f>
        <v>0</v>
      </c>
      <c r="D677">
        <f>'Drift Flux'!DG678</f>
        <v>0</v>
      </c>
      <c r="E677">
        <f>'Drift Flux'!CN678</f>
        <v>0</v>
      </c>
    </row>
    <row r="678" spans="1:5" x14ac:dyDescent="0.35">
      <c r="A678">
        <f>'Drift Flux'!A679</f>
        <v>0</v>
      </c>
      <c r="B678">
        <f>'Drift Flux'!F679</f>
        <v>0</v>
      </c>
      <c r="C678">
        <f>'Drift Flux'!H679</f>
        <v>0</v>
      </c>
      <c r="D678">
        <f>'Drift Flux'!DG679</f>
        <v>0</v>
      </c>
      <c r="E678">
        <f>'Drift Flux'!CN679</f>
        <v>0</v>
      </c>
    </row>
    <row r="679" spans="1:5" x14ac:dyDescent="0.35">
      <c r="A679">
        <f>'Drift Flux'!A680</f>
        <v>0</v>
      </c>
      <c r="B679">
        <f>'Drift Flux'!F680</f>
        <v>0</v>
      </c>
      <c r="C679">
        <f>'Drift Flux'!H680</f>
        <v>0</v>
      </c>
      <c r="D679">
        <f>'Drift Flux'!DG680</f>
        <v>0</v>
      </c>
      <c r="E679">
        <f>'Drift Flux'!CN680</f>
        <v>0</v>
      </c>
    </row>
    <row r="680" spans="1:5" x14ac:dyDescent="0.35">
      <c r="A680">
        <f>'Drift Flux'!A681</f>
        <v>0</v>
      </c>
      <c r="B680">
        <f>'Drift Flux'!F681</f>
        <v>0</v>
      </c>
      <c r="C680">
        <f>'Drift Flux'!H681</f>
        <v>0</v>
      </c>
      <c r="D680">
        <f>'Drift Flux'!DG681</f>
        <v>0</v>
      </c>
      <c r="E680">
        <f>'Drift Flux'!CN681</f>
        <v>0</v>
      </c>
    </row>
    <row r="681" spans="1:5" x14ac:dyDescent="0.35">
      <c r="A681">
        <f>'Drift Flux'!A682</f>
        <v>0</v>
      </c>
      <c r="B681">
        <f>'Drift Flux'!F682</f>
        <v>0</v>
      </c>
      <c r="C681">
        <f>'Drift Flux'!H682</f>
        <v>0</v>
      </c>
      <c r="D681">
        <f>'Drift Flux'!DG682</f>
        <v>0</v>
      </c>
      <c r="E681">
        <f>'Drift Flux'!CN682</f>
        <v>0</v>
      </c>
    </row>
    <row r="682" spans="1:5" x14ac:dyDescent="0.35">
      <c r="A682">
        <f>'Drift Flux'!A683</f>
        <v>0</v>
      </c>
      <c r="B682">
        <f>'Drift Flux'!F683</f>
        <v>0</v>
      </c>
      <c r="C682">
        <f>'Drift Flux'!H683</f>
        <v>0</v>
      </c>
      <c r="D682">
        <f>'Drift Flux'!DG683</f>
        <v>0</v>
      </c>
      <c r="E682">
        <f>'Drift Flux'!CN683</f>
        <v>0</v>
      </c>
    </row>
    <row r="683" spans="1:5" x14ac:dyDescent="0.35">
      <c r="A683">
        <f>'Drift Flux'!A684</f>
        <v>0</v>
      </c>
      <c r="B683">
        <f>'Drift Flux'!F684</f>
        <v>0</v>
      </c>
      <c r="C683">
        <f>'Drift Flux'!H684</f>
        <v>0</v>
      </c>
      <c r="D683">
        <f>'Drift Flux'!DG684</f>
        <v>0</v>
      </c>
      <c r="E683">
        <f>'Drift Flux'!CN684</f>
        <v>0</v>
      </c>
    </row>
    <row r="684" spans="1:5" x14ac:dyDescent="0.35">
      <c r="A684">
        <f>'Drift Flux'!A685</f>
        <v>0</v>
      </c>
      <c r="B684">
        <f>'Drift Flux'!F685</f>
        <v>0</v>
      </c>
      <c r="C684">
        <f>'Drift Flux'!H685</f>
        <v>0</v>
      </c>
      <c r="D684">
        <f>'Drift Flux'!DG685</f>
        <v>0</v>
      </c>
      <c r="E684">
        <f>'Drift Flux'!CN685</f>
        <v>0</v>
      </c>
    </row>
    <row r="685" spans="1:5" x14ac:dyDescent="0.35">
      <c r="A685">
        <f>'Drift Flux'!A686</f>
        <v>0</v>
      </c>
      <c r="B685">
        <f>'Drift Flux'!F686</f>
        <v>0</v>
      </c>
      <c r="C685">
        <f>'Drift Flux'!H686</f>
        <v>0</v>
      </c>
      <c r="D685">
        <f>'Drift Flux'!DG686</f>
        <v>0</v>
      </c>
      <c r="E685">
        <f>'Drift Flux'!CN686</f>
        <v>0</v>
      </c>
    </row>
    <row r="686" spans="1:5" x14ac:dyDescent="0.35">
      <c r="A686">
        <f>'Drift Flux'!A687</f>
        <v>0</v>
      </c>
      <c r="B686">
        <f>'Drift Flux'!F687</f>
        <v>0</v>
      </c>
      <c r="C686">
        <f>'Drift Flux'!H687</f>
        <v>0</v>
      </c>
      <c r="D686">
        <f>'Drift Flux'!DG687</f>
        <v>0</v>
      </c>
      <c r="E686">
        <f>'Drift Flux'!CN687</f>
        <v>0</v>
      </c>
    </row>
    <row r="687" spans="1:5" x14ac:dyDescent="0.35">
      <c r="A687">
        <f>'Drift Flux'!A688</f>
        <v>0</v>
      </c>
      <c r="B687">
        <f>'Drift Flux'!F688</f>
        <v>0</v>
      </c>
      <c r="C687">
        <f>'Drift Flux'!H688</f>
        <v>0</v>
      </c>
      <c r="D687">
        <f>'Drift Flux'!DG688</f>
        <v>0</v>
      </c>
      <c r="E687">
        <f>'Drift Flux'!CN688</f>
        <v>0</v>
      </c>
    </row>
    <row r="688" spans="1:5" x14ac:dyDescent="0.35">
      <c r="A688">
        <f>'Drift Flux'!A689</f>
        <v>0</v>
      </c>
      <c r="B688">
        <f>'Drift Flux'!F689</f>
        <v>0</v>
      </c>
      <c r="C688">
        <f>'Drift Flux'!H689</f>
        <v>0</v>
      </c>
      <c r="D688">
        <f>'Drift Flux'!DG689</f>
        <v>0</v>
      </c>
      <c r="E688">
        <f>'Drift Flux'!CN689</f>
        <v>0</v>
      </c>
    </row>
    <row r="689" spans="1:5" x14ac:dyDescent="0.35">
      <c r="A689">
        <f>'Drift Flux'!A690</f>
        <v>0</v>
      </c>
      <c r="B689">
        <f>'Drift Flux'!F690</f>
        <v>0</v>
      </c>
      <c r="C689">
        <f>'Drift Flux'!H690</f>
        <v>0</v>
      </c>
      <c r="D689">
        <f>'Drift Flux'!DG690</f>
        <v>0</v>
      </c>
      <c r="E689">
        <f>'Drift Flux'!CN690</f>
        <v>0</v>
      </c>
    </row>
    <row r="690" spans="1:5" x14ac:dyDescent="0.35">
      <c r="A690">
        <f>'Drift Flux'!A691</f>
        <v>0</v>
      </c>
      <c r="B690">
        <f>'Drift Flux'!F691</f>
        <v>0</v>
      </c>
      <c r="C690">
        <f>'Drift Flux'!H691</f>
        <v>0</v>
      </c>
      <c r="D690">
        <f>'Drift Flux'!DG691</f>
        <v>0</v>
      </c>
      <c r="E690">
        <f>'Drift Flux'!CN691</f>
        <v>0</v>
      </c>
    </row>
    <row r="691" spans="1:5" x14ac:dyDescent="0.35">
      <c r="A691">
        <f>'Drift Flux'!A692</f>
        <v>0</v>
      </c>
      <c r="B691">
        <f>'Drift Flux'!F692</f>
        <v>0</v>
      </c>
      <c r="C691">
        <f>'Drift Flux'!H692</f>
        <v>0</v>
      </c>
      <c r="D691">
        <f>'Drift Flux'!DG692</f>
        <v>0</v>
      </c>
      <c r="E691">
        <f>'Drift Flux'!CN692</f>
        <v>0</v>
      </c>
    </row>
    <row r="692" spans="1:5" x14ac:dyDescent="0.35">
      <c r="A692">
        <f>'Drift Flux'!A693</f>
        <v>0</v>
      </c>
      <c r="B692">
        <f>'Drift Flux'!F693</f>
        <v>0</v>
      </c>
      <c r="C692">
        <f>'Drift Flux'!H693</f>
        <v>0</v>
      </c>
      <c r="D692">
        <f>'Drift Flux'!DG693</f>
        <v>0</v>
      </c>
      <c r="E692">
        <f>'Drift Flux'!CN693</f>
        <v>0</v>
      </c>
    </row>
    <row r="693" spans="1:5" x14ac:dyDescent="0.35">
      <c r="A693">
        <f>'Drift Flux'!A694</f>
        <v>0</v>
      </c>
      <c r="B693">
        <f>'Drift Flux'!F694</f>
        <v>0</v>
      </c>
      <c r="C693">
        <f>'Drift Flux'!H694</f>
        <v>0</v>
      </c>
      <c r="D693">
        <f>'Drift Flux'!DG694</f>
        <v>0</v>
      </c>
      <c r="E693">
        <f>'Drift Flux'!CN694</f>
        <v>0</v>
      </c>
    </row>
    <row r="694" spans="1:5" x14ac:dyDescent="0.35">
      <c r="A694">
        <f>'Drift Flux'!A695</f>
        <v>0</v>
      </c>
      <c r="B694">
        <f>'Drift Flux'!F695</f>
        <v>0</v>
      </c>
      <c r="C694">
        <f>'Drift Flux'!H695</f>
        <v>0</v>
      </c>
      <c r="D694">
        <f>'Drift Flux'!DG695</f>
        <v>0</v>
      </c>
      <c r="E694">
        <f>'Drift Flux'!CN695</f>
        <v>0</v>
      </c>
    </row>
    <row r="695" spans="1:5" x14ac:dyDescent="0.35">
      <c r="A695">
        <f>'Drift Flux'!A696</f>
        <v>0</v>
      </c>
      <c r="B695">
        <f>'Drift Flux'!F696</f>
        <v>0</v>
      </c>
      <c r="C695">
        <f>'Drift Flux'!H696</f>
        <v>0</v>
      </c>
      <c r="D695">
        <f>'Drift Flux'!DG696</f>
        <v>0</v>
      </c>
      <c r="E695">
        <f>'Drift Flux'!CN696</f>
        <v>0</v>
      </c>
    </row>
    <row r="696" spans="1:5" x14ac:dyDescent="0.35">
      <c r="A696">
        <f>'Drift Flux'!A697</f>
        <v>0</v>
      </c>
      <c r="B696">
        <f>'Drift Flux'!F697</f>
        <v>0</v>
      </c>
      <c r="C696">
        <f>'Drift Flux'!H697</f>
        <v>0</v>
      </c>
      <c r="D696">
        <f>'Drift Flux'!DG697</f>
        <v>0</v>
      </c>
      <c r="E696">
        <f>'Drift Flux'!CN697</f>
        <v>0</v>
      </c>
    </row>
    <row r="697" spans="1:5" x14ac:dyDescent="0.35">
      <c r="A697">
        <f>'Drift Flux'!A698</f>
        <v>0</v>
      </c>
      <c r="B697">
        <f>'Drift Flux'!F698</f>
        <v>0</v>
      </c>
      <c r="C697">
        <f>'Drift Flux'!H698</f>
        <v>0</v>
      </c>
      <c r="D697">
        <f>'Drift Flux'!DG698</f>
        <v>0</v>
      </c>
      <c r="E697">
        <f>'Drift Flux'!CN698</f>
        <v>0</v>
      </c>
    </row>
    <row r="698" spans="1:5" x14ac:dyDescent="0.35">
      <c r="A698">
        <f>'Drift Flux'!A699</f>
        <v>0</v>
      </c>
      <c r="B698">
        <f>'Drift Flux'!F699</f>
        <v>0</v>
      </c>
      <c r="C698">
        <f>'Drift Flux'!H699</f>
        <v>0</v>
      </c>
      <c r="D698">
        <f>'Drift Flux'!DG699</f>
        <v>0</v>
      </c>
      <c r="E698">
        <f>'Drift Flux'!CN699</f>
        <v>0</v>
      </c>
    </row>
    <row r="699" spans="1:5" x14ac:dyDescent="0.35">
      <c r="A699">
        <f>'Drift Flux'!A700</f>
        <v>0</v>
      </c>
      <c r="B699">
        <f>'Drift Flux'!F700</f>
        <v>0</v>
      </c>
      <c r="C699">
        <f>'Drift Flux'!H700</f>
        <v>0</v>
      </c>
      <c r="D699">
        <f>'Drift Flux'!DG700</f>
        <v>0</v>
      </c>
      <c r="E699">
        <f>'Drift Flux'!CN700</f>
        <v>0</v>
      </c>
    </row>
    <row r="700" spans="1:5" x14ac:dyDescent="0.35">
      <c r="A700">
        <f>'Drift Flux'!A701</f>
        <v>0</v>
      </c>
      <c r="B700">
        <f>'Drift Flux'!F701</f>
        <v>0</v>
      </c>
      <c r="C700">
        <f>'Drift Flux'!H701</f>
        <v>0</v>
      </c>
      <c r="D700">
        <f>'Drift Flux'!DG701</f>
        <v>0</v>
      </c>
      <c r="E700">
        <f>'Drift Flux'!CN701</f>
        <v>0</v>
      </c>
    </row>
    <row r="701" spans="1:5" x14ac:dyDescent="0.35">
      <c r="A701">
        <f>'Drift Flux'!A702</f>
        <v>0</v>
      </c>
      <c r="B701">
        <f>'Drift Flux'!F702</f>
        <v>0</v>
      </c>
      <c r="C701">
        <f>'Drift Flux'!H702</f>
        <v>0</v>
      </c>
      <c r="D701">
        <f>'Drift Flux'!DG702</f>
        <v>0</v>
      </c>
      <c r="E701">
        <f>'Drift Flux'!CN702</f>
        <v>0</v>
      </c>
    </row>
    <row r="702" spans="1:5" x14ac:dyDescent="0.35">
      <c r="A702">
        <f>'Drift Flux'!A703</f>
        <v>0</v>
      </c>
      <c r="B702">
        <f>'Drift Flux'!F703</f>
        <v>0</v>
      </c>
      <c r="C702">
        <f>'Drift Flux'!H703</f>
        <v>0</v>
      </c>
      <c r="D702">
        <f>'Drift Flux'!DG703</f>
        <v>0</v>
      </c>
      <c r="E702">
        <f>'Drift Flux'!CN703</f>
        <v>0</v>
      </c>
    </row>
    <row r="703" spans="1:5" x14ac:dyDescent="0.35">
      <c r="A703">
        <f>'Drift Flux'!A704</f>
        <v>0</v>
      </c>
      <c r="B703">
        <f>'Drift Flux'!F704</f>
        <v>0</v>
      </c>
      <c r="C703">
        <f>'Drift Flux'!H704</f>
        <v>0</v>
      </c>
      <c r="D703">
        <f>'Drift Flux'!DG704</f>
        <v>0</v>
      </c>
      <c r="E703">
        <f>'Drift Flux'!CN704</f>
        <v>0</v>
      </c>
    </row>
    <row r="704" spans="1:5" x14ac:dyDescent="0.35">
      <c r="A704">
        <f>'Drift Flux'!A705</f>
        <v>0</v>
      </c>
      <c r="B704">
        <f>'Drift Flux'!F705</f>
        <v>0</v>
      </c>
      <c r="C704">
        <f>'Drift Flux'!H705</f>
        <v>0</v>
      </c>
      <c r="D704">
        <f>'Drift Flux'!DG705</f>
        <v>0</v>
      </c>
      <c r="E704">
        <f>'Drift Flux'!CN705</f>
        <v>0</v>
      </c>
    </row>
    <row r="705" spans="1:5" x14ac:dyDescent="0.35">
      <c r="A705">
        <f>'Drift Flux'!A706</f>
        <v>0</v>
      </c>
      <c r="B705">
        <f>'Drift Flux'!F706</f>
        <v>0</v>
      </c>
      <c r="C705">
        <f>'Drift Flux'!H706</f>
        <v>0</v>
      </c>
      <c r="D705">
        <f>'Drift Flux'!DG706</f>
        <v>0</v>
      </c>
      <c r="E705">
        <f>'Drift Flux'!CN706</f>
        <v>0</v>
      </c>
    </row>
    <row r="706" spans="1:5" x14ac:dyDescent="0.35">
      <c r="A706">
        <f>'Drift Flux'!A707</f>
        <v>0</v>
      </c>
      <c r="B706">
        <f>'Drift Flux'!F707</f>
        <v>0</v>
      </c>
      <c r="C706">
        <f>'Drift Flux'!H707</f>
        <v>0</v>
      </c>
      <c r="D706">
        <f>'Drift Flux'!DG707</f>
        <v>0</v>
      </c>
      <c r="E706">
        <f>'Drift Flux'!CN707</f>
        <v>0</v>
      </c>
    </row>
    <row r="707" spans="1:5" x14ac:dyDescent="0.35">
      <c r="A707">
        <f>'Drift Flux'!A708</f>
        <v>0</v>
      </c>
      <c r="B707">
        <f>'Drift Flux'!F708</f>
        <v>0</v>
      </c>
      <c r="C707">
        <f>'Drift Flux'!H708</f>
        <v>0</v>
      </c>
      <c r="D707">
        <f>'Drift Flux'!DG708</f>
        <v>0</v>
      </c>
      <c r="E707">
        <f>'Drift Flux'!CN708</f>
        <v>0</v>
      </c>
    </row>
    <row r="708" spans="1:5" x14ac:dyDescent="0.35">
      <c r="A708">
        <f>'Drift Flux'!A709</f>
        <v>0</v>
      </c>
      <c r="B708">
        <f>'Drift Flux'!F709</f>
        <v>0</v>
      </c>
      <c r="C708">
        <f>'Drift Flux'!H709</f>
        <v>0</v>
      </c>
      <c r="D708">
        <f>'Drift Flux'!DG709</f>
        <v>0</v>
      </c>
      <c r="E708">
        <f>'Drift Flux'!CN709</f>
        <v>0</v>
      </c>
    </row>
    <row r="709" spans="1:5" x14ac:dyDescent="0.35">
      <c r="A709">
        <f>'Drift Flux'!A710</f>
        <v>0</v>
      </c>
      <c r="B709">
        <f>'Drift Flux'!F710</f>
        <v>0</v>
      </c>
      <c r="C709">
        <f>'Drift Flux'!H710</f>
        <v>0</v>
      </c>
      <c r="D709">
        <f>'Drift Flux'!DG710</f>
        <v>0</v>
      </c>
      <c r="E709">
        <f>'Drift Flux'!CN710</f>
        <v>0</v>
      </c>
    </row>
    <row r="710" spans="1:5" x14ac:dyDescent="0.35">
      <c r="A710">
        <f>'Drift Flux'!A711</f>
        <v>0</v>
      </c>
      <c r="B710">
        <f>'Drift Flux'!F711</f>
        <v>0</v>
      </c>
      <c r="C710">
        <f>'Drift Flux'!H711</f>
        <v>0</v>
      </c>
      <c r="D710">
        <f>'Drift Flux'!DG711</f>
        <v>0</v>
      </c>
      <c r="E710">
        <f>'Drift Flux'!CN711</f>
        <v>0</v>
      </c>
    </row>
    <row r="711" spans="1:5" x14ac:dyDescent="0.35">
      <c r="A711">
        <f>'Drift Flux'!A712</f>
        <v>0</v>
      </c>
      <c r="B711">
        <f>'Drift Flux'!F712</f>
        <v>0</v>
      </c>
      <c r="C711">
        <f>'Drift Flux'!H712</f>
        <v>0</v>
      </c>
      <c r="D711">
        <f>'Drift Flux'!DG712</f>
        <v>0</v>
      </c>
      <c r="E711">
        <f>'Drift Flux'!CN712</f>
        <v>0</v>
      </c>
    </row>
    <row r="712" spans="1:5" x14ac:dyDescent="0.35">
      <c r="A712">
        <f>'Drift Flux'!A713</f>
        <v>0</v>
      </c>
      <c r="B712">
        <f>'Drift Flux'!F713</f>
        <v>0</v>
      </c>
      <c r="C712">
        <f>'Drift Flux'!H713</f>
        <v>0</v>
      </c>
      <c r="D712">
        <f>'Drift Flux'!DG713</f>
        <v>0</v>
      </c>
      <c r="E712">
        <f>'Drift Flux'!CN713</f>
        <v>0</v>
      </c>
    </row>
    <row r="713" spans="1:5" x14ac:dyDescent="0.35">
      <c r="A713">
        <f>'Drift Flux'!A714</f>
        <v>0</v>
      </c>
      <c r="B713">
        <f>'Drift Flux'!F714</f>
        <v>0</v>
      </c>
      <c r="C713">
        <f>'Drift Flux'!H714</f>
        <v>0</v>
      </c>
      <c r="D713">
        <f>'Drift Flux'!DG714</f>
        <v>0</v>
      </c>
      <c r="E713">
        <f>'Drift Flux'!CN714</f>
        <v>0</v>
      </c>
    </row>
    <row r="714" spans="1:5" x14ac:dyDescent="0.35">
      <c r="A714">
        <f>'Drift Flux'!A715</f>
        <v>0</v>
      </c>
      <c r="B714">
        <f>'Drift Flux'!F715</f>
        <v>0</v>
      </c>
      <c r="C714">
        <f>'Drift Flux'!H715</f>
        <v>0</v>
      </c>
      <c r="D714">
        <f>'Drift Flux'!DG715</f>
        <v>0</v>
      </c>
      <c r="E714">
        <f>'Drift Flux'!CN715</f>
        <v>0</v>
      </c>
    </row>
    <row r="715" spans="1:5" x14ac:dyDescent="0.35">
      <c r="A715">
        <f>'Drift Flux'!A716</f>
        <v>0</v>
      </c>
      <c r="B715">
        <f>'Drift Flux'!F716</f>
        <v>0</v>
      </c>
      <c r="C715">
        <f>'Drift Flux'!H716</f>
        <v>0</v>
      </c>
      <c r="D715">
        <f>'Drift Flux'!DG716</f>
        <v>0</v>
      </c>
      <c r="E715">
        <f>'Drift Flux'!CN716</f>
        <v>0</v>
      </c>
    </row>
    <row r="716" spans="1:5" x14ac:dyDescent="0.35">
      <c r="A716">
        <f>'Drift Flux'!A717</f>
        <v>0</v>
      </c>
      <c r="B716">
        <f>'Drift Flux'!F717</f>
        <v>0</v>
      </c>
      <c r="C716">
        <f>'Drift Flux'!H717</f>
        <v>0</v>
      </c>
      <c r="D716">
        <f>'Drift Flux'!DG717</f>
        <v>0</v>
      </c>
      <c r="E716">
        <f>'Drift Flux'!CN717</f>
        <v>0</v>
      </c>
    </row>
    <row r="717" spans="1:5" x14ac:dyDescent="0.35">
      <c r="A717">
        <f>'Drift Flux'!A718</f>
        <v>0</v>
      </c>
      <c r="B717">
        <f>'Drift Flux'!F718</f>
        <v>0</v>
      </c>
      <c r="C717">
        <f>'Drift Flux'!H718</f>
        <v>0</v>
      </c>
      <c r="D717">
        <f>'Drift Flux'!DG718</f>
        <v>0</v>
      </c>
      <c r="E717">
        <f>'Drift Flux'!CN718</f>
        <v>0</v>
      </c>
    </row>
    <row r="718" spans="1:5" x14ac:dyDescent="0.35">
      <c r="A718">
        <f>'Drift Flux'!A719</f>
        <v>0</v>
      </c>
      <c r="B718">
        <f>'Drift Flux'!F719</f>
        <v>0</v>
      </c>
      <c r="C718">
        <f>'Drift Flux'!H719</f>
        <v>0</v>
      </c>
      <c r="D718">
        <f>'Drift Flux'!DG719</f>
        <v>0</v>
      </c>
      <c r="E718">
        <f>'Drift Flux'!CN719</f>
        <v>0</v>
      </c>
    </row>
    <row r="719" spans="1:5" x14ac:dyDescent="0.35">
      <c r="A719">
        <f>'Drift Flux'!A720</f>
        <v>0</v>
      </c>
      <c r="B719">
        <f>'Drift Flux'!F720</f>
        <v>0</v>
      </c>
      <c r="C719">
        <f>'Drift Flux'!H720</f>
        <v>0</v>
      </c>
      <c r="D719">
        <f>'Drift Flux'!DG720</f>
        <v>0</v>
      </c>
      <c r="E719">
        <f>'Drift Flux'!CN720</f>
        <v>0</v>
      </c>
    </row>
    <row r="720" spans="1:5" x14ac:dyDescent="0.35">
      <c r="A720">
        <f>'Drift Flux'!A721</f>
        <v>0</v>
      </c>
      <c r="B720">
        <f>'Drift Flux'!F721</f>
        <v>0</v>
      </c>
      <c r="C720">
        <f>'Drift Flux'!H721</f>
        <v>0</v>
      </c>
      <c r="D720">
        <f>'Drift Flux'!DG721</f>
        <v>0</v>
      </c>
      <c r="E720">
        <f>'Drift Flux'!CN721</f>
        <v>0</v>
      </c>
    </row>
    <row r="721" spans="1:5" x14ac:dyDescent="0.35">
      <c r="A721">
        <f>'Drift Flux'!A722</f>
        <v>0</v>
      </c>
      <c r="B721">
        <f>'Drift Flux'!F722</f>
        <v>0</v>
      </c>
      <c r="C721">
        <f>'Drift Flux'!H722</f>
        <v>0</v>
      </c>
      <c r="D721">
        <f>'Drift Flux'!DG722</f>
        <v>0</v>
      </c>
      <c r="E721">
        <f>'Drift Flux'!CN722</f>
        <v>0</v>
      </c>
    </row>
    <row r="722" spans="1:5" x14ac:dyDescent="0.35">
      <c r="A722">
        <f>'Drift Flux'!A723</f>
        <v>0</v>
      </c>
      <c r="B722">
        <f>'Drift Flux'!F723</f>
        <v>0</v>
      </c>
      <c r="C722">
        <f>'Drift Flux'!H723</f>
        <v>0</v>
      </c>
      <c r="D722">
        <f>'Drift Flux'!DG723</f>
        <v>0</v>
      </c>
      <c r="E722">
        <f>'Drift Flux'!CN723</f>
        <v>0</v>
      </c>
    </row>
    <row r="723" spans="1:5" x14ac:dyDescent="0.35">
      <c r="A723">
        <f>'Drift Flux'!A724</f>
        <v>0</v>
      </c>
      <c r="B723">
        <f>'Drift Flux'!F724</f>
        <v>0</v>
      </c>
      <c r="C723">
        <f>'Drift Flux'!H724</f>
        <v>0</v>
      </c>
      <c r="D723">
        <f>'Drift Flux'!DG724</f>
        <v>0</v>
      </c>
      <c r="E723">
        <f>'Drift Flux'!CN724</f>
        <v>0</v>
      </c>
    </row>
    <row r="724" spans="1:5" x14ac:dyDescent="0.35">
      <c r="A724">
        <f>'Drift Flux'!A725</f>
        <v>0</v>
      </c>
      <c r="B724">
        <f>'Drift Flux'!F725</f>
        <v>0</v>
      </c>
      <c r="C724">
        <f>'Drift Flux'!H725</f>
        <v>0</v>
      </c>
      <c r="D724">
        <f>'Drift Flux'!DG725</f>
        <v>0</v>
      </c>
      <c r="E724">
        <f>'Drift Flux'!CN725</f>
        <v>0</v>
      </c>
    </row>
    <row r="725" spans="1:5" x14ac:dyDescent="0.35">
      <c r="A725">
        <f>'Drift Flux'!A726</f>
        <v>0</v>
      </c>
      <c r="B725">
        <f>'Drift Flux'!F726</f>
        <v>0</v>
      </c>
      <c r="C725">
        <f>'Drift Flux'!H726</f>
        <v>0</v>
      </c>
      <c r="D725">
        <f>'Drift Flux'!DG726</f>
        <v>0</v>
      </c>
      <c r="E725">
        <f>'Drift Flux'!CN726</f>
        <v>0</v>
      </c>
    </row>
    <row r="726" spans="1:5" x14ac:dyDescent="0.35">
      <c r="A726">
        <f>'Drift Flux'!A727</f>
        <v>0</v>
      </c>
      <c r="B726">
        <f>'Drift Flux'!F727</f>
        <v>0</v>
      </c>
      <c r="C726">
        <f>'Drift Flux'!H727</f>
        <v>0</v>
      </c>
      <c r="D726">
        <f>'Drift Flux'!DG727</f>
        <v>0</v>
      </c>
      <c r="E726">
        <f>'Drift Flux'!CN727</f>
        <v>0</v>
      </c>
    </row>
    <row r="727" spans="1:5" x14ac:dyDescent="0.35">
      <c r="A727">
        <f>'Drift Flux'!A728</f>
        <v>0</v>
      </c>
      <c r="B727">
        <f>'Drift Flux'!F728</f>
        <v>0</v>
      </c>
      <c r="C727">
        <f>'Drift Flux'!H728</f>
        <v>0</v>
      </c>
      <c r="D727">
        <f>'Drift Flux'!DG728</f>
        <v>0</v>
      </c>
      <c r="E727">
        <f>'Drift Flux'!CN728</f>
        <v>0</v>
      </c>
    </row>
    <row r="728" spans="1:5" x14ac:dyDescent="0.35">
      <c r="A728">
        <f>'Drift Flux'!A729</f>
        <v>0</v>
      </c>
      <c r="B728">
        <f>'Drift Flux'!F729</f>
        <v>0</v>
      </c>
      <c r="C728">
        <f>'Drift Flux'!H729</f>
        <v>0</v>
      </c>
      <c r="D728">
        <f>'Drift Flux'!DG729</f>
        <v>0</v>
      </c>
      <c r="E728">
        <f>'Drift Flux'!CN729</f>
        <v>0</v>
      </c>
    </row>
    <row r="729" spans="1:5" x14ac:dyDescent="0.35">
      <c r="A729">
        <f>'Drift Flux'!A730</f>
        <v>0</v>
      </c>
      <c r="B729">
        <f>'Drift Flux'!F730</f>
        <v>0</v>
      </c>
      <c r="C729">
        <f>'Drift Flux'!H730</f>
        <v>0</v>
      </c>
      <c r="D729">
        <f>'Drift Flux'!DG730</f>
        <v>0</v>
      </c>
      <c r="E729">
        <f>'Drift Flux'!CN730</f>
        <v>0</v>
      </c>
    </row>
    <row r="730" spans="1:5" x14ac:dyDescent="0.35">
      <c r="A730">
        <f>'Drift Flux'!A731</f>
        <v>0</v>
      </c>
      <c r="B730">
        <f>'Drift Flux'!F731</f>
        <v>0</v>
      </c>
      <c r="C730">
        <f>'Drift Flux'!H731</f>
        <v>0</v>
      </c>
      <c r="D730">
        <f>'Drift Flux'!DG731</f>
        <v>0</v>
      </c>
      <c r="E730">
        <f>'Drift Flux'!CN731</f>
        <v>0</v>
      </c>
    </row>
    <row r="731" spans="1:5" x14ac:dyDescent="0.35">
      <c r="A731">
        <f>'Drift Flux'!A732</f>
        <v>0</v>
      </c>
      <c r="B731">
        <f>'Drift Flux'!F732</f>
        <v>0</v>
      </c>
      <c r="C731">
        <f>'Drift Flux'!H732</f>
        <v>0</v>
      </c>
      <c r="D731">
        <f>'Drift Flux'!DG732</f>
        <v>0</v>
      </c>
      <c r="E731">
        <f>'Drift Flux'!CN732</f>
        <v>0</v>
      </c>
    </row>
    <row r="732" spans="1:5" x14ac:dyDescent="0.35">
      <c r="A732">
        <f>'Drift Flux'!A733</f>
        <v>0</v>
      </c>
      <c r="B732">
        <f>'Drift Flux'!F733</f>
        <v>0</v>
      </c>
      <c r="C732">
        <f>'Drift Flux'!H733</f>
        <v>0</v>
      </c>
      <c r="D732">
        <f>'Drift Flux'!DG733</f>
        <v>0</v>
      </c>
      <c r="E732">
        <f>'Drift Flux'!CN733</f>
        <v>0</v>
      </c>
    </row>
    <row r="733" spans="1:5" x14ac:dyDescent="0.35">
      <c r="A733">
        <f>'Drift Flux'!A734</f>
        <v>0</v>
      </c>
      <c r="B733">
        <f>'Drift Flux'!F734</f>
        <v>0</v>
      </c>
      <c r="C733">
        <f>'Drift Flux'!H734</f>
        <v>0</v>
      </c>
      <c r="D733">
        <f>'Drift Flux'!DG734</f>
        <v>0</v>
      </c>
      <c r="E733">
        <f>'Drift Flux'!CN734</f>
        <v>0</v>
      </c>
    </row>
    <row r="734" spans="1:5" x14ac:dyDescent="0.35">
      <c r="A734">
        <f>'Drift Flux'!A735</f>
        <v>0</v>
      </c>
      <c r="B734">
        <f>'Drift Flux'!F735</f>
        <v>0</v>
      </c>
      <c r="C734">
        <f>'Drift Flux'!H735</f>
        <v>0</v>
      </c>
      <c r="D734">
        <f>'Drift Flux'!DG735</f>
        <v>0</v>
      </c>
      <c r="E734">
        <f>'Drift Flux'!CN735</f>
        <v>0</v>
      </c>
    </row>
    <row r="735" spans="1:5" x14ac:dyDescent="0.35">
      <c r="A735">
        <f>'Drift Flux'!A736</f>
        <v>0</v>
      </c>
      <c r="B735">
        <f>'Drift Flux'!F736</f>
        <v>0</v>
      </c>
      <c r="C735">
        <f>'Drift Flux'!H736</f>
        <v>0</v>
      </c>
      <c r="D735">
        <f>'Drift Flux'!DG736</f>
        <v>0</v>
      </c>
      <c r="E735">
        <f>'Drift Flux'!CN736</f>
        <v>0</v>
      </c>
    </row>
    <row r="736" spans="1:5" x14ac:dyDescent="0.35">
      <c r="A736">
        <f>'Drift Flux'!A737</f>
        <v>0</v>
      </c>
      <c r="B736">
        <f>'Drift Flux'!F737</f>
        <v>0</v>
      </c>
      <c r="C736">
        <f>'Drift Flux'!H737</f>
        <v>0</v>
      </c>
      <c r="D736">
        <f>'Drift Flux'!DG737</f>
        <v>0</v>
      </c>
      <c r="E736">
        <f>'Drift Flux'!CN737</f>
        <v>0</v>
      </c>
    </row>
    <row r="737" spans="1:5" x14ac:dyDescent="0.35">
      <c r="A737">
        <f>'Drift Flux'!A738</f>
        <v>0</v>
      </c>
      <c r="B737">
        <f>'Drift Flux'!F738</f>
        <v>0</v>
      </c>
      <c r="C737">
        <f>'Drift Flux'!H738</f>
        <v>0</v>
      </c>
      <c r="D737">
        <f>'Drift Flux'!DG738</f>
        <v>0</v>
      </c>
      <c r="E737">
        <f>'Drift Flux'!CN738</f>
        <v>0</v>
      </c>
    </row>
    <row r="738" spans="1:5" x14ac:dyDescent="0.35">
      <c r="A738">
        <f>'Drift Flux'!A739</f>
        <v>0</v>
      </c>
      <c r="B738">
        <f>'Drift Flux'!F739</f>
        <v>0</v>
      </c>
      <c r="C738">
        <f>'Drift Flux'!H739</f>
        <v>0</v>
      </c>
      <c r="D738">
        <f>'Drift Flux'!DG739</f>
        <v>0</v>
      </c>
      <c r="E738">
        <f>'Drift Flux'!CN739</f>
        <v>0</v>
      </c>
    </row>
    <row r="739" spans="1:5" x14ac:dyDescent="0.35">
      <c r="A739">
        <f>'Drift Flux'!A740</f>
        <v>0</v>
      </c>
      <c r="B739">
        <f>'Drift Flux'!F740</f>
        <v>0</v>
      </c>
      <c r="C739">
        <f>'Drift Flux'!H740</f>
        <v>0</v>
      </c>
      <c r="D739">
        <f>'Drift Flux'!DG740</f>
        <v>0</v>
      </c>
      <c r="E739">
        <f>'Drift Flux'!CN740</f>
        <v>0</v>
      </c>
    </row>
    <row r="740" spans="1:5" x14ac:dyDescent="0.35">
      <c r="A740">
        <f>'Drift Flux'!A741</f>
        <v>0</v>
      </c>
      <c r="B740">
        <f>'Drift Flux'!F741</f>
        <v>0</v>
      </c>
      <c r="C740">
        <f>'Drift Flux'!H741</f>
        <v>0</v>
      </c>
      <c r="D740">
        <f>'Drift Flux'!DG741</f>
        <v>0</v>
      </c>
      <c r="E740">
        <f>'Drift Flux'!CN741</f>
        <v>0</v>
      </c>
    </row>
    <row r="741" spans="1:5" x14ac:dyDescent="0.35">
      <c r="A741">
        <f>'Drift Flux'!A742</f>
        <v>0</v>
      </c>
      <c r="B741">
        <f>'Drift Flux'!F742</f>
        <v>0</v>
      </c>
      <c r="C741">
        <f>'Drift Flux'!H742</f>
        <v>0</v>
      </c>
      <c r="D741">
        <f>'Drift Flux'!DG742</f>
        <v>0</v>
      </c>
      <c r="E741">
        <f>'Drift Flux'!CN742</f>
        <v>0</v>
      </c>
    </row>
    <row r="742" spans="1:5" x14ac:dyDescent="0.35">
      <c r="A742">
        <f>'Drift Flux'!A743</f>
        <v>0</v>
      </c>
      <c r="B742">
        <f>'Drift Flux'!F743</f>
        <v>0</v>
      </c>
      <c r="C742">
        <f>'Drift Flux'!H743</f>
        <v>0</v>
      </c>
      <c r="D742">
        <f>'Drift Flux'!DG743</f>
        <v>0</v>
      </c>
      <c r="E742">
        <f>'Drift Flux'!CN743</f>
        <v>0</v>
      </c>
    </row>
    <row r="743" spans="1:5" x14ac:dyDescent="0.35">
      <c r="A743">
        <f>'Drift Flux'!A744</f>
        <v>0</v>
      </c>
      <c r="B743">
        <f>'Drift Flux'!F744</f>
        <v>0</v>
      </c>
      <c r="C743">
        <f>'Drift Flux'!H744</f>
        <v>0</v>
      </c>
      <c r="D743">
        <f>'Drift Flux'!DG744</f>
        <v>0</v>
      </c>
      <c r="E743">
        <f>'Drift Flux'!CN744</f>
        <v>0</v>
      </c>
    </row>
    <row r="744" spans="1:5" x14ac:dyDescent="0.35">
      <c r="A744">
        <f>'Drift Flux'!A745</f>
        <v>0</v>
      </c>
      <c r="B744">
        <f>'Drift Flux'!F745</f>
        <v>0</v>
      </c>
      <c r="C744">
        <f>'Drift Flux'!H745</f>
        <v>0</v>
      </c>
      <c r="D744">
        <f>'Drift Flux'!DG745</f>
        <v>0</v>
      </c>
      <c r="E744">
        <f>'Drift Flux'!CN745</f>
        <v>0</v>
      </c>
    </row>
    <row r="745" spans="1:5" x14ac:dyDescent="0.35">
      <c r="A745">
        <f>'Drift Flux'!A746</f>
        <v>0</v>
      </c>
      <c r="B745">
        <f>'Drift Flux'!F746</f>
        <v>0</v>
      </c>
      <c r="C745">
        <f>'Drift Flux'!H746</f>
        <v>0</v>
      </c>
      <c r="D745">
        <f>'Drift Flux'!DG746</f>
        <v>0</v>
      </c>
      <c r="E745">
        <f>'Drift Flux'!CN746</f>
        <v>0</v>
      </c>
    </row>
    <row r="746" spans="1:5" x14ac:dyDescent="0.35">
      <c r="A746">
        <f>'Drift Flux'!A747</f>
        <v>0</v>
      </c>
      <c r="B746">
        <f>'Drift Flux'!F747</f>
        <v>0</v>
      </c>
      <c r="C746">
        <f>'Drift Flux'!H747</f>
        <v>0</v>
      </c>
      <c r="D746">
        <f>'Drift Flux'!DG747</f>
        <v>0</v>
      </c>
      <c r="E746">
        <f>'Drift Flux'!CN747</f>
        <v>0</v>
      </c>
    </row>
    <row r="747" spans="1:5" x14ac:dyDescent="0.35">
      <c r="A747">
        <f>'Drift Flux'!A748</f>
        <v>0</v>
      </c>
      <c r="B747">
        <f>'Drift Flux'!F748</f>
        <v>0</v>
      </c>
      <c r="C747">
        <f>'Drift Flux'!H748</f>
        <v>0</v>
      </c>
      <c r="D747">
        <f>'Drift Flux'!DG748</f>
        <v>0</v>
      </c>
      <c r="E747">
        <f>'Drift Flux'!CN748</f>
        <v>0</v>
      </c>
    </row>
    <row r="748" spans="1:5" x14ac:dyDescent="0.35">
      <c r="A748">
        <f>'Drift Flux'!A749</f>
        <v>0</v>
      </c>
      <c r="B748">
        <f>'Drift Flux'!F749</f>
        <v>0</v>
      </c>
      <c r="C748">
        <f>'Drift Flux'!H749</f>
        <v>0</v>
      </c>
      <c r="D748">
        <f>'Drift Flux'!DG749</f>
        <v>0</v>
      </c>
      <c r="E748">
        <f>'Drift Flux'!CN749</f>
        <v>0</v>
      </c>
    </row>
    <row r="749" spans="1:5" x14ac:dyDescent="0.35">
      <c r="A749">
        <f>'Drift Flux'!A750</f>
        <v>0</v>
      </c>
      <c r="B749">
        <f>'Drift Flux'!F750</f>
        <v>0</v>
      </c>
      <c r="C749">
        <f>'Drift Flux'!H750</f>
        <v>0</v>
      </c>
      <c r="D749">
        <f>'Drift Flux'!DG750</f>
        <v>0</v>
      </c>
      <c r="E749">
        <f>'Drift Flux'!CN750</f>
        <v>0</v>
      </c>
    </row>
    <row r="750" spans="1:5" x14ac:dyDescent="0.35">
      <c r="A750">
        <f>'Drift Flux'!A751</f>
        <v>0</v>
      </c>
      <c r="B750">
        <f>'Drift Flux'!F751</f>
        <v>0</v>
      </c>
      <c r="C750">
        <f>'Drift Flux'!H751</f>
        <v>0</v>
      </c>
      <c r="D750">
        <f>'Drift Flux'!DG751</f>
        <v>0</v>
      </c>
      <c r="E750">
        <f>'Drift Flux'!CN751</f>
        <v>0</v>
      </c>
    </row>
    <row r="751" spans="1:5" x14ac:dyDescent="0.35">
      <c r="A751">
        <f>'Drift Flux'!A752</f>
        <v>0</v>
      </c>
      <c r="B751">
        <f>'Drift Flux'!F752</f>
        <v>0</v>
      </c>
      <c r="C751">
        <f>'Drift Flux'!H752</f>
        <v>0</v>
      </c>
      <c r="D751">
        <f>'Drift Flux'!DG752</f>
        <v>0</v>
      </c>
      <c r="E751">
        <f>'Drift Flux'!CN752</f>
        <v>0</v>
      </c>
    </row>
    <row r="752" spans="1:5" x14ac:dyDescent="0.35">
      <c r="A752">
        <f>'Drift Flux'!A753</f>
        <v>0</v>
      </c>
      <c r="B752">
        <f>'Drift Flux'!F753</f>
        <v>0</v>
      </c>
      <c r="C752">
        <f>'Drift Flux'!H753</f>
        <v>0</v>
      </c>
      <c r="D752">
        <f>'Drift Flux'!DG753</f>
        <v>0</v>
      </c>
      <c r="E752">
        <f>'Drift Flux'!CN753</f>
        <v>0</v>
      </c>
    </row>
    <row r="753" spans="1:5" x14ac:dyDescent="0.35">
      <c r="A753">
        <f>'Drift Flux'!A754</f>
        <v>0</v>
      </c>
      <c r="B753">
        <f>'Drift Flux'!F754</f>
        <v>0</v>
      </c>
      <c r="C753">
        <f>'Drift Flux'!H754</f>
        <v>0</v>
      </c>
      <c r="D753">
        <f>'Drift Flux'!DG754</f>
        <v>0</v>
      </c>
      <c r="E753">
        <f>'Drift Flux'!CN754</f>
        <v>0</v>
      </c>
    </row>
    <row r="754" spans="1:5" x14ac:dyDescent="0.35">
      <c r="A754">
        <f>'Drift Flux'!A755</f>
        <v>0</v>
      </c>
      <c r="B754">
        <f>'Drift Flux'!F755</f>
        <v>0</v>
      </c>
      <c r="C754">
        <f>'Drift Flux'!H755</f>
        <v>0</v>
      </c>
      <c r="D754">
        <f>'Drift Flux'!DG755</f>
        <v>0</v>
      </c>
      <c r="E754">
        <f>'Drift Flux'!CN755</f>
        <v>0</v>
      </c>
    </row>
    <row r="755" spans="1:5" x14ac:dyDescent="0.35">
      <c r="A755">
        <f>'Drift Flux'!A756</f>
        <v>0</v>
      </c>
      <c r="B755">
        <f>'Drift Flux'!F756</f>
        <v>0</v>
      </c>
      <c r="C755">
        <f>'Drift Flux'!H756</f>
        <v>0</v>
      </c>
      <c r="D755">
        <f>'Drift Flux'!DG756</f>
        <v>0</v>
      </c>
      <c r="E755">
        <f>'Drift Flux'!CN756</f>
        <v>0</v>
      </c>
    </row>
    <row r="756" spans="1:5" x14ac:dyDescent="0.35">
      <c r="A756">
        <f>'Drift Flux'!A757</f>
        <v>0</v>
      </c>
      <c r="B756">
        <f>'Drift Flux'!F757</f>
        <v>0</v>
      </c>
      <c r="C756">
        <f>'Drift Flux'!H757</f>
        <v>0</v>
      </c>
      <c r="D756">
        <f>'Drift Flux'!DG757</f>
        <v>0</v>
      </c>
      <c r="E756">
        <f>'Drift Flux'!CN757</f>
        <v>0</v>
      </c>
    </row>
    <row r="757" spans="1:5" x14ac:dyDescent="0.35">
      <c r="A757">
        <f>'Drift Flux'!A758</f>
        <v>0</v>
      </c>
      <c r="B757">
        <f>'Drift Flux'!F758</f>
        <v>0</v>
      </c>
      <c r="C757">
        <f>'Drift Flux'!H758</f>
        <v>0</v>
      </c>
      <c r="D757">
        <f>'Drift Flux'!DG758</f>
        <v>0</v>
      </c>
      <c r="E757">
        <f>'Drift Flux'!CN758</f>
        <v>0</v>
      </c>
    </row>
    <row r="758" spans="1:5" x14ac:dyDescent="0.35">
      <c r="A758">
        <f>'Drift Flux'!A759</f>
        <v>0</v>
      </c>
      <c r="B758">
        <f>'Drift Flux'!F759</f>
        <v>0</v>
      </c>
      <c r="C758">
        <f>'Drift Flux'!H759</f>
        <v>0</v>
      </c>
      <c r="D758">
        <f>'Drift Flux'!DG759</f>
        <v>0</v>
      </c>
      <c r="E758">
        <f>'Drift Flux'!CN759</f>
        <v>0</v>
      </c>
    </row>
    <row r="759" spans="1:5" x14ac:dyDescent="0.35">
      <c r="A759">
        <f>'Drift Flux'!A760</f>
        <v>0</v>
      </c>
      <c r="B759">
        <f>'Drift Flux'!F760</f>
        <v>0</v>
      </c>
      <c r="C759">
        <f>'Drift Flux'!H760</f>
        <v>0</v>
      </c>
      <c r="D759">
        <f>'Drift Flux'!DG760</f>
        <v>0</v>
      </c>
      <c r="E759">
        <f>'Drift Flux'!CN760</f>
        <v>0</v>
      </c>
    </row>
    <row r="760" spans="1:5" x14ac:dyDescent="0.35">
      <c r="A760">
        <f>'Drift Flux'!A761</f>
        <v>0</v>
      </c>
      <c r="B760">
        <f>'Drift Flux'!F761</f>
        <v>0</v>
      </c>
      <c r="C760">
        <f>'Drift Flux'!H761</f>
        <v>0</v>
      </c>
      <c r="D760">
        <f>'Drift Flux'!DG761</f>
        <v>0</v>
      </c>
      <c r="E760">
        <f>'Drift Flux'!CN761</f>
        <v>0</v>
      </c>
    </row>
    <row r="761" spans="1:5" x14ac:dyDescent="0.35">
      <c r="A761">
        <f>'Drift Flux'!A762</f>
        <v>0</v>
      </c>
      <c r="B761">
        <f>'Drift Flux'!F762</f>
        <v>0</v>
      </c>
      <c r="C761">
        <f>'Drift Flux'!H762</f>
        <v>0</v>
      </c>
      <c r="D761">
        <f>'Drift Flux'!DG762</f>
        <v>0</v>
      </c>
      <c r="E761">
        <f>'Drift Flux'!CN762</f>
        <v>0</v>
      </c>
    </row>
    <row r="762" spans="1:5" x14ac:dyDescent="0.35">
      <c r="A762">
        <f>'Drift Flux'!A763</f>
        <v>0</v>
      </c>
      <c r="B762">
        <f>'Drift Flux'!F763</f>
        <v>0</v>
      </c>
      <c r="C762">
        <f>'Drift Flux'!H763</f>
        <v>0</v>
      </c>
      <c r="D762">
        <f>'Drift Flux'!DG763</f>
        <v>0</v>
      </c>
      <c r="E762">
        <f>'Drift Flux'!CN763</f>
        <v>0</v>
      </c>
    </row>
    <row r="763" spans="1:5" x14ac:dyDescent="0.35">
      <c r="A763">
        <f>'Drift Flux'!A764</f>
        <v>0</v>
      </c>
      <c r="B763">
        <f>'Drift Flux'!F764</f>
        <v>0</v>
      </c>
      <c r="C763">
        <f>'Drift Flux'!H764</f>
        <v>0</v>
      </c>
      <c r="D763">
        <f>'Drift Flux'!DG764</f>
        <v>0</v>
      </c>
      <c r="E763">
        <f>'Drift Flux'!CN764</f>
        <v>0</v>
      </c>
    </row>
    <row r="764" spans="1:5" x14ac:dyDescent="0.35">
      <c r="A764">
        <f>'Drift Flux'!A765</f>
        <v>0</v>
      </c>
      <c r="B764">
        <f>'Drift Flux'!F765</f>
        <v>0</v>
      </c>
      <c r="C764">
        <f>'Drift Flux'!H765</f>
        <v>0</v>
      </c>
      <c r="D764">
        <f>'Drift Flux'!DG765</f>
        <v>0</v>
      </c>
      <c r="E764">
        <f>'Drift Flux'!CN765</f>
        <v>0</v>
      </c>
    </row>
    <row r="765" spans="1:5" x14ac:dyDescent="0.35">
      <c r="A765">
        <f>'Drift Flux'!A766</f>
        <v>0</v>
      </c>
      <c r="B765">
        <f>'Drift Flux'!F766</f>
        <v>0</v>
      </c>
      <c r="C765">
        <f>'Drift Flux'!H766</f>
        <v>0</v>
      </c>
      <c r="D765">
        <f>'Drift Flux'!DG766</f>
        <v>0</v>
      </c>
      <c r="E765">
        <f>'Drift Flux'!CN766</f>
        <v>0</v>
      </c>
    </row>
    <row r="766" spans="1:5" x14ac:dyDescent="0.35">
      <c r="A766">
        <f>'Drift Flux'!A767</f>
        <v>0</v>
      </c>
      <c r="B766">
        <f>'Drift Flux'!F767</f>
        <v>0</v>
      </c>
      <c r="C766">
        <f>'Drift Flux'!H767</f>
        <v>0</v>
      </c>
      <c r="D766">
        <f>'Drift Flux'!DG767</f>
        <v>0</v>
      </c>
      <c r="E766">
        <f>'Drift Flux'!CN767</f>
        <v>0</v>
      </c>
    </row>
    <row r="767" spans="1:5" x14ac:dyDescent="0.35">
      <c r="A767">
        <f>'Drift Flux'!A768</f>
        <v>0</v>
      </c>
      <c r="B767">
        <f>'Drift Flux'!F768</f>
        <v>0</v>
      </c>
      <c r="C767">
        <f>'Drift Flux'!H768</f>
        <v>0</v>
      </c>
      <c r="D767">
        <f>'Drift Flux'!DG768</f>
        <v>0</v>
      </c>
      <c r="E767">
        <f>'Drift Flux'!CN768</f>
        <v>0</v>
      </c>
    </row>
    <row r="768" spans="1:5" x14ac:dyDescent="0.35">
      <c r="A768">
        <f>'Drift Flux'!A769</f>
        <v>0</v>
      </c>
      <c r="B768">
        <f>'Drift Flux'!F769</f>
        <v>0</v>
      </c>
      <c r="C768">
        <f>'Drift Flux'!H769</f>
        <v>0</v>
      </c>
      <c r="D768">
        <f>'Drift Flux'!DG769</f>
        <v>0</v>
      </c>
      <c r="E768">
        <f>'Drift Flux'!CN769</f>
        <v>0</v>
      </c>
    </row>
    <row r="769" spans="1:5" x14ac:dyDescent="0.35">
      <c r="A769">
        <f>'Drift Flux'!A770</f>
        <v>0</v>
      </c>
      <c r="B769">
        <f>'Drift Flux'!F770</f>
        <v>0</v>
      </c>
      <c r="C769">
        <f>'Drift Flux'!H770</f>
        <v>0</v>
      </c>
      <c r="D769">
        <f>'Drift Flux'!DG770</f>
        <v>0</v>
      </c>
      <c r="E769">
        <f>'Drift Flux'!CN770</f>
        <v>0</v>
      </c>
    </row>
    <row r="770" spans="1:5" x14ac:dyDescent="0.35">
      <c r="A770">
        <f>'Drift Flux'!A771</f>
        <v>0</v>
      </c>
      <c r="B770">
        <f>'Drift Flux'!F771</f>
        <v>0</v>
      </c>
      <c r="C770">
        <f>'Drift Flux'!H771</f>
        <v>0</v>
      </c>
      <c r="D770">
        <f>'Drift Flux'!DG771</f>
        <v>0</v>
      </c>
      <c r="E770">
        <f>'Drift Flux'!CN771</f>
        <v>0</v>
      </c>
    </row>
    <row r="771" spans="1:5" x14ac:dyDescent="0.35">
      <c r="A771">
        <f>'Drift Flux'!A772</f>
        <v>0</v>
      </c>
      <c r="B771">
        <f>'Drift Flux'!F772</f>
        <v>0</v>
      </c>
      <c r="C771">
        <f>'Drift Flux'!H772</f>
        <v>0</v>
      </c>
      <c r="D771">
        <f>'Drift Flux'!DG772</f>
        <v>0</v>
      </c>
      <c r="E771">
        <f>'Drift Flux'!CN772</f>
        <v>0</v>
      </c>
    </row>
    <row r="772" spans="1:5" x14ac:dyDescent="0.35">
      <c r="A772">
        <f>'Drift Flux'!A773</f>
        <v>0</v>
      </c>
      <c r="B772">
        <f>'Drift Flux'!F773</f>
        <v>0</v>
      </c>
      <c r="C772">
        <f>'Drift Flux'!H773</f>
        <v>0</v>
      </c>
      <c r="D772">
        <f>'Drift Flux'!DG773</f>
        <v>0</v>
      </c>
      <c r="E772">
        <f>'Drift Flux'!CN773</f>
        <v>0</v>
      </c>
    </row>
    <row r="773" spans="1:5" x14ac:dyDescent="0.35">
      <c r="A773">
        <f>'Drift Flux'!A774</f>
        <v>0</v>
      </c>
      <c r="B773">
        <f>'Drift Flux'!F774</f>
        <v>0</v>
      </c>
      <c r="C773">
        <f>'Drift Flux'!H774</f>
        <v>0</v>
      </c>
      <c r="D773">
        <f>'Drift Flux'!DG774</f>
        <v>0</v>
      </c>
      <c r="E773">
        <f>'Drift Flux'!CN774</f>
        <v>0</v>
      </c>
    </row>
    <row r="774" spans="1:5" x14ac:dyDescent="0.35">
      <c r="A774">
        <f>'Drift Flux'!A775</f>
        <v>0</v>
      </c>
      <c r="B774">
        <f>'Drift Flux'!F775</f>
        <v>0</v>
      </c>
      <c r="C774">
        <f>'Drift Flux'!H775</f>
        <v>0</v>
      </c>
      <c r="D774">
        <f>'Drift Flux'!DG775</f>
        <v>0</v>
      </c>
      <c r="E774">
        <f>'Drift Flux'!CN775</f>
        <v>0</v>
      </c>
    </row>
    <row r="775" spans="1:5" x14ac:dyDescent="0.35">
      <c r="A775">
        <f>'Drift Flux'!A776</f>
        <v>0</v>
      </c>
      <c r="B775">
        <f>'Drift Flux'!F776</f>
        <v>0</v>
      </c>
      <c r="C775">
        <f>'Drift Flux'!H776</f>
        <v>0</v>
      </c>
      <c r="D775">
        <f>'Drift Flux'!DG776</f>
        <v>0</v>
      </c>
      <c r="E775">
        <f>'Drift Flux'!CN776</f>
        <v>0</v>
      </c>
    </row>
    <row r="776" spans="1:5" x14ac:dyDescent="0.35">
      <c r="A776">
        <f>'Drift Flux'!A777</f>
        <v>0</v>
      </c>
      <c r="B776">
        <f>'Drift Flux'!F777</f>
        <v>0</v>
      </c>
      <c r="C776">
        <f>'Drift Flux'!H777</f>
        <v>0</v>
      </c>
      <c r="D776">
        <f>'Drift Flux'!DG777</f>
        <v>0</v>
      </c>
      <c r="E776">
        <f>'Drift Flux'!CN777</f>
        <v>0</v>
      </c>
    </row>
    <row r="777" spans="1:5" x14ac:dyDescent="0.35">
      <c r="A777">
        <f>'Drift Flux'!A778</f>
        <v>0</v>
      </c>
      <c r="B777">
        <f>'Drift Flux'!F778</f>
        <v>0</v>
      </c>
      <c r="C777">
        <f>'Drift Flux'!H778</f>
        <v>0</v>
      </c>
      <c r="D777">
        <f>'Drift Flux'!DG778</f>
        <v>0</v>
      </c>
      <c r="E777">
        <f>'Drift Flux'!CN778</f>
        <v>0</v>
      </c>
    </row>
    <row r="778" spans="1:5" x14ac:dyDescent="0.35">
      <c r="A778">
        <f>'Drift Flux'!A779</f>
        <v>0</v>
      </c>
      <c r="B778">
        <f>'Drift Flux'!F779</f>
        <v>0</v>
      </c>
      <c r="C778">
        <f>'Drift Flux'!H779</f>
        <v>0</v>
      </c>
      <c r="D778">
        <f>'Drift Flux'!DG779</f>
        <v>0</v>
      </c>
      <c r="E778">
        <f>'Drift Flux'!CN779</f>
        <v>0</v>
      </c>
    </row>
    <row r="779" spans="1:5" x14ac:dyDescent="0.35">
      <c r="A779">
        <f>'Drift Flux'!A780</f>
        <v>0</v>
      </c>
      <c r="B779">
        <f>'Drift Flux'!F780</f>
        <v>0</v>
      </c>
      <c r="C779">
        <f>'Drift Flux'!H780</f>
        <v>0</v>
      </c>
      <c r="D779">
        <f>'Drift Flux'!DG780</f>
        <v>0</v>
      </c>
      <c r="E779">
        <f>'Drift Flux'!CN780</f>
        <v>0</v>
      </c>
    </row>
    <row r="780" spans="1:5" x14ac:dyDescent="0.35">
      <c r="A780">
        <f>'Drift Flux'!A781</f>
        <v>0</v>
      </c>
      <c r="B780">
        <f>'Drift Flux'!F781</f>
        <v>0</v>
      </c>
      <c r="C780">
        <f>'Drift Flux'!H781</f>
        <v>0</v>
      </c>
      <c r="D780">
        <f>'Drift Flux'!DG781</f>
        <v>0</v>
      </c>
      <c r="E780">
        <f>'Drift Flux'!CN781</f>
        <v>0</v>
      </c>
    </row>
    <row r="781" spans="1:5" x14ac:dyDescent="0.35">
      <c r="A781">
        <f>'Drift Flux'!A782</f>
        <v>0</v>
      </c>
      <c r="B781">
        <f>'Drift Flux'!F782</f>
        <v>0</v>
      </c>
      <c r="C781">
        <f>'Drift Flux'!H782</f>
        <v>0</v>
      </c>
      <c r="D781">
        <f>'Drift Flux'!DG782</f>
        <v>0</v>
      </c>
      <c r="E781">
        <f>'Drift Flux'!CN782</f>
        <v>0</v>
      </c>
    </row>
    <row r="782" spans="1:5" x14ac:dyDescent="0.35">
      <c r="A782">
        <f>'Drift Flux'!A783</f>
        <v>0</v>
      </c>
      <c r="B782">
        <f>'Drift Flux'!F783</f>
        <v>0</v>
      </c>
      <c r="C782">
        <f>'Drift Flux'!H783</f>
        <v>0</v>
      </c>
      <c r="D782">
        <f>'Drift Flux'!DG783</f>
        <v>0</v>
      </c>
      <c r="E782">
        <f>'Drift Flux'!CN783</f>
        <v>0</v>
      </c>
    </row>
    <row r="783" spans="1:5" x14ac:dyDescent="0.35">
      <c r="A783">
        <f>'Drift Flux'!A784</f>
        <v>0</v>
      </c>
      <c r="B783">
        <f>'Drift Flux'!F784</f>
        <v>0</v>
      </c>
      <c r="C783">
        <f>'Drift Flux'!H784</f>
        <v>0</v>
      </c>
      <c r="D783">
        <f>'Drift Flux'!DG784</f>
        <v>0</v>
      </c>
      <c r="E783">
        <f>'Drift Flux'!CN784</f>
        <v>0</v>
      </c>
    </row>
    <row r="784" spans="1:5" x14ac:dyDescent="0.35">
      <c r="A784">
        <f>'Drift Flux'!A785</f>
        <v>0</v>
      </c>
      <c r="B784">
        <f>'Drift Flux'!F785</f>
        <v>0</v>
      </c>
      <c r="C784">
        <f>'Drift Flux'!H785</f>
        <v>0</v>
      </c>
      <c r="D784">
        <f>'Drift Flux'!DG785</f>
        <v>0</v>
      </c>
      <c r="E784">
        <f>'Drift Flux'!CN785</f>
        <v>0</v>
      </c>
    </row>
    <row r="785" spans="1:5" x14ac:dyDescent="0.35">
      <c r="A785">
        <f>'Drift Flux'!A786</f>
        <v>0</v>
      </c>
      <c r="B785">
        <f>'Drift Flux'!F786</f>
        <v>0</v>
      </c>
      <c r="C785">
        <f>'Drift Flux'!H786</f>
        <v>0</v>
      </c>
      <c r="D785">
        <f>'Drift Flux'!DG786</f>
        <v>0</v>
      </c>
      <c r="E785">
        <f>'Drift Flux'!CN786</f>
        <v>0</v>
      </c>
    </row>
    <row r="786" spans="1:5" x14ac:dyDescent="0.35">
      <c r="A786">
        <f>'Drift Flux'!A787</f>
        <v>0</v>
      </c>
      <c r="B786">
        <f>'Drift Flux'!F787</f>
        <v>0</v>
      </c>
      <c r="C786">
        <f>'Drift Flux'!H787</f>
        <v>0</v>
      </c>
      <c r="D786">
        <f>'Drift Flux'!DG787</f>
        <v>0</v>
      </c>
      <c r="E786">
        <f>'Drift Flux'!CN787</f>
        <v>0</v>
      </c>
    </row>
    <row r="787" spans="1:5" x14ac:dyDescent="0.35">
      <c r="A787">
        <f>'Drift Flux'!A788</f>
        <v>0</v>
      </c>
      <c r="B787">
        <f>'Drift Flux'!F788</f>
        <v>0</v>
      </c>
      <c r="C787">
        <f>'Drift Flux'!H788</f>
        <v>0</v>
      </c>
      <c r="D787">
        <f>'Drift Flux'!DG788</f>
        <v>0</v>
      </c>
      <c r="E787">
        <f>'Drift Flux'!CN788</f>
        <v>0</v>
      </c>
    </row>
    <row r="788" spans="1:5" x14ac:dyDescent="0.35">
      <c r="A788">
        <f>'Drift Flux'!A789</f>
        <v>0</v>
      </c>
      <c r="B788">
        <f>'Drift Flux'!F789</f>
        <v>0</v>
      </c>
      <c r="C788">
        <f>'Drift Flux'!H789</f>
        <v>0</v>
      </c>
      <c r="D788">
        <f>'Drift Flux'!DG789</f>
        <v>0</v>
      </c>
      <c r="E788">
        <f>'Drift Flux'!CN789</f>
        <v>0</v>
      </c>
    </row>
    <row r="789" spans="1:5" x14ac:dyDescent="0.35">
      <c r="A789">
        <f>'Drift Flux'!A790</f>
        <v>0</v>
      </c>
      <c r="B789">
        <f>'Drift Flux'!F790</f>
        <v>0</v>
      </c>
      <c r="C789">
        <f>'Drift Flux'!H790</f>
        <v>0</v>
      </c>
      <c r="D789">
        <f>'Drift Flux'!DG790</f>
        <v>0</v>
      </c>
      <c r="E789">
        <f>'Drift Flux'!CN790</f>
        <v>0</v>
      </c>
    </row>
    <row r="790" spans="1:5" x14ac:dyDescent="0.35">
      <c r="A790">
        <f>'Drift Flux'!A791</f>
        <v>0</v>
      </c>
      <c r="B790">
        <f>'Drift Flux'!F791</f>
        <v>0</v>
      </c>
      <c r="C790">
        <f>'Drift Flux'!H791</f>
        <v>0</v>
      </c>
      <c r="D790">
        <f>'Drift Flux'!DG791</f>
        <v>0</v>
      </c>
      <c r="E790">
        <f>'Drift Flux'!CN791</f>
        <v>0</v>
      </c>
    </row>
    <row r="791" spans="1:5" x14ac:dyDescent="0.35">
      <c r="A791">
        <f>'Drift Flux'!A792</f>
        <v>0</v>
      </c>
      <c r="B791">
        <f>'Drift Flux'!F792</f>
        <v>0</v>
      </c>
      <c r="C791">
        <f>'Drift Flux'!H792</f>
        <v>0</v>
      </c>
      <c r="D791">
        <f>'Drift Flux'!DG792</f>
        <v>0</v>
      </c>
      <c r="E791">
        <f>'Drift Flux'!CN792</f>
        <v>0</v>
      </c>
    </row>
    <row r="792" spans="1:5" x14ac:dyDescent="0.35">
      <c r="A792">
        <f>'Drift Flux'!A793</f>
        <v>0</v>
      </c>
      <c r="B792">
        <f>'Drift Flux'!F793</f>
        <v>0</v>
      </c>
      <c r="C792">
        <f>'Drift Flux'!H793</f>
        <v>0</v>
      </c>
      <c r="D792">
        <f>'Drift Flux'!DG793</f>
        <v>0</v>
      </c>
      <c r="E792">
        <f>'Drift Flux'!CN793</f>
        <v>0</v>
      </c>
    </row>
    <row r="793" spans="1:5" x14ac:dyDescent="0.35">
      <c r="A793">
        <f>'Drift Flux'!A794</f>
        <v>0</v>
      </c>
      <c r="B793">
        <f>'Drift Flux'!F794</f>
        <v>0</v>
      </c>
      <c r="C793">
        <f>'Drift Flux'!H794</f>
        <v>0</v>
      </c>
      <c r="D793">
        <f>'Drift Flux'!DG794</f>
        <v>0</v>
      </c>
      <c r="E793">
        <f>'Drift Flux'!CN794</f>
        <v>0</v>
      </c>
    </row>
    <row r="794" spans="1:5" x14ac:dyDescent="0.35">
      <c r="A794">
        <f>'Drift Flux'!A795</f>
        <v>0</v>
      </c>
      <c r="B794">
        <f>'Drift Flux'!F795</f>
        <v>0</v>
      </c>
      <c r="C794">
        <f>'Drift Flux'!H795</f>
        <v>0</v>
      </c>
      <c r="D794">
        <f>'Drift Flux'!DG795</f>
        <v>0</v>
      </c>
      <c r="E794">
        <f>'Drift Flux'!CN795</f>
        <v>0</v>
      </c>
    </row>
    <row r="795" spans="1:5" x14ac:dyDescent="0.35">
      <c r="A795">
        <f>'Drift Flux'!A796</f>
        <v>0</v>
      </c>
      <c r="B795">
        <f>'Drift Flux'!F796</f>
        <v>0</v>
      </c>
      <c r="C795">
        <f>'Drift Flux'!H796</f>
        <v>0</v>
      </c>
      <c r="D795">
        <f>'Drift Flux'!DG796</f>
        <v>0</v>
      </c>
      <c r="E795">
        <f>'Drift Flux'!CN796</f>
        <v>0</v>
      </c>
    </row>
    <row r="796" spans="1:5" x14ac:dyDescent="0.35">
      <c r="A796">
        <f>'Drift Flux'!A797</f>
        <v>0</v>
      </c>
      <c r="B796">
        <f>'Drift Flux'!F797</f>
        <v>0</v>
      </c>
      <c r="C796">
        <f>'Drift Flux'!H797</f>
        <v>0</v>
      </c>
      <c r="D796">
        <f>'Drift Flux'!DG797</f>
        <v>0</v>
      </c>
      <c r="E796">
        <f>'Drift Flux'!CN797</f>
        <v>0</v>
      </c>
    </row>
    <row r="797" spans="1:5" x14ac:dyDescent="0.35">
      <c r="A797">
        <f>'Drift Flux'!A798</f>
        <v>0</v>
      </c>
      <c r="B797">
        <f>'Drift Flux'!F798</f>
        <v>0</v>
      </c>
      <c r="C797">
        <f>'Drift Flux'!H798</f>
        <v>0</v>
      </c>
      <c r="D797">
        <f>'Drift Flux'!DG798</f>
        <v>0</v>
      </c>
      <c r="E797">
        <f>'Drift Flux'!CN798</f>
        <v>0</v>
      </c>
    </row>
    <row r="798" spans="1:5" x14ac:dyDescent="0.35">
      <c r="A798">
        <f>'Drift Flux'!A799</f>
        <v>0</v>
      </c>
      <c r="B798">
        <f>'Drift Flux'!F799</f>
        <v>0</v>
      </c>
      <c r="C798">
        <f>'Drift Flux'!H799</f>
        <v>0</v>
      </c>
      <c r="D798">
        <f>'Drift Flux'!DG799</f>
        <v>0</v>
      </c>
      <c r="E798">
        <f>'Drift Flux'!CN799</f>
        <v>0</v>
      </c>
    </row>
    <row r="799" spans="1:5" x14ac:dyDescent="0.35">
      <c r="A799">
        <f>'Drift Flux'!A800</f>
        <v>0</v>
      </c>
      <c r="B799">
        <f>'Drift Flux'!F800</f>
        <v>0</v>
      </c>
      <c r="C799">
        <f>'Drift Flux'!H800</f>
        <v>0</v>
      </c>
      <c r="D799">
        <f>'Drift Flux'!DG800</f>
        <v>0</v>
      </c>
      <c r="E799">
        <f>'Drift Flux'!CN800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U37"/>
  <sheetViews>
    <sheetView workbookViewId="0">
      <selection activeCell="C1" sqref="C1"/>
    </sheetView>
  </sheetViews>
  <sheetFormatPr defaultColWidth="9.08984375" defaultRowHeight="14.5" x14ac:dyDescent="0.35"/>
  <cols>
    <col min="1" max="3" width="12.6328125" style="3" customWidth="1"/>
    <col min="4" max="8" width="12.6328125" style="1" customWidth="1"/>
    <col min="9" max="9" width="10.90625" style="2" customWidth="1"/>
    <col min="10" max="10" width="19" style="2" bestFit="1" customWidth="1"/>
    <col min="11" max="11" width="12" style="2" bestFit="1" customWidth="1"/>
    <col min="12" max="12" width="19.08984375" style="2" bestFit="1" customWidth="1"/>
    <col min="13" max="16384" width="9.08984375" style="2"/>
  </cols>
  <sheetData>
    <row r="1" spans="1:21" x14ac:dyDescent="0.35">
      <c r="A1" s="3" t="s">
        <v>1</v>
      </c>
      <c r="B1" s="4" t="s">
        <v>2</v>
      </c>
      <c r="C1" s="4" t="s">
        <v>3</v>
      </c>
      <c r="D1" s="1" t="s">
        <v>4</v>
      </c>
      <c r="E1" s="1" t="s">
        <v>5</v>
      </c>
      <c r="I1" s="1"/>
      <c r="J1" s="1"/>
      <c r="K1" s="1"/>
      <c r="L1" s="1"/>
      <c r="M1" s="1"/>
    </row>
    <row r="2" spans="1:21" x14ac:dyDescent="0.35">
      <c r="A2" s="3" t="s">
        <v>0</v>
      </c>
      <c r="B2" s="3">
        <v>0</v>
      </c>
      <c r="C2" s="3">
        <v>0.30480000000000002</v>
      </c>
      <c r="D2" s="1">
        <v>0</v>
      </c>
      <c r="E2" s="1">
        <v>0</v>
      </c>
      <c r="I2" s="1"/>
      <c r="J2" s="1"/>
      <c r="K2" s="1"/>
      <c r="L2" s="1"/>
    </row>
    <row r="3" spans="1:21" x14ac:dyDescent="0.35">
      <c r="A3" s="3" t="s">
        <v>0</v>
      </c>
      <c r="B3" s="3">
        <v>239.5728</v>
      </c>
      <c r="C3" s="3">
        <v>239.56670400000002</v>
      </c>
      <c r="D3" s="1">
        <f>DEGREES(ACOS((C3-C2)/(B3-B2)))</f>
        <v>2.9192643248298205</v>
      </c>
      <c r="E3" s="1">
        <f>E2+SIN(RADIANS(D3))*(B3-B2)</f>
        <v>12.201139050710703</v>
      </c>
      <c r="I3" s="1"/>
      <c r="J3" s="1"/>
      <c r="K3" s="1"/>
      <c r="U3" s="5"/>
    </row>
    <row r="4" spans="1:21" x14ac:dyDescent="0.35">
      <c r="A4" s="3" t="s">
        <v>0</v>
      </c>
      <c r="B4" s="3">
        <v>463.90560000000005</v>
      </c>
      <c r="C4" s="3">
        <v>463.82330400000001</v>
      </c>
      <c r="D4" s="1">
        <f t="shared" ref="D4:D37" si="0">DEGREES(ACOS((C4-C3)/(B4-B3)))</f>
        <v>1.4934167615669538</v>
      </c>
      <c r="E4" s="1">
        <f t="shared" ref="E4:E37" si="1">E3+SIN(RADIANS(D4))*(B4-B3)</f>
        <v>18.047720297902949</v>
      </c>
      <c r="I4" s="1"/>
      <c r="J4" s="1"/>
      <c r="K4" s="1"/>
    </row>
    <row r="5" spans="1:21" x14ac:dyDescent="0.35">
      <c r="A5" s="3" t="s">
        <v>0</v>
      </c>
      <c r="B5" s="3">
        <v>492.25200000000001</v>
      </c>
      <c r="C5" s="3">
        <v>492.133128</v>
      </c>
      <c r="D5" s="1">
        <f t="shared" si="0"/>
        <v>2.910941571598133</v>
      </c>
      <c r="E5" s="1">
        <f t="shared" si="1"/>
        <v>19.487254267290993</v>
      </c>
      <c r="I5" s="1"/>
      <c r="J5" s="1"/>
      <c r="K5" s="1"/>
    </row>
    <row r="6" spans="1:21" x14ac:dyDescent="0.35">
      <c r="A6" s="3" t="s">
        <v>0</v>
      </c>
      <c r="B6" s="3">
        <v>520.59839999999997</v>
      </c>
      <c r="C6" s="3">
        <v>520.40332799999999</v>
      </c>
      <c r="D6" s="1">
        <f t="shared" si="0"/>
        <v>4.2020720673607439</v>
      </c>
      <c r="E6" s="1">
        <f t="shared" si="1"/>
        <v>21.564315874465507</v>
      </c>
      <c r="I6" s="1"/>
      <c r="J6" s="1"/>
      <c r="K6" s="1"/>
    </row>
    <row r="7" spans="1:21" x14ac:dyDescent="0.35">
      <c r="A7" s="3" t="s">
        <v>0</v>
      </c>
      <c r="B7" s="3">
        <v>548.94479999999999</v>
      </c>
      <c r="C7" s="3">
        <v>548.59732799999995</v>
      </c>
      <c r="D7" s="1">
        <f t="shared" si="0"/>
        <v>5.9439606626406132</v>
      </c>
      <c r="E7" s="1">
        <f t="shared" si="1"/>
        <v>24.499747181787004</v>
      </c>
      <c r="I7" s="1"/>
      <c r="J7" s="1"/>
      <c r="K7" s="1"/>
    </row>
    <row r="8" spans="1:21" x14ac:dyDescent="0.35">
      <c r="A8" s="3" t="s">
        <v>0</v>
      </c>
      <c r="B8" s="3">
        <v>577.2912</v>
      </c>
      <c r="C8" s="3">
        <v>576.70903199999998</v>
      </c>
      <c r="D8" s="1">
        <f t="shared" si="0"/>
        <v>7.3780504757838044</v>
      </c>
      <c r="E8" s="1">
        <f t="shared" si="1"/>
        <v>28.139869594067001</v>
      </c>
      <c r="I8" s="1"/>
      <c r="J8" s="1"/>
      <c r="K8" s="1"/>
    </row>
    <row r="9" spans="1:21" x14ac:dyDescent="0.35">
      <c r="A9" s="3" t="s">
        <v>0</v>
      </c>
      <c r="B9" s="3">
        <v>605.94240000000002</v>
      </c>
      <c r="C9" s="3">
        <v>605.02495199999998</v>
      </c>
      <c r="D9" s="1">
        <f t="shared" si="0"/>
        <v>8.7739361918277812</v>
      </c>
      <c r="E9" s="1">
        <f t="shared" si="1"/>
        <v>32.51021694795098</v>
      </c>
      <c r="I9" s="1"/>
      <c r="J9" s="1"/>
      <c r="K9" s="1"/>
    </row>
    <row r="10" spans="1:21" x14ac:dyDescent="0.35">
      <c r="A10" s="3" t="s">
        <v>0</v>
      </c>
      <c r="B10" s="3">
        <v>634.59360000000004</v>
      </c>
      <c r="C10" s="3">
        <v>633.23114400000009</v>
      </c>
      <c r="D10" s="1">
        <f t="shared" si="0"/>
        <v>10.111459754109159</v>
      </c>
      <c r="E10" s="1">
        <f t="shared" si="1"/>
        <v>37.540325724024434</v>
      </c>
      <c r="I10" s="1"/>
      <c r="J10" s="1"/>
      <c r="K10" s="1"/>
    </row>
    <row r="11" spans="1:21" x14ac:dyDescent="0.35">
      <c r="A11" s="3" t="s">
        <v>0</v>
      </c>
      <c r="B11" s="3">
        <v>662.94</v>
      </c>
      <c r="C11" s="3">
        <v>660.9679440000001</v>
      </c>
      <c r="D11" s="1">
        <f t="shared" si="0"/>
        <v>11.903989804109992</v>
      </c>
      <c r="E11" s="1">
        <f t="shared" si="1"/>
        <v>43.3874035172473</v>
      </c>
      <c r="I11" s="1"/>
      <c r="J11" s="1"/>
      <c r="K11" s="1"/>
    </row>
    <row r="12" spans="1:21" x14ac:dyDescent="0.35">
      <c r="A12" s="3" t="s">
        <v>0</v>
      </c>
      <c r="B12" s="3">
        <v>691.28640000000007</v>
      </c>
      <c r="C12" s="3">
        <v>688.55539199999998</v>
      </c>
      <c r="D12" s="1">
        <f t="shared" si="0"/>
        <v>13.288305733665345</v>
      </c>
      <c r="E12" s="1">
        <f t="shared" si="1"/>
        <v>49.90285482988125</v>
      </c>
    </row>
    <row r="13" spans="1:21" x14ac:dyDescent="0.35">
      <c r="A13" s="3" t="s">
        <v>0</v>
      </c>
      <c r="B13" s="3">
        <v>719.63280000000009</v>
      </c>
      <c r="C13" s="3">
        <v>716.03616</v>
      </c>
      <c r="D13" s="1">
        <f t="shared" si="0"/>
        <v>14.196025145178481</v>
      </c>
      <c r="E13" s="1">
        <f t="shared" si="1"/>
        <v>56.854529670534859</v>
      </c>
    </row>
    <row r="14" spans="1:21" x14ac:dyDescent="0.35">
      <c r="A14" s="3" t="s">
        <v>0</v>
      </c>
      <c r="B14" s="3">
        <v>748.28399999999999</v>
      </c>
      <c r="C14" s="3">
        <v>743.66932800000006</v>
      </c>
      <c r="D14" s="1">
        <f t="shared" si="0"/>
        <v>15.31938531026643</v>
      </c>
      <c r="E14" s="1">
        <f t="shared" si="1"/>
        <v>64.424158969501008</v>
      </c>
    </row>
    <row r="15" spans="1:21" x14ac:dyDescent="0.35">
      <c r="A15" s="3" t="s">
        <v>0</v>
      </c>
      <c r="B15" s="3">
        <v>776.63040000000001</v>
      </c>
      <c r="C15" s="3">
        <v>770.81481600000006</v>
      </c>
      <c r="D15" s="1">
        <f t="shared" si="0"/>
        <v>16.737461022350981</v>
      </c>
      <c r="E15" s="1">
        <f t="shared" si="1"/>
        <v>72.587545166530816</v>
      </c>
    </row>
    <row r="16" spans="1:21" x14ac:dyDescent="0.35">
      <c r="A16" s="3" t="s">
        <v>0</v>
      </c>
      <c r="B16" s="3">
        <v>804.97680000000003</v>
      </c>
      <c r="C16" s="3">
        <v>797.71036800000002</v>
      </c>
      <c r="D16" s="1">
        <f t="shared" si="0"/>
        <v>18.410671566216092</v>
      </c>
      <c r="E16" s="1">
        <f t="shared" si="1"/>
        <v>81.540068585952824</v>
      </c>
    </row>
    <row r="17" spans="1:5" x14ac:dyDescent="0.35">
      <c r="A17" s="3" t="s">
        <v>0</v>
      </c>
      <c r="B17" s="3">
        <v>833.62800000000004</v>
      </c>
      <c r="C17" s="3">
        <v>824.65164000000004</v>
      </c>
      <c r="D17" s="1">
        <f t="shared" si="0"/>
        <v>19.894777449978356</v>
      </c>
      <c r="E17" s="1">
        <f t="shared" si="1"/>
        <v>91.289895479904104</v>
      </c>
    </row>
    <row r="18" spans="1:5" x14ac:dyDescent="0.35">
      <c r="A18" s="3" t="s">
        <v>0</v>
      </c>
      <c r="B18" s="3">
        <v>862.27920000000006</v>
      </c>
      <c r="C18" s="3">
        <v>851.26982400000009</v>
      </c>
      <c r="D18" s="1">
        <f t="shared" si="0"/>
        <v>21.713944934809327</v>
      </c>
      <c r="E18" s="1">
        <f t="shared" si="1"/>
        <v>101.89006255321679</v>
      </c>
    </row>
    <row r="19" spans="1:5" x14ac:dyDescent="0.35">
      <c r="A19" s="3" t="s">
        <v>0</v>
      </c>
      <c r="B19" s="3">
        <v>890.32080000000008</v>
      </c>
      <c r="C19" s="3">
        <v>876.96446400000002</v>
      </c>
      <c r="D19" s="1">
        <f t="shared" si="0"/>
        <v>23.608353883108229</v>
      </c>
      <c r="E19" s="1">
        <f t="shared" si="1"/>
        <v>113.12023645349119</v>
      </c>
    </row>
    <row r="20" spans="1:5" x14ac:dyDescent="0.35">
      <c r="A20" s="3" t="s">
        <v>0</v>
      </c>
      <c r="B20" s="3">
        <v>919.27680000000009</v>
      </c>
      <c r="C20" s="3">
        <v>903.15592800000013</v>
      </c>
      <c r="D20" s="1">
        <f t="shared" si="0"/>
        <v>25.240438864844236</v>
      </c>
      <c r="E20" s="1">
        <f t="shared" si="1"/>
        <v>125.46759040228116</v>
      </c>
    </row>
    <row r="21" spans="1:5" x14ac:dyDescent="0.35">
      <c r="A21" s="3" t="s">
        <v>0</v>
      </c>
      <c r="B21" s="3">
        <v>947.6232</v>
      </c>
      <c r="C21" s="3">
        <v>928.57624800000008</v>
      </c>
      <c r="D21" s="1">
        <f t="shared" si="0"/>
        <v>26.262763402611586</v>
      </c>
      <c r="E21" s="1">
        <f t="shared" si="1"/>
        <v>138.0105455587663</v>
      </c>
    </row>
    <row r="22" spans="1:5" x14ac:dyDescent="0.35">
      <c r="A22" s="3" t="s">
        <v>0</v>
      </c>
      <c r="B22" s="3">
        <v>975.96960000000001</v>
      </c>
      <c r="C22" s="3">
        <v>953.90208000000007</v>
      </c>
      <c r="D22" s="1">
        <f t="shared" si="0"/>
        <v>26.691139796042197</v>
      </c>
      <c r="E22" s="1">
        <f t="shared" si="1"/>
        <v>150.74320539352894</v>
      </c>
    </row>
    <row r="23" spans="1:5" x14ac:dyDescent="0.35">
      <c r="A23" s="3" t="s">
        <v>0</v>
      </c>
      <c r="B23" s="3">
        <v>995.47680000000003</v>
      </c>
      <c r="C23" s="3">
        <v>971.24520000000007</v>
      </c>
      <c r="D23" s="1">
        <f t="shared" si="0"/>
        <v>27.244323543371525</v>
      </c>
      <c r="E23" s="1">
        <f t="shared" si="1"/>
        <v>159.67332524186247</v>
      </c>
    </row>
    <row r="24" spans="1:5" x14ac:dyDescent="0.35">
      <c r="A24" s="3" t="s">
        <v>0</v>
      </c>
      <c r="B24" s="3">
        <v>1004.6208</v>
      </c>
      <c r="C24" s="3">
        <v>979.33764000000008</v>
      </c>
      <c r="D24" s="1">
        <f t="shared" si="0"/>
        <v>27.748478700653312</v>
      </c>
      <c r="E24" s="1">
        <f t="shared" si="1"/>
        <v>163.93068954931843</v>
      </c>
    </row>
    <row r="25" spans="1:5" x14ac:dyDescent="0.35">
      <c r="A25" s="3" t="s">
        <v>0</v>
      </c>
      <c r="B25" s="3">
        <v>1032.9672</v>
      </c>
      <c r="C25" s="3">
        <v>1004.2398000000001</v>
      </c>
      <c r="D25" s="1">
        <f t="shared" si="0"/>
        <v>28.538699435680829</v>
      </c>
      <c r="E25" s="1">
        <f t="shared" si="1"/>
        <v>177.47324544894099</v>
      </c>
    </row>
    <row r="26" spans="1:5" x14ac:dyDescent="0.35">
      <c r="A26" s="3" t="s">
        <v>0</v>
      </c>
      <c r="B26" s="3">
        <v>1061.3136</v>
      </c>
      <c r="C26" s="3">
        <v>1029.0200400000001</v>
      </c>
      <c r="D26" s="1">
        <f t="shared" si="0"/>
        <v>29.050324437379633</v>
      </c>
      <c r="E26" s="1">
        <f t="shared" si="1"/>
        <v>191.2376233318092</v>
      </c>
    </row>
    <row r="27" spans="1:5" x14ac:dyDescent="0.35">
      <c r="A27" s="3" t="s">
        <v>0</v>
      </c>
      <c r="B27" s="3">
        <v>1089.9648</v>
      </c>
      <c r="C27" s="3">
        <v>1054.0197360000002</v>
      </c>
      <c r="D27" s="1">
        <f t="shared" si="0"/>
        <v>29.243293848340642</v>
      </c>
      <c r="E27" s="1">
        <f t="shared" si="1"/>
        <v>205.234282266983</v>
      </c>
    </row>
    <row r="28" spans="1:5" x14ac:dyDescent="0.35">
      <c r="A28" s="3" t="s">
        <v>0</v>
      </c>
      <c r="B28" s="3">
        <v>1117.0920000000001</v>
      </c>
      <c r="C28" s="3">
        <v>1077.5594400000002</v>
      </c>
      <c r="D28" s="1">
        <f t="shared" si="0"/>
        <v>29.801457729344559</v>
      </c>
      <c r="E28" s="1">
        <f t="shared" si="1"/>
        <v>218.71639320824104</v>
      </c>
    </row>
    <row r="29" spans="1:5" x14ac:dyDescent="0.35">
      <c r="A29" s="3" t="s">
        <v>0</v>
      </c>
      <c r="B29" s="3">
        <v>1147.5720000000001</v>
      </c>
      <c r="C29" s="3">
        <v>1104.009984</v>
      </c>
      <c r="D29" s="1">
        <f t="shared" si="0"/>
        <v>29.796016901378334</v>
      </c>
      <c r="E29" s="1">
        <f t="shared" si="1"/>
        <v>233.86232078313969</v>
      </c>
    </row>
    <row r="30" spans="1:5" x14ac:dyDescent="0.35">
      <c r="A30" s="3" t="s">
        <v>0</v>
      </c>
      <c r="B30" s="3">
        <v>1170.432</v>
      </c>
      <c r="C30" s="3">
        <v>1123.867704</v>
      </c>
      <c r="D30" s="1">
        <f t="shared" si="0"/>
        <v>29.695934676816044</v>
      </c>
      <c r="E30" s="1">
        <f t="shared" si="1"/>
        <v>245.18709700174978</v>
      </c>
    </row>
    <row r="31" spans="1:5" x14ac:dyDescent="0.35">
      <c r="A31" s="3" t="s">
        <v>0</v>
      </c>
      <c r="B31" s="3">
        <v>1200.912</v>
      </c>
      <c r="C31" s="3">
        <v>1150.235952</v>
      </c>
      <c r="D31" s="1">
        <f t="shared" si="0"/>
        <v>30.105874093819004</v>
      </c>
      <c r="E31" s="1">
        <f t="shared" si="1"/>
        <v>260.47584768355819</v>
      </c>
    </row>
    <row r="32" spans="1:5" x14ac:dyDescent="0.35">
      <c r="A32" s="3" t="s">
        <v>0</v>
      </c>
      <c r="B32" s="3">
        <v>1282.2936</v>
      </c>
      <c r="C32" s="3">
        <v>1220.4862559999999</v>
      </c>
      <c r="D32" s="1">
        <f t="shared" si="0"/>
        <v>30.319819639672222</v>
      </c>
      <c r="E32" s="1">
        <f t="shared" si="1"/>
        <v>301.55941625382218</v>
      </c>
    </row>
    <row r="33" spans="1:5" x14ac:dyDescent="0.35">
      <c r="A33" s="3" t="s">
        <v>0</v>
      </c>
      <c r="B33" s="3">
        <v>1374.6480000000001</v>
      </c>
      <c r="C33" s="3">
        <v>1299.856176</v>
      </c>
      <c r="D33" s="1">
        <f t="shared" si="0"/>
        <v>30.750052770096175</v>
      </c>
      <c r="E33" s="1">
        <f t="shared" si="1"/>
        <v>348.7796555432796</v>
      </c>
    </row>
    <row r="34" spans="1:5" x14ac:dyDescent="0.35">
      <c r="A34" s="3" t="s">
        <v>0</v>
      </c>
      <c r="B34" s="3">
        <v>1509.9792</v>
      </c>
      <c r="C34" s="3">
        <v>1418.3288880000002</v>
      </c>
      <c r="D34" s="1">
        <f t="shared" si="0"/>
        <v>28.90433872332715</v>
      </c>
      <c r="E34" s="1">
        <f t="shared" si="1"/>
        <v>414.19181194256799</v>
      </c>
    </row>
    <row r="35" spans="1:5" x14ac:dyDescent="0.35">
      <c r="A35" s="3" t="s">
        <v>0</v>
      </c>
      <c r="B35" s="3">
        <v>1633.1184000000001</v>
      </c>
      <c r="C35" s="3">
        <v>1528.288536</v>
      </c>
      <c r="D35" s="1">
        <f t="shared" si="0"/>
        <v>26.751100629727272</v>
      </c>
      <c r="E35" s="1">
        <f t="shared" si="1"/>
        <v>469.61868618562954</v>
      </c>
    </row>
    <row r="36" spans="1:5" x14ac:dyDescent="0.35">
      <c r="A36" s="3" t="s">
        <v>0</v>
      </c>
      <c r="B36" s="3">
        <v>1757.172</v>
      </c>
      <c r="C36" s="3">
        <v>1641.8783519999999</v>
      </c>
      <c r="D36" s="1">
        <f t="shared" si="0"/>
        <v>23.70163746306843</v>
      </c>
      <c r="E36" s="1">
        <f t="shared" si="1"/>
        <v>519.48500120936228</v>
      </c>
    </row>
    <row r="37" spans="1:5" x14ac:dyDescent="0.35">
      <c r="A37" s="3" t="s">
        <v>0</v>
      </c>
      <c r="B37" s="3">
        <v>1942.4904000000001</v>
      </c>
      <c r="C37" s="3">
        <v>1814.7365279999999</v>
      </c>
      <c r="D37" s="1">
        <f t="shared" si="0"/>
        <v>21.13027896526938</v>
      </c>
      <c r="E37" s="1">
        <f t="shared" si="1"/>
        <v>586.29039297165252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Charts</vt:lpstr>
      </vt:variant>
      <vt:variant>
        <vt:i4>2</vt:i4>
      </vt:variant>
    </vt:vector>
  </HeadingPairs>
  <TitlesOfParts>
    <vt:vector size="8" baseType="lpstr">
      <vt:lpstr>SSC</vt:lpstr>
      <vt:lpstr>Drift Flux</vt:lpstr>
      <vt:lpstr>Sheet1</vt:lpstr>
      <vt:lpstr>Sheet3</vt:lpstr>
      <vt:lpstr>Sheet2</vt:lpstr>
      <vt:lpstr>TRAJECTORY</vt:lpstr>
      <vt:lpstr>Chart2</vt:lpstr>
      <vt:lpstr>Chart1</vt:lpstr>
    </vt:vector>
  </TitlesOfParts>
  <Company>Chevron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Jantiur Situmorang</dc:creator>
  <cp:lastModifiedBy>Ali Ashat</cp:lastModifiedBy>
  <dcterms:created xsi:type="dcterms:W3CDTF">2010-07-09T02:42:30Z</dcterms:created>
  <dcterms:modified xsi:type="dcterms:W3CDTF">2024-12-06T09:39:21Z</dcterms:modified>
</cp:coreProperties>
</file>